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8_{4BDB19F2-8FB2-4632-AF1E-801372F319BB}" xr6:coauthVersionLast="47" xr6:coauthVersionMax="47" xr10:uidLastSave="{00000000-0000-0000-0000-000000000000}"/>
  <bookViews>
    <workbookView xWindow="-120" yWindow="-120" windowWidth="20730" windowHeight="11160" xr2:uid="{00000000-000D-0000-FFFF-FFFF00000000}"/>
  </bookViews>
  <sheets>
    <sheet name="Modelo POA " sheetId="1" r:id="rId1"/>
  </sheets>
  <definedNames>
    <definedName name="_xlnm.Print_Area" localSheetId="0">'Modelo POA '!$A$1:$R$106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47" i="1" l="1"/>
  <c r="C2747" i="1" s="1"/>
  <c r="L2742" i="1" s="1"/>
  <c r="G2737" i="1"/>
  <c r="C2737" i="1" s="1"/>
  <c r="L2733" i="1" s="1"/>
  <c r="G2728" i="1"/>
  <c r="G2727" i="1"/>
  <c r="G2726" i="1"/>
  <c r="G2725" i="1"/>
  <c r="C2724" i="1"/>
  <c r="L2718" i="1" s="1"/>
  <c r="L2714" i="1" l="1"/>
  <c r="F2705" i="1" l="1"/>
  <c r="B2705" i="1" s="1"/>
  <c r="B2693" i="1"/>
  <c r="F2693" i="1" s="1"/>
  <c r="B2692" i="1"/>
  <c r="F2692" i="1" s="1"/>
  <c r="B2690" i="1"/>
  <c r="F2690" i="1" s="1"/>
  <c r="B2689" i="1"/>
  <c r="F2689" i="1" s="1"/>
  <c r="F2681" i="1"/>
  <c r="F2680" i="1"/>
  <c r="F2679" i="1"/>
  <c r="F2678" i="1"/>
  <c r="F2668" i="1"/>
  <c r="F2667" i="1"/>
  <c r="D2658" i="1"/>
  <c r="F2658" i="1" s="1"/>
  <c r="F2657" i="1"/>
  <c r="F2656" i="1"/>
  <c r="F2655" i="1"/>
  <c r="F2654" i="1"/>
  <c r="F2653" i="1"/>
  <c r="F2652" i="1"/>
  <c r="F2651" i="1"/>
  <c r="F2650" i="1"/>
  <c r="F2649" i="1"/>
  <c r="F2648" i="1"/>
  <c r="F2647" i="1"/>
  <c r="F2646" i="1"/>
  <c r="F2645" i="1"/>
  <c r="F2644" i="1"/>
  <c r="F2643" i="1"/>
  <c r="F2642" i="1"/>
  <c r="F2641" i="1"/>
  <c r="F2633" i="1"/>
  <c r="E2632" i="1"/>
  <c r="F2632" i="1" s="1"/>
  <c r="E2631" i="1"/>
  <c r="F2631" i="1" s="1"/>
  <c r="E2630" i="1"/>
  <c r="F2630" i="1" s="1"/>
  <c r="E2629" i="1"/>
  <c r="F2629" i="1" s="1"/>
  <c r="E2628" i="1"/>
  <c r="F2628" i="1" s="1"/>
  <c r="E2627" i="1"/>
  <c r="F2627" i="1" s="1"/>
  <c r="E2626" i="1"/>
  <c r="F2626" i="1" s="1"/>
  <c r="E2625" i="1"/>
  <c r="F2625" i="1" s="1"/>
  <c r="E2624" i="1"/>
  <c r="F2624" i="1" s="1"/>
  <c r="E2623" i="1"/>
  <c r="F2623" i="1" s="1"/>
  <c r="B2641" i="1" l="1"/>
  <c r="B2678" i="1"/>
  <c r="K2673" i="1" s="1"/>
  <c r="K2685" i="1"/>
  <c r="B2623" i="1"/>
  <c r="K2619" i="1" s="1"/>
  <c r="L2614" i="1" s="1"/>
  <c r="B2648" i="1"/>
  <c r="B2652" i="1"/>
  <c r="K2700" i="1"/>
  <c r="K2637" i="1" l="1"/>
  <c r="G2606" i="1"/>
  <c r="G2605" i="1"/>
  <c r="G2603" i="1"/>
  <c r="G2602" i="1"/>
  <c r="G2601" i="1"/>
  <c r="G2600" i="1"/>
  <c r="G2599" i="1"/>
  <c r="G2598" i="1"/>
  <c r="G2597" i="1"/>
  <c r="G2596" i="1"/>
  <c r="G2595" i="1"/>
  <c r="G2594" i="1"/>
  <c r="G2593" i="1"/>
  <c r="G2592" i="1"/>
  <c r="G2591" i="1"/>
  <c r="G2590" i="1"/>
  <c r="G2589" i="1"/>
  <c r="G2580" i="1"/>
  <c r="G2579" i="1"/>
  <c r="G2578" i="1"/>
  <c r="G2577" i="1"/>
  <c r="G2576" i="1"/>
  <c r="G2575" i="1"/>
  <c r="G2574" i="1"/>
  <c r="G2573" i="1"/>
  <c r="G2570" i="1"/>
  <c r="G2569" i="1"/>
  <c r="G2568" i="1"/>
  <c r="G2567" i="1"/>
  <c r="G2566" i="1"/>
  <c r="G2565" i="1"/>
  <c r="G2564" i="1"/>
  <c r="G2563" i="1"/>
  <c r="G2562" i="1"/>
  <c r="G2561" i="1"/>
  <c r="G2560" i="1"/>
  <c r="G2552" i="1"/>
  <c r="G2551" i="1"/>
  <c r="G2550" i="1"/>
  <c r="G2549" i="1"/>
  <c r="G2548" i="1"/>
  <c r="G2547" i="1"/>
  <c r="G2546" i="1"/>
  <c r="G2545" i="1"/>
  <c r="G2544" i="1"/>
  <c r="G2543" i="1"/>
  <c r="G2532" i="1"/>
  <c r="G2531" i="1"/>
  <c r="G2530" i="1"/>
  <c r="G2527" i="1"/>
  <c r="G2526" i="1"/>
  <c r="G2525" i="1"/>
  <c r="G2524" i="1"/>
  <c r="G2523" i="1"/>
  <c r="G2522" i="1"/>
  <c r="G2521" i="1"/>
  <c r="G2520" i="1"/>
  <c r="G2519" i="1"/>
  <c r="G2518" i="1"/>
  <c r="G2517" i="1"/>
  <c r="G2516" i="1"/>
  <c r="G2515" i="1"/>
  <c r="G2514" i="1"/>
  <c r="G2513" i="1"/>
  <c r="G2512" i="1"/>
  <c r="G2511" i="1"/>
  <c r="G2510" i="1"/>
  <c r="C2563" i="1" l="1"/>
  <c r="C2560" i="1"/>
  <c r="C2518" i="1"/>
  <c r="C2543" i="1"/>
  <c r="C2589" i="1"/>
  <c r="C2594" i="1"/>
  <c r="C2605" i="1"/>
  <c r="C2530" i="1"/>
  <c r="C2596" i="1"/>
  <c r="C2510" i="1"/>
  <c r="C2573" i="1"/>
  <c r="C2592" i="1"/>
  <c r="G2492" i="1"/>
  <c r="C2492" i="1" s="1"/>
  <c r="L2488" i="1" s="1"/>
  <c r="C2482" i="1"/>
  <c r="C2479" i="1"/>
  <c r="G2478" i="1"/>
  <c r="G2477" i="1"/>
  <c r="G2467" i="1"/>
  <c r="G2466" i="1"/>
  <c r="G2465" i="1"/>
  <c r="G2464" i="1"/>
  <c r="G2463" i="1"/>
  <c r="G2462" i="1"/>
  <c r="G2460" i="1"/>
  <c r="C2460" i="1" s="1"/>
  <c r="G2459" i="1"/>
  <c r="G2458" i="1"/>
  <c r="G2457" i="1"/>
  <c r="G2456" i="1"/>
  <c r="G2455" i="1"/>
  <c r="G2454" i="1"/>
  <c r="G2449" i="1"/>
  <c r="C2477" i="1" l="1"/>
  <c r="L2472" i="1" s="1"/>
  <c r="L2505" i="1"/>
  <c r="L2501" i="1" s="1"/>
  <c r="C2466" i="1"/>
  <c r="C2464" i="1"/>
  <c r="C2454" i="1"/>
  <c r="C2458" i="1"/>
  <c r="C2456" i="1"/>
  <c r="C2462" i="1"/>
  <c r="L2449" i="1" l="1"/>
  <c r="L2445" i="1" s="1"/>
  <c r="G2427" i="1" l="1"/>
  <c r="C2427" i="1" s="1"/>
  <c r="L2422" i="1" s="1"/>
  <c r="G2417" i="1"/>
  <c r="C2417" i="1" s="1"/>
  <c r="L2408" i="1" s="1"/>
  <c r="G2402" i="1"/>
  <c r="C2402" i="1" s="1"/>
  <c r="L2395" i="1" s="1"/>
  <c r="L2390" i="1" l="1"/>
  <c r="G2382" i="1"/>
  <c r="C2382" i="1" s="1"/>
  <c r="G2381" i="1"/>
  <c r="C2381" i="1" s="1"/>
  <c r="G2380" i="1"/>
  <c r="C2380" i="1" s="1"/>
  <c r="G2379" i="1"/>
  <c r="C2379" i="1" s="1"/>
  <c r="G2378" i="1"/>
  <c r="G2377" i="1"/>
  <c r="G2376" i="1"/>
  <c r="C2376" i="1" s="1"/>
  <c r="G2375" i="1"/>
  <c r="G2374" i="1"/>
  <c r="G2373" i="1"/>
  <c r="C2373" i="1" s="1"/>
  <c r="G2372" i="1"/>
  <c r="G2371" i="1"/>
  <c r="G2370" i="1"/>
  <c r="G2369" i="1"/>
  <c r="G2368" i="1"/>
  <c r="G2367" i="1"/>
  <c r="G2366" i="1"/>
  <c r="G2365" i="1"/>
  <c r="G2364" i="1"/>
  <c r="G2363" i="1"/>
  <c r="C2363" i="1" s="1"/>
  <c r="G2362" i="1"/>
  <c r="C2362" i="1" s="1"/>
  <c r="G2361" i="1"/>
  <c r="C2361" i="1" s="1"/>
  <c r="G2360" i="1"/>
  <c r="C2360" i="1" s="1"/>
  <c r="G2359" i="1"/>
  <c r="C2359" i="1" s="1"/>
  <c r="G2358" i="1"/>
  <c r="C2358" i="1" s="1"/>
  <c r="G2348" i="1"/>
  <c r="G2347" i="1"/>
  <c r="G2346" i="1"/>
  <c r="G2345" i="1"/>
  <c r="G2344" i="1"/>
  <c r="G2343" i="1"/>
  <c r="G2342" i="1"/>
  <c r="G2341" i="1"/>
  <c r="G2340" i="1"/>
  <c r="G2339" i="1"/>
  <c r="G2336" i="1"/>
  <c r="C2336" i="1"/>
  <c r="G2335" i="1"/>
  <c r="G2334" i="1"/>
  <c r="C2334" i="1"/>
  <c r="G2333" i="1"/>
  <c r="C2333" i="1" s="1"/>
  <c r="G2332" i="1"/>
  <c r="C2332" i="1" s="1"/>
  <c r="G2331" i="1"/>
  <c r="C2331" i="1" s="1"/>
  <c r="G2330" i="1"/>
  <c r="G2329" i="1"/>
  <c r="G2328" i="1"/>
  <c r="C2328" i="1" s="1"/>
  <c r="G2327" i="1"/>
  <c r="E2326" i="1"/>
  <c r="G2326" i="1" s="1"/>
  <c r="G2325" i="1"/>
  <c r="G2322" i="1"/>
  <c r="G2321" i="1"/>
  <c r="G2320" i="1"/>
  <c r="G2319" i="1"/>
  <c r="G2318" i="1"/>
  <c r="G2317" i="1"/>
  <c r="G2316" i="1"/>
  <c r="G2315" i="1"/>
  <c r="G2314" i="1"/>
  <c r="G2313" i="1"/>
  <c r="G2312" i="1"/>
  <c r="G2311" i="1"/>
  <c r="G2310" i="1"/>
  <c r="C2310" i="1" s="1"/>
  <c r="G2309" i="1"/>
  <c r="G2308" i="1"/>
  <c r="G2307" i="1"/>
  <c r="G2306" i="1"/>
  <c r="G2305" i="1"/>
  <c r="G2304" i="1"/>
  <c r="G2303" i="1"/>
  <c r="G2302" i="1"/>
  <c r="G2301" i="1"/>
  <c r="G2300" i="1"/>
  <c r="G2299" i="1"/>
  <c r="G2298" i="1"/>
  <c r="G2297" i="1"/>
  <c r="G2296" i="1"/>
  <c r="G2295" i="1"/>
  <c r="G2294" i="1"/>
  <c r="G2293" i="1"/>
  <c r="G2292" i="1"/>
  <c r="G2291" i="1"/>
  <c r="G2290" i="1"/>
  <c r="G2289" i="1"/>
  <c r="C2289" i="1"/>
  <c r="G2288" i="1"/>
  <c r="C2288" i="1" s="1"/>
  <c r="G2287" i="1"/>
  <c r="G2286" i="1"/>
  <c r="C2339" i="1" l="1"/>
  <c r="C2374" i="1"/>
  <c r="C2304" i="1"/>
  <c r="C2341" i="1"/>
  <c r="C2377" i="1"/>
  <c r="C2292" i="1"/>
  <c r="C2329" i="1"/>
  <c r="C2369" i="1"/>
  <c r="C2286" i="1"/>
  <c r="C2371" i="1"/>
  <c r="C2343" i="1"/>
  <c r="C2311" i="1"/>
  <c r="C2306" i="1"/>
  <c r="C2325" i="1"/>
  <c r="L2353" i="1" l="1"/>
  <c r="L2281" i="1"/>
  <c r="L2277" i="1" s="1"/>
  <c r="F2269" i="1"/>
  <c r="F2268" i="1"/>
  <c r="F2267" i="1"/>
  <c r="F2266" i="1"/>
  <c r="F2265" i="1"/>
  <c r="F2264" i="1"/>
  <c r="F2263" i="1"/>
  <c r="F2262" i="1"/>
  <c r="F2250" i="1"/>
  <c r="F2249" i="1"/>
  <c r="F2248" i="1"/>
  <c r="F2247" i="1"/>
  <c r="F2246" i="1"/>
  <c r="F2245" i="1"/>
  <c r="F2244" i="1"/>
  <c r="F2243" i="1"/>
  <c r="F2242" i="1"/>
  <c r="F2241" i="1"/>
  <c r="F2240" i="1"/>
  <c r="F2239" i="1"/>
  <c r="F2238" i="1"/>
  <c r="F2237" i="1"/>
  <c r="F2236" i="1"/>
  <c r="F2235" i="1"/>
  <c r="F2234" i="1"/>
  <c r="F2233" i="1"/>
  <c r="F2232" i="1"/>
  <c r="F2231" i="1"/>
  <c r="B2231" i="1" s="1"/>
  <c r="F2230" i="1"/>
  <c r="F2229" i="1"/>
  <c r="F2228" i="1"/>
  <c r="F2227" i="1"/>
  <c r="F2226" i="1"/>
  <c r="F2225" i="1"/>
  <c r="F2224" i="1"/>
  <c r="F2223" i="1"/>
  <c r="F2211" i="1"/>
  <c r="F2210" i="1"/>
  <c r="F2209" i="1"/>
  <c r="F2208" i="1"/>
  <c r="F2207" i="1"/>
  <c r="F2206" i="1"/>
  <c r="F2205" i="1"/>
  <c r="F2204" i="1"/>
  <c r="F2203" i="1"/>
  <c r="F2202" i="1"/>
  <c r="F2201" i="1"/>
  <c r="F2200" i="1"/>
  <c r="F2199" i="1"/>
  <c r="F2198" i="1"/>
  <c r="F2197" i="1"/>
  <c r="F2186" i="1"/>
  <c r="F2185" i="1"/>
  <c r="F2184" i="1"/>
  <c r="F2183" i="1"/>
  <c r="F2182" i="1"/>
  <c r="F2181" i="1"/>
  <c r="F2180" i="1"/>
  <c r="F2179" i="1"/>
  <c r="F2178" i="1"/>
  <c r="F2177" i="1"/>
  <c r="F2176" i="1"/>
  <c r="F2175" i="1"/>
  <c r="F2174" i="1"/>
  <c r="F2173" i="1"/>
  <c r="F2172" i="1"/>
  <c r="F2171" i="1"/>
  <c r="F2170" i="1"/>
  <c r="F2169" i="1"/>
  <c r="F2168" i="1"/>
  <c r="F2157" i="1"/>
  <c r="F2156" i="1"/>
  <c r="F2155" i="1"/>
  <c r="B2155" i="1" s="1"/>
  <c r="F2154" i="1"/>
  <c r="F2153" i="1"/>
  <c r="F2152" i="1"/>
  <c r="F2151" i="1"/>
  <c r="F2150" i="1"/>
  <c r="F2149" i="1"/>
  <c r="F2148" i="1"/>
  <c r="F2147" i="1"/>
  <c r="F2146" i="1"/>
  <c r="F2145" i="1"/>
  <c r="F2144" i="1"/>
  <c r="F2143" i="1"/>
  <c r="F2142" i="1"/>
  <c r="F2141" i="1"/>
  <c r="F2140" i="1"/>
  <c r="B2232" i="1" l="1"/>
  <c r="B2267" i="1"/>
  <c r="B2264" i="1"/>
  <c r="B2241" i="1"/>
  <c r="B2239" i="1"/>
  <c r="B2262" i="1"/>
  <c r="B2228" i="1"/>
  <c r="B2168" i="1"/>
  <c r="B2177" i="1"/>
  <c r="B2156" i="1"/>
  <c r="B2223" i="1"/>
  <c r="B2248" i="1"/>
  <c r="B2143" i="1"/>
  <c r="B2174" i="1"/>
  <c r="B2182" i="1"/>
  <c r="B2197" i="1"/>
  <c r="B2148" i="1"/>
  <c r="B2208" i="1"/>
  <c r="B2140" i="1"/>
  <c r="B2201" i="1"/>
  <c r="B2152" i="1"/>
  <c r="B2205" i="1"/>
  <c r="B2234" i="1"/>
  <c r="K2257" i="1" l="1"/>
  <c r="K2218" i="1"/>
  <c r="K2192" i="1"/>
  <c r="K2163" i="1"/>
  <c r="K2135" i="1"/>
  <c r="F2122" i="1"/>
  <c r="F2121" i="1"/>
  <c r="E2120" i="1"/>
  <c r="F2120" i="1" s="1"/>
  <c r="F2119" i="1"/>
  <c r="F2118" i="1"/>
  <c r="F2117" i="1"/>
  <c r="F2116" i="1"/>
  <c r="F2115" i="1"/>
  <c r="F2114" i="1"/>
  <c r="F2113" i="1"/>
  <c r="F2112" i="1"/>
  <c r="F2111" i="1"/>
  <c r="B2111" i="1" s="1"/>
  <c r="F2110" i="1"/>
  <c r="B2110" i="1" s="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74" i="1"/>
  <c r="B2074" i="1" s="1"/>
  <c r="F2073" i="1"/>
  <c r="F2072" i="1"/>
  <c r="F2071" i="1"/>
  <c r="F2070" i="1"/>
  <c r="F2069" i="1"/>
  <c r="F2068" i="1"/>
  <c r="F2067" i="1"/>
  <c r="B2067" i="1" s="1"/>
  <c r="F2066" i="1"/>
  <c r="B2066" i="1" s="1"/>
  <c r="F2065" i="1"/>
  <c r="F2063" i="1"/>
  <c r="F2062" i="1"/>
  <c r="F2061" i="1"/>
  <c r="F2060" i="1"/>
  <c r="F2059" i="1"/>
  <c r="F2057" i="1"/>
  <c r="F2056" i="1"/>
  <c r="F2055" i="1"/>
  <c r="F2054" i="1"/>
  <c r="F2053" i="1"/>
  <c r="F2052" i="1"/>
  <c r="F2051" i="1"/>
  <c r="F2050" i="1"/>
  <c r="F2049" i="1"/>
  <c r="F2048" i="1"/>
  <c r="F2047" i="1"/>
  <c r="F2046" i="1"/>
  <c r="F2045" i="1"/>
  <c r="F2044" i="1"/>
  <c r="F2043" i="1"/>
  <c r="F2042" i="1"/>
  <c r="F2041" i="1"/>
  <c r="F2040" i="1"/>
  <c r="F2039" i="1"/>
  <c r="F2038" i="1"/>
  <c r="F2037" i="1"/>
  <c r="D2036" i="1"/>
  <c r="F2036" i="1" s="1"/>
  <c r="F2035" i="1"/>
  <c r="B2035" i="1" s="1"/>
  <c r="F2034" i="1"/>
  <c r="F2033" i="1"/>
  <c r="F2032" i="1"/>
  <c r="F2031" i="1"/>
  <c r="F2030" i="1"/>
  <c r="F2029" i="1"/>
  <c r="F2028" i="1"/>
  <c r="F2027"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B1965" i="1" s="1"/>
  <c r="F1964" i="1"/>
  <c r="F1963" i="1"/>
  <c r="F1962" i="1"/>
  <c r="B1962" i="1" s="1"/>
  <c r="F1961" i="1"/>
  <c r="B1961" i="1" s="1"/>
  <c r="F1960" i="1"/>
  <c r="F1959" i="1"/>
  <c r="F1958" i="1"/>
  <c r="F1957" i="1"/>
  <c r="F1956" i="1"/>
  <c r="F1955" i="1"/>
  <c r="F1954" i="1"/>
  <c r="F1953" i="1"/>
  <c r="F1952" i="1"/>
  <c r="F1951" i="1"/>
  <c r="F1950" i="1"/>
  <c r="F1949" i="1"/>
  <c r="F1948" i="1"/>
  <c r="D1947" i="1"/>
  <c r="F1947" i="1" s="1"/>
  <c r="D1946" i="1"/>
  <c r="F1946" i="1" s="1"/>
  <c r="D1945" i="1"/>
  <c r="F1945" i="1" s="1"/>
  <c r="D1944" i="1"/>
  <c r="F1944" i="1" s="1"/>
  <c r="F1943" i="1"/>
  <c r="F1942" i="1"/>
  <c r="B1942" i="1" s="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7" i="1"/>
  <c r="F1836" i="1"/>
  <c r="F1835" i="1"/>
  <c r="F1834" i="1"/>
  <c r="F1833" i="1"/>
  <c r="F1832" i="1"/>
  <c r="F1831" i="1"/>
  <c r="F1830" i="1"/>
  <c r="D1829" i="1"/>
  <c r="F1829" i="1" s="1"/>
  <c r="D1828" i="1"/>
  <c r="F1828" i="1" s="1"/>
  <c r="D1827" i="1"/>
  <c r="F1827" i="1" s="1"/>
  <c r="D1826" i="1"/>
  <c r="F1826" i="1" s="1"/>
  <c r="D1825" i="1"/>
  <c r="F1825" i="1" s="1"/>
  <c r="F1824" i="1"/>
  <c r="F1823" i="1"/>
  <c r="F1822" i="1"/>
  <c r="F1820" i="1"/>
  <c r="F1819" i="1"/>
  <c r="F1818" i="1"/>
  <c r="F1817" i="1"/>
  <c r="F1815" i="1"/>
  <c r="F1814" i="1"/>
  <c r="F1813" i="1"/>
  <c r="F1812" i="1"/>
  <c r="F1811" i="1"/>
  <c r="F1810" i="1"/>
  <c r="F1809" i="1"/>
  <c r="F1808" i="1"/>
  <c r="F1807" i="1"/>
  <c r="F1805" i="1"/>
  <c r="F1804" i="1"/>
  <c r="F1803" i="1"/>
  <c r="F1802" i="1"/>
  <c r="F1801" i="1"/>
  <c r="F1800" i="1"/>
  <c r="F1799" i="1"/>
  <c r="F1798" i="1"/>
  <c r="F1797" i="1"/>
  <c r="F1796" i="1"/>
  <c r="F1795" i="1"/>
  <c r="F1794" i="1"/>
  <c r="F1792" i="1"/>
  <c r="F1791" i="1"/>
  <c r="F1790" i="1"/>
  <c r="F1789" i="1"/>
  <c r="F1788" i="1"/>
  <c r="F1787" i="1"/>
  <c r="F1786" i="1"/>
  <c r="F1785" i="1"/>
  <c r="F1784" i="1"/>
  <c r="F1783" i="1"/>
  <c r="F1782" i="1"/>
  <c r="F1781" i="1"/>
  <c r="F1780" i="1"/>
  <c r="F1779" i="1"/>
  <c r="F1778" i="1"/>
  <c r="F1777" i="1"/>
  <c r="F1776" i="1"/>
  <c r="F1775" i="1"/>
  <c r="F1774" i="1"/>
  <c r="F1772" i="1"/>
  <c r="F1771" i="1"/>
  <c r="F1770" i="1"/>
  <c r="F1769" i="1"/>
  <c r="F1768" i="1"/>
  <c r="F1767" i="1"/>
  <c r="F1766" i="1"/>
  <c r="F1765" i="1"/>
  <c r="F1764" i="1"/>
  <c r="F1762" i="1"/>
  <c r="F1761" i="1"/>
  <c r="F1760" i="1"/>
  <c r="F1759" i="1"/>
  <c r="F1758" i="1"/>
  <c r="F1757" i="1"/>
  <c r="F1756" i="1"/>
  <c r="F1755" i="1"/>
  <c r="F1754" i="1"/>
  <c r="F1753" i="1"/>
  <c r="F1751" i="1"/>
  <c r="F1750" i="1"/>
  <c r="F1749" i="1"/>
  <c r="F1748" i="1"/>
  <c r="F1747" i="1"/>
  <c r="F1746" i="1"/>
  <c r="F1745" i="1"/>
  <c r="F1744" i="1"/>
  <c r="F1742" i="1"/>
  <c r="F1741" i="1"/>
  <c r="F1740" i="1"/>
  <c r="F1739" i="1"/>
  <c r="F1738" i="1"/>
  <c r="F1737" i="1"/>
  <c r="F1736" i="1"/>
  <c r="F1734" i="1"/>
  <c r="F1733" i="1"/>
  <c r="F1732" i="1"/>
  <c r="F1731" i="1"/>
  <c r="F1730" i="1"/>
  <c r="F1729" i="1"/>
  <c r="F1728" i="1"/>
  <c r="F1727" i="1"/>
  <c r="F1726" i="1"/>
  <c r="F1725" i="1"/>
  <c r="F1724"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K2130" i="1" l="1"/>
  <c r="B1670" i="1"/>
  <c r="B1739" i="1"/>
  <c r="B1767" i="1"/>
  <c r="B1784" i="1"/>
  <c r="B2036" i="1"/>
  <c r="B2052" i="1"/>
  <c r="B2068" i="1"/>
  <c r="B1966" i="1"/>
  <c r="B1970" i="1"/>
  <c r="B2027" i="1"/>
  <c r="B1865" i="1"/>
  <c r="B1935" i="1"/>
  <c r="B1993" i="1"/>
  <c r="B1998" i="1"/>
  <c r="B2002" i="1"/>
  <c r="B2100" i="1"/>
  <c r="B1833" i="1"/>
  <c r="B1842" i="1"/>
  <c r="B1987" i="1"/>
  <c r="B2093" i="1"/>
  <c r="B1797" i="1"/>
  <c r="B2090" i="1"/>
  <c r="B1727" i="1"/>
  <c r="B1777" i="1"/>
  <c r="B1810" i="1"/>
  <c r="B1929" i="1"/>
  <c r="B1947" i="1"/>
  <c r="B1968" i="1"/>
  <c r="B1972" i="1"/>
  <c r="B2007" i="1"/>
  <c r="B2011" i="1"/>
  <c r="B2045" i="1"/>
  <c r="B2112" i="1"/>
  <c r="B1679" i="1"/>
  <c r="B1756" i="1"/>
  <c r="B1856" i="1"/>
  <c r="B1871" i="1"/>
  <c r="B1951" i="1"/>
  <c r="B1957" i="1"/>
  <c r="B2039" i="1"/>
  <c r="B2062" i="1"/>
  <c r="B1747" i="1"/>
  <c r="B1849" i="1"/>
  <c r="B1891" i="1"/>
  <c r="B1923" i="1"/>
  <c r="B1963" i="1"/>
  <c r="B1978" i="1"/>
  <c r="B1982" i="1"/>
  <c r="B2086" i="1"/>
  <c r="B1820" i="1"/>
  <c r="B1943" i="1"/>
  <c r="K1665" i="1" l="1"/>
  <c r="K2022" i="1"/>
  <c r="K2081" i="1"/>
  <c r="K1886" i="1"/>
  <c r="K1659" i="1" l="1"/>
  <c r="G1650" i="1"/>
  <c r="C1650" i="1" s="1"/>
  <c r="G1649" i="1"/>
  <c r="C1649" i="1" s="1"/>
  <c r="G1639" i="1"/>
  <c r="G1638" i="1"/>
  <c r="G1637" i="1"/>
  <c r="G1636" i="1"/>
  <c r="G1635" i="1"/>
  <c r="G1634" i="1"/>
  <c r="G1633" i="1"/>
  <c r="G1623" i="1"/>
  <c r="G1622"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34" i="1"/>
  <c r="G1533" i="1"/>
  <c r="G1532" i="1"/>
  <c r="G1531" i="1"/>
  <c r="G1530" i="1"/>
  <c r="G1529" i="1"/>
  <c r="G1528" i="1"/>
  <c r="G1527" i="1"/>
  <c r="G1517" i="1"/>
  <c r="C1517" i="1" s="1"/>
  <c r="G1516" i="1"/>
  <c r="C1516" i="1" s="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72" i="1"/>
  <c r="G1471" i="1"/>
  <c r="G1470" i="1"/>
  <c r="G1469" i="1"/>
  <c r="G1468" i="1"/>
  <c r="G1467" i="1"/>
  <c r="G1466" i="1"/>
  <c r="G1465" i="1"/>
  <c r="G1464" i="1"/>
  <c r="G1463" i="1"/>
  <c r="G1462" i="1"/>
  <c r="G1460" i="1"/>
  <c r="G1459" i="1"/>
  <c r="G1458" i="1"/>
  <c r="G1456" i="1"/>
  <c r="G1446" i="1"/>
  <c r="G1445" i="1"/>
  <c r="G1444" i="1"/>
  <c r="G1442" i="1"/>
  <c r="G1440" i="1"/>
  <c r="G1439" i="1"/>
  <c r="G1438" i="1"/>
  <c r="G1437" i="1"/>
  <c r="G1435" i="1"/>
  <c r="G1434" i="1"/>
  <c r="G1433" i="1"/>
  <c r="G1432" i="1"/>
  <c r="G1430" i="1"/>
  <c r="G1429" i="1"/>
  <c r="G1428" i="1"/>
  <c r="G1427" i="1"/>
  <c r="G1426" i="1"/>
  <c r="G1425" i="1"/>
  <c r="G1424" i="1"/>
  <c r="G1422" i="1"/>
  <c r="G1421" i="1"/>
  <c r="G1420" i="1"/>
  <c r="G1419" i="1"/>
  <c r="G1418" i="1"/>
  <c r="G1417" i="1"/>
  <c r="G1416" i="1"/>
  <c r="G1415" i="1"/>
  <c r="G1414" i="1"/>
  <c r="G1413" i="1"/>
  <c r="G1411" i="1"/>
  <c r="G1410" i="1"/>
  <c r="G1409" i="1"/>
  <c r="G1408" i="1"/>
  <c r="G1407" i="1"/>
  <c r="G1406" i="1"/>
  <c r="G1405" i="1"/>
  <c r="G1404" i="1"/>
  <c r="G1403" i="1"/>
  <c r="G1402" i="1"/>
  <c r="G1401" i="1"/>
  <c r="G1400" i="1"/>
  <c r="G1399" i="1"/>
  <c r="G1398" i="1"/>
  <c r="G1397" i="1"/>
  <c r="G1396" i="1"/>
  <c r="G1395" i="1"/>
  <c r="G1393" i="1"/>
  <c r="G1392" i="1"/>
  <c r="G1391" i="1"/>
  <c r="G1390" i="1"/>
  <c r="G1389" i="1"/>
  <c r="G1388" i="1"/>
  <c r="G1387" i="1"/>
  <c r="G1385" i="1"/>
  <c r="G1372" i="1"/>
  <c r="C1372" i="1" s="1"/>
  <c r="L1367" i="1" s="1"/>
  <c r="G1362" i="1"/>
  <c r="G1361" i="1"/>
  <c r="G1360" i="1"/>
  <c r="G1359" i="1"/>
  <c r="G1358" i="1"/>
  <c r="G1357" i="1"/>
  <c r="G1356" i="1"/>
  <c r="G1355" i="1"/>
  <c r="G1344" i="1"/>
  <c r="G1343" i="1"/>
  <c r="G1342" i="1"/>
  <c r="G1341" i="1"/>
  <c r="G1340" i="1"/>
  <c r="G1339" i="1"/>
  <c r="G1338" i="1"/>
  <c r="G1337" i="1"/>
  <c r="C1335" i="1" s="1"/>
  <c r="G1334" i="1"/>
  <c r="G1333" i="1"/>
  <c r="G1332" i="1"/>
  <c r="G1331" i="1"/>
  <c r="G1330" i="1"/>
  <c r="G1329" i="1"/>
  <c r="G1328" i="1"/>
  <c r="G1327" i="1"/>
  <c r="G1326" i="1"/>
  <c r="G1325" i="1"/>
  <c r="G1324" i="1"/>
  <c r="G1323" i="1"/>
  <c r="G1322" i="1"/>
  <c r="G1321" i="1"/>
  <c r="G1320" i="1"/>
  <c r="G1319" i="1"/>
  <c r="G1308" i="1"/>
  <c r="G1307" i="1"/>
  <c r="G1306" i="1"/>
  <c r="G1305" i="1"/>
  <c r="G1304" i="1"/>
  <c r="G1303" i="1"/>
  <c r="G1302" i="1"/>
  <c r="G1301" i="1"/>
  <c r="G1300" i="1"/>
  <c r="G1299" i="1"/>
  <c r="G1298" i="1"/>
  <c r="G1296" i="1"/>
  <c r="G1295" i="1"/>
  <c r="G1281" i="1"/>
  <c r="C1281" i="1" s="1"/>
  <c r="G1280" i="1"/>
  <c r="C1280" i="1" s="1"/>
  <c r="G1279" i="1"/>
  <c r="C1279" i="1" s="1"/>
  <c r="G1269" i="1"/>
  <c r="G1268" i="1"/>
  <c r="G1267" i="1"/>
  <c r="G1266" i="1"/>
  <c r="G1265" i="1"/>
  <c r="G1264" i="1"/>
  <c r="G1263" i="1"/>
  <c r="G1262" i="1"/>
  <c r="C1262" i="1" s="1"/>
  <c r="G1261" i="1"/>
  <c r="G1260" i="1"/>
  <c r="G1259" i="1"/>
  <c r="G1258" i="1"/>
  <c r="G1257" i="1"/>
  <c r="G1256" i="1"/>
  <c r="G1255" i="1"/>
  <c r="G1254" i="1"/>
  <c r="G1253" i="1"/>
  <c r="C1253" i="1" s="1"/>
  <c r="G1243" i="1"/>
  <c r="C1243" i="1" s="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C1217" i="1" s="1"/>
  <c r="B1216" i="1"/>
  <c r="G1204" i="1"/>
  <c r="C1204" i="1" s="1"/>
  <c r="G1203" i="1"/>
  <c r="C1203" i="1" s="1"/>
  <c r="G1202" i="1"/>
  <c r="C1202" i="1" s="1"/>
  <c r="G1201" i="1"/>
  <c r="C1201" i="1" s="1"/>
  <c r="G1200" i="1"/>
  <c r="C1200" i="1" s="1"/>
  <c r="G1199" i="1"/>
  <c r="C1199" i="1" s="1"/>
  <c r="G1198" i="1"/>
  <c r="C1198" i="1" s="1"/>
  <c r="G1197" i="1"/>
  <c r="C1197" i="1" s="1"/>
  <c r="G1196" i="1"/>
  <c r="C1196" i="1" s="1"/>
  <c r="G1195" i="1"/>
  <c r="C1195" i="1" s="1"/>
  <c r="G1194" i="1"/>
  <c r="C1194" i="1" s="1"/>
  <c r="G1192" i="1"/>
  <c r="C1192" i="1" s="1"/>
  <c r="G1170" i="1"/>
  <c r="C1170" i="1" s="1"/>
  <c r="G1169" i="1"/>
  <c r="G1168" i="1"/>
  <c r="G1167" i="1"/>
  <c r="G1166" i="1"/>
  <c r="G1165" i="1"/>
  <c r="G1164" i="1"/>
  <c r="G1163" i="1"/>
  <c r="G1162" i="1"/>
  <c r="G1161" i="1"/>
  <c r="G1160" i="1"/>
  <c r="G1159" i="1"/>
  <c r="G1158" i="1"/>
  <c r="C1158" i="1" s="1"/>
  <c r="G1157" i="1"/>
  <c r="G1156" i="1"/>
  <c r="G1155" i="1"/>
  <c r="G1154" i="1"/>
  <c r="G1153" i="1"/>
  <c r="G1152" i="1"/>
  <c r="G1151" i="1"/>
  <c r="G1150" i="1"/>
  <c r="G1149" i="1"/>
  <c r="G1148" i="1"/>
  <c r="G1147" i="1"/>
  <c r="G1146" i="1"/>
  <c r="G1145" i="1"/>
  <c r="G1144" i="1"/>
  <c r="G1143" i="1"/>
  <c r="G1142" i="1"/>
  <c r="G1141" i="1"/>
  <c r="G1140" i="1"/>
  <c r="G1139" i="1"/>
  <c r="G1138" i="1"/>
  <c r="G1136" i="1"/>
  <c r="G1135" i="1"/>
  <c r="C1135" i="1" s="1"/>
  <c r="G1134" i="1"/>
  <c r="G1133" i="1"/>
  <c r="G1132" i="1"/>
  <c r="G1131" i="1"/>
  <c r="G1130" i="1"/>
  <c r="G1129" i="1"/>
  <c r="G1128" i="1"/>
  <c r="G1127" i="1"/>
  <c r="G1126" i="1"/>
  <c r="G1125" i="1"/>
  <c r="G1124" i="1"/>
  <c r="G1123" i="1"/>
  <c r="C1123" i="1" s="1"/>
  <c r="G1122" i="1"/>
  <c r="C1122" i="1" s="1"/>
  <c r="G1121" i="1"/>
  <c r="C1121" i="1" s="1"/>
  <c r="G1120" i="1"/>
  <c r="C1120" i="1" s="1"/>
  <c r="G1119" i="1"/>
  <c r="C1119" i="1" s="1"/>
  <c r="G1112" i="1"/>
  <c r="C1112" i="1" s="1"/>
  <c r="G1111" i="1"/>
  <c r="C1111" i="1" s="1"/>
  <c r="G1109" i="1"/>
  <c r="C1109" i="1" s="1"/>
  <c r="G1108" i="1"/>
  <c r="C1108" i="1" s="1"/>
  <c r="G1103" i="1"/>
  <c r="C1103" i="1" s="1"/>
  <c r="G1102" i="1"/>
  <c r="C1102" i="1" s="1"/>
  <c r="G1101" i="1"/>
  <c r="C1101" i="1" s="1"/>
  <c r="G1100" i="1"/>
  <c r="C1100" i="1" s="1"/>
  <c r="G1090" i="1"/>
  <c r="C1090" i="1" s="1"/>
  <c r="G1089" i="1"/>
  <c r="G1088" i="1"/>
  <c r="G1086" i="1"/>
  <c r="C1086" i="1" s="1"/>
  <c r="G1085" i="1"/>
  <c r="C1085" i="1" s="1"/>
  <c r="G1084" i="1"/>
  <c r="G1083" i="1"/>
  <c r="G1082" i="1"/>
  <c r="G1081" i="1"/>
  <c r="G1080" i="1"/>
  <c r="G1079" i="1"/>
  <c r="G1078" i="1"/>
  <c r="G1077" i="1"/>
  <c r="G1076" i="1"/>
  <c r="G1075" i="1"/>
  <c r="G1074" i="1"/>
  <c r="G1073" i="1"/>
  <c r="G1072" i="1"/>
  <c r="G1071" i="1"/>
  <c r="G1070" i="1"/>
  <c r="C1070" i="1" s="1"/>
  <c r="G1069" i="1"/>
  <c r="G1068" i="1"/>
  <c r="G1067" i="1"/>
  <c r="G1066" i="1"/>
  <c r="G1065" i="1"/>
  <c r="G1064" i="1"/>
  <c r="G1063" i="1"/>
  <c r="G1062" i="1"/>
  <c r="G1060" i="1"/>
  <c r="G1059" i="1"/>
  <c r="G1058" i="1"/>
  <c r="G1057" i="1"/>
  <c r="G1056" i="1"/>
  <c r="G1055" i="1"/>
  <c r="G1054" i="1"/>
  <c r="G1053" i="1"/>
  <c r="G1052" i="1"/>
  <c r="G1051" i="1"/>
  <c r="G1049" i="1"/>
  <c r="G1048" i="1"/>
  <c r="C1048" i="1" s="1"/>
  <c r="C1083" i="1" l="1"/>
  <c r="C1229" i="1"/>
  <c r="C1471" i="1"/>
  <c r="C1073" i="1"/>
  <c r="C1077" i="1"/>
  <c r="C1155" i="1"/>
  <c r="C1321" i="1"/>
  <c r="C1460" i="1"/>
  <c r="C1482" i="1"/>
  <c r="L1511" i="1"/>
  <c r="C1604" i="1"/>
  <c r="C1622" i="1"/>
  <c r="L1617" i="1" s="1"/>
  <c r="C1088" i="1"/>
  <c r="C1294" i="1"/>
  <c r="C1232" i="1"/>
  <c r="C1071" i="1"/>
  <c r="C1079" i="1"/>
  <c r="C1218" i="1"/>
  <c r="C1260" i="1"/>
  <c r="C1075" i="1"/>
  <c r="C1149" i="1"/>
  <c r="L1274" i="1"/>
  <c r="C1318" i="1"/>
  <c r="C1456" i="1"/>
  <c r="C1594" i="1"/>
  <c r="L1644" i="1"/>
  <c r="C1059" i="1"/>
  <c r="C1297" i="1"/>
  <c r="C1392" i="1"/>
  <c r="C1442" i="1"/>
  <c r="C1054" i="1"/>
  <c r="C1081" i="1"/>
  <c r="C1354" i="1"/>
  <c r="L1349" i="1" s="1"/>
  <c r="L1175" i="1"/>
  <c r="C1254" i="1"/>
  <c r="C1385" i="1"/>
  <c r="C1427" i="1"/>
  <c r="C1546" i="1"/>
  <c r="L1541" i="1" s="1"/>
  <c r="C1584" i="1"/>
  <c r="C1064" i="1"/>
  <c r="C1136" i="1"/>
  <c r="C1165" i="1"/>
  <c r="C1338" i="1"/>
  <c r="C1420" i="1"/>
  <c r="C1467" i="1"/>
  <c r="C1487" i="1"/>
  <c r="C1599" i="1"/>
  <c r="C1633" i="1"/>
  <c r="L1628" i="1" s="1"/>
  <c r="C1056" i="1"/>
  <c r="C1049" i="1"/>
  <c r="C1124" i="1"/>
  <c r="C1159" i="1"/>
  <c r="C1263" i="1"/>
  <c r="C1408" i="1"/>
  <c r="C1527" i="1"/>
  <c r="L1522" i="1" s="1"/>
  <c r="L1477" i="1" l="1"/>
  <c r="L1289" i="1"/>
  <c r="L1248" i="1"/>
  <c r="L1451" i="1"/>
  <c r="L1211" i="1"/>
  <c r="L1579" i="1"/>
  <c r="L1095" i="1"/>
  <c r="L1313" i="1"/>
  <c r="L1379" i="1"/>
  <c r="L1043" i="1"/>
  <c r="L1036" i="1" l="1"/>
  <c r="G1027" i="1"/>
  <c r="C1027" i="1" s="1"/>
  <c r="G1026" i="1"/>
  <c r="C1026" i="1" s="1"/>
  <c r="G1025" i="1"/>
  <c r="C1025" i="1" s="1"/>
  <c r="G1024" i="1"/>
  <c r="C1024" i="1" s="1"/>
  <c r="G1023" i="1"/>
  <c r="C1023" i="1" s="1"/>
  <c r="G1022" i="1"/>
  <c r="C1022" i="1" s="1"/>
  <c r="G1021" i="1"/>
  <c r="C1021" i="1" s="1"/>
  <c r="G1020" i="1"/>
  <c r="C1020" i="1" s="1"/>
  <c r="G1019" i="1"/>
  <c r="G1018" i="1"/>
  <c r="G1017" i="1"/>
  <c r="G1016" i="1"/>
  <c r="G1015" i="1"/>
  <c r="F1014" i="1"/>
  <c r="F1013" i="1"/>
  <c r="G1012" i="1"/>
  <c r="G1011"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C1009" i="1" l="1"/>
  <c r="C1015" i="1"/>
  <c r="C1005" i="1"/>
  <c r="C989" i="1"/>
  <c r="C966" i="1"/>
  <c r="C972" i="1"/>
  <c r="L957" i="1" l="1"/>
  <c r="L961"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E886" i="1"/>
  <c r="F886" i="1" s="1"/>
  <c r="E885" i="1"/>
  <c r="F885" i="1" s="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B678" i="1" s="1"/>
  <c r="F677" i="1"/>
  <c r="F676" i="1"/>
  <c r="F675" i="1"/>
  <c r="F674" i="1"/>
  <c r="F673" i="1"/>
  <c r="F672" i="1"/>
  <c r="F671" i="1"/>
  <c r="F670" i="1"/>
  <c r="F669" i="1"/>
  <c r="F668" i="1"/>
  <c r="F667" i="1"/>
  <c r="F666" i="1"/>
  <c r="F665" i="1"/>
  <c r="F664" i="1"/>
  <c r="F663" i="1"/>
  <c r="F662" i="1"/>
  <c r="F661" i="1"/>
  <c r="B661" i="1" s="1"/>
  <c r="F660" i="1"/>
  <c r="F659" i="1"/>
  <c r="F658" i="1"/>
  <c r="F657" i="1"/>
  <c r="F656" i="1"/>
  <c r="F655" i="1"/>
  <c r="F654" i="1"/>
  <c r="F653" i="1"/>
  <c r="F652" i="1"/>
  <c r="F651" i="1"/>
  <c r="F650" i="1"/>
  <c r="F649" i="1"/>
  <c r="F648" i="1"/>
  <c r="F647" i="1"/>
  <c r="F64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00" i="1"/>
  <c r="F599" i="1"/>
  <c r="F598" i="1"/>
  <c r="F597" i="1"/>
  <c r="F596" i="1"/>
  <c r="F595" i="1"/>
  <c r="F594" i="1"/>
  <c r="F593" i="1"/>
  <c r="F592" i="1"/>
  <c r="F591" i="1"/>
  <c r="F590" i="1"/>
  <c r="F589" i="1"/>
  <c r="F588" i="1"/>
  <c r="F587" i="1"/>
  <c r="B599" i="1" l="1"/>
  <c r="B611" i="1"/>
  <c r="B629" i="1"/>
  <c r="B587" i="1"/>
  <c r="B621" i="1"/>
  <c r="B658" i="1"/>
  <c r="B669" i="1"/>
  <c r="B618" i="1"/>
  <c r="B662" i="1"/>
  <c r="B646" i="1"/>
  <c r="B654" i="1"/>
  <c r="B674" i="1"/>
  <c r="B689" i="1"/>
  <c r="B651" i="1"/>
  <c r="B683" i="1"/>
  <c r="B764" i="1"/>
  <c r="B595" i="1"/>
  <c r="B592" i="1"/>
  <c r="B632" i="1"/>
  <c r="B679" i="1"/>
  <c r="K606" i="1" l="1"/>
  <c r="K582" i="1"/>
  <c r="K641" i="1"/>
  <c r="F569" i="1"/>
  <c r="F568" i="1"/>
  <c r="F567" i="1"/>
  <c r="F566" i="1"/>
  <c r="F565" i="1"/>
  <c r="F564" i="1"/>
  <c r="F563" i="1"/>
  <c r="F562" i="1"/>
  <c r="F561" i="1"/>
  <c r="F560" i="1"/>
  <c r="F559" i="1"/>
  <c r="F558" i="1"/>
  <c r="F557" i="1"/>
  <c r="F556" i="1"/>
  <c r="F555" i="1"/>
  <c r="F554" i="1"/>
  <c r="F553" i="1"/>
  <c r="F552" i="1"/>
  <c r="F551" i="1"/>
  <c r="F550" i="1"/>
  <c r="F540" i="1"/>
  <c r="F539" i="1"/>
  <c r="F538" i="1"/>
  <c r="F537" i="1"/>
  <c r="F536" i="1"/>
  <c r="F535" i="1"/>
  <c r="F534" i="1"/>
  <c r="F533" i="1"/>
  <c r="F532" i="1"/>
  <c r="B532" i="1" s="1"/>
  <c r="F531" i="1"/>
  <c r="F530" i="1"/>
  <c r="F529" i="1"/>
  <c r="B529" i="1" s="1"/>
  <c r="F528" i="1"/>
  <c r="F527" i="1"/>
  <c r="F526" i="1"/>
  <c r="B526" i="1" s="1"/>
  <c r="F525" i="1"/>
  <c r="F524" i="1"/>
  <c r="B539" i="1" l="1"/>
  <c r="K578" i="1"/>
  <c r="B537" i="1"/>
  <c r="B527" i="1"/>
  <c r="B566" i="1"/>
  <c r="B563" i="1"/>
  <c r="B533" i="1"/>
  <c r="B560" i="1"/>
  <c r="B535" i="1"/>
  <c r="B552" i="1"/>
  <c r="B524" i="1"/>
  <c r="B530" i="1"/>
  <c r="B550" i="1"/>
  <c r="B556" i="1"/>
  <c r="K519" i="1" l="1"/>
  <c r="K545" i="1"/>
  <c r="G506" i="1"/>
  <c r="G505" i="1"/>
  <c r="G504" i="1"/>
  <c r="G503" i="1"/>
  <c r="G502" i="1"/>
  <c r="G501" i="1"/>
  <c r="G500" i="1"/>
  <c r="G499" i="1"/>
  <c r="G498" i="1"/>
  <c r="G497" i="1"/>
  <c r="G487" i="1"/>
  <c r="G486" i="1"/>
  <c r="G485" i="1"/>
  <c r="G484" i="1"/>
  <c r="G483" i="1"/>
  <c r="G482" i="1"/>
  <c r="G481" i="1"/>
  <c r="G480" i="1"/>
  <c r="G479" i="1"/>
  <c r="G469" i="1"/>
  <c r="C469" i="1" s="1"/>
  <c r="G468" i="1"/>
  <c r="C468" i="1" s="1"/>
  <c r="G467" i="1"/>
  <c r="G466" i="1"/>
  <c r="C505" i="1" l="1"/>
  <c r="C499" i="1"/>
  <c r="K515" i="1"/>
  <c r="C497" i="1"/>
  <c r="C466" i="1"/>
  <c r="L461" i="1" s="1"/>
  <c r="C479" i="1"/>
  <c r="C501" i="1"/>
  <c r="C484" i="1"/>
  <c r="L492" i="1" l="1"/>
  <c r="L474" i="1"/>
  <c r="L456" i="1" s="1"/>
  <c r="G449" i="1"/>
  <c r="C449" i="1" s="1"/>
  <c r="G448" i="1"/>
  <c r="C448" i="1" s="1"/>
  <c r="G447" i="1"/>
  <c r="C447" i="1" s="1"/>
  <c r="G446" i="1"/>
  <c r="G445" i="1"/>
  <c r="G444" i="1"/>
  <c r="G443" i="1"/>
  <c r="C443" i="1" s="1"/>
  <c r="G442" i="1"/>
  <c r="C442" i="1" s="1"/>
  <c r="C444" i="1" l="1"/>
  <c r="L438" i="1" s="1"/>
  <c r="L433" i="1" s="1"/>
  <c r="E425" i="1" l="1"/>
  <c r="F425" i="1" s="1"/>
  <c r="E424" i="1"/>
  <c r="F424" i="1" s="1"/>
  <c r="E423" i="1"/>
  <c r="F423" i="1" s="1"/>
  <c r="E422" i="1"/>
  <c r="F422" i="1" s="1"/>
  <c r="E421" i="1"/>
  <c r="F421" i="1" s="1"/>
  <c r="G416" i="1"/>
  <c r="G415"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F337" i="1"/>
  <c r="G337" i="1" s="1"/>
  <c r="E336" i="1"/>
  <c r="G336" i="1" s="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291" i="1"/>
  <c r="C291" i="1" s="1"/>
  <c r="G289" i="1"/>
  <c r="C289" i="1" s="1"/>
  <c r="G287" i="1"/>
  <c r="G286" i="1"/>
  <c r="G285" i="1"/>
  <c r="F284" i="1"/>
  <c r="G284" i="1" s="1"/>
  <c r="C410" i="1" l="1"/>
  <c r="C415" i="1"/>
  <c r="C301" i="1"/>
  <c r="C314" i="1"/>
  <c r="C412" i="1"/>
  <c r="C351" i="1"/>
  <c r="C383" i="1"/>
  <c r="C379" i="1"/>
  <c r="C357" i="1"/>
  <c r="C389" i="1"/>
  <c r="C397" i="1"/>
  <c r="L280" i="1"/>
  <c r="C347" i="1"/>
  <c r="C336" i="1"/>
  <c r="L331" i="1" s="1"/>
  <c r="L342" i="1" l="1"/>
  <c r="L297" i="1"/>
  <c r="L275" i="1" l="1"/>
  <c r="F267" i="1"/>
  <c r="G267" i="1" s="1"/>
  <c r="F266" i="1"/>
  <c r="G266" i="1" s="1"/>
  <c r="G265" i="1"/>
  <c r="K265" i="1" s="1"/>
  <c r="G255" i="1"/>
  <c r="J255" i="1" s="1"/>
  <c r="G254" i="1"/>
  <c r="K254" i="1" s="1"/>
  <c r="G253" i="1"/>
  <c r="H253" i="1" s="1"/>
  <c r="G252" i="1"/>
  <c r="K252" i="1" s="1"/>
  <c r="E251" i="1"/>
  <c r="G251" i="1" s="1"/>
  <c r="I251" i="1" s="1"/>
  <c r="G250" i="1"/>
  <c r="I250" i="1" s="1"/>
  <c r="E249" i="1"/>
  <c r="G249" i="1" s="1"/>
  <c r="E248" i="1"/>
  <c r="G248" i="1" s="1"/>
  <c r="I248" i="1" s="1"/>
  <c r="G238" i="1"/>
  <c r="K238" i="1" s="1"/>
  <c r="K237" i="1"/>
  <c r="K236" i="1"/>
  <c r="G235" i="1"/>
  <c r="K235" i="1" s="1"/>
  <c r="G234" i="1"/>
  <c r="K234" i="1" s="1"/>
  <c r="G233" i="1"/>
  <c r="K233" i="1" s="1"/>
  <c r="G232" i="1"/>
  <c r="K232" i="1" s="1"/>
  <c r="G231" i="1"/>
  <c r="K231" i="1" s="1"/>
  <c r="I230" i="1"/>
  <c r="G230" i="1"/>
  <c r="I229" i="1"/>
  <c r="G229" i="1"/>
  <c r="I228" i="1"/>
  <c r="G228" i="1"/>
  <c r="I227" i="1"/>
  <c r="G227" i="1"/>
  <c r="I226" i="1"/>
  <c r="G226" i="1"/>
  <c r="I225" i="1"/>
  <c r="G225" i="1"/>
  <c r="I224" i="1"/>
  <c r="G224" i="1"/>
  <c r="I223" i="1"/>
  <c r="G223" i="1"/>
  <c r="I222" i="1"/>
  <c r="G222" i="1"/>
  <c r="J221" i="1"/>
  <c r="G221" i="1"/>
  <c r="J220" i="1"/>
  <c r="G220" i="1"/>
  <c r="J219" i="1"/>
  <c r="G219" i="1"/>
  <c r="J218" i="1"/>
  <c r="G218" i="1"/>
  <c r="J217" i="1"/>
  <c r="G217" i="1"/>
  <c r="J216" i="1"/>
  <c r="G216" i="1"/>
  <c r="J215" i="1"/>
  <c r="G215" i="1"/>
  <c r="J214" i="1"/>
  <c r="G214" i="1"/>
  <c r="F213" i="1"/>
  <c r="G213" i="1" s="1"/>
  <c r="H213" i="1" s="1"/>
  <c r="G212" i="1"/>
  <c r="H212" i="1" s="1"/>
  <c r="G211" i="1"/>
  <c r="H211" i="1" s="1"/>
  <c r="G210" i="1"/>
  <c r="H210" i="1" s="1"/>
  <c r="G209" i="1"/>
  <c r="H209" i="1" s="1"/>
  <c r="G208" i="1"/>
  <c r="H208" i="1" s="1"/>
  <c r="G207" i="1"/>
  <c r="H207" i="1" s="1"/>
  <c r="G206" i="1"/>
  <c r="H206" i="1" s="1"/>
  <c r="F195" i="1"/>
  <c r="G195" i="1" s="1"/>
  <c r="F194" i="1"/>
  <c r="G194" i="1" s="1"/>
  <c r="G193" i="1"/>
  <c r="I193" i="1" s="1"/>
  <c r="G192" i="1"/>
  <c r="K192" i="1" s="1"/>
  <c r="F190" i="1"/>
  <c r="G190" i="1" s="1"/>
  <c r="J190" i="1" s="1"/>
  <c r="G189" i="1"/>
  <c r="J189" i="1" s="1"/>
  <c r="G188" i="1"/>
  <c r="G187" i="1"/>
  <c r="J187" i="1" s="1"/>
  <c r="F185" i="1"/>
  <c r="G185" i="1" s="1"/>
  <c r="K184" i="1"/>
  <c r="H184" i="1"/>
  <c r="F184" i="1"/>
  <c r="K183" i="1"/>
  <c r="H183" i="1"/>
  <c r="G182" i="1"/>
  <c r="K182" i="1" s="1"/>
  <c r="F177" i="1"/>
  <c r="G177" i="1" s="1"/>
  <c r="H177" i="1" s="1"/>
  <c r="G176" i="1"/>
  <c r="F175" i="1"/>
  <c r="G175" i="1" s="1"/>
  <c r="H175" i="1" s="1"/>
  <c r="G174" i="1"/>
  <c r="H174" i="1" s="1"/>
  <c r="G172" i="1"/>
  <c r="K172" i="1" s="1"/>
  <c r="G171" i="1"/>
  <c r="K171" i="1" s="1"/>
  <c r="G170" i="1"/>
  <c r="K170" i="1" s="1"/>
  <c r="G169" i="1"/>
  <c r="I169" i="1" s="1"/>
  <c r="F167" i="1"/>
  <c r="G167" i="1" s="1"/>
  <c r="J167" i="1" s="1"/>
  <c r="F166" i="1"/>
  <c r="G166" i="1" s="1"/>
  <c r="G165" i="1"/>
  <c r="J165" i="1" s="1"/>
  <c r="G164" i="1"/>
  <c r="J164" i="1" s="1"/>
  <c r="F163" i="1"/>
  <c r="G163" i="1" s="1"/>
  <c r="F162" i="1"/>
  <c r="G162" i="1" s="1"/>
  <c r="H162" i="1" s="1"/>
  <c r="G161" i="1"/>
  <c r="H161" i="1" s="1"/>
  <c r="G160" i="1"/>
  <c r="G140" i="1"/>
  <c r="I140" i="1" s="1"/>
  <c r="G139" i="1"/>
  <c r="H139" i="1" s="1"/>
  <c r="G138" i="1"/>
  <c r="H138" i="1" s="1"/>
  <c r="G137" i="1"/>
  <c r="G136" i="1"/>
  <c r="G135" i="1"/>
  <c r="G134" i="1"/>
  <c r="G133" i="1"/>
  <c r="G132" i="1"/>
  <c r="G131" i="1"/>
  <c r="G130" i="1"/>
  <c r="G129" i="1"/>
  <c r="G128" i="1"/>
  <c r="G127" i="1"/>
  <c r="G126" i="1"/>
  <c r="G125" i="1"/>
  <c r="C125" i="1" s="1"/>
  <c r="G124" i="1"/>
  <c r="C124" i="1" s="1"/>
  <c r="C187" i="1" l="1"/>
  <c r="J252" i="1"/>
  <c r="H163" i="1"/>
  <c r="C252" i="1"/>
  <c r="C164" i="1"/>
  <c r="J188" i="1"/>
  <c r="H254" i="1"/>
  <c r="H265" i="1"/>
  <c r="J265" i="1"/>
  <c r="C214" i="1"/>
  <c r="C222" i="1"/>
  <c r="J254" i="1"/>
  <c r="K193" i="1"/>
  <c r="H185" i="1"/>
  <c r="K185" i="1"/>
  <c r="C174" i="1"/>
  <c r="K169" i="1"/>
  <c r="I172" i="1"/>
  <c r="C231" i="1"/>
  <c r="H252" i="1"/>
  <c r="I253" i="1"/>
  <c r="I170" i="1"/>
  <c r="H182" i="1"/>
  <c r="I252" i="1"/>
  <c r="I194" i="1"/>
  <c r="K194" i="1"/>
  <c r="K195" i="1"/>
  <c r="I195" i="1"/>
  <c r="I266" i="1"/>
  <c r="H266" i="1"/>
  <c r="C265" i="1"/>
  <c r="L260" i="1" s="1"/>
  <c r="K266" i="1"/>
  <c r="J266" i="1"/>
  <c r="C160" i="1"/>
  <c r="I249" i="1"/>
  <c r="C248" i="1"/>
  <c r="K267" i="1"/>
  <c r="J267" i="1"/>
  <c r="I267" i="1"/>
  <c r="H267" i="1"/>
  <c r="K255" i="1"/>
  <c r="H160" i="1"/>
  <c r="J166" i="1"/>
  <c r="C169" i="1"/>
  <c r="I171" i="1"/>
  <c r="H176" i="1"/>
  <c r="G186" i="1"/>
  <c r="I192" i="1"/>
  <c r="J253" i="1"/>
  <c r="I254" i="1"/>
  <c r="H255" i="1"/>
  <c r="I265" i="1"/>
  <c r="K253" i="1"/>
  <c r="I255" i="1"/>
  <c r="I139" i="1"/>
  <c r="C133" i="1"/>
  <c r="C130" i="1"/>
  <c r="I138" i="1"/>
  <c r="C126" i="1"/>
  <c r="L119" i="1" s="1"/>
  <c r="K112" i="1" s="1"/>
  <c r="H140" i="1"/>
  <c r="L201" i="1" l="1"/>
  <c r="L243" i="1"/>
  <c r="L155" i="1"/>
  <c r="G99" i="1"/>
  <c r="G100" i="1"/>
  <c r="G101" i="1"/>
  <c r="G102" i="1"/>
  <c r="G103" i="1"/>
  <c r="G104" i="1"/>
  <c r="G105" i="1"/>
  <c r="G106" i="1"/>
  <c r="G19" i="1"/>
  <c r="G21" i="1"/>
  <c r="G23" i="1"/>
  <c r="G28" i="1"/>
  <c r="G29" i="1"/>
  <c r="G31" i="1"/>
  <c r="G32" i="1"/>
  <c r="G33" i="1"/>
  <c r="G34" i="1"/>
  <c r="G35" i="1"/>
  <c r="G36" i="1"/>
  <c r="G37" i="1"/>
  <c r="G38" i="1"/>
  <c r="G41" i="1"/>
  <c r="C41" i="1" s="1"/>
  <c r="G42" i="1"/>
  <c r="C42" i="1" s="1"/>
  <c r="G43" i="1"/>
  <c r="C43" i="1" s="1"/>
  <c r="G44" i="1"/>
  <c r="C44" i="1" s="1"/>
  <c r="G45" i="1"/>
  <c r="C45" i="1" s="1"/>
  <c r="G46" i="1"/>
  <c r="C46" i="1" s="1"/>
  <c r="G18" i="1"/>
  <c r="G95" i="1"/>
  <c r="G96" i="1"/>
  <c r="C96" i="1" s="1"/>
  <c r="L149" i="1" l="1"/>
  <c r="C18" i="1"/>
  <c r="C95" i="1"/>
  <c r="G87" i="1"/>
  <c r="G88" i="1"/>
  <c r="G86" i="1"/>
  <c r="F84" i="1"/>
  <c r="G84" i="1" s="1"/>
  <c r="C84" i="1" s="1"/>
  <c r="E81" i="1"/>
  <c r="E78" i="1"/>
  <c r="G51" i="1"/>
  <c r="H51" i="1" s="1"/>
  <c r="E25" i="1"/>
  <c r="G25" i="1" s="1"/>
  <c r="J51" i="1" l="1"/>
  <c r="I51" i="1"/>
  <c r="K51" i="1"/>
  <c r="G59" i="1"/>
  <c r="G57" i="1" l="1"/>
  <c r="G58" i="1"/>
  <c r="G56" i="1"/>
  <c r="E40" i="1"/>
  <c r="G40" i="1" s="1"/>
  <c r="E39" i="1"/>
  <c r="G39" i="1" s="1"/>
  <c r="F30" i="1"/>
  <c r="G30" i="1" s="1"/>
  <c r="C28" i="1" s="1"/>
  <c r="E27" i="1"/>
  <c r="G27" i="1" s="1"/>
  <c r="E26" i="1"/>
  <c r="G26" i="1" s="1"/>
  <c r="E22" i="1"/>
  <c r="G22" i="1" s="1"/>
  <c r="E24" i="1"/>
  <c r="G24" i="1" s="1"/>
  <c r="E20" i="1"/>
  <c r="G20" i="1" s="1"/>
  <c r="C56" i="1" l="1"/>
  <c r="L51" i="1" s="1"/>
  <c r="C38" i="1"/>
  <c r="C35" i="1"/>
  <c r="C86" i="1" l="1"/>
  <c r="C24" i="1" l="1"/>
  <c r="G75" i="1" l="1"/>
  <c r="C75" i="1" s="1"/>
  <c r="G94" i="1" l="1"/>
  <c r="G98" i="1" l="1"/>
  <c r="G97" i="1"/>
  <c r="C97" i="1" l="1"/>
  <c r="G93" i="1"/>
  <c r="G92" i="1"/>
  <c r="G91" i="1"/>
  <c r="G90" i="1"/>
  <c r="G89" i="1"/>
  <c r="C89" i="1" l="1"/>
  <c r="G79" i="1"/>
  <c r="G80" i="1"/>
  <c r="G81" i="1"/>
  <c r="G82" i="1"/>
  <c r="G83" i="1"/>
  <c r="G85" i="1"/>
  <c r="C85" i="1" s="1"/>
  <c r="G77" i="1"/>
  <c r="G78" i="1"/>
  <c r="G76" i="1"/>
  <c r="G74" i="1"/>
  <c r="C74" i="1" s="1"/>
  <c r="G73" i="1"/>
  <c r="C73" i="1" s="1"/>
  <c r="G72" i="1"/>
  <c r="C72" i="1" s="1"/>
  <c r="G70" i="1"/>
  <c r="C70" i="1" s="1"/>
  <c r="G71" i="1"/>
  <c r="C71" i="1" s="1"/>
  <c r="G69" i="1"/>
  <c r="C69" i="1" s="1"/>
  <c r="C20" i="1"/>
  <c r="C23" i="1"/>
  <c r="C76" i="1" l="1"/>
  <c r="L13" i="1"/>
  <c r="C79" i="1"/>
  <c r="C82" i="1"/>
  <c r="L64" i="1" l="1"/>
  <c r="L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tc={9F25ABCE-0617-40E7-A195-B719745F17A2}</author>
    <author>tc={6B0212BE-BC3E-4EB5-B595-539035E7D775}</author>
    <author>tc={39B69475-4797-4F58-BCC1-4D5F1719A559}</author>
    <author>tc={34566986-9139-4A25-9300-F59350BE4AE0}</author>
    <author>tc={67215A49-8F27-4FB9-9540-618CCEF74E16}</author>
    <author>tc={91B1C76B-3E1A-494A-96B0-5559E7B4C1CF}</author>
    <author>tc={39403673-E0BD-4E8A-8463-C8D79BC4A207}</author>
    <author>tc={78B1907F-C1B4-4F25-9909-42C8EAF5FFA2}</author>
  </authors>
  <commentList>
    <comment ref="D483" authorId="0" shapeId="0" xr:uid="{9F25ABCE-0617-40E7-A195-B719745F17A2}">
      <text>
        <t>[Comentario encadenado]
Su versión de Excel le permite leer este comentario encadenado; sin embargo, las ediciones que se apliquen se quitarán si el archivo se abre en una versión más reciente de Excel. Más información: https://go.microsoft.com/fwlink/?linkid=870924
Comentario:
    Hay que averiguar</t>
      </text>
    </comment>
    <comment ref="F1229" authorId="1" shapeId="0" xr:uid="{6B0212BE-BC3E-4EB5-B595-539035E7D77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lleva precio</t>
      </text>
    </comment>
    <comment ref="A1294" authorId="2" shapeId="0" xr:uid="{39B69475-4797-4F58-BCC1-4D5F1719A559}">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chofer ?</t>
      </text>
    </comment>
    <comment ref="A1318" authorId="3" shapeId="0" xr:uid="{34566986-9139-4A25-9300-F59350BE4AE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chofer ?</t>
      </text>
    </comment>
    <comment ref="F1456" authorId="4" shapeId="0" xr:uid="{67215A49-8F27-4FB9-9540-618CCEF74E1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 dormida?</t>
      </text>
    </comment>
    <comment ref="F1484" authorId="5" shapeId="0" xr:uid="{91B1C76B-3E1A-494A-96B0-5559E7B4C1CF}">
      <text>
        <t>[Comentario encadenado]
Su versión de Excel le permite leer este comentario encadenado; sin embargo, las ediciones que se apliquen se quitarán si el archivo se abre en una versión más reciente de Excel. Más información: https://go.microsoft.com/fwlink/?linkid=870924
Comentario:
    como son los viaticos?</t>
      </text>
    </comment>
    <comment ref="A1487" authorId="6" shapeId="0" xr:uid="{39403673-E0BD-4E8A-8463-C8D79BC4A207}">
      <text>
        <t>[Comentario encadenado]
Su versión de Excel le permite leer este comentario encadenado; sin embargo, las ediciones que se apliquen se quitarán si el archivo se abre en una versión más reciente de Excel. Más información: https://go.microsoft.com/fwlink/?linkid=870924
Comentario:
    cantidad de dias</t>
      </text>
    </comment>
    <comment ref="A1546" authorId="7" shapeId="0" xr:uid="{78B1907F-C1B4-4F25-9909-42C8EAF5FFA2}">
      <text>
        <t>[Comentario encadenado]
Su versión de Excel le permite leer este comentario encadenado; sin embargo, las ediciones que se apliquen se quitarán si el archivo se abre en una versión más reciente de Excel. Más información: https://go.microsoft.com/fwlink/?linkid=870924
Comentario:
    cantidad de personas</t>
      </text>
    </comment>
  </commentList>
</comments>
</file>

<file path=xl/sharedStrings.xml><?xml version="1.0" encoding="utf-8"?>
<sst xmlns="http://schemas.openxmlformats.org/spreadsheetml/2006/main" count="10281" uniqueCount="1968">
  <si>
    <t xml:space="preserve">MINISTERIO DE LA MUJER </t>
  </si>
  <si>
    <t>X</t>
  </si>
  <si>
    <t xml:space="preserve">Unidad Rectora: </t>
  </si>
  <si>
    <t>Unidad Ejecutora:</t>
  </si>
  <si>
    <t xml:space="preserve">ACTIVIDADES CENTRALES </t>
  </si>
  <si>
    <t>Eje Estratégico: END 2010  2030</t>
  </si>
  <si>
    <t>UN ESTADO SOCIAL Y DEMOCRATICO DE DERECHOS</t>
  </si>
  <si>
    <t>Eje Estratégico: PEI 2016  2020</t>
  </si>
  <si>
    <t>FORTALECIMIENTO INSTITUCIONAL</t>
  </si>
  <si>
    <t>Objetivo General : END 2010  2030</t>
  </si>
  <si>
    <t>ADMINISTRACION PUBLICA EFICIENTE, TRANSPARENTE  Y ORIENTADA A RESULTADO</t>
  </si>
  <si>
    <t>Producto y sus atributos</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</si>
  <si>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</si>
  <si>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</si>
  <si>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</si>
  <si>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</si>
  <si>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</si>
  <si>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</si>
  <si>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</si>
  <si>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</si>
  <si>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</si>
  <si>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Jul-Sep</t>
  </si>
  <si>
    <t>Oct-Dic</t>
  </si>
  <si>
    <t xml:space="preserve">1-Modelo de gestión de recursos humanos  implementado. </t>
  </si>
  <si>
    <t xml:space="preserve">Modelo </t>
  </si>
  <si>
    <t>Documentaciones remitidas</t>
  </si>
  <si>
    <t>N/D</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</si>
  <si>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</si>
  <si>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</si>
  <si>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</si>
  <si>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</si>
  <si>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</si>
  <si>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</si>
  <si>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</si>
  <si>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</si>
  <si>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</si>
  <si>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</si>
  <si>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Abr-Jun</t>
  </si>
  <si>
    <t>Prog.</t>
  </si>
  <si>
    <t>Act.</t>
  </si>
  <si>
    <t>Objeto</t>
  </si>
  <si>
    <t>Cuenta</t>
  </si>
  <si>
    <t>Subcta.</t>
  </si>
  <si>
    <t>Auxiliar</t>
  </si>
  <si>
    <t xml:space="preserve">Refrigerio </t>
  </si>
  <si>
    <t xml:space="preserve">Material de apoyo </t>
  </si>
  <si>
    <t>Guia de evaluación del desempeño</t>
  </si>
  <si>
    <t>Impresión</t>
  </si>
  <si>
    <t>Personas Capacitadas</t>
  </si>
  <si>
    <t xml:space="preserve">Listado de participantes </t>
  </si>
  <si>
    <t>Personal Incorporado</t>
  </si>
  <si>
    <t>Personal evaluado</t>
  </si>
  <si>
    <t>material gastable</t>
  </si>
  <si>
    <t>3.5 Implementación Subsistema de relaciones laborales</t>
  </si>
  <si>
    <t>3.4 Implementación Sistema de Reclutamiento y Selección del Personal</t>
  </si>
  <si>
    <t>Implementación de un Sub-Sistema de Gestión de Recursos Humanos</t>
  </si>
  <si>
    <t xml:space="preserve">Incorporar el personal del ministerio al Sistema de Servicio Civil y Carrera Administrativa, de manera articulada con la estructura organizativa . </t>
  </si>
  <si>
    <t xml:space="preserve">Formularios de Evaluación </t>
  </si>
  <si>
    <t xml:space="preserve">Promover el fortalecimiento institucional a través de la ejecución y desarrollo de un sistema de gestión que contribuya al logro de los objetivos institucionales y garantice la satisfacción y la productividad de su personal.  </t>
  </si>
  <si>
    <t>Objetivos Estratégicos : PEI 2016  2020</t>
  </si>
  <si>
    <t xml:space="preserve">Dirección Recursos Humanos </t>
  </si>
  <si>
    <t>Fortalecimiento de la gestión humana  mediante la aplicación de un  programa de capacitación y formación del personal del  Ministerio</t>
  </si>
  <si>
    <t>Actualizacion del manual de inducción de personal</t>
  </si>
  <si>
    <t>Actualización Manual de políticas y procedimientos</t>
  </si>
  <si>
    <t>Almuerzo</t>
  </si>
  <si>
    <t xml:space="preserve">3.6 Implementar un proceso de planificación de los RRHH, para la reasignación y reclasificación del personal, Evaluación periódica de la carga de trabajo en los procesos,  y el reclutamiento  y la desvinculación del personal </t>
  </si>
  <si>
    <t>Realizar festejos y eventos con motivo del dia de la secretaria</t>
  </si>
  <si>
    <t>Realizar festejos y eventos con motivo del dia de las madres</t>
  </si>
  <si>
    <t xml:space="preserve">Refrigerios </t>
  </si>
  <si>
    <t>Rifas</t>
  </si>
  <si>
    <t>Realizar festejos y eventos con motivo del dia de los padres</t>
  </si>
  <si>
    <t xml:space="preserve">Almuerzo </t>
  </si>
  <si>
    <t>(viaticos) Chofer</t>
  </si>
  <si>
    <t>Regalos</t>
  </si>
  <si>
    <t xml:space="preserve">Compensacion </t>
  </si>
  <si>
    <t xml:space="preserve">Regalos </t>
  </si>
  <si>
    <t>Electrodomesticos (Rifa)</t>
  </si>
  <si>
    <t xml:space="preserve">Actividad Artística </t>
  </si>
  <si>
    <t>Eventos</t>
  </si>
  <si>
    <t>Decoracion Navideña</t>
  </si>
  <si>
    <t>Bonos para utiles diversos</t>
  </si>
  <si>
    <t>Refrigerio</t>
  </si>
  <si>
    <t>Viaticos Monitores</t>
  </si>
  <si>
    <t>Viaticos Encargadas</t>
  </si>
  <si>
    <t>Viaticos Choferes</t>
  </si>
  <si>
    <t>Combustible</t>
  </si>
  <si>
    <t>Materiales de apoyo</t>
  </si>
  <si>
    <t>Material  Limpieza</t>
  </si>
  <si>
    <t>Fortalecimiento de las capacidades y habilidades del personal  institucional</t>
  </si>
  <si>
    <t xml:space="preserve">Facilitador </t>
  </si>
  <si>
    <t xml:space="preserve">Actualizacion Manual de Puestos </t>
  </si>
  <si>
    <t>Agasajo a niños huerfanos, producto de violencia intrafamiliar y contra la mujer</t>
  </si>
  <si>
    <t>Bono por desempeño</t>
  </si>
  <si>
    <t>Actividades y sus Atributos</t>
  </si>
  <si>
    <t>Conmemoraciones cumpleaños y dia de amistad</t>
  </si>
  <si>
    <t xml:space="preserve">Alquiler Transporte </t>
  </si>
  <si>
    <t>Campamento "Jugando aprendo mis Derechos", dirigido a las y los hijos de las/os empleados del MMUJER en edades comprendidas entre 7 y 12 años, cinco (5) dias. 110 participantes.</t>
  </si>
  <si>
    <t xml:space="preserve">Personal </t>
  </si>
  <si>
    <t>Gestion de Evento</t>
  </si>
  <si>
    <t>kit de premiacion</t>
  </si>
  <si>
    <t>(Viaticos) Chofer</t>
  </si>
  <si>
    <t>3.1 Gestionar la incorporación al Sistema de Servicio Civil y  Carrera Administrativa  de los  empleados que califican, por concurso  y evaluación de los  puestos, vinculados a una escala salarial justa y equitativa.</t>
  </si>
  <si>
    <t>POA 2021</t>
  </si>
  <si>
    <t>Viaticos) 3 Tecnicos (1-TIC,1-RRHH y 1-Planif.)</t>
  </si>
  <si>
    <t>Realizar operativos de carnetización del personal de la sede central, Oficinas metropolitana, Centros, OMM y las OPM (7 Viajes a las diferentes regiones) 4 Region Norte, 1 Región Este y 2 Región Sur</t>
  </si>
  <si>
    <t>Documentos,Impresión</t>
  </si>
  <si>
    <t>Viaticos 3 Tecnicos (1-TIC,2-RRHH y 1-Planif.)</t>
  </si>
  <si>
    <t>Viaticos del Director</t>
  </si>
  <si>
    <t>Viático Director</t>
  </si>
  <si>
    <t>Refrigerio Suave</t>
  </si>
  <si>
    <t xml:space="preserve">Incentivos monetario (bonos)  </t>
  </si>
  <si>
    <t>No Monetarios - (Placas y Certificados de Reconocimiento)</t>
  </si>
  <si>
    <t>Desarrollar programas  de formación y capacitación dirijido al personal del Ministerio,  articulado con la evaluacion del desempeño y las competencias del cargo,  en coordinacion con el Instituto de Administracion Publica  (INAP), Instituto de Formacion y Capacitacion Tecnico Profesional (INFOTEP), Centro de Capacitación en Politica y Gestion Fiscal (CAPGEFI ) y Ministerio de Administración Pública (MAP)</t>
  </si>
  <si>
    <t>Material de Apoyo</t>
  </si>
  <si>
    <t>Fondos General</t>
  </si>
  <si>
    <t xml:space="preserve">3.2 Realizar análisis para la determinación y valorización de puestos, reasignación y reclasificación del personal, evaluación periódica de las cargas de trabajo en los procesos </t>
  </si>
  <si>
    <t xml:space="preserve">3.3 Definir una Política de pago y Escala Salarial tomando en consideración los grupos ocupacionales </t>
  </si>
  <si>
    <t>Compensacion por Rendimiento individual-Bono por desempeño</t>
  </si>
  <si>
    <t>Rifa-(Bonos)</t>
  </si>
  <si>
    <t>Realizar actividad conmemoracion de las festividades navideñas, para todo el personal e invitados</t>
  </si>
  <si>
    <t xml:space="preserve">Incentivo por rendimiento al personal administrativo de carrera (Bono por desempeño) </t>
  </si>
  <si>
    <t xml:space="preserve">Producto </t>
  </si>
  <si>
    <t>Consultor</t>
  </si>
  <si>
    <t>FORTALECER LOS MECANISMOS DE GESTION Y AUMENTAR LA CAPACIDAD INSTITUCIONAL PARA MEJORAR LA EFICACIA Y EFICIENCIA DE LOS PROCESOS.</t>
  </si>
  <si>
    <t>01</t>
  </si>
  <si>
    <t>0001</t>
  </si>
  <si>
    <t>0002</t>
  </si>
  <si>
    <t>Viatico Tecnico</t>
  </si>
  <si>
    <t>Viatico Chofer</t>
  </si>
  <si>
    <t>Ajuste y Nivelacion de los salario al personal -(15%  del salario por un año incluyendo 13er.salario)</t>
  </si>
  <si>
    <t>Realizar reuniones  de trabajo con el Ministerio de Administración Pública para el seguimiento a la  aplicación  de las  Normas sobre Profesionalización de la Función Pública. (Virtual, Visitas, Telefónicas y Asistencial)</t>
  </si>
  <si>
    <t>Realizar análisis de descripción de puestos y perfiles</t>
  </si>
  <si>
    <t xml:space="preserve">Realizar  auditoria, supervisión y seguimiento para al Clima Organizacional, al personal de las 57 oficinas provinciales y municipales: personal de sur 5 dias par ser visitadas, Personal de Este 3 dias  par ser visitadas, Personal del norte 10 dias par ser visitadas </t>
  </si>
  <si>
    <t>Taller sobre el  Reglamento de Relaciones Laborales, dirigido a todo el personal de las oficinas provinciales y municipales de este Ministerio (virtual)</t>
  </si>
  <si>
    <t>Taller sobre el Reglamento de Relaciones Laborales, Dirigido al Personal de la Sede Central, Oficina Metropolitana y los Centros (Presencial) 300/25=12 días, 2 grupos por días</t>
  </si>
  <si>
    <t xml:space="preserve">Conformar un Comité para  la evaluación y selección del personal  meritorio, así como por antigüedad en el servicio                                                                                                                                                                                                                                                                                                               </t>
  </si>
  <si>
    <t>Realizar la revisión , actualización e impresión de   Manuales Recursos Humanos</t>
  </si>
  <si>
    <t>Establecer los procedimientos para la evaluacion periodica de las cargas de trabajo en los procesos.</t>
  </si>
  <si>
    <t>Constratación de una consultoría para realizar las evaluaicones de los riesgos asociados a las vulnerabilidades físicas del ministerio y realización del Plan de Emergencias y evacuación.</t>
  </si>
  <si>
    <t>Informe</t>
  </si>
  <si>
    <t>Fondo 100</t>
  </si>
  <si>
    <t>2</t>
  </si>
  <si>
    <t>8</t>
  </si>
  <si>
    <t>7</t>
  </si>
  <si>
    <t>4</t>
  </si>
  <si>
    <t xml:space="preserve">Participar en las reuniones CT y EC-PGE y en todas las relacionadas con Gestión de Riesgo, Cambio Climatico y Ordenamiento Territorial. </t>
  </si>
  <si>
    <t xml:space="preserve">Transporte </t>
  </si>
  <si>
    <t>1</t>
  </si>
  <si>
    <t>Desarrollar un programa de capacitación al personal del Ministerio en la Sede Central, sobre Gestión de Riesgos, Género y Emergencias, mediante la realización de dos (10) Talleres de 15 participantes.</t>
  </si>
  <si>
    <t>Material de apoyo</t>
  </si>
  <si>
    <t>Papelografo</t>
  </si>
  <si>
    <t xml:space="preserve">Desarrollar un programa Socialización del Plan de Gestión Ambiental y de concientización para el Uso Eficiente de los Recuros Naturales desde el Ministerio. </t>
  </si>
  <si>
    <t>5</t>
  </si>
  <si>
    <t xml:space="preserve">Desarrollar un programa de capacitación básica en Gestión de Riesgos,  Género y Emergencias y la socialización del Plan Institucional de Gestión de Riesgo del Ministerio al nuevo personal de las OPM y OMM a nivel nacional.la Sede Central,  las OPM y OMM a nivel nacional. </t>
  </si>
  <si>
    <t>Viáticos técnica</t>
  </si>
  <si>
    <t>Viáticos chofer</t>
  </si>
  <si>
    <t>Objetivos Estrategicos : PEI 2015 2020</t>
  </si>
  <si>
    <t>Fortalecer los Mecanismos de Gestión y Aumentar la Capacidad Institucional para Mejorar la Eficacia y Eficiencia de los Procesos.</t>
  </si>
  <si>
    <t xml:space="preserve">Dirección Superior y Planificacion </t>
  </si>
  <si>
    <t xml:space="preserve">Unidad de Gestion de Riesgo </t>
  </si>
  <si>
    <t>Producto y sus Atributos</t>
  </si>
  <si>
    <t xml:space="preserve">Elaborar el Plan de Emergencias y Evacuación. </t>
  </si>
  <si>
    <t>Documento  que recoge los procedimientos de actuación a seguir en la institución en caso de que se presenten situaciones de riesgo, minimizando los efectos que sobre las personas y equipos se pudieran derivar y, garantizando la evacuación segura de sus ocupantes, en caso de ser necesaria..</t>
  </si>
  <si>
    <t>Planes</t>
  </si>
  <si>
    <t xml:space="preserve">Documento </t>
  </si>
  <si>
    <t>Actividades y sus atributos</t>
  </si>
  <si>
    <t>Unidad Rectora</t>
  </si>
  <si>
    <t>DIRECCION DE RELACIONES INTERNACIONALES</t>
  </si>
  <si>
    <t>SOCIEDAD CON IGUALDAD DE DERECHOS Y OPORTUNIDADES</t>
  </si>
  <si>
    <t xml:space="preserve">CULTURA CON  IGUALDAD Y EQUIDAD ENTRE HOMBRES Y MUJERES. </t>
  </si>
  <si>
    <t xml:space="preserve">IGUALDAD DE DERECHOS Y OPORTUNIDADES. </t>
  </si>
  <si>
    <t>Objetivos Estrategicos : PEI 2016  2020</t>
  </si>
  <si>
    <t>FORTALECIMIENTO DEL EJERCICIO PLENO DE LOS DERECHOS DE LA MUJER.</t>
  </si>
  <si>
    <t>Despacho de la Ministra</t>
  </si>
  <si>
    <t>POA2021</t>
  </si>
  <si>
    <t>* Tasa del dólar calculada a 65.00</t>
  </si>
  <si>
    <t>1. Posicionamiento país ante la Comunidad y los Organismos Internacionales que promocionan la igualdad y la equidad de género.</t>
  </si>
  <si>
    <t>Gestión, organización y preparación de la participación del Ministerio de la Mujer en los espacios y mecanismos de debates internacionales dirigidos a lograr la igualdad  y equidad de género.</t>
  </si>
  <si>
    <t>Cantidad de participaciones en eventos internacionales y actas de reuniones</t>
  </si>
  <si>
    <t>Documentación de los resultados de las reuniones</t>
  </si>
  <si>
    <t>1.1 Participar en la 65 Sesión de la Comisión de la Condición Juridica de la Mujer (CSW), a llevarse a cabo en la Sede de la ONU en New York.  participación de la Ministra y cinco acompañantes. 2 semanas</t>
  </si>
  <si>
    <t>Pasajes (Ministra)</t>
  </si>
  <si>
    <t>Presupuesto Nacional</t>
  </si>
  <si>
    <t>0003</t>
  </si>
  <si>
    <t>Pasajes (acompañantes)</t>
  </si>
  <si>
    <t>Viáticos (Ministra)</t>
  </si>
  <si>
    <t>Viáticos (Acompañates)</t>
  </si>
  <si>
    <t>1.2 Participar en la reunión de seguimiento a la implementación de la Convencion Belem do Para (MESECVI), pais a determinar por la CIM. participación de la Ministra y dos acompañantes.3 días</t>
  </si>
  <si>
    <t>1.3 Participar en dos (2) reuniones de la Comision Interamericana de Mujeres en Washintong, D.C. Participación de la Ministra y dos acompañantes. 3 días</t>
  </si>
  <si>
    <t>1.4 Participar en la presentacion del VIII INFORME CEDAW ante las Naciones Unidas, en Ginebra, Suiza. Participación de la Ministra y tres (3) acompañantes 5 días</t>
  </si>
  <si>
    <t>1.5  Participar en las reuniones de la Mesa Directiva de la Conferencia sobre la Mujer de America Latina y el Caribe, en Santiago de Chile. participación de la Ministra y cuatro (4) acompañantes, (2) dos reuniones por año. c/reunión 3 días</t>
  </si>
  <si>
    <t>1.6  Participar en la reunión de seguimiento a la Implementacion de los Objetivos de Desarrorro Sostenible (ODS) de la ONU, N.Y. Participación de la Ministra y dos (2) acompañantes. 3 días</t>
  </si>
  <si>
    <t>1.7 Participar en dos reuniones presenciales con las Ministras del COMMCA a fin de la implementacion del PLAN DE TRABAJO de la PRESIDENCIA PROTEMPORE DE TURNO. Paises a determinar por la PPT de turno. participación de la Ministra y Dos (02) acompañantes, 2 días</t>
  </si>
  <si>
    <t xml:space="preserve">viáticos Internacionales </t>
  </si>
  <si>
    <t xml:space="preserve">2. Promoción de los instrumentos, los acuerdos y convenios de los Organismos Internacionales </t>
  </si>
  <si>
    <t>Presentación y difusión de los distintos acuerdos y convenios internacionales dirigidos al logro de la igualdad y equidad de género en las Instituciones del Estado Dominicano para promover su implementación.</t>
  </si>
  <si>
    <t xml:space="preserve">Cantidad de reuniones y/o eventos </t>
  </si>
  <si>
    <t>Listado de participantes  Instituciones en eventos</t>
  </si>
  <si>
    <t>2.0 Evento Paralelo de la República Dominicana en el Sexagésimo Quinto Período de Sesiones de la Comisión de la Condición Jurídica y Social de la Mujer, en la Sede de las Naciones Unidas de New York.</t>
  </si>
  <si>
    <t>Renta de Equipo de Sonido</t>
  </si>
  <si>
    <t>Banner arañita</t>
  </si>
  <si>
    <t>Viáticos Conferencista</t>
  </si>
  <si>
    <t xml:space="preserve">Impresión de Invitación </t>
  </si>
  <si>
    <t>Volantes de publicidad evento</t>
  </si>
  <si>
    <t>Material gastable (Libretas, hojas, tinta)</t>
  </si>
  <si>
    <t>Intérprete</t>
  </si>
  <si>
    <t xml:space="preserve">2.1 Coordinar la elaboración de evento para promover la implementacion de la CEDAW y las recomendaciones del Comite CEDAW sobre el  VIII Informe del país con las areas internas y externas al ministerio. Cien (100) participantes. </t>
  </si>
  <si>
    <t xml:space="preserve">Boleto aéreo </t>
  </si>
  <si>
    <t>Combustible (Galón)</t>
  </si>
  <si>
    <t>Contratación de relatoría</t>
  </si>
  <si>
    <t xml:space="preserve">2.2 Intercambio de experiencias a nivel regional en la implementacion del ODS5 y a la Transversalidad de género en los demas ODS. Levantamiento de Informacion. </t>
  </si>
  <si>
    <t>Salones + refrigerios para dos días; renta de equipo de sonido</t>
  </si>
  <si>
    <t xml:space="preserve">Viáticos  </t>
  </si>
  <si>
    <t xml:space="preserve">Boletos aéreos para personas </t>
  </si>
  <si>
    <t xml:space="preserve">Alojamiento </t>
  </si>
  <si>
    <t>Bajante, equipos de comunicaciones</t>
  </si>
  <si>
    <t>Material imagen de la reunión</t>
  </si>
  <si>
    <t>Memorias USB</t>
  </si>
  <si>
    <t>Material impreso publicaciones</t>
  </si>
  <si>
    <t xml:space="preserve">2.3 Realizar un Seminario Internacional sobre la promocion de una cultura de paz y respeto a los derechos humanos de las mujeres
</t>
  </si>
  <si>
    <t>3. Informes país sobre el nivel de implementacion de los convenios, acuerdos y compromisos internacionales contraídos por el país en materia de género.</t>
  </si>
  <si>
    <t>Recolección y articulación de datos para la elaboración  informes de seguimiento de los acuerdos internacionales suscritos por el Estado Dominicano sobre los derechos de las mujeres.</t>
  </si>
  <si>
    <t>Cantidad de informes presentados al año segun solicitud de mecanismo de seguimiento internacional</t>
  </si>
  <si>
    <t>Documentos, acuerdos, Actas de reunión, Consensos, Convenios</t>
  </si>
  <si>
    <t>3.2  Coordinar la elaboración  el Informe del país sobre los avances y desafios sobre la implementacion de la Convención Belem Do Para para el País, articulando con las diferentes areas internas y externas al ministerio, para recopilar, sistematizar y analizar las informaciones relacionadas al tema agendado, elaborar el informe país. Cinco (5) reuniones de  Diez (10) participantes</t>
  </si>
  <si>
    <t xml:space="preserve">Carpetas </t>
  </si>
  <si>
    <t>Refrigerios</t>
  </si>
  <si>
    <t>Material impreso</t>
  </si>
  <si>
    <t>Combustible (Galon)</t>
  </si>
  <si>
    <t>3.5  Coordinar y elaborar el informe de seguimiento a la implementacion de los Objetivos de Desarrorro Sostenible (ODS), estableciendo el nivel de implementacion de la agenda 2030 en el pais, articulando con las diferentes areas internas y externas al ministerio, para recopilar, sistematizar y analizar las informaciones relacionadas al tema agendado. Cuatro (4) reuniones  de  diez (10) participantes.</t>
  </si>
  <si>
    <t>Materal impreso</t>
  </si>
  <si>
    <t>4.  Personal del Ministerio de la Mujer empoderada de los conocimientos sobre los derechos humanos de las mujeres y transversalizacion de género y de los servicios que les asisten producto de los convenios y acuerdos contraídos por la nación y relaciones con los Organismos Internacionales.</t>
  </si>
  <si>
    <t xml:space="preserve">Gestion de la participación del personal tecnico y gerencial del Ministerio de la Mujer en los programas de capacitación y formación  en materia de género y derechos de la mujer, ofrecidos por los diferentes mecanismos en el exterior.  </t>
  </si>
  <si>
    <t>Cantidad de personas capacitadas</t>
  </si>
  <si>
    <t xml:space="preserve">Listado de participación, documentos </t>
  </si>
  <si>
    <t>4.1  Coordinar la participación del personal de MMujer en  reuniones, cursos, talleres y seminarios que en coordinación con los organismos internacionales.</t>
  </si>
  <si>
    <t xml:space="preserve">Pasajes </t>
  </si>
  <si>
    <t>viáticos Internacionales.</t>
  </si>
  <si>
    <t>Matriculación</t>
  </si>
  <si>
    <t xml:space="preserve">DIRECCION DE OPM </t>
  </si>
  <si>
    <t>1, Asegurar el correcto funcionamiento de las Oficinas Provinciales y Municipales de la Mujer.</t>
  </si>
  <si>
    <t xml:space="preserve">Funcionamiento  de las Oficinas Provinciales y Municipales de la Mujer  de manera eficaz y eficiente </t>
  </si>
  <si>
    <t xml:space="preserve">Oficina </t>
  </si>
  <si>
    <t xml:space="preserve">Informes periódicos </t>
  </si>
  <si>
    <t>Actividades</t>
  </si>
  <si>
    <t>1.1.Realizar reuniones de supervision y evaluacion  a las OPM y OMM  para lograr su debida organización y funcionamiento (120 reuniones de supervisión y monitoreo)</t>
  </si>
  <si>
    <t xml:space="preserve">Viaticos directora </t>
  </si>
  <si>
    <t>Fondo General</t>
  </si>
  <si>
    <t xml:space="preserve">Viaticos técnica o Asistente </t>
  </si>
  <si>
    <t xml:space="preserve">Viaticos Chofer </t>
  </si>
  <si>
    <t xml:space="preserve">Combustibles (galon) </t>
  </si>
  <si>
    <t>1,2 Realizar pago de renta de locales de las Oficinas Provinciales y Municipales.</t>
  </si>
  <si>
    <t>No aplica</t>
  </si>
  <si>
    <t xml:space="preserve">Alquileres y Renta de locales </t>
  </si>
  <si>
    <t xml:space="preserve">1.3 Realizar la reparacion y equipamiento de mobiliario y equipos tecnologicos de 15 oficinas, Incluyendo las 3 oficinas nuevas para el 2021.
</t>
  </si>
  <si>
    <t xml:space="preserve">Reparaciones y  adecuaciones </t>
  </si>
  <si>
    <t>1,4 Realizar  compras de  Materialesde oficina y utiles de limpieza</t>
  </si>
  <si>
    <t xml:space="preserve">Material de limpieza, de oficina  y de cocina </t>
  </si>
  <si>
    <t>600.000.00</t>
  </si>
  <si>
    <t>1,5 Habilitacion de caja chica para cada oficina provincial, con reporte de entrega, 10,000.00 cada OPM</t>
  </si>
  <si>
    <t>Pago envios de documentos y materiales a las OPM  a nivel nacional.</t>
  </si>
  <si>
    <t>1.6 Creacion de 3 nuevas Oficinas (OMM Quisqueya, OMM Santo Domingo Oeste y OMM Pedro Brand)</t>
  </si>
  <si>
    <t>Dotar de empleados, mobiliaros, renta de local y otros.</t>
  </si>
  <si>
    <t>Ver anexo</t>
  </si>
  <si>
    <t xml:space="preserve">Articulacion y  seguimiento a las  politicas e iniciativas a favor de la igualdad y equidad  entre mujeres y hombres en el ambito local </t>
  </si>
  <si>
    <t xml:space="preserve">Personal gerencial, tecnico y   de apoyo de las OPM y OMM con experiencias acumuladas para la articulacion y seguimiento  a las politicas e iniciativas a favor de la igualdad y equidad  entre mujeres y hombres en el ambito local </t>
  </si>
  <si>
    <t>Personas</t>
  </si>
  <si>
    <t>Nomina Institucional</t>
  </si>
  <si>
    <t>Realizar Encuentro- Taller  buenas prácticas dirigido al personal técnico y de apoyo de las OPM´s y OMM´s para desarrollar sus habilidades y capacidades que permitan un desempeño eficiente de sus funciones. (4 talleres regionales con encargadas, abogadas y psicologas de las OPM y OMM, cada uno con 38 persona por taller)</t>
  </si>
  <si>
    <t>lapiceros</t>
  </si>
  <si>
    <t>papel bonds</t>
  </si>
  <si>
    <t>almuerzo</t>
  </si>
  <si>
    <t>refrigerio</t>
  </si>
  <si>
    <t>carpetas</t>
  </si>
  <si>
    <t>libretas</t>
  </si>
  <si>
    <t>impresión de materiales</t>
  </si>
  <si>
    <t>marcadores</t>
  </si>
  <si>
    <t>60 Unid</t>
  </si>
  <si>
    <t xml:space="preserve">papelografos </t>
  </si>
  <si>
    <t>15 paquetes</t>
  </si>
  <si>
    <t>memoria USB</t>
  </si>
  <si>
    <t>200 Unid</t>
  </si>
  <si>
    <t xml:space="preserve">transporte </t>
  </si>
  <si>
    <t>150 personas</t>
  </si>
  <si>
    <t>Realizar Encuentro- Taller  buenas prácticas dirigido al personal técnico y de apoyo de las OPM´s y OMM´s para desarrollar sus habilidades y capacidades que permitan un desempeño eficiente de sus funciones. ( 4 talleres regionales con secretarias, conserjes,seguridad y serenos de las OPM y OMM)</t>
  </si>
  <si>
    <t>lapiceros (ud)</t>
  </si>
  <si>
    <t>papel bonds (resma)</t>
  </si>
  <si>
    <t>papelografos (paquete)</t>
  </si>
  <si>
    <t xml:space="preserve">Coordinación interinstitucional entre las OPM y las diferentes áreas operativas establecida. </t>
  </si>
  <si>
    <t>Establecer una coordinación interinstitucional que permita a las diferentes áreas operativas, elaborar sus planes Operativos de forma articulada con las oficinas provinciales y municipales.</t>
  </si>
  <si>
    <t>Realizar reuniones, encuentros y visitas a las OPMs y OMM para desarrollar acciones de articulación a nivel  interinstitucional. (9 reuniones de coordinación con las demás áreas del Ministerio con las 60 encargadas)</t>
  </si>
  <si>
    <t>Viactico Encargadas (60)</t>
  </si>
  <si>
    <t>Refrigerio y Almuerzo</t>
  </si>
  <si>
    <t>Fortalecimiento e incremento de los Comites Locales e intersectoriales de prevención  de violencia  y mesas de trabajo sobre el desarrollo de la mujer.</t>
  </si>
  <si>
    <t xml:space="preserve">Informes </t>
  </si>
  <si>
    <t>Informes</t>
  </si>
  <si>
    <t xml:space="preserve">Reunión supervisión y monitoreo de los comité locales de prevención de violencia y mesa de trabajo provincial sobre el desarrollo de la mujer.(Ruta Crítica) </t>
  </si>
  <si>
    <t>Viatico Directora</t>
  </si>
  <si>
    <t>0 1</t>
  </si>
  <si>
    <t xml:space="preserve">Creación de grupos de apoyo a mujeres afectadas de violencia. (60  grupos de apoyo a nivel de las provincias funcionando a toda capacidad) </t>
  </si>
  <si>
    <t xml:space="preserve">te </t>
  </si>
  <si>
    <t>azucar</t>
  </si>
  <si>
    <t>petalos de rosas</t>
  </si>
  <si>
    <t xml:space="preserve">Café </t>
  </si>
  <si>
    <t xml:space="preserve">Vasos </t>
  </si>
  <si>
    <t>servilletas</t>
  </si>
  <si>
    <t>Equipamiento de las oficinas para la implementación de los grupos de apoyo a mujeres afectadas por la violencia en las provincias. (60 oficinas a nivel nacional)</t>
  </si>
  <si>
    <t>Cojines Grandes</t>
  </si>
  <si>
    <t>Cobijas delgadas</t>
  </si>
  <si>
    <t>Espejo Grande</t>
  </si>
  <si>
    <t>sombreros</t>
  </si>
  <si>
    <t>Tijeras</t>
  </si>
  <si>
    <t>Papelografos</t>
  </si>
  <si>
    <t>serpentinas</t>
  </si>
  <si>
    <t>disfraces</t>
  </si>
  <si>
    <t xml:space="preserve">canicas </t>
  </si>
  <si>
    <t>mesa rectangular</t>
  </si>
  <si>
    <t>soga</t>
  </si>
  <si>
    <t>Papel de colores</t>
  </si>
  <si>
    <t>Libretas</t>
  </si>
  <si>
    <t>Caja de crayones</t>
  </si>
  <si>
    <t>Papel Bond</t>
  </si>
  <si>
    <t>Ega en pasta</t>
  </si>
  <si>
    <t>Masking tape</t>
  </si>
  <si>
    <t>Boligrafos</t>
  </si>
  <si>
    <t>Cartulinas</t>
  </si>
  <si>
    <t>papel construcción</t>
  </si>
  <si>
    <t xml:space="preserve">Encuentro de Supervisión y monitoreo de las redes de apoyo a las mujeres afectadas por la violencia </t>
  </si>
  <si>
    <t xml:space="preserve">Viatico tecnica </t>
  </si>
  <si>
    <t>Fonde General</t>
  </si>
  <si>
    <t xml:space="preserve">Viaticos Chofer  </t>
  </si>
  <si>
    <t>Jornada sobre prevencion de la violencia intrafamiliar de las provincias y municipios con 60 personas por jornada)</t>
  </si>
  <si>
    <t>Brochurs</t>
  </si>
  <si>
    <t xml:space="preserve">flores </t>
  </si>
  <si>
    <t>refrigerios</t>
  </si>
  <si>
    <t xml:space="preserve">manteleria </t>
  </si>
  <si>
    <t>banner</t>
  </si>
  <si>
    <t>materiales promocionales</t>
  </si>
  <si>
    <t>charla sobre los derechos de la mujer y 08 de marzo, y reconociemto a mujeres destacadas de las provincias y municipios (60 encuentros, para alcanzar un total de 4000 personas)</t>
  </si>
  <si>
    <t>Viaticos Directora</t>
  </si>
  <si>
    <t>Viaticos Tecnica</t>
  </si>
  <si>
    <t>Viaticos Chofer</t>
  </si>
  <si>
    <t>Montaje de 5 stand en las ferias realizadas en las provincias que sean trascendetales( 2 Ferias Ecoturisticas, 3 ferias del Libro)</t>
  </si>
  <si>
    <t>carpa</t>
  </si>
  <si>
    <t xml:space="preserve">Brochurs </t>
  </si>
  <si>
    <t>mesas</t>
  </si>
  <si>
    <t>viaticos encargadas (5 ferias)</t>
  </si>
  <si>
    <t xml:space="preserve">Viaticos Tecnicas </t>
  </si>
  <si>
    <t>agua (faldo 24 botellas)</t>
  </si>
  <si>
    <t>Polochers</t>
  </si>
  <si>
    <t>Gorras</t>
  </si>
  <si>
    <t>sillas</t>
  </si>
  <si>
    <t xml:space="preserve">Reuniones de cooordinación interinstitucional con las instuticiones cooperantes. 24 reuniones (15 personas por reunión) </t>
  </si>
  <si>
    <t xml:space="preserve">refrigerio </t>
  </si>
  <si>
    <t xml:space="preserve">Encuentro  con las encargadas sobre el dia internacional prevencion violencia contra  la mujer. (para 65 personas)
</t>
  </si>
  <si>
    <t>transporte</t>
  </si>
  <si>
    <t xml:space="preserve">Encuentro charla almuerzo con las encargadas sobre el dia internacional de la mujer. Para 65 personas
</t>
  </si>
  <si>
    <t>almiuerzo</t>
  </si>
  <si>
    <t>Transporte</t>
  </si>
  <si>
    <t>Anexo</t>
  </si>
  <si>
    <t>Se necesita el nombramiento de 3 nuevos empleados a las 3 oficinas que seran creadas</t>
  </si>
  <si>
    <t>Areas</t>
  </si>
  <si>
    <t>Cargos</t>
  </si>
  <si>
    <t>Sueldos</t>
  </si>
  <si>
    <t xml:space="preserve">Carga Mensual </t>
  </si>
  <si>
    <t>Carga Anual</t>
  </si>
  <si>
    <t xml:space="preserve">DIRECCIÓN DE COORDINACIÓN DE OPM y OMM </t>
  </si>
  <si>
    <t>Encargadas</t>
  </si>
  <si>
    <t>Abogadas</t>
  </si>
  <si>
    <t>Psicologas</t>
  </si>
  <si>
    <t>Secretarias</t>
  </si>
  <si>
    <t>Conserjes</t>
  </si>
  <si>
    <t>Objetivos Estrategicos : PEI 2015  2020</t>
  </si>
  <si>
    <t>Dirección Juridica</t>
  </si>
  <si>
    <t xml:space="preserve">Asesoria legal al Ministerio </t>
  </si>
  <si>
    <t>Brindar asesoria en materia legal a la máxima autoridad del Ministerio de la Mujer.</t>
  </si>
  <si>
    <t>Documentos legales</t>
  </si>
  <si>
    <t>Documentos notarizados</t>
  </si>
  <si>
    <t xml:space="preserve">                                                                                                                                                                                                                                                                                                                                                                                                                                                                                                                          </t>
  </si>
  <si>
    <t xml:space="preserve">Elaborar  y notarizar de  documentos; Contratos laborales, Contratos de alquiler, Contratos de Servicios,
Acuerdos y Convenios, Compulsas Notariales
</t>
  </si>
  <si>
    <t xml:space="preserve">Servicios Juridicos 
</t>
  </si>
  <si>
    <t>Prsupuesto Nacional</t>
  </si>
  <si>
    <t xml:space="preserve"> Tramitar de Rescisión de Contratos de Alquiler</t>
  </si>
  <si>
    <t xml:space="preserve">
Realizar investigación casos Laborales</t>
  </si>
  <si>
    <t>Director (Viaticos)</t>
  </si>
  <si>
    <t>Chofer (Viaticos)</t>
  </si>
  <si>
    <t>Combustible (galon)</t>
  </si>
  <si>
    <t>Notificaciones Judiciales</t>
  </si>
  <si>
    <t xml:space="preserve">Actos de Alguacil
</t>
  </si>
  <si>
    <t xml:space="preserve">
Acta de Medalla al Mérito
</t>
  </si>
  <si>
    <t>Contratar consultoria para  elaborar propuesta  del reglamento de aplicación de la Ley 86-99</t>
  </si>
  <si>
    <t xml:space="preserve">Servicios Tecnicos Profesionales </t>
  </si>
  <si>
    <t>Dirección de Planificacion y Desarrollo</t>
  </si>
  <si>
    <t xml:space="preserve">Formulación,  Monitoreo y Evaluación  de Planes, Programas y Proyectos </t>
  </si>
  <si>
    <t>Unidad de medida</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</si>
  <si>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</si>
  <si>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</si>
  <si>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</si>
  <si>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POA 2021 elaborado y difundido </t>
  </si>
  <si>
    <t>Realizar reuniones con las diferentes áreas institucionales para la capacitación en la formulación de los Planes de las áreas operativas y sustantivas del Ministerio.</t>
  </si>
  <si>
    <t>Fondo                        100</t>
  </si>
  <si>
    <t>Realizar reuniones de seguimiento al proceso formulación de la planificación operativa  y presupuestario 2021, con las Direcciones, las diferentes áreas institucionales de la Sede Central y las Oficinas Provinciales y Municipales. Cuatro (5) reuniones de veinte (5) participantes cada una.</t>
  </si>
  <si>
    <t>Realizar reunión para socializar el Plan Operativo Anual  2021 con las Direcciones, las diferentes areas institucionales de la Sede Central y las Oficinas Provinciales y Municipales,  mediante la realizacion de  reuniones con las diferentes areas institucionales, para aproximadamente cincuenta (30) personas.</t>
  </si>
  <si>
    <t xml:space="preserve">Plan Estratégico del Ministerio de la Mujer  2015- 2020, evaluado.      </t>
  </si>
  <si>
    <t>Revisión, evaluación, actualización y difusión del Plan Estrategico Institucional 2015 2020</t>
  </si>
  <si>
    <t>PEI</t>
  </si>
  <si>
    <t>Revisión, evaluación y actualización del  Plan Estratégico del Ministerio de la Mujer 2015- 2020</t>
  </si>
  <si>
    <t xml:space="preserve">Consultoria </t>
  </si>
  <si>
    <t>Diseño e impresión</t>
  </si>
  <si>
    <t xml:space="preserve">Difusión </t>
  </si>
  <si>
    <t>Boleto Aéreo</t>
  </si>
  <si>
    <t>Hospedaje</t>
  </si>
  <si>
    <t>Talleres (2) con las áreas Mmujer PEI</t>
  </si>
  <si>
    <t>Almuerzos</t>
  </si>
  <si>
    <t>Material  de Apoyo</t>
  </si>
  <si>
    <t>Salón de eventos</t>
  </si>
  <si>
    <t>Supervisión a las  Asociaciones Sin Fines de Lucro bajo la cobertura del  presupuesto del Ministerio de la Mujer.</t>
  </si>
  <si>
    <t>Seguimiento a la ejecución de los planes programas y proyectos de las  Asociaciones Sin Fines de Lucro bajo la cobertura del  Ministerio de la Mujer.</t>
  </si>
  <si>
    <t>Elaboración, Revisión y Puesta en circulación del Manual de Procedimientos ASFL</t>
  </si>
  <si>
    <t>Diagramación</t>
  </si>
  <si>
    <t>Realizar dos talleres dirigido a  ASFL  del Ministerio de la Mujer (2) talleres de cincuenta y dos (52) participantes</t>
  </si>
  <si>
    <t>Realizar visitas de supervisión y segumiento a las ASFL. Ocho (8) viajes regionales al año (dos veces por región para tres regiones y el Distrito Nacional)</t>
  </si>
  <si>
    <t>Viáticos (técnico)</t>
  </si>
  <si>
    <t xml:space="preserve">Viáticos (chofer) </t>
  </si>
  <si>
    <t>Combustible (galón)</t>
  </si>
  <si>
    <t>Alojamiento</t>
  </si>
  <si>
    <t xml:space="preserve">Realizar un encuentro nacional con las ASFL, Cuatro (4) encuentros, veinticinco  (25) participantes </t>
  </si>
  <si>
    <t>DESPACHO DE LA MINISTRA</t>
  </si>
  <si>
    <t>DEPARTAMENTO DE INVESTIGACION Y ESTADISTICA</t>
  </si>
  <si>
    <t>OBSERVATORIO DE IGUALDAD DE GENERO</t>
  </si>
  <si>
    <t>CULTURA CON  IGUALDAD Y EQUIDAD ENTRE HOMBRES Y MUJERES</t>
  </si>
  <si>
    <t>IGUALDAD DE DERECHOS Y OPORTUNIDADES</t>
  </si>
  <si>
    <t>Objetivos Estratégicos : PEI 2015  2020</t>
  </si>
  <si>
    <t>FORTALECIMIENTO DEL EJERCICIO PLENO DE LOS DERECHOS DE LA MUJER</t>
  </si>
  <si>
    <t>POA-2021</t>
  </si>
  <si>
    <t>Productos y sus atributos</t>
  </si>
  <si>
    <t>Producto</t>
  </si>
  <si>
    <t>Descripción de Producto</t>
  </si>
  <si>
    <t xml:space="preserve">Unidad de Medida </t>
  </si>
  <si>
    <t xml:space="preserve">Medio de Verificación </t>
  </si>
  <si>
    <t xml:space="preserve">Línea Base </t>
  </si>
  <si>
    <t>Meta Total</t>
  </si>
  <si>
    <t>Meta por trimestre</t>
  </si>
  <si>
    <t>Políticas  transversal de la igualdad de género  para el período 2018-2030  (PLANEG III) funcionando en las sectoriales del Estado dominicano</t>
  </si>
  <si>
    <t>Un informe de avance en el cumplimiento  de la política de género plasmada en el Plan Nacional de Igualdad y Equidad de Género –PLANEG III 2020-2030</t>
  </si>
  <si>
    <t>Un informe</t>
  </si>
  <si>
    <t xml:space="preserve"> Informe publicado</t>
  </si>
  <si>
    <t>Presupuesto por Actividad</t>
  </si>
  <si>
    <t>Inversión/Trimestre (RD $)</t>
  </si>
  <si>
    <t xml:space="preserve">Fuente de Financiamiento </t>
  </si>
  <si>
    <t>Est. Programática</t>
  </si>
  <si>
    <t xml:space="preserve">Identificación </t>
  </si>
  <si>
    <t>Costo Unitario (RD$)</t>
  </si>
  <si>
    <t>Jul-Sept</t>
  </si>
  <si>
    <t>Construcción del sistema de monitoreo y seguimiento</t>
  </si>
  <si>
    <t>Consultoría de una persona especialista en indicadores y sistemas informáticos</t>
  </si>
  <si>
    <t xml:space="preserve">Fondo General </t>
  </si>
  <si>
    <t>Refrigerio para dos talleres explicativos sobre toda la funcionalidad del sistema a las instituciones vinculantes</t>
  </si>
  <si>
    <t xml:space="preserve">Impresión de volúmenes del PLANEG III </t>
  </si>
  <si>
    <t>Diseño y publicación de una versión del PLANEG III amigable y entendible por la población adolescente</t>
  </si>
  <si>
    <t>Encuentros educativos junto al Ministerio de Educación dirigido a estudiantes de media</t>
  </si>
  <si>
    <t xml:space="preserve">Impresión del sistema de indicadores del PLANEG III </t>
  </si>
  <si>
    <t>Diseño y publicación de una versión especial, amigable y explicativa del PLANEG III para los ayuntamientos</t>
  </si>
  <si>
    <t>Consultoría de una persona especialista en proyectos para alinear las líneas de acción a los ayuntamientos</t>
  </si>
  <si>
    <t>Inclusión de un módulo en la ENHOGAR 2021 que recoja los datos para la construcción de la línea base de los indicadores categoría 2 y 3 que hay reflejados en el sistema de indicadores del PLANEG III</t>
  </si>
  <si>
    <t>Producción de datos</t>
  </si>
  <si>
    <t>Realizar seminarios con ayuntamientos, OPM y OMM, así como todas las demás autoridades locales para exponer sobre la importancia y trascendencia del PLANEG III</t>
  </si>
  <si>
    <t>Presentación a instituciones responsables de cada tema nacional para apoyar su planificación anual y otros actores como medios de comunicación, ayutamientos, etc. (10 encuentros)</t>
  </si>
  <si>
    <t>Diseñar e implementar una estrategia de comunicación masiva para la difusión del PLANEG III</t>
  </si>
  <si>
    <t>Contratación asesoria de una persona profesional de la comunicación experta en género</t>
  </si>
  <si>
    <t>Campaña de difusión nacional del PLANEG III</t>
  </si>
  <si>
    <t>Inclusión del PLANEG III en el sistema nacional de planificación/ plan plurianual mediante acuerdos asumidos y/o encuentros</t>
  </si>
  <si>
    <t>Construcción y análisis de indicadores de género, difusión de informaciones y propuestas de mejora en la evolución de la ejecución ya existente de las diferentes políticas que promueven la igualdad y equidad de género.</t>
  </si>
  <si>
    <t>Construcción, recopilación, análisis, medición, seguimiento y difusión periódica y sistemática de datos e indicadores producidos por distitntos organismos e instituciones. Así como, estudios e investigaciones sobre la evolución y avances de la ejecución de las políticas que promueven la igualdad y equidad de género y su impacto en la sociedad.</t>
  </si>
  <si>
    <t>Informes publicados</t>
  </si>
  <si>
    <t>Diseño, impresión y lanzamiento del anuario de estadísticas del Ministerio de la Mujer.</t>
  </si>
  <si>
    <t>Impresión de ejemplares</t>
  </si>
  <si>
    <t>Investigación cuali-cuantitativa que arrojen un perfíl criminológico de los Hombres Feminicidas en República Dominicana abordado desde el ámbito psicológico y educativo.</t>
  </si>
  <si>
    <t>Transporte para el traslado a las entrevistas</t>
  </si>
  <si>
    <t>Impresión de ejemplares con los resultados</t>
  </si>
  <si>
    <t>Gastos operativos (reuniones, viáticos, comunicación, gastos de impresión y diseño, etc)</t>
  </si>
  <si>
    <t>Presentación y difusión de los resultados</t>
  </si>
  <si>
    <t>Investigación cuali-cuantitativa de las principales causas de mortalidad materna mirado desde tres enfoques (administrativo, médico y paciente) en la maternidad de los Mina y la Altagracia.</t>
  </si>
  <si>
    <t>Consultoría</t>
  </si>
  <si>
    <t>Difusión digital</t>
  </si>
  <si>
    <t>Estudio sobre el aporte e impacto en la economía dominicana de las mujeres migrantes junto al Instituto Nacional de Migración usando datos del Banco Central entre otras fuentes.</t>
  </si>
  <si>
    <t>Transporte para traslado a reuniones</t>
  </si>
  <si>
    <t>Encuesta de satisfacción de la calidad de los servicios públicos ofrecidos por el MMUJER</t>
  </si>
  <si>
    <t>Gastos operativos (viáticos, comunicación, gastos de impresión y diseño, etc)</t>
  </si>
  <si>
    <t>Contratación de una encargada de campo</t>
  </si>
  <si>
    <t>Contratación de entrevistadoras para el trabajo de campo</t>
  </si>
  <si>
    <t>Analisis socio-demográfico de las mujeres recluidas en las prisiones del país mediante una investigación cuali-cuantitativa.</t>
  </si>
  <si>
    <t>Impresión de infografía</t>
  </si>
  <si>
    <t>DIRECCION DE EDUCACION EN GENERO</t>
  </si>
  <si>
    <t>Eje Estrategico: PLANEG 2020-2030</t>
  </si>
  <si>
    <t xml:space="preserve">Producto y sus  Atributos </t>
  </si>
  <si>
    <t>Docentes de todos los niveles de educación capacitados y sensibilizados en enfoque de igualdad de género</t>
  </si>
  <si>
    <t>Favorecer cambios en los patrones socioculturales mediante acciones sistematicas de comunicación, informacion y educacion.</t>
  </si>
  <si>
    <t>Docentes capacitados y sensibilizados</t>
  </si>
  <si>
    <t xml:space="preserve">Listados de participantes </t>
  </si>
  <si>
    <t xml:space="preserve">Actividades y sus  Atributos </t>
  </si>
  <si>
    <t xml:space="preserve">Est. Programática </t>
  </si>
  <si>
    <r>
      <t xml:space="preserve">Realizar talleres para docentes y/o tecnicos docentes del nivel incial, basica y media sobre Coeducación. A nivel nacional. 8 regionales 2 cada regional para un total de 16 talleres. 35 personas c/u. 4 horas cada taller. En coordinacion con la </t>
    </r>
    <r>
      <rPr>
        <b/>
        <sz val="12"/>
        <color theme="1"/>
        <rFont val="Times New Roman"/>
        <family val="1"/>
      </rPr>
      <t>ADP</t>
    </r>
    <r>
      <rPr>
        <sz val="12"/>
        <color theme="1"/>
        <rFont val="Times New Roman"/>
        <family val="1"/>
      </rPr>
      <t>.</t>
    </r>
  </si>
  <si>
    <t>Carpetas</t>
  </si>
  <si>
    <t>Coordinar diplomado sobre Genero, Educacion y Derechos Humanos, dirigido a docentes de todo el pais, 30 personas c/u.</t>
  </si>
  <si>
    <t>Facilitacion</t>
  </si>
  <si>
    <t>Realizar diplomado piloto sobre el Plan Nacional de Capacitación del Sistema de Prevención y  Atención Integral a la Violencia contra la Mujer, Intrafamiliar y Delitos Sexuales. 1 modulo,  40 personas c/u. 8 horas cada clase.</t>
  </si>
  <si>
    <t>Socialización de manual actualizado con las/os facilitadores de clubes escolares para niñas y adolescentes a traves de capacitaciones sobre género, matematicas y TICs.  20 clubes. 25 niñas por club (escuela). 20 talleres. (En coordinación con el MINERD)</t>
  </si>
  <si>
    <t>Población sensibilizada y capacitada en igualdad de genero</t>
  </si>
  <si>
    <t>Hombres sensibilizados y capacitados para trabajar por la igualdad desde una perspectiva de género masculino.</t>
  </si>
  <si>
    <t>Listados de participación, fotos de actividades</t>
  </si>
  <si>
    <t>II Seminario Internacional sobre Masculinidades e igualdad de género,  detalles de la actividad (300 personas, 2 dias)</t>
  </si>
  <si>
    <t>Material gastables e insumos publicitarios</t>
  </si>
  <si>
    <t>Salon Hotel</t>
  </si>
  <si>
    <t>Facilitación</t>
  </si>
  <si>
    <t>Boleto aereo</t>
  </si>
  <si>
    <t>Intercambio internacional de experiencias sobre politicas publicas con enfoque de Masculinidades, Tiempo por determinar y Comisión Técnica</t>
  </si>
  <si>
    <t>reconocimientos</t>
  </si>
  <si>
    <t>Diplomado Internacional sobre herramientas y pedagogías para trabajar con varones y masculinidades, 30 personas.</t>
  </si>
  <si>
    <t>fotocopias</t>
  </si>
  <si>
    <t xml:space="preserve">material gastable </t>
  </si>
  <si>
    <t xml:space="preserve">Graduación </t>
  </si>
  <si>
    <t>Facilitador/a</t>
  </si>
  <si>
    <t xml:space="preserve">Certificiacion Universidad </t>
  </si>
  <si>
    <t>Material gastable</t>
  </si>
  <si>
    <t>Investigaciones y publicaciones con enfoque en Masculinidades</t>
  </si>
  <si>
    <t>Investigacion sobre Masculinidades y violencias</t>
  </si>
  <si>
    <t>Investigacion sobre Masculinidades y trabajo domestico y de cuidados</t>
  </si>
  <si>
    <t>Publicacion sobre Masculinidades e igualdad</t>
  </si>
  <si>
    <t>Paneles, talleres y jornadas de sensibilización en Masculinidades</t>
  </si>
  <si>
    <t>Impresion brochour</t>
  </si>
  <si>
    <t>Población sensibilizada y capacitada en igualdad de género</t>
  </si>
  <si>
    <t>Población sensibilizada  sobre perspectiva de género y situación de la mujer dominicana.</t>
  </si>
  <si>
    <t>Mujeres, hombres, jóvenes sensibilizados y capacitados en perspectiva de género</t>
  </si>
  <si>
    <t>Listados de participantes, fotos de actividades</t>
  </si>
  <si>
    <t>Talleres de Fortalecimiento de las Capacidades Internas al Personal del Ministerio de la Mujer en Perspectiva de Género. 5 talleres regionales. 40 personas por taller. 2 dia c/u.</t>
  </si>
  <si>
    <t>Certificados</t>
  </si>
  <si>
    <t>Jornadas de sensibilización sobre los temas que se imparten en la DEG. Dirigidos a toda la población solicitante a nivel nacional. 125 charlas, 30 personas c/u.</t>
  </si>
  <si>
    <t>Diagramación brochure</t>
  </si>
  <si>
    <t>Realizar paneles, conversatorios, cine forums de formación en temas de Perspectiva de Género, Derechos Humanos, Historia de los Derechos de las Mujeres, entre otros. 3 eventos. 80 personas c/u (4 horas por evento)</t>
  </si>
  <si>
    <t>Realizar encuentros con APMAES en coordinación con el MINERD sobre perspectiva de género, acoso, violencia en las escuelas. 2 eventos, 40 personas c/u</t>
  </si>
  <si>
    <t>Brochures</t>
  </si>
  <si>
    <t xml:space="preserve">Digitalizar y diagramar 5 cartillas de procesos formativos para ponerlas a disposición del público en la página web del Ministerio de la Mujer. </t>
  </si>
  <si>
    <t>Curso sobre transversalización de género y planificación dirigido a las UIGD, empleadas/os y público en general. 2 cursos. 4 horas por clase. 35 personas durante 4 meses.</t>
  </si>
  <si>
    <t>Reconocimiento</t>
  </si>
  <si>
    <t xml:space="preserve">Seminario sobre Tranversalidad de Género con la RED de las Escuelas de Servidores Públicos, para 25 personas durante dos dias </t>
  </si>
  <si>
    <t>Curso sobre transversalización de género y administración pública con el INAP para servidores públicos (8 horas) (30 personas)</t>
  </si>
  <si>
    <t>facilitacion</t>
  </si>
  <si>
    <t>Realizar cursos de la Escuela de Igualdad en la Modalidad Virtual, dirigidos a servidores publicos.</t>
  </si>
  <si>
    <t>Conversatorios o paneles sobre Transversalización de Género, Presupuestos sensibles al género, Situación actual de las Mujeres en el ámbito de la Administración Pública  dirigido a funcionarios públicos y población general. En coordinación con diferentes instituciones. 3 actividades. 80 participantes. (2 horas)</t>
  </si>
  <si>
    <t>Bruchure</t>
  </si>
  <si>
    <t>Puesta en funcionamiento Escuela de Igualdad</t>
  </si>
  <si>
    <t xml:space="preserve">Compra local Escuela Igualdad </t>
  </si>
  <si>
    <t>Mobiliario de oficina</t>
  </si>
  <si>
    <t>Material gastable de oficina</t>
  </si>
  <si>
    <t>Equipos electrónicos</t>
  </si>
  <si>
    <t>Material gastable de servicios generales</t>
  </si>
  <si>
    <t>Personal facilitador/a</t>
  </si>
  <si>
    <t>Equipamiento del Centro Zoraida Heredia Vda Suncar</t>
  </si>
  <si>
    <t>Docenas de post-it 3x3.</t>
  </si>
  <si>
    <t>Cajas de lapicero azul o negro</t>
  </si>
  <si>
    <t>Resma de papel 8 ½ x11</t>
  </si>
  <si>
    <t>Crayones para pizarra blanca</t>
  </si>
  <si>
    <t>Crayones permanentes</t>
  </si>
  <si>
    <t>Cajas de lápices de carbón</t>
  </si>
  <si>
    <t>Cajas de gomas de oficina</t>
  </si>
  <si>
    <t>Cajas de clip grandes.</t>
  </si>
  <si>
    <t>Cajas de clips medianos.</t>
  </si>
  <si>
    <t>Perforadora</t>
  </si>
  <si>
    <t>Cajas de grapas 26/06.</t>
  </si>
  <si>
    <t>Rollos de Cinta pegante fina.</t>
  </si>
  <si>
    <t>Rollos de Cinta pegante anchas.</t>
  </si>
  <si>
    <t>Cajas de sobre manila.</t>
  </si>
  <si>
    <t>Rollos de Cinta doble cara.</t>
  </si>
  <si>
    <t>Docenas de libretas rayadas grandes.</t>
  </si>
  <si>
    <t>Docenas de libretas rayas pequeñas.</t>
  </si>
  <si>
    <t>Uhu grandes.</t>
  </si>
  <si>
    <t>Tóner LaserJet 400 HP 80 A.</t>
  </si>
  <si>
    <t>Pizarras blancas 8x4.</t>
  </si>
  <si>
    <t>Tijeras pequeñas</t>
  </si>
  <si>
    <t>Papel de construcción</t>
  </si>
  <si>
    <t>Rollo de Papelografo</t>
  </si>
  <si>
    <t>Cajas Lapices de Colores</t>
  </si>
  <si>
    <t>Resaltadores amarillos y rosados</t>
  </si>
  <si>
    <t>baterias para control de aire (AA y AAA)</t>
  </si>
  <si>
    <t>grapadoras</t>
  </si>
  <si>
    <t>sacagrapas</t>
  </si>
  <si>
    <t>cartulinas</t>
  </si>
  <si>
    <t>correctores liquidos</t>
  </si>
  <si>
    <t>Botiquín de primeros auxilios.</t>
  </si>
  <si>
    <t>Nevera ejecutiva</t>
  </si>
  <si>
    <t>Juego de tazas cafe</t>
  </si>
  <si>
    <t>Termo de café</t>
  </si>
  <si>
    <t>Saco de detergente</t>
  </si>
  <si>
    <t>Galones de cloro</t>
  </si>
  <si>
    <t>Galones de mistolin</t>
  </si>
  <si>
    <t>Galones de jabon liquido</t>
  </si>
  <si>
    <t>Fardo de papel de baño</t>
  </si>
  <si>
    <t>Fardo de servilleta</t>
  </si>
  <si>
    <t>Fardo de papel toalla</t>
  </si>
  <si>
    <t>Libras de Cafe</t>
  </si>
  <si>
    <t>Libras de azucar</t>
  </si>
  <si>
    <t>Docena de toalla para limpieza</t>
  </si>
  <si>
    <t>unidades de jabon de fregar</t>
  </si>
  <si>
    <t>Docenas de Brillo verde</t>
  </si>
  <si>
    <t>Aerosol limpia cristales</t>
  </si>
  <si>
    <t>Caja de vasos numero 7</t>
  </si>
  <si>
    <t>Sillones ejecutivos pequeños giratorios</t>
  </si>
  <si>
    <t>Juego de bandejas de escritorio</t>
  </si>
  <si>
    <t>Alfombras</t>
  </si>
  <si>
    <t>Inversor</t>
  </si>
  <si>
    <t>Baterias para inversor</t>
  </si>
  <si>
    <t>Extintores de fuego</t>
  </si>
  <si>
    <t>Proyector</t>
  </si>
  <si>
    <t>Escurridores de metal.</t>
  </si>
  <si>
    <t>Estufa Electrica</t>
  </si>
  <si>
    <t>Inodoro completo</t>
  </si>
  <si>
    <t>Escalera de 6 pies</t>
  </si>
  <si>
    <t>Manguera de 100 pies con su carretel</t>
  </si>
  <si>
    <t>Martillo Truper.</t>
  </si>
  <si>
    <t>Juego de destornilladores.</t>
  </si>
  <si>
    <t>Laptop</t>
  </si>
  <si>
    <t>juegos de bocinas portatil</t>
  </si>
  <si>
    <t>Microfono</t>
  </si>
  <si>
    <t>Cámaras pc</t>
  </si>
  <si>
    <t>UPS</t>
  </si>
  <si>
    <t>Computadoras completas.</t>
  </si>
  <si>
    <t>Suapes</t>
  </si>
  <si>
    <t>Escobas</t>
  </si>
  <si>
    <t>Palas recogedoras de basura</t>
  </si>
  <si>
    <t>Yardas de lanillas</t>
  </si>
  <si>
    <t>Cubetas de trapear</t>
  </si>
  <si>
    <t>Equipamiento Centro Maria Teresa Quidiello</t>
  </si>
  <si>
    <t>Mesas de manicuras.</t>
  </si>
  <si>
    <t>Planchas Babylins Iones, titanio o cerámica.</t>
  </si>
  <si>
    <t>Sillones profesionales de peinados.</t>
  </si>
  <si>
    <t>Mesas largas plásticas.</t>
  </si>
  <si>
    <t>Aire acondicionado</t>
  </si>
  <si>
    <t>Aire acondicionado de 3 toneladas.</t>
  </si>
  <si>
    <t>B.B.Q. para el área de cocina.</t>
  </si>
  <si>
    <t xml:space="preserve">Hornillas de tres aros </t>
  </si>
  <si>
    <t>Microondas</t>
  </si>
  <si>
    <t>Batidora Kichenaid de 10 libras.</t>
  </si>
  <si>
    <t>Fregadero industrial.</t>
  </si>
  <si>
    <t>Procesador de alimentos.</t>
  </si>
  <si>
    <t>Docenas de Cuchillos dif. tamaños y cortes.</t>
  </si>
  <si>
    <t>Juegos cucharas medidoras acero inoxidable.</t>
  </si>
  <si>
    <t>Juegos de tasas medidoras en acero inoxidable.</t>
  </si>
  <si>
    <t>Docenas cucharones varios tamaños.</t>
  </si>
  <si>
    <t>Moldes de metal de dif. tamaños ½, ¼, 1,2,3 lib</t>
  </si>
  <si>
    <t>Camillas de masaje</t>
  </si>
  <si>
    <t>Estetoscopio.</t>
  </si>
  <si>
    <t>Esfigmomanómetro.</t>
  </si>
  <si>
    <t>Tens.</t>
  </si>
  <si>
    <t>Balanza.</t>
  </si>
  <si>
    <t>Ultrasonido portátil corporal estético.</t>
  </si>
  <si>
    <t>Ultrasonido facial estético.</t>
  </si>
  <si>
    <t>Compresa caliente manuales.</t>
  </si>
  <si>
    <t>Caja de termómetro.</t>
  </si>
  <si>
    <t>Horno de parafina</t>
  </si>
  <si>
    <t>Paquetes de clavos invisibles de pared</t>
  </si>
  <si>
    <t>mural Informativo en material de corcho</t>
  </si>
  <si>
    <t>abanicos de pared</t>
  </si>
  <si>
    <t>juegos de bandejas de escritorio</t>
  </si>
  <si>
    <t>Tijeras grandes</t>
  </si>
  <si>
    <t>Hornos de para finas para las áreas de Belleza.</t>
  </si>
  <si>
    <t>Hornos de depilación con cera</t>
  </si>
  <si>
    <t xml:space="preserve">Brower babyliss o taiffionic </t>
  </si>
  <si>
    <t>Murales.</t>
  </si>
  <si>
    <t>Secadores de uñas acrílicas.</t>
  </si>
  <si>
    <t>Abanicos de pared KDK.</t>
  </si>
  <si>
    <t>Abanicos de KDK de techo.</t>
  </si>
  <si>
    <t>Secadores de uñas en gel.</t>
  </si>
  <si>
    <t>Hornos de cera.</t>
  </si>
  <si>
    <t>Docenas Cepillos de Brower de dif. tamaños.</t>
  </si>
  <si>
    <t>Taladros marca Makita.</t>
  </si>
  <si>
    <t>Caladoras marca Makita.</t>
  </si>
  <si>
    <t>Grapadoras neumáticas marca Fabre 7/10.</t>
  </si>
  <si>
    <t>Abanicos industriales.</t>
  </si>
  <si>
    <t>Manguera para compresor Trumper.</t>
  </si>
  <si>
    <t>Prensas G.</t>
  </si>
  <si>
    <t>Cizalla.</t>
  </si>
  <si>
    <t>Protectores de pantalla</t>
  </si>
  <si>
    <t>CPU</t>
  </si>
  <si>
    <t>Mesas de computadoras.</t>
  </si>
  <si>
    <t>Calculadoras científicas.</t>
  </si>
  <si>
    <t>Sumadoras grandes.</t>
  </si>
  <si>
    <t>Crayones azules para pizarra blanca</t>
  </si>
  <si>
    <t>Crayones negros para pizarra blanca</t>
  </si>
  <si>
    <t>Crayones de agua rojos para pizarra blanca</t>
  </si>
  <si>
    <t>Crayones verde para pizarra blanca.</t>
  </si>
  <si>
    <t>Crayones permanentes azul</t>
  </si>
  <si>
    <t>Crayones permanentes verde</t>
  </si>
  <si>
    <t>Crayones permanentes rojo</t>
  </si>
  <si>
    <t>Crayones permanentes negro</t>
  </si>
  <si>
    <t>Perforadora de 3 hoyos</t>
  </si>
  <si>
    <t>Tóner HP LASERJET M1212NF mfp, modelo 85A.</t>
  </si>
  <si>
    <t>caja pequeña plástico con cierre</t>
  </si>
  <si>
    <t>Garrafones de shampoo.</t>
  </si>
  <si>
    <t>Garrafones de tratamiento de Bambú.</t>
  </si>
  <si>
    <t>Garrafones de tratamiento de Silicón.</t>
  </si>
  <si>
    <t>Docenas Yanet capilar.</t>
  </si>
  <si>
    <t>Garrafones de emergencia de aguacate.</t>
  </si>
  <si>
    <t>Gotas de brillo.</t>
  </si>
  <si>
    <t>Docenas de crema de mano.</t>
  </si>
  <si>
    <t>Docenas de tratamientos de plancha.</t>
  </si>
  <si>
    <t>Garrafones de neutralizante.</t>
  </si>
  <si>
    <t>Docenas de peine de cola.</t>
  </si>
  <si>
    <t>Rollo de algodón.</t>
  </si>
  <si>
    <t>Docenas de gasa.</t>
  </si>
  <si>
    <t>Galones de peróxido de 10.</t>
  </si>
  <si>
    <t>Galones de peróxido de 20.</t>
  </si>
  <si>
    <t>Galones de peróxido de 30.</t>
  </si>
  <si>
    <t>Galones de peróxido de 40.</t>
  </si>
  <si>
    <t>Galones de alcohol.</t>
  </si>
  <si>
    <t>Galones de acetona.</t>
  </si>
  <si>
    <t>Tarros de descolorantes.</t>
  </si>
  <si>
    <t>Litro de neutralizante HP.</t>
  </si>
  <si>
    <t>Tintes extra claro diez de cada uno. 5/3, 7/3, 10/3, 7/3, 9/3, 8/4, 6/43, 7/34, 5/32, 5/4, 7/2, 9/3, 9/1, 8/33, 8/45, 8/44, 6/37.</t>
  </si>
  <si>
    <t>Mangas pasteleras y sus diferentes boquillas.</t>
  </si>
  <si>
    <t>Moldes de ½ libra.</t>
  </si>
  <si>
    <t>Moldes de 1 libra.</t>
  </si>
  <si>
    <t>Espátula de gomas pequeñas.</t>
  </si>
  <si>
    <t>Espátula de metal para decorar.</t>
  </si>
  <si>
    <t>Lebrillo de metal o acero inoxidable.</t>
  </si>
  <si>
    <t>Juegos de taza medidora de líquido.</t>
  </si>
  <si>
    <t>Juegos de taza medidora de sólido.</t>
  </si>
  <si>
    <t>Cuchara de madera.</t>
  </si>
  <si>
    <t>Juegos de cuchillo de cortes.</t>
  </si>
  <si>
    <t>Microonda.</t>
  </si>
  <si>
    <t>Juegos de pinzas de servir.</t>
  </si>
  <si>
    <t>Freezer.</t>
  </si>
  <si>
    <t>Espátula Alisadora.</t>
  </si>
  <si>
    <t>Espátula rizadora de silicón.</t>
  </si>
  <si>
    <t>Base giratoria para decorar bizcocho.</t>
  </si>
  <si>
    <t>Cortadores de masa.</t>
  </si>
  <si>
    <t>Máquina de galleta.</t>
  </si>
  <si>
    <t>Docena cuchillos de mesa</t>
  </si>
  <si>
    <t>Docena cucharas de mesa</t>
  </si>
  <si>
    <t>Docena tenedores de mesa</t>
  </si>
  <si>
    <t>Escurridor de metal</t>
  </si>
  <si>
    <t>Juego de tazas de leche</t>
  </si>
  <si>
    <t>Cucharon</t>
  </si>
  <si>
    <t>Galones de aceites para masaje.</t>
  </si>
  <si>
    <t>Libra de parafina estética.</t>
  </si>
  <si>
    <t>Libra de barro estético.</t>
  </si>
  <si>
    <t>Tarro de exfoliantes.</t>
  </si>
  <si>
    <t>Galones de venda fría.</t>
  </si>
  <si>
    <t>Caja de tela de Milán.</t>
  </si>
  <si>
    <t>Dirección Tecnología de la Información y la Comunicación</t>
  </si>
  <si>
    <t>Costeo Total</t>
  </si>
  <si>
    <t xml:space="preserve">POA 2021 </t>
  </si>
  <si>
    <t xml:space="preserve">Areas tecnológicas del Ministerio de la Mujer fortalecidas. </t>
  </si>
  <si>
    <t xml:space="preserve">Fortalecida la capacidad de gestión de los servicios TIC y seguridad de la información, asegurando la disponibilidad de información oportuna y confiable en apoyo a la toma de
decisiones y a la gestión. </t>
  </si>
  <si>
    <t>Informes de ejecución y seguimiento.</t>
  </si>
  <si>
    <t>Equipos, licencias, plataformas y sistemas instalados, Sede Central, Centros, OPM y OMM</t>
  </si>
  <si>
    <t>Falta de conectividad a los servicios de internet, intranet, daños en equipos eléctricos por el corte repentino de electricidad, sustracción de equipos y falta de ejecución presupuestaria.</t>
  </si>
  <si>
    <t>Capacitación especializada para 
el personal de TI</t>
  </si>
  <si>
    <t>Course WS-011T00-A: Windows Server 2019 Administration</t>
  </si>
  <si>
    <t>Course Administrator Microsoft 365</t>
  </si>
  <si>
    <t>Curso Cyberseguridad</t>
  </si>
  <si>
    <t>Course System Center Configuration Manager</t>
  </si>
  <si>
    <t>Gestión de Proyectos</t>
  </si>
  <si>
    <t>ITIL</t>
  </si>
  <si>
    <t>Adquisición de repuestos, herramientas y accesorios para computadoras del Ministerio, oficinas OPM y OMM</t>
  </si>
  <si>
    <t>Bultos Laptop</t>
  </si>
  <si>
    <t>Pantalla de proyección</t>
  </si>
  <si>
    <t>DIMM de memoria RAM para PC</t>
  </si>
  <si>
    <t>Disco duro para computadoras</t>
  </si>
  <si>
    <t>Power Supply para computadoras</t>
  </si>
  <si>
    <t>Mouse inalambricos</t>
  </si>
  <si>
    <t>Teclados</t>
  </si>
  <si>
    <t>Mouse PAD</t>
  </si>
  <si>
    <t>Teléfono IP</t>
  </si>
  <si>
    <t>Teléfono IP Microsoft Teams</t>
  </si>
  <si>
    <t>Télefono IP Salón de conferencias</t>
  </si>
  <si>
    <t>Cable rizado para teléfono</t>
  </si>
  <si>
    <t>Cajas de herramientas de trabajo para  Soporte Técnico</t>
  </si>
  <si>
    <t>Impresora portátil para etiquetado</t>
  </si>
  <si>
    <t>Pointers</t>
  </si>
  <si>
    <t>TV para Monitoreo</t>
  </si>
  <si>
    <t>NAS 2 Bahías</t>
  </si>
  <si>
    <t>Adquisición de equipos y herramientas tecnológicas  para la adecuación y continuidad de las operaciones del Ministerio de la Mujer</t>
  </si>
  <si>
    <t>Computadoras  de escritorios</t>
  </si>
  <si>
    <t>Computadoras  portátil (Laptops)</t>
  </si>
  <si>
    <t>Computadoras  portátil Especializadas</t>
  </si>
  <si>
    <t>Monitores  22"</t>
  </si>
  <si>
    <t>Tabletas Android</t>
  </si>
  <si>
    <t>Impresora multifuncional pequeña</t>
  </si>
  <si>
    <t>Proyector para el Salón</t>
  </si>
  <si>
    <t>Proyector portátil</t>
  </si>
  <si>
    <t>Equipo de Sonido Portátiles</t>
  </si>
  <si>
    <t>Consola de audio centro los prados</t>
  </si>
  <si>
    <t>Bocinas para salones</t>
  </si>
  <si>
    <t>Access Point</t>
  </si>
  <si>
    <t>UPS genérico 600 Va</t>
  </si>
  <si>
    <t>UPS 8KVA para centro de datos</t>
  </si>
  <si>
    <t>Baterias para UPS  centro los prado</t>
  </si>
  <si>
    <t>Aire independiente para el centro de datos sede principal  y  cetnro prados</t>
  </si>
  <si>
    <t>Adquisición repuestos para servidores del Centro de Datos del Ministerio de la mujer</t>
  </si>
  <si>
    <t>DIMM Memoria RAM Servidor</t>
  </si>
  <si>
    <t>Disco duro para servidores</t>
  </si>
  <si>
    <t>Power Supply para servidores</t>
  </si>
  <si>
    <t>KVM para rack servidores</t>
  </si>
  <si>
    <t>Renovación y/o actualización de licencias de servicios y sistemas críticos</t>
  </si>
  <si>
    <t>Licencia para SQL Stardar</t>
  </si>
  <si>
    <t>Licencias para componentes de infografia,  seguridad y respaldos páginas web</t>
  </si>
  <si>
    <t>Licencia de Firewall</t>
  </si>
  <si>
    <t>Licencias Ap WatchGuard</t>
  </si>
  <si>
    <t>Licencia almacenamiento Hosting, y Servidor dedicado en la nube de las páginas web del ministerio</t>
  </si>
  <si>
    <t>Licencia Certificados de Seguridad para la web mujer.gob.do</t>
  </si>
  <si>
    <t>Adquisición de Licenciamiento para dar continuidad a las operaciones del Ministerio de la Mujer</t>
  </si>
  <si>
    <t>Licencimientao para Microsoft 365 y correo electrónico</t>
  </si>
  <si>
    <t>Licencia para sistema operativo Servidores: Windows Server</t>
  </si>
  <si>
    <t>Licencias para sistema operativo computadoras: Windows 10 pro</t>
  </si>
  <si>
    <t>Licencia solución de monitoreo System Center</t>
  </si>
  <si>
    <t>Licenciamiento solución de antivirus corporativo para 300 equipos.</t>
  </si>
  <si>
    <t>Aqusición solución de segruidad electrónica y videovigilancia: Cámaras de seguridad y control de acceso</t>
  </si>
  <si>
    <t>Solución de seguridad que incluya camaras, control de acceso y monitor para la videovigilancia de la Sede Gómez y el ministerio</t>
  </si>
  <si>
    <t>Contratación servicios de renta, soporte  y  mantenimiento de impresoras multifuncionales  y fotocopiadoras</t>
  </si>
  <si>
    <t>Renta de impresoras y fotocopiadoras a la vez suplir Kit de mantenimiento de impresoras, fotocopiadoras  y tóner</t>
  </si>
  <si>
    <t>Adquisición de solución de almacenamiento SAN  para respaldo de informaciones críticas del ministerio</t>
  </si>
  <si>
    <t>Sólución de almacenamienta</t>
  </si>
  <si>
    <t xml:space="preserve">Adquisición de solución para Implementación de central telefónica, para interconexión de oficinas: Ministerio, OMP y OMM   </t>
  </si>
  <si>
    <t>Solución Central telefonica para interconexión de oficinas que incluye todos los equipos.</t>
  </si>
  <si>
    <t>Adquisición de solución y equipos de seguridad tecnológica para el Ministerio de la Mujer</t>
  </si>
  <si>
    <t>Equipos de Seguridad</t>
  </si>
  <si>
    <t>Adquisición de materiasles y herramientas para restructuración de cableado estructurado.</t>
  </si>
  <si>
    <t>Cableado Estructurado</t>
  </si>
  <si>
    <t>Servicios y respuestos para mantenimiento y de UPS</t>
  </si>
  <si>
    <t>Soporte para UPS</t>
  </si>
  <si>
    <t>Adquisición de mobiliarios para restructuración   de las Oficnas  de Tecnologia y Data Center</t>
  </si>
  <si>
    <t>Mobiliario, distribución física, de red de datos  y eléctrica de las oficinas y datacenter TIC</t>
  </si>
  <si>
    <t>Unidad rectora:</t>
  </si>
  <si>
    <t>Ministerio de la Mujer</t>
  </si>
  <si>
    <t>Unidad ejecutora:</t>
  </si>
  <si>
    <t>Dirección de Promoción de los Derechos Integrales de la Mujer.</t>
  </si>
  <si>
    <t xml:space="preserve">Eje Estratégico: END 2010 2030 </t>
  </si>
  <si>
    <t>Un Estado Social y democráti de Derechos.</t>
  </si>
  <si>
    <t xml:space="preserve">Eje Estratégico: PEI 2016 2020 </t>
  </si>
  <si>
    <t>SISTEMA INTEGRAL DE PROTECCION A LA MUJER</t>
  </si>
  <si>
    <t xml:space="preserve">Objetivo General: END 2010 2030 </t>
  </si>
  <si>
    <t>IGUALDAD DE DERECHOS Y OPORTUNIDADES.</t>
  </si>
  <si>
    <t xml:space="preserve">Objetivos Estratégicos: PEI 2016 2020 </t>
  </si>
  <si>
    <t>Departamento de Promoción y Autonomía Económica.</t>
  </si>
  <si>
    <t>1.-Empresas del sector privado acreditados con la NORDOM 775 y con sello de igualdad de género (Igualando-RD)</t>
  </si>
  <si>
    <t>Asistencia técnica, sensibilización y reconocimiento a aquellas empresas comprometidas con el cumplimiento de los derechos humanos, buenas practicas e incorporación de la igualdad de genero promoviendo entornos laborales libres de discriminacion.</t>
  </si>
  <si>
    <t>Certificados en NORDOM 775 y Sellos Igualando-RD otorgados a empresas privadas</t>
  </si>
  <si>
    <t>Informes de trimestrales/ Reconocimiento y certificacion de Empresas</t>
  </si>
  <si>
    <t xml:space="preserve"> Siete (7) empresas certificadas y Reconocida con el Sello IGUALANDO-RD</t>
  </si>
  <si>
    <t>1.1 Asesorar para el desarrollo de un Sistema de gestión de igualdad de género en las empresas y organizaciones.</t>
  </si>
  <si>
    <t>Contratación Servicios Profesionales</t>
  </si>
  <si>
    <t xml:space="preserve">1.2  Participar en Foro regional de la comunidad del Sello Privado. Pasaje aéreo, seguro de viaje, estadía y combustible para ir y regresar del aropuerto. </t>
  </si>
  <si>
    <t>Pasaje aéreo</t>
  </si>
  <si>
    <t>Seguro de viaje</t>
  </si>
  <si>
    <t>Estadía para la encargada (hotel)</t>
  </si>
  <si>
    <t>Viático</t>
  </si>
  <si>
    <t>Combustible (galones)</t>
  </si>
  <si>
    <t>1.3- Realizar reunión de  seguimiento a empresas que han firmado carta compromiso. 12 reuniones de cinco participantes: Combustible (3 galones x reunión) y materiales didácticos.</t>
  </si>
  <si>
    <t xml:space="preserve">Materiales didácticos (carpetas) </t>
  </si>
  <si>
    <t>1.4- Imprimir Materiales</t>
  </si>
  <si>
    <t>Normativa</t>
  </si>
  <si>
    <t xml:space="preserve">Banner  </t>
  </si>
  <si>
    <t>1.5- Realizar espacios de socialización  del Sello y la Norma: desayuno, Almuerzo, etc.  Cuatro reuniones de 5 participantes. Combustible (3 galones x reunión), salón, Desayuno o almuerzo, material didactico.</t>
  </si>
  <si>
    <t xml:space="preserve">Salón </t>
  </si>
  <si>
    <t>Materiales didácticos (Carpetas)</t>
  </si>
  <si>
    <t>1.6- Realizar tercera Gala de reconocimiento a empresas. Combustible (3 galones x reunión), salón, refrigerio, material didactico, banner.</t>
  </si>
  <si>
    <t>Material didáctico</t>
  </si>
  <si>
    <t>Placa de reconocimiento</t>
  </si>
  <si>
    <t>1.7- Contratar de persona de apoyo para el seguimiento a las empresas. Personal técnico</t>
  </si>
  <si>
    <t>Contratación Técnico/a</t>
  </si>
  <si>
    <t>1.8-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</si>
  <si>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</si>
  <si>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Colocación de cuñas radiales, televisión y prensa escrita</t>
  </si>
  <si>
    <t>1.9-   Realizar reuniones  con el Instituto Dominicano para la Calidad (INDOCAL),  para dar seguimiento a la Norma: Revisar, actualizar y documentar el modelo. Cuatro (4) reuniones de 4 participantes: Combustible(3 galones x reunión) y Materiales didácticos.</t>
  </si>
  <si>
    <t>1.10- Realizar reunión con la participación del Consejo Interinstitucional para la entrega u otorgamiento a las empresas/instituciones la certifiación que avala el cumplimiento de los requisistos establecido en las dimensiones de aplicación del Modelo  y el Sello Igualando-RD.  Cuatro(4) reuniones de cinco (5) participantes. Combustible(3 galones x reunión)  y materiales didácticos.</t>
  </si>
  <si>
    <t>1.11-  Realizar  Visitas  de presentación del Programa de Certificación a las empresas, gobierno, ONGs, donantes, Universidades y Congreso.  Venticuatro (20) visitas: Combustible (3 galones x reunión)  y materiales didácticos.</t>
  </si>
  <si>
    <t>1.12-   Realizar reuniones de formalización del compromiso de las empresas por medio de la firma de un acuerdo o carta de intención por las empresas con la Entidad Coordinadora del Sello. Diez (10) reuniones de  cinco (5) participantes: Combustible(3 galones x reunión) y  materiales didácticos.</t>
  </si>
  <si>
    <t>1.13-   Firmar  Carta Compromiso con nuevas empresas. Diez firmas : 3 galones de combustible por cada actividad y materiales didácticos.</t>
  </si>
  <si>
    <t>1.14-  Desarrollar talleres de  formación para incorporación de la igualdad de oportunidades entre mujeres y hombres en la gestión empresarial,  presencial de Sello,  dirigido  al personal de los diferentes departamentos de las  empresas.  Quince (15) talleres de treinta (30) Participantes: combustible (3 galones x taller)  y materiales didácticos.</t>
  </si>
  <si>
    <t>1.15-  Realizar reuniones de coordinación con la Direccion de Educación en Género y con Dir. de  Técnología, de este Ministerio  para  dsr seguimiento a la  Plataforma Virtual.  Cuatro (4) reuniones: dos (2) galones de  combustible por cada reunión.</t>
  </si>
  <si>
    <t>1.16-  Realizar  capacitaciones virtuales para el personal del proyecto,  para uso herramientas y acompañamiento a empresas. 2  capacitaciones:  material educativo y facilitación.</t>
  </si>
  <si>
    <t xml:space="preserve">Facilitación </t>
  </si>
  <si>
    <t>Materiales educativo</t>
  </si>
  <si>
    <t>1.17-  Realizar un acuerdo de colaboración para el   Intercambio de la cooperación Sur Sur para capacitación del personal del proyecto, lecciones aprendidas de otros paises, e incorporación en la experiencia regional.  Cinco (5) reuniones de cinco participantes. Galones de Combustible (3) por cada reunión y Material educativo.</t>
  </si>
  <si>
    <t xml:space="preserve">1.18-  Realizada actualización de la página WEB IGUALNDO RD.    </t>
  </si>
  <si>
    <t>Honorarios técnico</t>
  </si>
  <si>
    <t xml:space="preserve">Productos y sus atributos </t>
  </si>
  <si>
    <t>2.- Formulación de lineamientos de políticas  para incrementar el nivel de autonomía económica de las mujeres en la República Dominicana.</t>
  </si>
  <si>
    <t>Constribuir a fortalecer el empoderamiento,  autonomia econòmica y la superación de la pobreza de las mujeres  y las niñas a través del diseño y  articulación de políticas; capacitación, y Formación Técnico Profesional..</t>
  </si>
  <si>
    <t>Cantidad de propuestas de políticas elaboradas y consensuadas con actores.</t>
  </si>
  <si>
    <t>Listados de participantes, informes trimestrales e informe anual.</t>
  </si>
  <si>
    <t>Monto (RD)</t>
  </si>
  <si>
    <t>2.1-  Realizar diez (10)  reuniones para coordinar capacitaciones a emprendedoras y empresarias con el apoyo de Viceministerio de Pymes,  Infotep, Centros Pymes, Banco Agrícola y Banca Solidaria, Proindustria, Direccion de Compras y Contrataciones.: Tres (3) galones de combustible por cada reunión.</t>
  </si>
  <si>
    <t xml:space="preserve">2.2-  Realizar  cuatro (4) reuniones de articulación  con el Ministerio de Industrias, Comercio y Mipyme,  para desarrollar  políticas públicas que contribuyan a la empresarialidad femenida.. Tres(3) galones de combustible por cada reunión. </t>
  </si>
  <si>
    <t>2.3- Realizar cuatro (4)  reuniones para la coordinación de un programa de capacitación para lograr nuevos emprendimientos (micro y mediana empresas). (Coordinar con el INFOTEP; Centro PYME  UNPH, Centro PYME UASD). Combustible(3 galones x reunión) .</t>
  </si>
  <si>
    <t>Galones de combustible</t>
  </si>
  <si>
    <t>2.4- Realizar cuatro(4) reuniones para la formulación de propuesta para la economía del cuidado y los desafioas para  el empoderamiento económico de las mujeres. Tres (3) galones de combustible por cada reunión.</t>
  </si>
  <si>
    <t>2.5 -  Acompañar  al Ministerio de Industrias, Comercio y Mipyme, a participar en la Ruta mipyme.</t>
  </si>
  <si>
    <t>?</t>
  </si>
  <si>
    <t xml:space="preserve">Materiales didácticos </t>
  </si>
  <si>
    <t>Viáticos  encargada</t>
  </si>
  <si>
    <t xml:space="preserve">2.6  Realizar doce(12) reuniones  de articulación para la formular políticas públicas que impulsen el desarrollo rural y la producción sostenible de alimento, asegurando la inclusión de grupos vulnerables e incorporando un enfoque transformador de género.  Tres(3) galones de combustible por cada reunión. </t>
  </si>
  <si>
    <t>2..7-  Treinta (30) Reuniones de  seguimiento y/o  revisiòn  a los convenios entre el Ministerio de la Mujer y otra Instituciones y Asociaciones( Sector Privado, Sector Sindical y Mesa multisectorial) . Tres(3) gls. De combustible por cada reunió.</t>
  </si>
  <si>
    <t>Combustible ( galones)</t>
  </si>
  <si>
    <t>2.9-Realizar cuatro(4)  Consultas Regionales (Santo Domingo,Santiago, La Romana y Azua).  " Mapeo de mujeres en  áreas no tradicionales (ANT) participantes de Servicios de Capacitación y Formación Profesional (SCFP)" . Vía telefónica y virtual.</t>
  </si>
  <si>
    <t>Vía Telefónica y virtual</t>
  </si>
  <si>
    <t>2.10-   Realizar seis (6) reuniones de seguimiento con el CONASAN.: Combustible(3 gls. Por reunión) .</t>
  </si>
  <si>
    <t xml:space="preserve">2.11-   Realizar doce(12) reuniones de seguimiento con LA FAO, OSAM y Medio Ambiente : Combustible (3 gls. Por reunión) y material didáctico. </t>
  </si>
  <si>
    <t xml:space="preserve"> 2.12-  Realizar exposicion fotografia de con motivo de la Celebracion del dia de Mujer Rural.  (realizacion de un calendario o agenda, en torno a la mujer rural).</t>
  </si>
  <si>
    <t>250.00</t>
  </si>
  <si>
    <t>Contratación fotografo</t>
  </si>
  <si>
    <t>Selección, impresión y formato de fotos</t>
  </si>
  <si>
    <t xml:space="preserve">Enmarcado </t>
  </si>
  <si>
    <t>Lugar</t>
  </si>
  <si>
    <t>Realizar Calendario o agenda</t>
  </si>
  <si>
    <t xml:space="preserve">2.13- Realizar cuatro(4) reuniones para la elaboración y discusión  de una propuésta  para el cierre de brecha de genero    Combustible(3 galones x reunión.. </t>
  </si>
  <si>
    <t xml:space="preserve">2.14-  Realizar seis(6) reuniones con Banca Solidaria, Bco. Agrícola, Fundación Reservas, para  Gestionar financiamiento para mujeres en la creación de proyectos puntuales . Tres (3) galones de combustible por reunión. </t>
  </si>
  <si>
    <t>2.15-  Realizar seis  (6)   reuniones de Seguimiento a la Implementación de los siguientes convenios:  189 sobre trabajo decente para trabajadoras y trabajadores domésticas, 187 sobre salud y seguridad en el trabajo y convenio 156 de Trabajo con responsabilidades familiares:  Combustible( 3  galones x cada reunión).</t>
  </si>
  <si>
    <t xml:space="preserve"> 2.16- Realizar cuatro(4) reuniones para  formular  propuesta para la economía del cuidado y los desafios para el empoderamiento económico de las mujeres:  Tres (3) galones de combustible por cada reunión.</t>
  </si>
  <si>
    <t>2.17-  Realiza seis(6)  reuniones de coordinación y seguimiento para la ejecusión del  plan de Trabajo realizado con el Comité Intersindical de la Mujer Trabajadora (CIMTRA): Comustible(Tres galones por reunión).</t>
  </si>
  <si>
    <t xml:space="preserve">2.18-  Realizar una (1) Foro paro para medir el  impacto del  COVID-19,  en el ambiente laboral/empresas/trabajadoras. 70  participantes. </t>
  </si>
  <si>
    <t>Galones de Combustible</t>
  </si>
  <si>
    <t>Audiosivisual</t>
  </si>
  <si>
    <t>Soporte tecnico</t>
  </si>
  <si>
    <t>Bolígrafos</t>
  </si>
  <si>
    <t>Resma de Papel Bond</t>
  </si>
  <si>
    <t>Banner con marco de troz</t>
  </si>
  <si>
    <t>Banner  grande</t>
  </si>
  <si>
    <t>2.19-   Realizar cuatro(4) reuniones de articulación para promover  la equidad y la igualdad de género en las políticas públicas sobre sociedad de la información con objetivos, acciones y metas concretas, dirigidas a las niñas y las mujeres: Cuatro (4) reuniones de cinco participantes  : Combustible(3 galones x reunión) .</t>
  </si>
  <si>
    <t>2.20- Realizar  seis(6) Diálogos ¨ Impulsando el empoderamiento de la mujeres rurales, tendientes al fortalecimiento de  la Seguridad Alimentaria y Nutricional,  a nivel provincial y municipal. 6 Diálogos de 30 participantes. Combustible, Refrigerio y almuerzo, Salón, Viáticos, materiales didacticos.</t>
  </si>
  <si>
    <t xml:space="preserve">Combustible (Galones Aprox.) </t>
  </si>
  <si>
    <t>Vehículo</t>
  </si>
  <si>
    <t>Peaje</t>
  </si>
  <si>
    <t>Viáticos Encargada</t>
  </si>
  <si>
    <t>Viaticos Tècnica</t>
  </si>
  <si>
    <t>Viáticos Chofer</t>
  </si>
  <si>
    <t>2.21- Asistencia técnica para la creacións de la 2da. Etapa  del proyecto Huertos Familiares. (Contratación de personal colaborador).</t>
  </si>
  <si>
    <t>Multiplicadoras(3) (20,000C/U)</t>
  </si>
  <si>
    <t>3</t>
  </si>
  <si>
    <t>Coordinador/a Nacional</t>
  </si>
  <si>
    <t>Consultora externa (honorarios)</t>
  </si>
  <si>
    <t>Consultora externa (Boletos)</t>
  </si>
  <si>
    <t>Consultora externa (viaticos/día)</t>
  </si>
  <si>
    <t>Consultora externa (hospedaje/día).</t>
  </si>
  <si>
    <t>2.22- 3 Talleres para diagnóstico e inicio del proyecto Huertos Familiares, sistematización.</t>
  </si>
  <si>
    <t>Taller Diagnóstico (Cofeebreak)</t>
  </si>
  <si>
    <t>Taller de Inicio (Cofeebreak)</t>
  </si>
  <si>
    <t>Taller de sistematización (Cofeebreak)</t>
  </si>
  <si>
    <t>2.23- Materiales de capacitación en los huertos familiares.</t>
  </si>
  <si>
    <t>Diseño e impresión de folletos</t>
  </si>
  <si>
    <t>2.24- Utensilios y accesorios para desarrollo de los Huertos Familiares. 30 huertos</t>
  </si>
  <si>
    <t>Minipalas</t>
  </si>
  <si>
    <t>Minirastrillo</t>
  </si>
  <si>
    <t>Caja de cosechas</t>
  </si>
  <si>
    <t xml:space="preserve">Mangueras de regadio </t>
  </si>
  <si>
    <t>Recipientes para agua</t>
  </si>
  <si>
    <t>Otros utensilios</t>
  </si>
  <si>
    <t>2.25- Suministros para 30 huertos Familiares.</t>
  </si>
  <si>
    <t xml:space="preserve">Semillas (Lb.) (30 tipos) </t>
  </si>
  <si>
    <t>Tierra (metro cubico).</t>
  </si>
  <si>
    <t>Arena (metro cubico).</t>
  </si>
  <si>
    <t>Otros productos minerales.</t>
  </si>
  <si>
    <t>Mallas.</t>
  </si>
  <si>
    <t>2.26- Documental de registro del proyecto Huertos Familiares.</t>
  </si>
  <si>
    <t xml:space="preserve">Filmación, producción y  edición  </t>
  </si>
  <si>
    <t>3.- Mujeres habilitadas y capacitadas en formaciòn integral para el empleo y/o gestionar sus propias empresas</t>
  </si>
  <si>
    <t>Promover la participaciòn de la mayor cantidad de mujeres  Victimas de Violencia en los programas de capacitaciòn y habilitaciòn integral para acceder a empleos de calidad y/o la autogestiòn de negocios.</t>
  </si>
  <si>
    <t>Cantidad de Mujeres Habilitadas y Capacitadas.</t>
  </si>
  <si>
    <t>Documento</t>
  </si>
  <si>
    <t>3.1- Fortalecer las áreas de capacitación de las oficinas Provinciales y Municipales. Mobiliarios y equipos; materiales de limpieza.</t>
  </si>
  <si>
    <t>Computadoras PC</t>
  </si>
  <si>
    <t>500</t>
  </si>
  <si>
    <t>Laptops</t>
  </si>
  <si>
    <t>Impresoras</t>
  </si>
  <si>
    <t>Sillas plásticas</t>
  </si>
  <si>
    <t>Mesas</t>
  </si>
  <si>
    <t>Sillones Ejecutivos</t>
  </si>
  <si>
    <t xml:space="preserve">Escritorios </t>
  </si>
  <si>
    <t>Sillas secretariales</t>
  </si>
  <si>
    <t>Jabón de fregar (Tarro de Lb.)</t>
  </si>
  <si>
    <t>Detergente (Lb)</t>
  </si>
  <si>
    <t>Cloro (galones)</t>
  </si>
  <si>
    <t>Desinfectante (galones)</t>
  </si>
  <si>
    <t>3.2-   Realizar reparaciones de equipos de las areas de capacitación de las Oficinas Provinciales y Municipales</t>
  </si>
  <si>
    <t>Reparaciones de equipos</t>
  </si>
  <si>
    <t>3.3-  Elaborar   la programación técnica de  las áreas  de Capacitaciòn de las Oficinas Provinciales y Municipales de la Mujer,  a nivel nacional, que imparten capacitaciones técnicas. 683 acciones formativas, para un aproximado de 15,709 personas formadas: Materiales didacticos.</t>
  </si>
  <si>
    <r>
      <rPr>
        <b/>
        <sz val="12"/>
        <color theme="1"/>
        <rFont val="Times New Roman"/>
        <family val="1"/>
      </rPr>
      <t>a) Realizar  50 acciones formativas de las areas de belleza:</t>
    </r>
    <r>
      <rPr>
        <sz val="12"/>
        <color theme="1"/>
        <rFont val="Times New Roman"/>
        <family val="1"/>
      </rPr>
      <t xml:space="preserve"> 6 Uñas acrílicas, 4 texturizado, 2 Corte y peinado, 4 Técnicas de color,  8 Facial de maquillaje,  2 Masaje corporal, 3  Técnica en tratamiento corporal,  2 Piscis cultura,  1 Barbería,  7 Manicura y pedicura,  5 Auxiliar de Belleza,  5 Belleza ,  1 Acesoria de Imagen: Materiales didàcticos (Equipos  y mobiliarios, Productos quimicos, Herramienta).</t>
    </r>
  </si>
  <si>
    <t>Materiales didàcticos</t>
  </si>
  <si>
    <r>
      <rPr>
        <b/>
        <sz val="12"/>
        <color theme="1"/>
        <rFont val="Times New Roman"/>
        <family val="1"/>
      </rPr>
      <t>b) Realizar 131 acciones formativas del Area de Costura y Tapicería:</t>
    </r>
    <r>
      <rPr>
        <sz val="12"/>
        <color theme="1"/>
        <rFont val="Times New Roman"/>
        <family val="1"/>
      </rPr>
      <t xml:space="preserve">  Cartera (31), Lenceria (21), Cartera en tela (8), Tapiceria (22) Básico de cortinas (1), Operario de manejo de maquinas (11) , Confección industrial de cortinas y cenefas  (2), Confeccón industrial de ropa de cama (1), Confección de corchas y cojines  y ropa  de baño (1), Confección de corcha (1), Ropa para  Mujer (2), Operaria de Maquina  II (1) , Confección de cortina (2), Cortina domestica(1), Bordado a Mano (1) ,Corchas y cojines (18),  Matelería(3), Lencería(2), Nudos y Drapiado (2) :   ûtiles didacticos</t>
    </r>
  </si>
  <si>
    <r>
      <rPr>
        <b/>
        <sz val="12"/>
        <color theme="1"/>
        <rFont val="Times New Roman"/>
        <family val="1"/>
      </rPr>
      <t>c) Realizar 104  acciones formativas de las áreas de  Cocina y Reposteria:</t>
    </r>
    <r>
      <rPr>
        <sz val="12"/>
        <color theme="1"/>
        <rFont val="Times New Roman"/>
        <family val="1"/>
      </rPr>
      <t xml:space="preserve">  4 Cocina gourmet, 7 panadería, 3 Manipulación de aliemento, 8 Decoración de bizcocho, 3 Auxiliar de repostería, 18 Cocina, 30 Repostería, 23 Bocadillos,  4 Ponches, 4 Dulces navideño:  Alimentos y bebidas, </t>
    </r>
  </si>
  <si>
    <t>Alimentos y bebidas</t>
  </si>
  <si>
    <r>
      <t>d) Realizar 83 acciones formativas en las área de Secretariado</t>
    </r>
    <r>
      <rPr>
        <sz val="12"/>
        <color theme="1"/>
        <rFont val="Times New Roman"/>
        <family val="1"/>
      </rPr>
      <t>: Axiliar de contabilidad (5), Contabilidad Fiscal, impuestos impositivos(1),Contabilidad (9),Manejos de inventario (3), Relaciones Humanas (19), Ventas (5), Servio Alcliente(7),Atención al cliente(2), Cajera Bancaria (1), Etiqueta y protocolo (8), Contabildad (2), Manejo de de paquete de oficina(1), Impuesto(1), Almacen (2) Secretaria (3), Ventas Internas (2), Emprendedurismo (5), Manejo de oficina (7):  Materiales didàcticos de oficina para 83 acciones formativas.</t>
    </r>
  </si>
  <si>
    <t>Materiales didàcticos de oficina</t>
  </si>
  <si>
    <r>
      <t>e) Realizar 12 acciones formativas del  área de eléctromecanica:</t>
    </r>
    <r>
      <rPr>
        <sz val="12"/>
        <color theme="1"/>
        <rFont val="Times New Roman"/>
        <family val="1"/>
      </rPr>
      <t xml:space="preserve">  (1), Electronioca(3), Reparacion de eletrodomèticos (3) Refigeración, (4) Mecámica automotriz:  Materiales didàcticos</t>
    </r>
  </si>
  <si>
    <r>
      <rPr>
        <b/>
        <sz val="12"/>
        <color theme="1"/>
        <rFont val="Times New Roman"/>
        <family val="1"/>
      </rPr>
      <t>f)  Realizar 159 acciones formativas en las áreas de Manualidades:</t>
    </r>
    <r>
      <rPr>
        <sz val="12"/>
        <color theme="1"/>
        <rFont val="Times New Roman"/>
        <family val="1"/>
      </rPr>
      <t xml:space="preserve"> Arreglo en globos (1), Reciclaje  (3), Bisuteria (30), Descoracion en piedras (3),Bocadado(7) ,Descoración en globos(17) Elavoración de velas y velones (14),Descoración en flores secas globos (15),Empaque(1), Bordados en piedras(2), Pinturas en tela(4), Pincelada en tela (1), Reciclaje en goma (1), Pinceda(2), Elaboración de cigarros(2),   Elaboración de velones(5), Decoración de materiales Reciduales(11), Cuadro en paño(1), Cuadro en cafe(1),Manualidades personalizadas(9), Floristeria(9), Decoraciòn en  Flores artificiales(7), Diseño de interior(3), Cuadro  3 dimencion (1)  Macrame(5), Descoración de sandalia (1).  Útiles  para manualidades y herramientas.</t>
    </r>
  </si>
  <si>
    <t>Materiales dicticos</t>
  </si>
  <si>
    <r>
      <rPr>
        <b/>
        <sz val="12"/>
        <color theme="1"/>
        <rFont val="Times New Roman"/>
        <family val="1"/>
      </rPr>
      <t>g)</t>
    </r>
    <r>
      <rPr>
        <sz val="12"/>
        <color theme="1"/>
        <rFont val="Times New Roman"/>
        <family val="1"/>
      </rPr>
      <t xml:space="preserve"> </t>
    </r>
    <r>
      <rPr>
        <b/>
        <sz val="12"/>
        <color theme="1"/>
        <rFont val="Times New Roman"/>
        <family val="1"/>
      </rPr>
      <t>Realizar 10 acciones formativas en las áreas de Salud:</t>
    </r>
    <r>
      <rPr>
        <sz val="12"/>
        <color theme="1"/>
        <rFont val="Times New Roman"/>
        <family val="1"/>
      </rPr>
      <t xml:space="preserve">  Auxiliar de farmacia (10), Farmacia  Materiales didàcticos (Herramientas y Útiles mèdicos).</t>
    </r>
  </si>
  <si>
    <r>
      <rPr>
        <b/>
        <sz val="12"/>
        <color theme="1"/>
        <rFont val="Times New Roman"/>
        <family val="1"/>
      </rPr>
      <t>h) Realizar ocho (8)  acciones formativas en las áreas de Comunicación:</t>
    </r>
    <r>
      <rPr>
        <sz val="12"/>
        <color theme="1"/>
        <rFont val="Times New Roman"/>
        <family val="1"/>
      </rPr>
      <t xml:space="preserve">  Comunicación Social (2), Locución (2), Oratoria (2), Maéstria de ceremonia (2) .</t>
    </r>
  </si>
  <si>
    <r>
      <rPr>
        <b/>
        <sz val="12"/>
        <color theme="1"/>
        <rFont val="Times New Roman"/>
        <family val="1"/>
      </rPr>
      <t>i)  Realizar 9 acciones formativas en otras áreas:</t>
    </r>
    <r>
      <rPr>
        <sz val="12"/>
        <color theme="1"/>
        <rFont val="Times New Roman"/>
        <family val="1"/>
      </rPr>
      <t xml:space="preserve">  Hortaliza (1), Preparacion de esventos (3), Facilitador de la  formacion profecional 1), Consevacion medio ambiente (1) Inteligencia Emocional (2),   Jardineria en el Hogar (1).</t>
    </r>
  </si>
  <si>
    <r>
      <rPr>
        <b/>
        <sz val="12"/>
        <color theme="1"/>
        <rFont val="Times New Roman"/>
        <family val="1"/>
      </rPr>
      <t xml:space="preserve">j)  Realizar 13 acciones formativas del área de Turísmo:  </t>
    </r>
    <r>
      <rPr>
        <sz val="12"/>
        <color theme="1"/>
        <rFont val="Times New Roman"/>
        <family val="1"/>
      </rPr>
      <t>Ingles I (2), Ingles II (2), Ingles III (2) , Capitan de restaurant (1), Camarero (6), Recepción Hotelera .</t>
    </r>
  </si>
  <si>
    <t>3.6-    Combustible asignado  para la encargada del Departamento de Autonomía Económica.</t>
  </si>
  <si>
    <t xml:space="preserve">Combustible </t>
  </si>
  <si>
    <t>Departamento de Promoción de Salud Sexual y Salud Reproductiva</t>
  </si>
  <si>
    <t>Mujeres, Jovenes y adolescentes sensibilizados/as en salud sexual y Salud Reproductiva</t>
  </si>
  <si>
    <t xml:space="preserve">Contribuir a mejorar el acceso y la calidad de los servicios de Salud Sexual y Salud Reproductiva de las Mujeres, con énfasis en la Prevención y la Atención del Embarazo en la Adolescencia, Mortalidad Materna, Violencia Intrafamiliar y VIH SIDA </t>
  </si>
  <si>
    <t xml:space="preserve">Lista de participantes y memoria grafica </t>
  </si>
  <si>
    <t xml:space="preserve">10 Reuniones de Coordinacion con los comites Intersectoriales Vinculados  a la promoción y Prevención de la   salud de la Mujer en todo su Ciclo de Vida y Embarazo en Adolescentes, para  15 participantes.     </t>
  </si>
  <si>
    <t xml:space="preserve">10 Reuniones de Coordinacion con los comites Intersectoriales Vinculados  a la promoción y Prevención de la   salud de la Mujer en todo su Ciclo de Vida y Prevención del Embarazo en Adolescentes, para  15 participantes.     </t>
  </si>
  <si>
    <t>0005</t>
  </si>
  <si>
    <t>Materiales  Didacticos en revision y  reproducción</t>
  </si>
  <si>
    <t>Cartillas comunitaria mujer y VIH-SIDA.</t>
  </si>
  <si>
    <t>Cuadernillo de Autoestima.</t>
  </si>
  <si>
    <t>Instructivo para el Uso Preservativo Femenino</t>
  </si>
  <si>
    <t>Instructivo para el Uso Preservativo Masculino</t>
  </si>
  <si>
    <t>Metodos Planificación Familiar</t>
  </si>
  <si>
    <t>Brochure Enfermedad de Transmicion Sexual ETS</t>
  </si>
  <si>
    <t>Hoja Informativa sobre Género, Salud Sexual y Salud Reproductiva.</t>
  </si>
  <si>
    <t>Brochure de Prevención de Drogas y Alcohol.</t>
  </si>
  <si>
    <t>Brochure Lactancia Materna</t>
  </si>
  <si>
    <t>Hoja Informativa Sindrome de Burnout</t>
  </si>
  <si>
    <t>Brochure Salud Sexual  y Salud Reproductiva.</t>
  </si>
  <si>
    <t>15 Jornadas de Capacitación  sobre  Salud Sexual y Reproductiva, formados en los Centros de Capacitación  Zoraidad Heredia Vda. Suncar en Los Tres Ojos y Maria Teresa Quidiello en Los Alcarrizos, (25) Veinte y cinco participantes</t>
  </si>
  <si>
    <t>Facilitadora</t>
  </si>
  <si>
    <t xml:space="preserve">Material de apoyo  </t>
  </si>
  <si>
    <t>6 Jornadas Comunitarias de Capacitación sobre Salud Integral y Derechos Sexuales y Reproductivos, Mujeres con Discapacidad, Drogas y Alcohol,en Coordinación con la Dirección de OPM y OMM para 35 participantes. En las Provincias de Sanchez Ranmirez(COTUI), El Seibo, Jima Abajo (La Vega), Azua, Bani, San Juan.</t>
  </si>
  <si>
    <t>Viatico Encargada con Dormida</t>
  </si>
  <si>
    <t>Viaticos Encargada</t>
  </si>
  <si>
    <t>Viatico chofer con Dormida</t>
  </si>
  <si>
    <t>Viaticos Tecnica con dormida</t>
  </si>
  <si>
    <t>Viaticos Técnica</t>
  </si>
  <si>
    <t>Carpetas con bolsillos</t>
  </si>
  <si>
    <t>5 Reuniones de coordinación intersectorial para impulsar la aprobación ante el Congreso Nacional del Anteproyecto de Ley sobre Salud Sexual y Salud Reproductiva.</t>
  </si>
  <si>
    <t>Promover la Creación de Lactarios en Instituciones Públicas y Privadas para Universalizar la practica de la Lactancia Materna</t>
  </si>
  <si>
    <t>Coordinar con las  diferentes Instituciones  para gestionar la instalación y habilitación de las salas amigas de la familia Lactante.</t>
  </si>
  <si>
    <t>informes</t>
  </si>
  <si>
    <t>10 Reuniones de Coordinación con Instituciones Públicas y Privadas para la Instalación y Habilitación de las Salas Amigas de la Familia Lactante (Oficinas Gubernamentales Profesor Juan Bosch, Policia Nacional, Ministerio de Medio Ambiente, Ministerio de Turisto, Ministerio de Educación, para 10 participantes.</t>
  </si>
  <si>
    <t>Combustibles</t>
  </si>
  <si>
    <t>5 Jornadas de Capacitación sobre Lactancia materna con  el Personal de las Instituciones  Públicas ( Policia Nacional, Ministerio de Medio Ambiente , Ministerio de Turismo, Ministerio de Educación.   Para 25 participantes.</t>
  </si>
  <si>
    <t>Material Informativo</t>
  </si>
  <si>
    <t>Promover la Semana 1ero al 08 de agosto de la Lactancia Materna, en Coordinación con PROLACTAR</t>
  </si>
  <si>
    <t>Volantes</t>
  </si>
  <si>
    <t>T-Shirt</t>
  </si>
  <si>
    <t xml:space="preserve"> Instalación y Habilitación de las salas amigas de la familia Lactante.  Edificio Gubernamental Prof. Juan Boch.  Dentro de la Semana de la Lactancia Materna  del 1ero al 08 de agosto.</t>
  </si>
  <si>
    <t xml:space="preserve">Cubiculos </t>
  </si>
  <si>
    <t>Taller de actualización sobre Salud Sexual y Reproductiva para agentes multiplicadores  formados en el Centro de Promoción de Adolescentes.(20) Veinte participantes.  Dentro del marco del Día Mundial para la Prevención del Embarazo No Planificado en Adolescentes.</t>
  </si>
  <si>
    <t>Refrigeros</t>
  </si>
  <si>
    <t xml:space="preserve">Campañas de Sensibilización </t>
  </si>
  <si>
    <t xml:space="preserve">Jornadas de Movilización en fechas claves en coordinación con las Oficinas Provinciales y Municipales de la Mujer. </t>
  </si>
  <si>
    <t>Jornada de Movilización Social con las Oficinas Provinciales y Municipales de la Mujer en coordinación con la Dirección de OPM y OMM. Fecha clave: del 1 al 7 de  Agosto, Semana Mundial de la Lactancia Materna.</t>
  </si>
  <si>
    <t>10 Fardos de Agua (24/1)</t>
  </si>
  <si>
    <t>Jornada de Movilizacion social con las Oficinas Provinciales y Municipales de la Mujer en coordinación con la Dirección de OPM y OMM. Fecha clave: 26 de Septiembre, Día Nacional de Prevención del Embarazo en Adolescentes.</t>
  </si>
  <si>
    <t>Jornada de Movilizacion social con las Oficinas Provinciales y Municipales de la Mujer en coordinación con la Dirección de OPM y OMM. Fecha clave: 1 de Diciembre, Dia Mundial de la Prevención del VIH y SIDA.</t>
  </si>
  <si>
    <t xml:space="preserve">Departamento de Derechos Sociales y Culturales </t>
  </si>
  <si>
    <t>Recuperar, Promover y Desarrollar los diferentes Procesos y Manifestiaciones de Derechos culturales y sociales que reafirman la Identidad Nacional, en un marco de participación, Pluralidad y Equidad de Género.</t>
  </si>
  <si>
    <t>Contribuir a Desarrollar y difundir con sentido de Equidad  la diversidad de procesos y manifestaciones de Derechos Culturales y Sociales del pueblo Dominicano, propiciando la participación, la pluralidad, la superación de patrones culturales no favorables al desarrollo humano con Equidad de Género.</t>
  </si>
  <si>
    <t xml:space="preserve">Lista de participantes y memoria gráfica </t>
  </si>
  <si>
    <t xml:space="preserve">10 Reuniones de Coordinacion con instituciones que promuevan la Identidad y el Patrimonio Cultural de la Nación (Ministerio de Cultura, Ministerio de Educación, Ministerio de Medio Ambiente, Ayuntamientos, Ministerio de Turismo, Ministerio de Deportes y Sociedad Civil, entre otras).         </t>
  </si>
  <si>
    <t>Vehiculo (Transporte)</t>
  </si>
  <si>
    <t>Chofer</t>
  </si>
  <si>
    <t>6 Jornadas Comunitarias de Sesibilización para Promover una Cultura de Igualdad que proyecte nuevos Roles y Valores para Mujeres y Hombres y visibilice los aportes y Derechos de las Mujeres a lo largo de su curso de Vida Cultural en Coordinación con la Dirección de OPM y OMM. Altamira/Puerto Plata, Mao Valverde , Jarabaoca/La Vega, Samana, Montecristi, Santiago Rodriguez Para 30 Participantes.</t>
  </si>
  <si>
    <t>Vehículo (Transporte)</t>
  </si>
  <si>
    <t xml:space="preserve">Viáticos Técnicas </t>
  </si>
  <si>
    <t>Libretas Rayadas</t>
  </si>
  <si>
    <t>Lapiceros</t>
  </si>
  <si>
    <t>Refrigerio Fuerte</t>
  </si>
  <si>
    <t>Promover la Cultura de Prácticas de actividades Físicas, Deportivas, de Recreacción y Artisticas con enfoque de Género para elevar la Calidad de Vida.</t>
  </si>
  <si>
    <t>Promover las facilidades para el ejercicio de la recreacion fisica y el esparcimiento y tiempo de Ocio a lo largo del curso de vida como un derecho.</t>
  </si>
  <si>
    <t>8 Reuniones de Coordinación Interinstitucional para impulsar, Expandir y Promover la recreación física y el esparcimiento a lo largo del curso de vida,  garantizando las mismas oportunidades de participación, acceso y desarrollo a Niños, Niñas, Jovenes, Adolescentes y adultos de ambos sexos.</t>
  </si>
  <si>
    <t>II Version de Ciclismo de Mujeres (Pedalea por tu Salud) en el Marco del Día Internacional de la Salud.</t>
  </si>
  <si>
    <t>Alquiler Bicicletas</t>
  </si>
  <si>
    <t>Medallas  Premiación</t>
  </si>
  <si>
    <t>48 /24 Fardos de Agua (1,152 Botellas)</t>
  </si>
  <si>
    <t>T-Shirts</t>
  </si>
  <si>
    <t>Torres Promocionales</t>
  </si>
  <si>
    <t>Bajantes Promocionales (2 gigantes)</t>
  </si>
  <si>
    <t>Stickers</t>
  </si>
  <si>
    <t>Chupys</t>
  </si>
  <si>
    <t>Toallas</t>
  </si>
  <si>
    <t>1 Tarima</t>
  </si>
  <si>
    <t>2 Carpas 6x6</t>
  </si>
  <si>
    <t>Bultos</t>
  </si>
  <si>
    <t xml:space="preserve"> Creación del Coro Institucional</t>
  </si>
  <si>
    <t>Profesor</t>
  </si>
  <si>
    <t>Audiciones</t>
  </si>
  <si>
    <t xml:space="preserve"> 15 Uniformes</t>
  </si>
  <si>
    <t>Reactivación Equipo Femenino de Voleibol del Ministerio de la Mujer</t>
  </si>
  <si>
    <t>Protector de Rodillas y Codos</t>
  </si>
  <si>
    <t>24 Uniformes (T-Shirts, Tenis, Medias y Pantalones) (12 jugadoras)</t>
  </si>
  <si>
    <t>Entrenadora / or</t>
  </si>
  <si>
    <t>Asistente de Entrenadora /or</t>
  </si>
  <si>
    <t>Fisiotepareuta</t>
  </si>
  <si>
    <t>Empoderamiento de las Mujeres sobre sus Derechos Sociales y Laborales.</t>
  </si>
  <si>
    <t>Identificar y Promover el acceso de las mujeres a la información sobre sus Derechos Sociales y Laborales, para lograr el disfrute pleno de los mismos.</t>
  </si>
  <si>
    <t>5 Jornadas Comunitarias para la promoción de los Derechos Sociales y Laborales en coordinación con las Oficinas Provinciales y Municipales OPM/OMM. Haina/San Cristobal, Tamboril/Santiago, San Pedro de Macorís, Bonao y Puerto Plata. Para 30 participantes.</t>
  </si>
  <si>
    <t>Reproducción de Materiales Educativos</t>
  </si>
  <si>
    <t>Materiales educativos a reproducir, para afianzar el fortalecimiento de los conocimientos en las jornadas de sensibilización, capacitación y movilización social.</t>
  </si>
  <si>
    <t>Documentos</t>
  </si>
  <si>
    <t>Impresiones</t>
  </si>
  <si>
    <t>Revisión y Reproducción de Materiales Educativos</t>
  </si>
  <si>
    <t>Brochure de temas sociales y culturales.</t>
  </si>
  <si>
    <t>Departamento de Promoción y Sensibilización de los Derechos de la Mujer en el sector Salud</t>
  </si>
  <si>
    <t xml:space="preserve">Instituciones Prestadoras de Servicios de Salud sensibilizadas en la aplicación de perspectiva de género en sus atenciones </t>
  </si>
  <si>
    <t>Mejorar el acceso, la cobertura y la calidad de los servicios de salud para las mujeres</t>
  </si>
  <si>
    <t xml:space="preserve">6 Reuniones de coordinación con el Personal Salud y los Comités Intersectoriales vinculados a género y salud para 25 paricipantes.        </t>
  </si>
  <si>
    <t>Realizar (6) talleres de coordinación con el Servicio Nacional de Salud, para 40 participantes cada uno, para sensibilizar al personal de salud en torno a la aplicación de las Normas, Guía y Protocolo de Violencia Intrafamiliar y Contra la Mujer ( Hospital General y de Especialidades Nuestra Señora de la Altagracia, Hospital Leopoldo Pou, Hospital Regional Dr. Antonio Musa, Hospital Regional Universitario Jaime Mota, Hospital Dr. Alejandro Cabral, Hospital Traumatológico y Quirurgico Profesor Juan Bosch).</t>
  </si>
  <si>
    <t>Viaticos Chofer/SD</t>
  </si>
  <si>
    <t>Viaticos Chofer con dormida</t>
  </si>
  <si>
    <t>Viaticos Encargada /SD</t>
  </si>
  <si>
    <t>Viaticos Enc.con dormida</t>
  </si>
  <si>
    <t>Viatios tecnica con dormida</t>
  </si>
  <si>
    <t>Viaticos tecnica/SD</t>
  </si>
  <si>
    <t>Gafetes</t>
  </si>
  <si>
    <t xml:space="preserve"> 3 Jornadas Comunitarias para 35 participantes  en coordinación con las Oficinas Provinciales y Municipales y Unidades de Atencion  Primarias  de Salud ( UNAP) en Prevención de Enfermedades Crónicas y Catastróficas, así como el Fomento de Estilo de Vida Saludables. ( La Romana, María Trinidad Sánchez (Nagua), Las Matas de Farfan).</t>
  </si>
  <si>
    <t>Viatico Chofer con dormida</t>
  </si>
  <si>
    <t>Viatico Encargada con dormida</t>
  </si>
  <si>
    <t>Viaticos Técnica /SD</t>
  </si>
  <si>
    <t>Viatico Tecnica con dormida</t>
  </si>
  <si>
    <t>Carpetas con bolsillo</t>
  </si>
  <si>
    <t>15 Charlas de Prevención y Detección Oportuna de Cáncer de Mama en el Marco del Día Internacional de la Lucha Contra Cáncer de Mama (19 de Octubre)</t>
  </si>
  <si>
    <t>Hoja Informativa Cáncer de Mama</t>
  </si>
  <si>
    <t>Encargada</t>
  </si>
  <si>
    <t xml:space="preserve">Pin Rosado Lazo de Metal </t>
  </si>
  <si>
    <t>Vehículos</t>
  </si>
  <si>
    <t>Técnicas</t>
  </si>
  <si>
    <t>Actividad Físico - Recreativa “Zumbatón 2021” en el marco del Día Internacional de la Lucha Contra el Cáncer de Mama. (19 De Octubre), en Coordinacion con el Ministerio de Salud Pública y Servicio Nacional de Salud.</t>
  </si>
  <si>
    <t>Banners Grande</t>
  </si>
  <si>
    <t>Torres de Metal</t>
  </si>
  <si>
    <t>Instructoras e Instructores</t>
  </si>
  <si>
    <t>350,00</t>
  </si>
  <si>
    <t>Carpa Grande</t>
  </si>
  <si>
    <t>Medallas de Premiación</t>
  </si>
  <si>
    <t xml:space="preserve">Chupis </t>
  </si>
  <si>
    <t>42 Fardos de Agua</t>
  </si>
  <si>
    <t>15,00</t>
  </si>
  <si>
    <t>2 Bajante</t>
  </si>
  <si>
    <t>5 Reuniones de Coordinación para la creación de unidades de detección, prevención y atención integral de violencia en establecimientos de salud con instituciones llamadas a dar respuesta efectiva en atención integral de violencia contra la mujer e intrafamiliar. (10 personas).</t>
  </si>
  <si>
    <t>Fortalecimiento y Seguimiento  a la Coordinación de los Comites Intersectoriales Vinculados a Género y Salud</t>
  </si>
  <si>
    <t>Coordinación con los  diferentes Sectores vinculados a Género y Salud</t>
  </si>
  <si>
    <t xml:space="preserve">Lista de partcipantes y memoria grafica </t>
  </si>
  <si>
    <t xml:space="preserve">12 Reuniones de Coordinación Interinstitucional con los Comites Vinculados a Género y Salud para 20 participantes          </t>
  </si>
  <si>
    <t>Técnica</t>
  </si>
  <si>
    <t>Reactivación de los 56 Comités Intersectoriales e Interinstitucionales (reactivacion de 52 y creacion de 4) de seguimiento a las acciones del Plan Nacional de Prevención de Embarazo en Adolescentes en Coordinación con las Oficinas Provinciales y Municipales de la Mujer. Para 25 personas.</t>
  </si>
  <si>
    <t>Firma de Convenio entre el Ministerio de la Mujer, Servicio Nacional de Salud y Ministerio de Salud Pública en coordinación con la Dirección de Prevención y Atención a la Violencia para la Intalación y Habilitación de Unidades de Detección, Prevención y Atención Integral de Violencia en Establecimiento de Salud Pilotos. para 35 personas.</t>
  </si>
  <si>
    <t>Sonido</t>
  </si>
  <si>
    <t xml:space="preserve">Maestría de Ceremonía </t>
  </si>
  <si>
    <t>Instalación y Habilitación Unidad Piloto de Detección, Prevencitón y Atención Integral de Violencia Intrafamiliar y contra la Mujer, Hospital Docente Dra. Evangelina Rodriguez (Hospital de la Mujer).</t>
  </si>
  <si>
    <t>Trabajadora Social</t>
  </si>
  <si>
    <t>Abogada/o</t>
  </si>
  <si>
    <t>II Congreso Internacional Mujer, Salud y Perspectiva de Género sobre el Sistema de Salud Dominicano y la Incidencia de las Políticas Públicas Sanitarias. En el Marco del Día Internacional de la Mujer (Marzo).</t>
  </si>
  <si>
    <t>Intercambio de conocimientos y experiencias entre el personal de salud Dominicano y expertas / expertos en materia de mujer y salud de Frater Prevencion - Grupo Quiron, España</t>
  </si>
  <si>
    <t xml:space="preserve">Lista de participantes y memoria Gráfica </t>
  </si>
  <si>
    <t xml:space="preserve"> 4 Reuniones de Coordinación para la realizacion del II Congreso Internacional Mujer y Salud con las autoridades del Ministerio de Salud y el Servicio Nacional de Salud.</t>
  </si>
  <si>
    <t>II Congreso Internacional Mujer, Salud y Perspectiva de Género sobre el Sistema de Salud Dominicano y la Incidencia de las Politicas Públicas Sanitarias. En el Marco del Día Internacional de la Mujer (Marzo). (Para 175 participantes).</t>
  </si>
  <si>
    <t>4 Refrigerios</t>
  </si>
  <si>
    <t>2 Almuerzos</t>
  </si>
  <si>
    <t>Alojamiento (3 noches, 5 Personas)</t>
  </si>
  <si>
    <t>Facilitadores Internacionales</t>
  </si>
  <si>
    <t>Secretaria</t>
  </si>
  <si>
    <t>Sistematización</t>
  </si>
  <si>
    <t>Boletos Aereos</t>
  </si>
  <si>
    <t>Salón</t>
  </si>
  <si>
    <t>Audiovisual</t>
  </si>
  <si>
    <t>Soporte Tecnológico</t>
  </si>
  <si>
    <t>2 Banner Tipo Araña</t>
  </si>
  <si>
    <t>1 Banner Gigante</t>
  </si>
  <si>
    <t xml:space="preserve">Jornadas de movilización en fechas claves en coordinación con las Oficinas Provinciales y Municipales de la Mujer. </t>
  </si>
  <si>
    <t>Listas de participantes y memoria grafica</t>
  </si>
  <si>
    <t>Jornada de Movilización Social con las Oficinas Provinciales y Municipales de la Mujer en coordinación con la Dirección de OPM y OMM. Fecha clave: 7 de Abril, Día Mundial de la Salud.</t>
  </si>
  <si>
    <t>Jornada de Movilización Social con las Oficinas Provinciales y Municipales de la Mujer en coordinación con la Dirección de OPM y OMM. Fecha clave 19 de Octubre, Día Internacional de Prevención del Cancer de Mama.</t>
  </si>
  <si>
    <t>Cuadernillos de Papanicolau</t>
  </si>
  <si>
    <t>Hoja Informativa del Virus del Papiloma Humano</t>
  </si>
  <si>
    <t>Brochure de Mujer y Discapacidad</t>
  </si>
  <si>
    <t>Brochure de concepto Básico de Género</t>
  </si>
  <si>
    <t>Brochure de Enfermedades Crónicas y Catastroficas y Estilos de Vida Saludables</t>
  </si>
  <si>
    <t>Brochure de Cáncer de Prostata</t>
  </si>
  <si>
    <t>Hoja informativa de equidad de Género y Salud</t>
  </si>
  <si>
    <t>Centro de Promoción Salud  Integral de Adolescentes</t>
  </si>
  <si>
    <t>Jóvenes sensibilizados para la prevencion de embarazo en adolescentes, ITS, violencia, genero, valores, autoestima, proyecto de vida,entre otros.</t>
  </si>
  <si>
    <t>Cantidad  de Jóvenes y Adolescentes capacitados/as y sensibilizadas/os</t>
  </si>
  <si>
    <t>Informes, listas de participantes, fotos.</t>
  </si>
  <si>
    <t>Realizar (100) Jornadas de capacitación en materia de Salud Integral de Adolescentes. (Proyecto de vida, prevención de embarazo en adolescentes, violencia, género, ITS, entre otros) con grupos de adolescentes, utilizando un recorrido vivencial y dinámico por todas las áreas que conforman el salón experimetal.</t>
  </si>
  <si>
    <t>Cajas de lápiz de carbón</t>
  </si>
  <si>
    <t>Fondo  General</t>
  </si>
  <si>
    <t xml:space="preserve">Servidor </t>
  </si>
  <si>
    <t>Caja de Herramientas Multiusos</t>
  </si>
  <si>
    <t>Proyectores</t>
  </si>
  <si>
    <t xml:space="preserve">Laptops </t>
  </si>
  <si>
    <t>Paquetes Foami</t>
  </si>
  <si>
    <t>Sacapuntas Electricos</t>
  </si>
  <si>
    <t>Cajas  Vasos  desechables</t>
  </si>
  <si>
    <t>Faldos Papel Higienico</t>
  </si>
  <si>
    <t xml:space="preserve">Cajas Boligrafos de 12 unidades </t>
  </si>
  <si>
    <t xml:space="preserve">Faldos  Papel de mano </t>
  </si>
  <si>
    <t>Caja de Forder</t>
  </si>
  <si>
    <t xml:space="preserve">Caja de Marcadores de 12 unidades </t>
  </si>
  <si>
    <t>Cartulina de colores</t>
  </si>
  <si>
    <t>UHU en pasta</t>
  </si>
  <si>
    <t>UHU liquido</t>
  </si>
  <si>
    <t>Desinfectante en Spray para sandalias de recorrido.</t>
  </si>
  <si>
    <t xml:space="preserve">Material para elaboracion de pulseras del ciclo menstrual.             (Acrilico 6MM) paquetes. </t>
  </si>
  <si>
    <t>Material para elaboracion de pulseras del ciclo menstrual.                     (Hilo nylon engomado- rollos)</t>
  </si>
  <si>
    <t>Reproducción de brochure del Centro PSIA</t>
  </si>
  <si>
    <t>Reproducción de brochure de la menstruación</t>
  </si>
  <si>
    <t>Reproducción Hoja Informatica Prevención de Embarazo eb Adolescentes.</t>
  </si>
  <si>
    <t>Reproducción Hoja Informatica Prevención de Violencia</t>
  </si>
  <si>
    <t>Rerpoducción Hoja Informatica Derechos Sexuales y Reproductivos</t>
  </si>
  <si>
    <t>Adecuación área Experimental del Centro</t>
  </si>
  <si>
    <t>Combustible Vehiculo Centro galones</t>
  </si>
  <si>
    <t>Combustible para autobús (galones)</t>
  </si>
  <si>
    <t>Combustible para Planta Electrica  del Centro (galones)</t>
  </si>
  <si>
    <t>120 Jóvenes Formados y sensibilizados en materia de Salud Integral de adolescentes, para servir como entes multiplicadores.</t>
  </si>
  <si>
    <t xml:space="preserve">Talleres de Formación en materia de Salud Integral de Adolescentes. </t>
  </si>
  <si>
    <t>Número de personas capacitadas</t>
  </si>
  <si>
    <t>Listas de paprticipantes ,informes, fotos.</t>
  </si>
  <si>
    <t>3 Talleres de Formación Básica de Jóvenes Multplicadores, en materia de Salud Integral de adolescentes: San Juan de la Maguana,  Barahona, Azua.  Talleres de 2 dias cada uno para 40 participantes, se pagará Viáticoss a dos tecnicas/os y 1 chofer.</t>
  </si>
  <si>
    <t>Refrigerio para 40 personas.</t>
  </si>
  <si>
    <t>Almuerzo para 40 personas.</t>
  </si>
  <si>
    <t>1 Facilitadores Talleres</t>
  </si>
  <si>
    <t>Viáticos 2 Técnicas/os con dormida.</t>
  </si>
  <si>
    <t>Viáticoss 1 Chofer con dormida.</t>
  </si>
  <si>
    <t>Combustible galones de combustible para 3 talleres</t>
  </si>
  <si>
    <t xml:space="preserve">Lapiz de carbon </t>
  </si>
  <si>
    <t xml:space="preserve">Folder </t>
  </si>
  <si>
    <t>Lapicero</t>
  </si>
  <si>
    <t>Marcadores</t>
  </si>
  <si>
    <t>Actividad 6to Aniversario del Centro de Promocion de Salud Integral de Adolescentes 16 de Febrero 2021: Centro de Promocion de Salud Integral de Adolescentes, Santo Domingo. Para 40 personas</t>
  </si>
  <si>
    <t>Alquiler de Sillas</t>
  </si>
  <si>
    <t>Alquile de Mesas</t>
  </si>
  <si>
    <t xml:space="preserve">Alquiler de Manteles </t>
  </si>
  <si>
    <t>Actividad del 26 de Septiembre 2021 (24 de Septiembre 2021), Conmemoracion del día de Prevención de Embarazo Adolescentes, : Centro de Promocion de Salud Integral de Adolescentes, Santo Domingo. 40 personas por Actividad</t>
  </si>
  <si>
    <t xml:space="preserve">Combustible   </t>
  </si>
  <si>
    <t>Alquiler de Mesas</t>
  </si>
  <si>
    <t>002</t>
  </si>
  <si>
    <t xml:space="preserve">                                                                                                                                                       3 Talleres de Seguimiento y Actualizacion a Jóvenes Multiplicadores formados en materia de Salud Integral de  Adolescentes. San Juan de la Maguana,  Barahona, Azua. Talleres de 2 dias  cada uno para 40 participantes,  se pagará Viáticos a dos tecnicas/os y 1 chofer.                                                                       </t>
  </si>
  <si>
    <t>Viáticos 2 Tecnicas/os con dormida.</t>
  </si>
  <si>
    <t>Viáticos 1 Chofer con dormida.</t>
  </si>
  <si>
    <t xml:space="preserve"> Personal para Centro PSIA</t>
  </si>
  <si>
    <t>Nombrar ( 1 chofer, 1 técnico/ca del Area de Administracion, para manejar la parte financiera del centro psia )</t>
  </si>
  <si>
    <t>Cantidad de personas</t>
  </si>
  <si>
    <t>Nombrar</t>
  </si>
  <si>
    <t>2 personas</t>
  </si>
  <si>
    <t>Nombrar 1 chofer para el autobús y 1 técnico/ca del Area de Administracion, para manejar la parte financiera del centro psia</t>
  </si>
  <si>
    <t>Contratación de chofer</t>
  </si>
  <si>
    <t>Contratacion de Tecnico</t>
  </si>
  <si>
    <t xml:space="preserve">8 Visitas de supervision a construccion del Centro de Promoción de Salud Integral de Adolescentes en la Provincia de San Juan de la Maguana. </t>
  </si>
  <si>
    <t xml:space="preserve">Supervisar la construcción de un Centro de Promoción de Salud Integral de Adolescentes en la provincia de San Juan de la Maguana. </t>
  </si>
  <si>
    <t xml:space="preserve">Número de visitas </t>
  </si>
  <si>
    <t>8 visitas</t>
  </si>
  <si>
    <t>Realizar 8 visitas de supervisión a la construcción del Centro de Promoción de Salud Integral de Adolescentes en San Juan de la Maguana( 4 con dormida y 4 sin dormida)</t>
  </si>
  <si>
    <t xml:space="preserve">Viáticos con dormida Encargada </t>
  </si>
  <si>
    <t>Viáticos con dormida Tecnica.</t>
  </si>
  <si>
    <t>Viáticoss con dormida Chofer</t>
  </si>
  <si>
    <t xml:space="preserve">Viáticoss sin domida Encargada </t>
  </si>
  <si>
    <t>Viáticoss sin dormida Tecnica.</t>
  </si>
  <si>
    <t>Viáticoss sin dormidaChofer</t>
  </si>
  <si>
    <t>Galones Gasolina</t>
  </si>
  <si>
    <t>Servicios de mantenimiento</t>
  </si>
  <si>
    <t>Contratación de servicios de mantenimiento para vehiculos de motor y pintura de las edificaciones del Centro PSIA</t>
  </si>
  <si>
    <t>Unidad</t>
  </si>
  <si>
    <t>Contratación de sevicio se mantenimiento para vehiculos de motor (2 autobúses)</t>
  </si>
  <si>
    <t>Mantenimiento de vehiculos de motor</t>
  </si>
  <si>
    <t>Remozamiento de la edificación del Centro PSIA</t>
  </si>
  <si>
    <t>Contratación empresa para pintar el Centro PSIA</t>
  </si>
  <si>
    <t>Construcción Nuevo Centro en San Juan de la Maguana</t>
  </si>
  <si>
    <t>Porcentaje de cumplimiento</t>
  </si>
  <si>
    <t>NO APLICA</t>
  </si>
  <si>
    <t>Fondo de Good Neighbors</t>
  </si>
  <si>
    <t xml:space="preserve">MMujer </t>
  </si>
  <si>
    <t>Plan de Gobierno:  2020-2024</t>
  </si>
  <si>
    <t>Plan Estratégico Institucional:  2015  2020</t>
  </si>
  <si>
    <t xml:space="preserve"> </t>
  </si>
  <si>
    <t>Plan Nacional de Igualdad y Equidad de Género Planeg III</t>
  </si>
  <si>
    <t xml:space="preserve">ODS5 y Metas Asociadas  </t>
  </si>
  <si>
    <t xml:space="preserve">Dirección de Prevención y Atención de la Violencia Contra la Mujer e Intrafamiliar </t>
  </si>
  <si>
    <t>Departamento de Prevención a la Violencia</t>
  </si>
  <si>
    <t xml:space="preserve">1- Personas Sensibilizadas sobre una Vida sin Violencia </t>
  </si>
  <si>
    <t>Promover  através de herramientas adecuadas cambios de  actitudes, patrones y compromisos que fevorezcan el desarrollo de relaciones equitativas e igualitarias entres mujeres y hombres a nivel individual, de parejas y colectivos, con el fin de crear una cultura de paz para una vida sin violencia</t>
  </si>
  <si>
    <t xml:space="preserve"> Mujeres y hombres orientadas/os y sensibilizados/as para una convivencia de paz</t>
  </si>
  <si>
    <t>Cantidad de Mujeres y hombres sensibilizadas/os a través de informes</t>
  </si>
  <si>
    <t>.</t>
  </si>
  <si>
    <t xml:space="preserve">1-1- Realizar 37 reuniones con 15 participantes cada una de seguimiento y monitoreo a la implentación de la extrategia del trabajo en Redes de Prevención de violencia en las OPM/OMM  a nivel General.  </t>
  </si>
  <si>
    <t>13</t>
  </si>
  <si>
    <t>Viáticos (Encargada)</t>
  </si>
  <si>
    <t>Viáticos (Técnica)</t>
  </si>
  <si>
    <t>Viáticos (Psicologa)</t>
  </si>
  <si>
    <t>Viáticos (Chofer)</t>
  </si>
  <si>
    <t>Mascarillas (Cajas)</t>
  </si>
  <si>
    <t>Gel Manitas Limpias (Galones)</t>
  </si>
  <si>
    <t>Alcohol (Galones)</t>
  </si>
  <si>
    <t xml:space="preserve">1-2-Formación de Grupos de Apoyo,  a nivel comunitario y a nivel nacional  para Usuarias  que vienen por los servicios que ofrece el Departamento de  Atención a la Violencia.,  y dos Grupos de Apoyo para ser impartidos en santo Domingo. 16 secciones de </t>
  </si>
  <si>
    <t xml:space="preserve">Una Impresora Pequeña, para el Dpartemntos de Prevencion </t>
  </si>
  <si>
    <t>Cartucho para la Impresora (Unid)</t>
  </si>
  <si>
    <t>Resma de papel 8 1/2 X11</t>
  </si>
  <si>
    <t xml:space="preserve">Cajas de Lapiceros </t>
  </si>
  <si>
    <t>Gafete / Distintivo</t>
  </si>
  <si>
    <t>Girnaldas (Paquete)</t>
  </si>
  <si>
    <t>Cuerda o sogas (tipo yute o nilon (pies de cuerda)</t>
  </si>
  <si>
    <t>Mochilas una para cada facilitadora</t>
  </si>
  <si>
    <t>Resma Papel  8 1/2 X 11</t>
  </si>
  <si>
    <t xml:space="preserve">Cartulinas de Colores (Unid) </t>
  </si>
  <si>
    <t>Maskintape (Unid)</t>
  </si>
  <si>
    <t>Masillas (Vasitos de diferentes colores)</t>
  </si>
  <si>
    <t>Ega (Unid)</t>
  </si>
  <si>
    <t>Tijeras (Unid)</t>
  </si>
  <si>
    <t>Canicas (Unid)</t>
  </si>
  <si>
    <t xml:space="preserve">Resma de papel bond de colores  multicolor </t>
  </si>
  <si>
    <t>Foami (10 unidades por paquete)</t>
  </si>
  <si>
    <t>Papel crepé (paquete, azul, amarillo, rojo, naranja y verde)</t>
  </si>
  <si>
    <t>Papelógrafos (Unid)</t>
  </si>
  <si>
    <t>Marcadores punta gruesados (juegos de 12 unidad)</t>
  </si>
  <si>
    <t>Papel Krft, papel periodico temaño A3</t>
  </si>
  <si>
    <t xml:space="preserve">Libretas </t>
  </si>
  <si>
    <t>Crayolas de cera gruesa (4 juegos par c/grupo, 48 unidad)</t>
  </si>
  <si>
    <t xml:space="preserve">Papel de Construcción (Paquetes) </t>
  </si>
  <si>
    <t>Cajas de Lápiz</t>
  </si>
  <si>
    <t>Resma de papel 8 1/2 X14</t>
  </si>
  <si>
    <t>Forders timbrados 8 1/2x 11</t>
  </si>
  <si>
    <t>Forders  Amarillos 8 1/2 x 11</t>
  </si>
  <si>
    <t>Sobre Manila (Unid)</t>
  </si>
  <si>
    <t>Pos it (Pequeño) (Paquete)</t>
  </si>
  <si>
    <t>Pos it (grande) (Paquete)</t>
  </si>
  <si>
    <t>Grapadora (Unid)</t>
  </si>
  <si>
    <t>Clip Grande  (Caja)</t>
  </si>
  <si>
    <t>Clip Pequeño (Caja)</t>
  </si>
  <si>
    <t>Gomitas (Caja)</t>
  </si>
  <si>
    <t>Saca grapa (Unid)</t>
  </si>
  <si>
    <t>Grapa para grapadora (Unid)</t>
  </si>
  <si>
    <t>Gancho ACCO (Caja)</t>
  </si>
  <si>
    <t>Cinta pegante estrecha (Unid)</t>
  </si>
  <si>
    <t>Cinta pegante ancha (Unid)</t>
  </si>
  <si>
    <t>Paquetes de Pétalos de Rosa Rojas para una de las secciones de los Grupos</t>
  </si>
  <si>
    <t>Velones Aromaticos (Unid)</t>
  </si>
  <si>
    <t xml:space="preserve">Disponibilidad de Transporte y chofer </t>
  </si>
  <si>
    <t xml:space="preserve">Vehículo y chofer </t>
  </si>
  <si>
    <t>Mascarillas  (Caja)</t>
  </si>
  <si>
    <t>1-3- Realizar 2 capacitaciones con 30 personas cada capacitacion, para formar  facilitadoras de las OPM/OMM  y Edificio Metropolitano y Sede Central, para tratar los temas que fueron introducidos en la   ~ Guia para aconpañar Grupos de Apoyo a Mujeres afectadas por la Violencia ~  por 4 dias cada capacitacion, en un salon de  hotel, que incluya: alojamientos, refrigerios ,almuerzos y cena,  para un total de 8 dias para  60 personas.</t>
  </si>
  <si>
    <t>Alquiler de un Salón en un Hotel por 8 dias,  para 70 personsas.</t>
  </si>
  <si>
    <t>Viáticos (Psicologas)</t>
  </si>
  <si>
    <t xml:space="preserve">Vehiculo y chofer </t>
  </si>
  <si>
    <t xml:space="preserve">Mascarillas </t>
  </si>
  <si>
    <t xml:space="preserve">Gel Manitas Limpias </t>
  </si>
  <si>
    <t>Alcohol</t>
  </si>
  <si>
    <t>1-4-Realizar 16 Supervision, seguimiento y monitoreo a la metodologia  de los Grupos de Apoyo, ofrecidas  a  mujeres afectadas por la Violencia en las OPM/OMM, a nivel nacional .</t>
  </si>
  <si>
    <t xml:space="preserve">Disponibilidd de Transporte y chofer </t>
  </si>
  <si>
    <t>1-5-Realizar 21 seguimiento y monitoreo a las acciones de la Red-Municipal formadas  en las OPM/OMM, a nivel nacional</t>
  </si>
  <si>
    <t>Viáticos (Encarada)</t>
  </si>
  <si>
    <t>Viáticos (Tecnica)</t>
  </si>
  <si>
    <t>Viáticos ( Psicologica)</t>
  </si>
  <si>
    <t>1-6-Realizar consultoria sobre la situación de los niños, niñas huerfanos por feminicidios en la Republica Dominicana</t>
  </si>
  <si>
    <t>Consultoria</t>
  </si>
  <si>
    <t>1-7-Realizar 6 talleres, 4 regionales y dos en Santo Domingo, con 20 personas cada taller,  para formar facilitadoras en GRUPOS DE APOYO,  en las  OPM/OMM y Sto Dgo..</t>
  </si>
  <si>
    <t>Viáticos (Encagada)</t>
  </si>
  <si>
    <t>Realizar 2 Diplomados: uno sobre Prevención de Violencia, en el Distrito Nacional  y uno en Samaná, Sánchez y Las Terrenas. 40 personas cada uno, para un total de 80 personas. 13 días/ modulos por diplomado.</t>
  </si>
  <si>
    <t xml:space="preserve">Combustible Galones </t>
  </si>
  <si>
    <t>Viaticos Tecnicas</t>
  </si>
  <si>
    <t>1-8-Realizar 5 talleres, con 40 personas cada taller, para  formar facilitadoras  en la extrategia Familia Fuerte, y una persona que evalue la aplicación de la extrategia,  en las  OPM/OMM y Distrito Nacional, por cuatro dias cada taller en un salon de hotel,  para un total de  200 personas formadas.</t>
  </si>
  <si>
    <t>Viáticos (facilitadora)</t>
  </si>
  <si>
    <t xml:space="preserve">Alquiler de un Salón en un Hotel por 16 dias,  para 40 personsas,  </t>
  </si>
  <si>
    <t>Pago Facilitadora</t>
  </si>
  <si>
    <t>Pago supervisora</t>
  </si>
  <si>
    <t>1-9-Realizar 8 talleres Caminando en sus zapatos, con 20 personas cada taller,  en las OPM, OMM y  Distrito Nacional</t>
  </si>
  <si>
    <t>Reproducción de Kist  de  Tarjetas, Caminando en sus  Zapatos (160 Copias a 10 pesos )</t>
  </si>
  <si>
    <t>Muñecas</t>
  </si>
  <si>
    <t xml:space="preserve">2-0- Realizar 10 talleres para 30 personas cada taller de sensibilización y Capacitación sobre prevencion de la Violencia contra la Mujer e Intrafamiliar, al personal palicial de los destacamentos,  en Santo Domingo, La Romana, San Cristóbal, San Juan de la Maguana, Santiago, Hato Mayor,  Barahona, Bahoruco, Jimaní y Pedernales </t>
  </si>
  <si>
    <t xml:space="preserve">Combustible (galones) </t>
  </si>
  <si>
    <t xml:space="preserve">2.1- Realizar 32 talleres con 30 participantes cada uno para la sensibilización de la Ruta Crítica con  los diferentes actores gubernamentales y no gubernamentales de la Ruta Critica, garantes de derechos de la prevencion y atención integaral a la violencia contra la mujeres y niñez en los ambitos de la promoción de una vida libre de violencia y la Prevencion del daño, la deteccion de las víctimas y el seguimiento a los casos, hasta lograr que las personas retomen su proyecto de vida, en las provincias, a nivel nacional y en: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Mguana, Santiago, San Pedro de Macorís y Azua. (900 personas sensibilizadas en total).                                                                             </t>
  </si>
  <si>
    <t>0004</t>
  </si>
  <si>
    <t>Viáticos (Directora)</t>
  </si>
  <si>
    <t>Fordes Timbrado</t>
  </si>
  <si>
    <t>2-2-Realizar cuatro (4) charlas por mes, para un total de 48 charlas con asociaciones Padres, y Madres, Juntas de Vecinos, Asociacion de Mujeres y Organizaciones de base, sobre Violenccia de Género e Intrafamiliar, 20 personas por charla para un total de 960 personas, a nivel Nacional.</t>
  </si>
  <si>
    <t>Combustible (Galones)</t>
  </si>
  <si>
    <t>Viaticos (Técnicas)</t>
  </si>
  <si>
    <t>Viaticos (Chofer )</t>
  </si>
  <si>
    <t xml:space="preserve">2.3-Realizar un Diagnostico sobre Conocimients y Creencias sobre Violencia de Género  e Intrafamiliar, en Niñas y Niños de Escuelas a Nivel Nacional </t>
  </si>
  <si>
    <t>2.4-Realizar 4 charlas por mes para un total de  48 charlas, sobre Buen Trato, con niñas, niños de 5 años de Esuelas  y  con niñas, niños de 10 años de Colegios, a nivel Nacional. 30 niños por charla</t>
  </si>
  <si>
    <t>Viaticos (Chofer)</t>
  </si>
  <si>
    <t>2-6- Realizar  4  jornadas de promoción de  prevención de Violencia contra las Mujeres en establecimientos comerciales . Aprox. 30 personas</t>
  </si>
  <si>
    <t xml:space="preserve">Brochours </t>
  </si>
  <si>
    <t xml:space="preserve">Posters </t>
  </si>
  <si>
    <t>Anuncios por Radio y TV.</t>
  </si>
  <si>
    <t xml:space="preserve">Afiches </t>
  </si>
  <si>
    <t>2-7-Realizar dos encuentros con organizaciones empresariales, transportistas, Motoconchistas, Gremios Profesionales, Juntas de Vecinos y Universidades, desde el Ministerio de la Mujer. Para 50 personas cada uno</t>
  </si>
  <si>
    <t xml:space="preserve">2-8- Realizar  4  Campaña de promoción soobre  prevención de Violencia contra las Mujeres. </t>
  </si>
  <si>
    <t>Departamento de Atención a la Violencia</t>
  </si>
  <si>
    <t>1-0-Mujeres Víctima de violencia de género e intrafamiliar con atencion integral</t>
  </si>
  <si>
    <t>Promover y garantizar los de las mujeres a través de planes y programas integrales de prevención y atención a víctimas de violencia y de género</t>
  </si>
  <si>
    <t>Cantidad de mujeres víctimas de violencia e intrafamiliar y de género atendidas en los tribunales, fiscalías, oficinas y unidades</t>
  </si>
  <si>
    <t xml:space="preserve">Informes y estadísticas </t>
  </si>
  <si>
    <t>1,406.00</t>
  </si>
  <si>
    <t xml:space="preserve">1-1 Dar asistencia integral legal y psicologica a mujeres victima de violencia de género e intrfamiliar, en situaciones de denuncias que se presentan en el Departamento de Atencion, Tribunales y Fiscalias, para garantizar la calidad de la atencion integral brindada en el Departemento de Atencion a la Violencia.    </t>
  </si>
  <si>
    <t>Cartucho 283 (unidades)</t>
  </si>
  <si>
    <t>Cartucho 53 A (unidades)</t>
  </si>
  <si>
    <t>Resma de papel 81/2x11</t>
  </si>
  <si>
    <t>Lapiceros (cajas)</t>
  </si>
  <si>
    <t>Lapiz (cajas)</t>
  </si>
  <si>
    <t>Folders  8 y medio x 14 (cajas)</t>
  </si>
  <si>
    <t>Clasificacion (papelario) Paquetes</t>
  </si>
  <si>
    <t>caja de Folders  8 y medio x 11</t>
  </si>
  <si>
    <t xml:space="preserve">Sobre Manila </t>
  </si>
  <si>
    <t xml:space="preserve">Pos it (grande) Paquete </t>
  </si>
  <si>
    <t xml:space="preserve">Pos it (Pequeño) Paquete </t>
  </si>
  <si>
    <t>Grapadora</t>
  </si>
  <si>
    <t xml:space="preserve">Clip Grande </t>
  </si>
  <si>
    <t>Calculadora</t>
  </si>
  <si>
    <t>Corrector Liquido</t>
  </si>
  <si>
    <t>Clip Pequeño</t>
  </si>
  <si>
    <t>Carpeta timbrada</t>
  </si>
  <si>
    <t>Sacapunta electrico</t>
  </si>
  <si>
    <t>Resaltadores</t>
  </si>
  <si>
    <t xml:space="preserve">Marcadores </t>
  </si>
  <si>
    <t>Gomitas Cajas</t>
  </si>
  <si>
    <t>Saca grapa (unidades)</t>
  </si>
  <si>
    <t>Grapa para Grapadora (unidades)</t>
  </si>
  <si>
    <t>Gancho ACCO macho y Hembra (Caja)</t>
  </si>
  <si>
    <t xml:space="preserve">Unidades Cinta pegante ancha </t>
  </si>
  <si>
    <t xml:space="preserve">Galones Manita Limpia </t>
  </si>
  <si>
    <t>Traje de seguridad (unidad)</t>
  </si>
  <si>
    <t>Mascarrillas (cajas)</t>
  </si>
  <si>
    <t xml:space="preserve">Unidades Lentes de protecion </t>
  </si>
  <si>
    <t>Alchol galones</t>
  </si>
  <si>
    <t>Unidades Cinta pegante fina</t>
  </si>
  <si>
    <t xml:space="preserve">1-2-Prestar asistencia integral legal y psicologica a mujeres victima de violencia de género e intrafamiliar, en situaciones imprevistas de casos que se presentan en las provincias que ameritan acompañamiento. </t>
  </si>
  <si>
    <t xml:space="preserve">Peaje </t>
  </si>
  <si>
    <t>Viáticos (Abogada)</t>
  </si>
  <si>
    <t>Viáticos (Seguridad)</t>
  </si>
  <si>
    <t xml:space="preserve">1-3-Supervision, seguimiento, coordinación  y monitoreo al programa de asistencia legal y psicologica en las Oficinas Provinciales y Municipales del Ministerio de la Mujer, para sociaizar la calidad de la atención brindada a víctimas de violencia en las 57 oficinas.    </t>
  </si>
  <si>
    <t>Viáticos (Técnica Legal)</t>
  </si>
  <si>
    <t>Viáticos (Técnica Psicologa)</t>
  </si>
  <si>
    <t xml:space="preserve">1-4--Realizar  (4) encuentro regionales, uno en cada region, y uno en el Distrito Nacional para analizar, la Supervisión, Seguimiento y Monitoreo al programa de asistencia Legal,  Psicológica con las encargadas,  en las Oficinas Provinciales OPM y Municipales OMM, del MMujer, con 35 personas cada encuentro. (140 personas en total).   </t>
  </si>
  <si>
    <t>Viáticos (Encargadas)</t>
  </si>
  <si>
    <t>Viáticos (Tecnica Legal)</t>
  </si>
  <si>
    <t>Viáticos (Tecnica Psicologica)</t>
  </si>
  <si>
    <t>1-5-Visitas a los Destacamentos en coordinacion a la Linea Mujer *212.</t>
  </si>
  <si>
    <t xml:space="preserve">1.6 Realizar reuniones de seguimineto a las Unidades de Atencion a Victima de Violencia, para fortalecer la calidad de la Atencion brindada a la sobreviviente de Violencia contra la Mujer e Intrafamiliar. </t>
  </si>
  <si>
    <t>Viáticos (Tecnica )</t>
  </si>
  <si>
    <t>Viáticos (Coordinadora)</t>
  </si>
  <si>
    <t xml:space="preserve">1-7-Realizar cuatro talleres de capacitacion para el personal psicologico, en intervencion en crisis, informe psicologico, duelo y manejo de conflicto  para 35 personas cada taller para un total de 140 personas y OPM/OMM. </t>
  </si>
  <si>
    <t>Pago facilitadora</t>
  </si>
  <si>
    <r>
      <t>1-8- Realizar dos (2) talleres de Autocuidado para el personal que asiste a víctima en el programa de Prevención y Atención de violencia, casas de acogidas, OPM Y OMM, y Linea de Emergencia  para 50 personas cada taller. (100 personas en total) (en un hotel de santo Domingo) .</t>
    </r>
    <r>
      <rPr>
        <b/>
        <sz val="12"/>
        <color theme="1"/>
        <rFont val="Times New Roman"/>
        <family val="1"/>
      </rPr>
      <t>Objetivo</t>
    </r>
    <r>
      <rPr>
        <sz val="12"/>
        <color theme="1"/>
        <rFont val="Times New Roman"/>
        <family val="1"/>
      </rPr>
      <t>s: Facilitar el reconocimiento de la importancia del autocuidado en el personal que trabaja en la Atención a la Violencia Contra las Mujeres,Propocionarles un abanico amplio de herrramientas que les puedan ser  útil  y aplicables de acuerdos a realidades específicas, Que la actividad sea en sí misma una oportunidad para cuidarse, dejarse cuidar,apartándose de la rutina diaria donde son responsable de acciones.</t>
    </r>
  </si>
  <si>
    <t>Alquiler de salon de un hotel</t>
  </si>
  <si>
    <t>Asistente  a Facilitador</t>
  </si>
  <si>
    <t xml:space="preserve">1-9-Realizar (3) talleres de capacitacion en litigacion, derecho procesal penal, derecho constitucional, codigo penal, para el personal   del Departamento de Atencion a la Violencia del Edificio Metropolitano, OPM,OMM y Casa de Acogida para 35 personas cada taller, para un total de 105 personas. </t>
  </si>
  <si>
    <t>Pago  facilitadora</t>
  </si>
  <si>
    <t>2-1-Realizar la habilitación de  una sala de espera, apropiada para las Usuarias  y sus hijos que vienen al Departamento de Atencion a la Violencia, por asistencia legal y psicologicos.</t>
  </si>
  <si>
    <t xml:space="preserve">Habilitación de Espacio </t>
  </si>
  <si>
    <t>2-2-Realizar la Habilitación de  un espacio, con condiciones de privacidad con  recursos  para las atenciones de las  Usuarias  y dar seguimiento a los casos que lo requierean del Departamento de  Atencion a la Violencia.</t>
  </si>
  <si>
    <t>2-6-Fortalecer el Departamento de Atencion a la Violencia  con la Compra de un Vehículo, para la movilidad y agilidad del trabajo del Depatamento y fortalecer la calidad y el servicio que se brinda permanentemente.</t>
  </si>
  <si>
    <t>Impresora Grande</t>
  </si>
  <si>
    <t>2.7 Readecuar espacios fisiscos del Departamento de Atencion a la Violencia con la remodelacion de Inmovbiliarios del edificio Metropolitano del MMujer.</t>
  </si>
  <si>
    <t xml:space="preserve">Materiales de remodelacion Inmobiliarios </t>
  </si>
  <si>
    <t>3.1-Realizar la compra de dos vehículo para poder brindar asistencia a las Mujeres que llaman por ayuda en casos o situaciones de Urgencias, a la Línea de Emergencia de la Direccion de Prevencion y Atención de Violencia del Mmujer y la solicitud del combustible que utiliza la Linea de Emergencia.</t>
  </si>
  <si>
    <t>3.2  Realizar reuniones, entrenamiento, Segumineto y Monitoreo a Encargadas choferes y operadores/as  de la Linea M,MUJER *212, 12 reuniones en la Sede Principal con 10 partcipantes C/U para un total de 120 persnoas .</t>
  </si>
  <si>
    <t>3.3 Tres talleres de capacitacion de Prevencion y Atencion a la  Violencia a los operadores/as de la la Linea Mujer y el 911 para 20 participantes C/U.</t>
  </si>
  <si>
    <t xml:space="preserve"> 3.4 Relizar tres (3) encuentros Regionales del Diagnóstico sobre los Paquetes de Servicios Esenciales de Mujeres y Niñas sometidas a violencia en Coordinación con UNFPA</t>
  </si>
  <si>
    <t xml:space="preserve">Viatico de Directora </t>
  </si>
  <si>
    <t xml:space="preserve">Viatico de Encargada </t>
  </si>
  <si>
    <t>Viatico de Tecnicas</t>
  </si>
  <si>
    <t xml:space="preserve">Viatico de Psicóloga </t>
  </si>
  <si>
    <t xml:space="preserve">Viatico de Chofer </t>
  </si>
  <si>
    <t>3.5 Realizar cuatro capacitación  de los Paquetes de Servicios Esenciales para  Mujeres y Niñas que sufren de Violencia, sencibilizar  los sectores de Atención, Sector Salud,Sector Social,Sector Justicia y Sector Gobernanza, en coordinacón con UNFPA y OPM/OMM.</t>
  </si>
  <si>
    <t xml:space="preserve">Alquiler de salón </t>
  </si>
  <si>
    <t>3.6 Segumiento y Monitoreo a la ruta de los Paquetes de Servicios Esenciales  de  Mujeres y Niiñas sometidas a Violencia en coordinación con UNFPA .Plan de Acción San Pedro de Macoris y La Romana y las 32 Provincias y OPM/OMM.</t>
  </si>
  <si>
    <t xml:space="preserve">Viatico de la Tecnicas </t>
  </si>
  <si>
    <t>Realizar dos (2) talleres con las Oficinas Provinciales y Municipales (OPM/OMM), entorno al manejo de los procesos y defensa de los derechos de la mujer ante fiscalías, despachos y tribunales.</t>
  </si>
  <si>
    <t>Realizar diez (10) capacitaciones sobre los derechos de la mujer en restitución de derechos de la justicia y el arresto de la justicia reparativa.</t>
  </si>
  <si>
    <t>Realizar treinta (30) cursos sobre la justicia de las mujeres dirigido al personal legal y psicologico de las OPM/OMM.</t>
  </si>
  <si>
    <t>Realizar diez (10) cursos sobre el Proceso de Monitoreo y seguimiento en los casos de violencia contra la mujer al personal legal de la direccion y las OPM/OMM y Casas de Acogida.</t>
  </si>
  <si>
    <t>Realizar diez (10) cursos con los abogados(as) de las OPM/OMM sobre Litigación Procesal y las Pruebas Forenses.</t>
  </si>
  <si>
    <t>Elaboración final del Protocolo de Atención para niños, niñas y adolescentes en las Casas de Acogida.</t>
  </si>
  <si>
    <t>Departamento de Trata y Tráfico</t>
  </si>
  <si>
    <t>Perosona victimas de viajes irregulares, trata de personas y trafico ilicito reciben  atenciones.</t>
  </si>
  <si>
    <t>Fortalecimiento de las capacidades nacionales para la prevención y la atención  del trafico ilicito y la trata de personas.</t>
  </si>
  <si>
    <t xml:space="preserve">Casos de mujeres atendidos </t>
  </si>
  <si>
    <t xml:space="preserve">informes  de los puntos de Orientación </t>
  </si>
  <si>
    <t>Que las paritdas presupuestraris no sean desembolsadas a tiempo.</t>
  </si>
  <si>
    <t xml:space="preserve">Diseño e impresión de materiales informativos sobre la Migración, la trata y el tráfico. Realizar 2 talleres sobre Trata y Trafico, Distrito Nacional y San Cristobal y el gran Santo Domingo.  Distribucion de Brochur   </t>
  </si>
  <si>
    <t>Ley 137-03</t>
  </si>
  <si>
    <t>Brochure</t>
  </si>
  <si>
    <t>Volante</t>
  </si>
  <si>
    <t>Afiche</t>
  </si>
  <si>
    <t>Broche (pin)  de Trata</t>
  </si>
  <si>
    <t>Banner</t>
  </si>
  <si>
    <t>Diseño del Arte</t>
  </si>
  <si>
    <t>Transporte: (Asistir a cinco programas  de televisión a presentar y difundir los materiales informativos, así como el contenido de los mismos.</t>
  </si>
  <si>
    <t>Compra de Laptop para el fortalecimiento del trabajo tecnico de la Unidad.</t>
  </si>
  <si>
    <t>Realizar seis (06) reuniones del equipo técnico de CIPROM para habilitar el mismo.</t>
  </si>
  <si>
    <t>Carpeta</t>
  </si>
  <si>
    <t>Brindar servicios de información, orientación y sensibilización en  los puntos de orientación,  en el programa de prevención y atención  sobre el tráfico ilícito y trata de personas.   Realizar 12 charlas con la Red Local   mas 3 Conferencias Regionales.</t>
  </si>
  <si>
    <t>Formulario de datos</t>
  </si>
  <si>
    <t xml:space="preserve">Realizar seis (06) reuniones con las mesas de trabajo para fortalecer los puntos de orientación.  Veinte (20) participantes. </t>
  </si>
  <si>
    <t>Papel Bond (Resma)</t>
  </si>
  <si>
    <t>Folder timbrado (Caja)</t>
  </si>
  <si>
    <t xml:space="preserve">Realizar seis (06) visitas a las Oficinas Provinciales sobre la articulación con las demás instituciones que conforman CIPROM (autoridades de la localidad) para implementación del Protocolo de Identificación, Asistencia y Reintegración de Sobrevivientes de Trata. Treinta (30) </t>
  </si>
  <si>
    <t>Papel Bond (resma)</t>
  </si>
  <si>
    <t>Folder timbrado (caja)</t>
  </si>
  <si>
    <t>Rotafolio</t>
  </si>
  <si>
    <t>Crayones</t>
  </si>
  <si>
    <t>Equipo audiovisual: Laptop, Proyector, Microfonos, Amplificador, Wifi.</t>
  </si>
  <si>
    <t>Viaticos  Chofer</t>
  </si>
  <si>
    <t>Seis (06) Reuniones de Articulación y Convenir con los Programas de servicios para la reinserción y asistencia socio-economica para las víctimas sobrevientes de Trata de Personas ( Prosoli, SENASA, Asistencia Social de la Presidencia, INFOTEP, Banca Solidaria, Quisqueya Aprende Contigo, SENAE, PROMIPYME). Quince (15) participantes.</t>
  </si>
  <si>
    <t>Equipo audiovisual: Laptop, Proyector, Microfonos, Amplificador, Wifi. (DISPONIBILIDAD)</t>
  </si>
  <si>
    <t>Elaboración de TDR's y  Contratacón del personal, para fortalecimiento de la Casa de Acogida de víctimas de Trata y la Unidad de Políticas Migraorias: Dos abogado/as. Una psicologas.</t>
  </si>
  <si>
    <t>Salario</t>
  </si>
  <si>
    <t>Facilitar dos Diplomados Sobre Trata de mujeres, niños, y niñas y Adolescentes: Estrategias de Protección y Asistencia a Sobrevivientes (para, aproximadamente, 20 personas por diplomado)</t>
  </si>
  <si>
    <t>Diplomado</t>
  </si>
  <si>
    <t>Compra de materiales para ser utilizados en talleres para prevenir el COVID-19 .</t>
  </si>
  <si>
    <t>Manitas limpias (Galones)</t>
  </si>
  <si>
    <t>Traje de seguridad  (Unidades)</t>
  </si>
  <si>
    <t>Mascarilllas (Cajas)</t>
  </si>
  <si>
    <t>Lentes de proteccion  (Unidades)</t>
  </si>
  <si>
    <t xml:space="preserve">Alcohol (Galones) </t>
  </si>
  <si>
    <t>Cinta pegante fina  (Unidades)</t>
  </si>
  <si>
    <t>Compra de banner para el departamento de Trata y Trafico. Representacion en actividades</t>
  </si>
  <si>
    <t>Departamento de Protocolo de atencion a NNA y Linea de emergencia</t>
  </si>
  <si>
    <t>Protocolo de Atención de NNA huérfanos por femenicidio implementado.</t>
  </si>
  <si>
    <t>NNA sobreviviente de feminicidio y familas acogedoras, sensibilazados, monitoreados y referidos .</t>
  </si>
  <si>
    <t>Casos atendidos</t>
  </si>
  <si>
    <t>Informes de visitas</t>
  </si>
  <si>
    <t>Que los fondos presupuestados no sean desembolsados a tiempo.</t>
  </si>
  <si>
    <t xml:space="preserve"> Realizar viajes de visitas domiciliarias para seguimiento y monitoreo integral de las familias acogedoras de los NNA sobrevivientes de feminicidio.</t>
  </si>
  <si>
    <t>Viatico de la Técnica</t>
  </si>
  <si>
    <t>Cuaderno</t>
  </si>
  <si>
    <t>Folder (Caja)</t>
  </si>
  <si>
    <t>Realizar viajes de visitas domiciliarias de corta distanciapara seguimiento y monitoreo integral de las familias acogedoras de los NNA sobrevivientes de feminicidio</t>
  </si>
  <si>
    <t>Realizar la entrega por provincia de Bonos escolares para las familias acogedoras de NNA sobrevientes de feminicidio, para la compra de uniformes escolares o zapatos.</t>
  </si>
  <si>
    <t>Bonos</t>
  </si>
  <si>
    <t>Peajes</t>
  </si>
  <si>
    <t>Viatios Tecnica</t>
  </si>
  <si>
    <t>Viatico Viceministra</t>
  </si>
  <si>
    <t>Realizar encuentro de celebración de Día de Santos Reyes con las familias acogedoras y NNA sobrevivientes de feminicidio.</t>
  </si>
  <si>
    <t>Alquiler de local</t>
  </si>
  <si>
    <t>Transporte de familias</t>
  </si>
  <si>
    <t>Desayuno</t>
  </si>
  <si>
    <t>Comida</t>
  </si>
  <si>
    <t>Servicios de animación</t>
  </si>
  <si>
    <t>Funditas de dulces surtidas</t>
  </si>
  <si>
    <t>Palomitas</t>
  </si>
  <si>
    <t>Refresco (12oz)</t>
  </si>
  <si>
    <t>Agua (160z)</t>
  </si>
  <si>
    <t>Compra de Laptop para el fortalecimiento de la unidad tecnica de seguimiento al Protocolo de Atención a NNA húerfanos por feminicios de la Dirección de Prevención y Atención a la Violencia contra la Mujer e Intrafamiliar.</t>
  </si>
  <si>
    <t>Compra de dispositivo móvil (Flota abierta) para seguimiento y coordinación de la Unidad con las familias acogedoras e intituciones parte del Protocolo.</t>
  </si>
  <si>
    <t>Flota (Abierta)</t>
  </si>
  <si>
    <t>https://products.office.com/es/compare-all-microsoft-office-products?tab=2</t>
  </si>
  <si>
    <t>Materiales gastables para el funcionamiento administrativo de la unidad.</t>
  </si>
  <si>
    <t>https://www.microsoft.com/es-do/p/windows-10-pro/df77x4d43rkt?icid=Cat-Windows-mosaic_linknav-Pro-092016-SG</t>
  </si>
  <si>
    <t>Caja de Lapiceros</t>
  </si>
  <si>
    <t>Resma de Papel 8 1/2x11</t>
  </si>
  <si>
    <t>Resma de Papel 8 1/2x13</t>
  </si>
  <si>
    <t>Archivo de 5 gavetas</t>
  </si>
  <si>
    <t>Carpeta abánico organizadora de archivo.</t>
  </si>
  <si>
    <t>Sobre Manila (Caja) 8 1/2x13.</t>
  </si>
  <si>
    <t>Licencia Plataforma Zoom Mensual US$15)</t>
  </si>
  <si>
    <t>Mascarillas Desechables Caja 50 unidades</t>
  </si>
  <si>
    <t>Gel Antibacterial de 4Oz.</t>
  </si>
  <si>
    <t>Fortalecimiento del ejercicio pleno de los derechos de las mujeres</t>
  </si>
  <si>
    <t>Igualdad de Derechos y Oportunidades</t>
  </si>
  <si>
    <t>Objetivos Estratégicos : PEI 2015  2021</t>
  </si>
  <si>
    <t>Cultura de igualdad y equidad entre mujeres y hombres</t>
  </si>
  <si>
    <t>Dirección  de Coordinación Intersectorial</t>
  </si>
  <si>
    <t>Instituciones de la sociedad civil fortalecidas mediante asistencia técnica para la transversalización del enfoque de igualdad de género.</t>
  </si>
  <si>
    <t>Se articula con las asociaciones sin fines de lucro para fortalecer la implementación programática con enfoque de género.</t>
  </si>
  <si>
    <t>Actividades Realizadas</t>
  </si>
  <si>
    <t>Reportes de actividades</t>
  </si>
  <si>
    <t>Disponibilidad oportuna de fondos. Participación activa de las ASFL y otros actores clave.</t>
  </si>
  <si>
    <t>Creación y funcionamiento del Consejo Consultivo Intersectorial. (mínimo 4 sesiones ordinarias al año; coordinación general y bilateral)</t>
  </si>
  <si>
    <t>Asistencia técnica a las ASFL que reciben fondos del Ministerio de la Mujer. (diagnóstico situacional de la implementación actual; manual de habilitación y líneas prioritarias; campaña promocional de apertura de fondos; taller sobre procedimientos; revisión y visitas de asistencia)</t>
  </si>
  <si>
    <t>viáticos</t>
  </si>
  <si>
    <t>Publicación</t>
  </si>
  <si>
    <t>Estrategia para el fortalecimiento de las organizaciones de la sociedad civil que participan en las Mesas Locales de Seguridad, ciudadanía y Género, para la incorporación de la igualdad de género en los planes y acciones. (participación en sesiones; elaboración de documento; evento de formación para las organizaciones de sociedad civil)</t>
  </si>
  <si>
    <t>Viáticos</t>
  </si>
  <si>
    <t>Consultor/a</t>
  </si>
  <si>
    <t>Participación  en tres  (3) encuentros  interancionales sobre Sociedad Civil, redes académicas e igualdad de género.</t>
  </si>
  <si>
    <t>Incripción</t>
  </si>
  <si>
    <t>Pasaje aereo</t>
  </si>
  <si>
    <t xml:space="preserve">Viaticos </t>
  </si>
  <si>
    <t>Participacion en 6 reuniones ordinarias de la Mesa Nacional de  Seguridad, Ciudadania y Género.</t>
  </si>
  <si>
    <t>Encuentro con Movimiento de Mujeres y Feministas</t>
  </si>
  <si>
    <t>Instituciones Públicas</t>
  </si>
  <si>
    <t>Capacidades de las instituciones públicas fortalecidas para propiciar la igualdad de género en base a la transversalización.</t>
  </si>
  <si>
    <t>En el 2021 se sentarán las bases para que las OEGD de las instituciones públicas puedan ejercer sus funciones de ejecución del PLANEG III, la END, los ODS y las metas presidenciales en materia de género.</t>
  </si>
  <si>
    <t>Actividades del POA implementadas.</t>
  </si>
  <si>
    <t>Reporte de actividades realizadas.</t>
  </si>
  <si>
    <t xml:space="preserve">Presupuesto disponible para ejecutar de manera oportuna.
Apoyo de agencias de cooperación internacional.
Apoyo del MAP y de la Presidencia.
</t>
  </si>
  <si>
    <t>Asistencia técnica para la implementación del sello de igualdad de género en el sector público.  (Contratar personal para acompañar instituciones, hacer actos de premiación de las instituciones)</t>
  </si>
  <si>
    <t>Fuente General</t>
  </si>
  <si>
    <t>Refrigerios (talleres y eventos)</t>
  </si>
  <si>
    <t>insumos (placas)</t>
  </si>
  <si>
    <t>Asistencia técnica para la creación y funcionamiento de las Oficinas de Equidad de Género y Desarrollo o Unidades de Género de las instituciones públicas</t>
  </si>
  <si>
    <t>Plan de fortalecimiento de capacidades para la promoción e incorporación de la igualdad de género en las instituciones gubernamentales. (elaborar y publicar diagnóstico de capacidades, elaborar y publicar reglamento para OEGD, elaborar y publicar plan de fortalecimiento)</t>
  </si>
  <si>
    <t>Instituciones públicas transversalizando el enfoque de género. (Propiciar con comisión mixta la fusión entre los lineamientos para la transversalidad y el sello de igualdad de género en el sector público, Crear la hoja de ruta para la transversalidad: [sello+lineamientos], Conocer la herramienta de presupuestación, elaborar documentos de inversión gubernamental en las mujeres, socializar con sectoriales la priorización de lineas del PLANEG III postCovid por tema nacional)</t>
  </si>
  <si>
    <t>Congreso</t>
  </si>
  <si>
    <t>Agenda Legislativa</t>
  </si>
  <si>
    <t>Agenda legislativa prioritaria fortalecida</t>
  </si>
  <si>
    <t>Proceso de retroalimentación de la gestión ministerial fortalecida mediante el análisis y producción de documentos clave para la asesoría e incidencia de la igualdad de género en la agenda legislativa.</t>
  </si>
  <si>
    <t>Acciones ejecutadas</t>
  </si>
  <si>
    <t>Reportes de acciones</t>
  </si>
  <si>
    <t>Disponibilidad oportuna de fondos.</t>
  </si>
  <si>
    <t>Análisis de género de los proyectos de ley que cursan en el congreso. (Coordinación con el congreso; consultas a personas expertas; talleres de consultas; campañas de incidencia)</t>
  </si>
  <si>
    <t>Consultas expertas</t>
  </si>
  <si>
    <t>Talleres</t>
  </si>
  <si>
    <t>Campaña</t>
  </si>
  <si>
    <t>Asistencia técnica al proyecto de ley sobre prevención, atención, sanción y erradicación de la violencia contra las mujeres. (coordinación con actores; consultas con personas expertas para ley y/o reglamentos; talleres de trabajo con sectores; campaña de incidencia)</t>
  </si>
  <si>
    <t>Elaboración de una guía de procedimientos para la asistencia técnica legislativa con enfoque de género. (contratación documentación de los pasos que el departamento realiza para estas funciones; diagramación y publicación; evento de socialización)</t>
  </si>
  <si>
    <t>consultor/a</t>
  </si>
  <si>
    <t>Análisis de las reformas legislativas y normativas que inciden en los derechos humanos de las mujeres.</t>
  </si>
  <si>
    <t>Gobiernos Locales</t>
  </si>
  <si>
    <t>Instituciones con asistencia técnica para la transversalidad del enfoque de género en los Gobiernos Locales</t>
  </si>
  <si>
    <t>Asistencia técnica por parte del Mmujer para la incorporación y el seguimiento a las políticas de igualdad de género en los gobiernos locales.</t>
  </si>
  <si>
    <t>Actividades realizadas</t>
  </si>
  <si>
    <t>Reportes de actividades.</t>
  </si>
  <si>
    <t>Disponibilidad oportuna de los fondos.</t>
  </si>
  <si>
    <t>Diagnóstico situacional, sobre igualdad y equidad de género en los gobiernos locales; que garantice la incorporación de las líneas estratégicas del PLANEG III y la Agenda 2030. (Trabajo de escritorio y presencial [muestral] para recopilación de información; reuniones de consulta con ayuntamientos, oganizaciones municipalistas y personas expertas; diagramación y publicación)</t>
  </si>
  <si>
    <t>Jornadas de asesoría a los ayuntamientos, sobre los mecanismos de género y líneas del PLANEG III para la elaboración de sus planes de trabajo.</t>
  </si>
  <si>
    <t>Diseño de plan de fortalecimiento de las capacidades para la incorporación de la igualdad de género en los gobiernos locales. Y del reglamento modelo para el funcionamiento de las comisiones o mecanismos de género en las alcaldías.</t>
  </si>
  <si>
    <t>Elaboración de propuesta metodologica de  transversalizacion del enfoque de género en las  políticas públicas, programas y proyectos de los gobiernos locales.</t>
  </si>
  <si>
    <t>Diseño/impresión de propuesta</t>
  </si>
  <si>
    <t>Creación  de la Mesa técnica  Municipalidad  y Equidad de Género  con la  finalidad  de articular con los Ayuntamientos y los Distritos Municipales  para el cumplimiento  del enfoque de género, en el marco de la Ley  176/07.</t>
  </si>
  <si>
    <t>Hotel, Salón</t>
  </si>
  <si>
    <t>Material Gastable (Carpetas)</t>
  </si>
  <si>
    <t>Diseño e Impresión de Reglamento</t>
  </si>
  <si>
    <t>Análisis estratégico de los avances, la relación y trabajo con organizaciones municipalistas para la promoción de las políticas de igualdad. (trabajo de escritorio para recopilar información; propiciar articulaciones específicas; producir documentos clave para impulsar transversalización, PLANEG III, ODS y metas presidenciales)</t>
  </si>
  <si>
    <t>Estrategia para el fortalecimiento de la incorporación de la igualdad de género en la mesa nacional y mesas locales de seguridad, ciudadanía y género. (participación en sesiones; elaboración de documento; evento de formación para los mecanismos de género de los ayuntamientos y las OPM y OMM)</t>
  </si>
  <si>
    <t>Impresión de documentos</t>
  </si>
  <si>
    <t>alojamiento</t>
  </si>
  <si>
    <t>Participación  en cuatro  (4) encuentros  interancionales realizados por la Red Iberoamericana de Municipio, Cumbre Iberoamericana de Agendas loscales de Géneroc on a mostrar, aprender, compartir, acerca del rol de los gobiernos locales, ayuntamientos, gobiernos regionales y otros agentes públicos y privados en la definición  de politicas municipales de género.</t>
  </si>
  <si>
    <t>Partidos Políticos</t>
  </si>
  <si>
    <t xml:space="preserve">Mujeres lideresas capacitadas y sensibilizadas desde una perspectiva de género </t>
  </si>
  <si>
    <t>Acompañamiento y fortalecimiento de las capacidades de liderazgo político de las mujeres.</t>
  </si>
  <si>
    <t>Actividades realizadas.</t>
  </si>
  <si>
    <t>reportes de actividades</t>
  </si>
  <si>
    <t>Disponibilidad oportuna de los fondos. Clima político propicio para la articulación democrática.</t>
  </si>
  <si>
    <t>Fortalecimiento de la mesa de mujeres de los partidos políticos. (Sesiones de trabajo; taller de elaboración plan de trabajo; elaborar lineamientos de funcionamientos; taller de validación)</t>
  </si>
  <si>
    <t>Taller</t>
  </si>
  <si>
    <t>Plan de formación política con perspectiva de género. (Elaborar el plan; contratar institución formadora)</t>
  </si>
  <si>
    <t>Contrato institucional</t>
  </si>
  <si>
    <t>Realización de estudio sobre participación política de las mujeres en la República Dominicana.</t>
  </si>
  <si>
    <t>evento</t>
  </si>
  <si>
    <t xml:space="preserve">UNA SOCIEDAD CON IGUALDAD DE DERECHOS Y OPORTUNIDADES </t>
  </si>
  <si>
    <t>Eje Estratégico: PLANEG III</t>
  </si>
  <si>
    <t xml:space="preserve">IGUALDAD DE DERECHOS Y OPORTUNIDADES </t>
  </si>
  <si>
    <t>Objetivos Estrategicos : PLANEG III</t>
  </si>
  <si>
    <t>Fortalecer el Rol Rector del MMujer, Promoviendo su Naturaleza ante la Sociedad</t>
  </si>
  <si>
    <t>Dirección de Comunicaciones</t>
  </si>
  <si>
    <t xml:space="preserve">Estrategia de Comunicación para la proyección de la imagen institucional y las iniciativas educativas y comunitarias del Ministerio de la Mujer </t>
  </si>
  <si>
    <t>Desarrollar a través de una estrategia de comunicación efectiva que garantice el posicionamiento y sensibilice a la población en la igualdad y equidad.</t>
  </si>
  <si>
    <t>Difusión de campaña</t>
  </si>
  <si>
    <t>Colocación de campaña</t>
  </si>
  <si>
    <t xml:space="preserve">Producción y difusión camapañas de concientizacion sobre los roles y servicios del Ministerio de la Mujer: Prevención y Atención a la Violencia, Coordinación Intersectorial, Derechos Económicos, Educación en Género y Promoción a los Derechos a la Salud. </t>
  </si>
  <si>
    <t>Producción</t>
  </si>
  <si>
    <t>Difusión</t>
  </si>
  <si>
    <t>Contratar promoción para difundir informaciones relativas al Ministerio de la Mujer.</t>
  </si>
  <si>
    <t xml:space="preserve">Influencers y líderes de opinión </t>
  </si>
  <si>
    <t>Relanzamiento de la imagen del Ministerio de la Mujer.</t>
  </si>
  <si>
    <t>Diseño de Manual de Identidad</t>
  </si>
  <si>
    <t>Cartelería en edificaciones</t>
  </si>
  <si>
    <t>Impresión de material informativo del Ministerio de la Mujer: brochures, afiches, carpetas, volantes, carpetas y demás</t>
  </si>
  <si>
    <t>Afiches 17x22</t>
  </si>
  <si>
    <t>Abanicos de cartón</t>
  </si>
  <si>
    <t>Termos</t>
  </si>
  <si>
    <t>Cubrebocas de tela</t>
  </si>
  <si>
    <t>Camisetas</t>
  </si>
  <si>
    <t xml:space="preserve"> Paraguas</t>
  </si>
  <si>
    <t>Revista MMujer</t>
  </si>
  <si>
    <t>Libro Mujeres extraordinarias. Producción, diagramación e impresión.</t>
  </si>
  <si>
    <t>Libro Costumbres ancestrales. Producción, diagramación e impresión</t>
  </si>
  <si>
    <t>Bumper Sticker</t>
  </si>
  <si>
    <t>Producción de campaña educativa que promueva el uso de la línea de auxilio en caso de violencia de género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</si>
  <si>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</si>
  <si>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</si>
  <si>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</si>
  <si>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</si>
  <si>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</si>
  <si>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</si>
  <si>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Transmisión especial de programa de radio.</t>
  </si>
  <si>
    <t>Transmisión en vivo</t>
  </si>
  <si>
    <t xml:space="preserve">Adquisición de equipo para   la efientizacion de las labores  de comunicaciones </t>
  </si>
  <si>
    <t xml:space="preserve">Tables </t>
  </si>
  <si>
    <t>6</t>
  </si>
  <si>
    <t>Tripodes</t>
  </si>
  <si>
    <t xml:space="preserve">Laptos </t>
  </si>
  <si>
    <t>PC de escritorio</t>
  </si>
  <si>
    <t>Bateria para camara de video</t>
  </si>
  <si>
    <t xml:space="preserve">Bateria para Camara fotografica </t>
  </si>
  <si>
    <t>Memoria USB</t>
  </si>
  <si>
    <t>Disco externo</t>
  </si>
  <si>
    <t>Programa Flickr</t>
  </si>
  <si>
    <t>Programa Freepick</t>
  </si>
  <si>
    <t>Prgrama Aobe</t>
  </si>
  <si>
    <t xml:space="preserve">Estabilizador de celulares </t>
  </si>
  <si>
    <t>Producción de Medalla al Mérito de la Mujer Dominicana</t>
  </si>
  <si>
    <t>Realizar proceso de selección de Galardonadas mediante Consejo Consultivo: 15 personas, cuatro (4) jornadas preselección; 45 personas una (1) jornada Selección</t>
  </si>
  <si>
    <t>Notaria Pública</t>
  </si>
  <si>
    <t>Impresion de invitaciones  para la  entrega de la medalla al merito. 150 invitaciones</t>
  </si>
  <si>
    <t xml:space="preserve">Invitaciones </t>
  </si>
  <si>
    <t xml:space="preserve">Premiacion y reconocimiento  a las galardonadas. En especie y en metal </t>
  </si>
  <si>
    <t xml:space="preserve">Medallas </t>
  </si>
  <si>
    <t>Producción acto en palacio nacional. Contratacion de 1 presentación artística y montaje del evento.</t>
  </si>
  <si>
    <t>Presentación y montaje</t>
  </si>
  <si>
    <t>Souvenirs para galardonadas, Primera Dama y Vice Presidenta</t>
  </si>
  <si>
    <t>Souvenir</t>
  </si>
  <si>
    <t>Brindis entrega medalla al merito en el  Palacio Nacional</t>
  </si>
  <si>
    <t>Diseño y Diagramación de Semblanza</t>
  </si>
  <si>
    <t>Diseño, producción y difusión de las semblanzas en video</t>
  </si>
  <si>
    <t>Diseño, producción e impresión de las semblanzas en libro de mano</t>
  </si>
  <si>
    <t>Publicación comunicado Ministra Día Internacional de la Mujer en 2 diarios de circ. Nacional</t>
  </si>
  <si>
    <t>Conmemoración del 25 de noviembre, día de la No Violencia contra la Mujer</t>
  </si>
  <si>
    <t>Producción y difusión de Spot por el día de No Violencia a la Mujer</t>
  </si>
  <si>
    <t>Creación de artes, afiches, volantes y brochures</t>
  </si>
  <si>
    <t>Diseño</t>
  </si>
  <si>
    <t>Reproducción</t>
  </si>
  <si>
    <t>Evento en honor al día Internacional de la No Violencia contra la Mujer</t>
  </si>
  <si>
    <t>Montaje de espacio</t>
  </si>
  <si>
    <t>Reservación de espacio</t>
  </si>
  <si>
    <t>Refrigerio del equipo de producción</t>
  </si>
  <si>
    <t xml:space="preserve">Contratación de maestría de ceremonia y </t>
  </si>
  <si>
    <t>Difusión y cuñas en medios de comunicación</t>
  </si>
  <si>
    <t>Material propaganda</t>
  </si>
  <si>
    <t>Reproducción de materiales educativos y promocionales del Ministerio de la Mujer</t>
  </si>
  <si>
    <t>Se imprimirán los materiales educativos, promocionales y de sensibilización, que promuevan los ideales y objetivos del Mmujer</t>
  </si>
  <si>
    <t>Publicaciones; ediciones gráficas</t>
  </si>
  <si>
    <t xml:space="preserve">Concurso estudiantil festival de cine </t>
  </si>
  <si>
    <t>Promoción y premiación</t>
  </si>
  <si>
    <t>Consurso estudiantel diseño de campaña</t>
  </si>
  <si>
    <t>Concurso fotográfico Carmen Suárez o Mamá Tingó</t>
  </si>
  <si>
    <t>Exposición fotográfica</t>
  </si>
  <si>
    <t>Producción y montaje</t>
  </si>
  <si>
    <t>Feria del Libro</t>
  </si>
  <si>
    <t>Montaje, viáticos, materiales</t>
  </si>
  <si>
    <t>Jornadas de sensibilización con periodistas en provincias. 4 jornadas de 30 personas cada una.</t>
  </si>
  <si>
    <t>Viaticos (Directora)</t>
  </si>
  <si>
    <t>Viaticos (chofer)</t>
  </si>
  <si>
    <t>Viaticos (Técnicas/os)</t>
  </si>
  <si>
    <t>Reuniones de acercamiento el hotel embajador con directivos de medios y líderes de opinión. 1 reunion de 50 personas.</t>
  </si>
  <si>
    <t>Salon de hotel (con desayuno)</t>
  </si>
  <si>
    <t>Reuniones de sensibilización sobre nuevas masculinidades para artistas urbanos. 2 reuniones de 25 personas.</t>
  </si>
  <si>
    <t>Expo Mujer</t>
  </si>
  <si>
    <t>Organización y montaje</t>
  </si>
  <si>
    <t>Desayuno para cronistas sociales por el Día de la Mujer. 30 personas</t>
  </si>
  <si>
    <t>Café y Agua</t>
  </si>
  <si>
    <t>Desayuno con periodistas por el día del Periodista</t>
  </si>
  <si>
    <t>Organización</t>
  </si>
  <si>
    <t>Desayuno con reporteros por Navidad</t>
  </si>
  <si>
    <t>Cursos para el personal</t>
  </si>
  <si>
    <t>Seminario sobre los Avances de las mujeres periodistas en los medios de comunicación en Rep. Dominicana. Con el colegio de Periodistas</t>
  </si>
  <si>
    <t>Producción de material audiovisual alusivos al aniversario de la Mujer</t>
  </si>
  <si>
    <t>39 Aniversario del Mmujer</t>
  </si>
  <si>
    <t>ADMINISTRACION PUBLICA EFICIENTE, TRANSPARENTE  Y ORIENTADA A RESULTADOS</t>
  </si>
  <si>
    <t>Fortalecer los Mecanismos de Gestión y Aumentar la Capacidad Institucional para Mejorar la Eficacia y Eficiencia de los Procesos. Fortalecer las capacidades institucionales mediante la implementacion de una Gestion por resultados</t>
  </si>
  <si>
    <t>Fortalecer las capacidades institucionales mediante la implementacion de una Gestion por resultados</t>
  </si>
  <si>
    <t>DESARROLLO INSTITUCIONAL</t>
  </si>
  <si>
    <t>Implementar un modelo integral y eficiente de gestion institucional mediante un conjunto de estrategias de Desarrollo Organizacional, orientados  a favorecer la calidad del trabajo y la productividad.</t>
  </si>
  <si>
    <t xml:space="preserve">Formulación de mejoras de procesos  y de la Estructura Organizativa del Ministerio de la Mujer  </t>
  </si>
  <si>
    <t xml:space="preserve">Documentos Elaborados y Aprobados </t>
  </si>
  <si>
    <t xml:space="preserve">% de Manuales elaborados  y Estructura Revisada </t>
  </si>
  <si>
    <t>Tiempo en la revision y aprobacion MAP</t>
  </si>
  <si>
    <t xml:space="preserve">Revision de los Manuales de Politicas y Procedimientos  </t>
  </si>
  <si>
    <t>N/A</t>
  </si>
  <si>
    <t>Manuales</t>
  </si>
  <si>
    <t>Documentacion, rediseño e Implementacion de procesos de Areas Transversales y Sustantivas</t>
  </si>
  <si>
    <t>Documentación</t>
  </si>
  <si>
    <t xml:space="preserve">Impresion de Manuales de Politicas y Procedimientos Institucionales </t>
  </si>
  <si>
    <t>Impresion</t>
  </si>
  <si>
    <t xml:space="preserve">Socializacion de los Manuales de Politicas y procedimientos </t>
  </si>
  <si>
    <t xml:space="preserve">Encuentros </t>
  </si>
  <si>
    <t>Manuales de Politicas y Procedimientos actualizados y aprobados</t>
  </si>
  <si>
    <t>Crear carpetas digitales compartidas de manuales  de Politicas y Procedimientos aprobados por las areas responsables</t>
  </si>
  <si>
    <t>Carpetas Elaboradas</t>
  </si>
  <si>
    <t>Cantidad de Carpetas compatidas de forma Digital</t>
  </si>
  <si>
    <t xml:space="preserve">Levantamiento de Informacion </t>
  </si>
  <si>
    <t xml:space="preserve">Listado </t>
  </si>
  <si>
    <t xml:space="preserve">Socializacion  </t>
  </si>
  <si>
    <t xml:space="preserve">Contratacion de Consultoria para la actualizacion y revision de los Manuales de Politicas y Procedimientos </t>
  </si>
  <si>
    <t>Fortalecimiento  de la Capacitacion  Personal Direccion de Planificacion y Desarrollo</t>
  </si>
  <si>
    <t>Capacitar al personal de la Direccion de Planificacion y Desarrollode Desarrollo Institucional para mejorar su desempeño laboral profesional</t>
  </si>
  <si>
    <t xml:space="preserve">Indentificacion </t>
  </si>
  <si>
    <t>Informe de Capacitacion</t>
  </si>
  <si>
    <t>Participacion de una persona en un Diplomado de Desarrollo Organizacional</t>
  </si>
  <si>
    <t xml:space="preserve">Matricula </t>
  </si>
  <si>
    <t>Seguimiento al Programa de Mejoramiento de la Gestión de la calidad  de manera articulada con el Ministerio de Administración pública</t>
  </si>
  <si>
    <t>Participación en la implementación del Plan de Mejora</t>
  </si>
  <si>
    <t xml:space="preserve">Listados de asistencia </t>
  </si>
  <si>
    <t>Participación en el segumiento y a la implementación del Plan de Mejora</t>
  </si>
  <si>
    <t>MINISTERIO DE LA MUJER</t>
  </si>
  <si>
    <t xml:space="preserve">Unidad Ejecutora: </t>
  </si>
  <si>
    <t>Cooperación Internacional</t>
  </si>
  <si>
    <t>Actividades Centrales</t>
  </si>
  <si>
    <t>Eje Estratégico: END 2010-2030</t>
  </si>
  <si>
    <t>Segundo Eje Estratégico: Una Sociedad con Igualdad de Derechos y Oportunidades.</t>
  </si>
  <si>
    <t>Eje Estratégico: PEI 2016-2020</t>
  </si>
  <si>
    <t>Fortalecimiento Institucional</t>
  </si>
  <si>
    <t>Objetivo General END 2010-2030</t>
  </si>
  <si>
    <t>Objetivo General 2.3: Igualdad de Derechos y Oportunidades.</t>
  </si>
  <si>
    <t>Objetivos Específicos PEI 2016-2030</t>
  </si>
  <si>
    <t>Fortalecer los mecanismos de gestión y aumentar la capacidad institucional para mejorar la eficacia y eficiencia de los procesos.</t>
  </si>
  <si>
    <t xml:space="preserve">Meta por Trimestre                                                                                  </t>
  </si>
  <si>
    <t>Carpeta de Proyectos actualizada y Proyectos aprobados e implementados.</t>
  </si>
  <si>
    <t>1) Carpeta de Proyectos elaborada y actualizada, contentiva de proyectos con financiamiento y en implementación; y propuestas de proyectos pendiente de financiamiento. 2)Formulación y seguimiento a proyectos con de la Cooperación no reembolsable, donación de recursos, asistencia técnica y cooperación oficial privada, nacional e internacional; y en los casos que aplique, coordinación de los mismos; priorizados y alineados a la END 2030, Plan Nacional de Igualdad y Equidad de Género 2020-2030 (PLANEG III), PLANEG III (pendiente determinar periodicidad) y al Plan Estratégico Institucional 2016-2020.</t>
  </si>
  <si>
    <r>
      <rPr>
        <b/>
        <sz val="12"/>
        <rFont val="Times New Roman"/>
        <family val="1"/>
      </rPr>
      <t xml:space="preserve">Carpeta de Proyectos: </t>
    </r>
    <r>
      <rPr>
        <sz val="12"/>
        <rFont val="Times New Roman"/>
        <family val="1"/>
      </rPr>
      <t xml:space="preserve">Carpeta elaborada y colgada en la web. </t>
    </r>
    <r>
      <rPr>
        <b/>
        <sz val="12"/>
        <rFont val="Times New Roman"/>
        <family val="1"/>
      </rPr>
      <t xml:space="preserve">Proyectos: </t>
    </r>
    <r>
      <rPr>
        <sz val="12"/>
        <rFont val="Times New Roman"/>
        <family val="1"/>
      </rPr>
      <t>Proyectos</t>
    </r>
    <r>
      <rPr>
        <b/>
        <sz val="12"/>
        <rFont val="Times New Roman"/>
        <family val="1"/>
      </rPr>
      <t xml:space="preserve"> </t>
    </r>
    <r>
      <rPr>
        <sz val="12"/>
        <rFont val="Times New Roman"/>
        <family val="1"/>
      </rPr>
      <t>firmados e informes elaborados</t>
    </r>
  </si>
  <si>
    <r>
      <t xml:space="preserve">Para Carpeta de Proyectos:  </t>
    </r>
    <r>
      <rPr>
        <sz val="12"/>
        <rFont val="Times New Roman"/>
        <family val="1"/>
      </rPr>
      <t xml:space="preserve">1; </t>
    </r>
    <r>
      <rPr>
        <b/>
        <sz val="12"/>
        <rFont val="Times New Roman"/>
        <family val="1"/>
      </rPr>
      <t xml:space="preserve">Para Proyectos    </t>
    </r>
    <r>
      <rPr>
        <sz val="12"/>
        <rFont val="Times New Roman"/>
        <family val="1"/>
      </rPr>
      <t>3</t>
    </r>
  </si>
  <si>
    <t>Inversión/Trimestre (RD$)</t>
  </si>
  <si>
    <t>Realizar reuniones con los Viceministerios, Direcciones y Departamentos para determinar y priorizar necesidades para elaboración de propuestas de proyectos. (4 Reuniones: 1 en cada trimestre, para 12 personas cada reunión =  48).</t>
  </si>
  <si>
    <t>Café - agua</t>
  </si>
  <si>
    <t>Copias e Impresos</t>
  </si>
  <si>
    <t>Elaborar propuestas de proyectos de acuerdo a prioridades establecidas y necesidades determinadas, alineados a la END-PLANEG III  y PEI. (Un estimado de 7 propuestas para aprobación de unos 5 proyectos en el año: 10 docs.de proyectos X 4 juegos = 40).</t>
  </si>
  <si>
    <t>Encuadernaciones</t>
  </si>
  <si>
    <t>Realizar reuniones internas del MMujer con las unidades ejecutoras de los proyectos (direcciones y departamentos) para presentación y revisión de proyectos para su validación (12 reuniones de 7 personas cada una: 84).</t>
  </si>
  <si>
    <t>Café-Agua</t>
  </si>
  <si>
    <t>Articular programas y proyectos  con nuevas organizaciones y agencias nacionales e internacionales, para negociación de nuevas fuentes de financiamiento a proyectos. Tres (3) Visitas de coordinación y seguimiento a  estos cooperantes.</t>
  </si>
  <si>
    <t>Documentacion impresa</t>
  </si>
  <si>
    <t>Suministrada por la Direc. Comunicac.</t>
  </si>
  <si>
    <t>Realizar actos de firma de Planes Anuales de Trabajo y Convenios/ Acuerdos por las partes (organismo financiador y entidad ejecutora). 5 Firmas de Acuerdos de 10 personas cada uno.</t>
  </si>
  <si>
    <t>Impresión de Acuerdos</t>
  </si>
  <si>
    <t>Realizar reuniones con las unidades ejecutoras de los proyectos para seguimiento, control y monitoreo a la implementación de los mismos. 4 Reuniones al año por proyecto, para un total de 5 proyectos. 5 Personas por reunión.</t>
  </si>
  <si>
    <t>Socialización de Informes Técnicos Finales de ejecución proyectos. 2 socializaciones al año, 10 personas cada una</t>
  </si>
  <si>
    <t>Mesa de Cooperación de Género y de Donantes establecidas y activadas.</t>
  </si>
  <si>
    <t xml:space="preserve">Las Mesas de Coordinación de la Cooperación Internacional (MCCI) para el Desarrollo son un espacio de diálogo y coordinación, así como instrumento de alineación y armonización de la comunidad de cooperantes a los objetivos y prioridades nacionales plasmados en la Estrategia Nacional de Desarrollo cuyo mayor nivel de expresión se concretiza en el PNPSP </t>
  </si>
  <si>
    <t xml:space="preserve">Documentos             </t>
  </si>
  <si>
    <t>Estados bancarios y listado de participantes.</t>
  </si>
  <si>
    <t>Realizar reuniones con autoridades del Ministerio de la Mujer para presentar, socializar y consensuar negociaciones y establecimiento de mecanismos de articulación y trabajo conjunto con nuevos cooperantes y/o empresas.  (4 Reuniones: 1 en cada trimestre, para 6 personas cada reunión = 24).</t>
  </si>
  <si>
    <t>Copias e Impres.</t>
  </si>
  <si>
    <t>Realizar Actos de Firma de nuevos Convenios y/o Acuerdos entre nuevos Cooperantes y el Ministerio de la Mujer de las Mesas de Coordinacion de la Cooperación Internacional (MCCI).</t>
  </si>
  <si>
    <t>Realizar reuniones de coordinación con el MEPYD para la activación y relanzamiento de las Mesas de Coordinacion de la Cooperación Internacional (MCCI)  y seleccionar integrantes de la misma (sector gubernamental, cooperación internacional, organizaciones de la sociedad civil y empresas privadas).</t>
  </si>
  <si>
    <t>Departamento de Cooperación Internacional fortalecido, capacitado e integrado.</t>
  </si>
  <si>
    <t>El Departamento de Proyectos y Cooperación Internacional cuenta con el personal calificado para los requerimientos del área, es fortalecido a través de capacitaciones y formación en sus competencias y se integra de manera armónica a los lineamientos institucionales.</t>
  </si>
  <si>
    <t xml:space="preserve">Certificado de Participación              </t>
  </si>
  <si>
    <t>Cursos realizados</t>
  </si>
  <si>
    <t>Capacitar al personal del departamento en las competencias necesarias para  fortalecer su desarrollo y eficientizar su desempeño, con cursos nacionales e internacionales.</t>
  </si>
  <si>
    <t xml:space="preserve">Comision de Etica Publica </t>
  </si>
  <si>
    <t>Fomentar el correcto proceder de los servidores públicos de la institución, promover su apego a la ética, asesorar en la toma de decisiones y medidas institucionales apegadas a la ética pública y normas de integridad, asesorar en la disposición de procedimientos y normativas que contribuyan a crear un ambiente de integridad, transparencia y rendición de cuentas oportuna a la ciudadanía.</t>
  </si>
  <si>
    <t>Servidores públicos  apegados a la ética, medidas institucionales apegadas a la ética pública y normas de integridad, procedimientos y normativas que contribuyan a crear un ambiente de integridad, transparencia y rendición de cuentas oportuna a la ciudadanía.</t>
  </si>
  <si>
    <t xml:space="preserve">El vencimiento de los plazos y no realización de actividades por no asignar recursos oportunamente. </t>
  </si>
  <si>
    <t>Aplicar encuestas de clima ético institucional proporcionado por la DIGEIG</t>
  </si>
  <si>
    <t>Combustible/ Gasoil</t>
  </si>
  <si>
    <t>Viaticos Encargada/o</t>
  </si>
  <si>
    <t>Viaticos Tecnica/o</t>
  </si>
  <si>
    <t>Agua</t>
  </si>
  <si>
    <t>Café</t>
  </si>
  <si>
    <t xml:space="preserve">Sensibilizar a los servidores públicos a través de charlas, talleres, cine fórums, seminarios, entre otras actividades; sobre temas relacionados a la ética en la función pública. 6 Jornadas (4 regionales y 2 locales) </t>
  </si>
  <si>
    <t xml:space="preserve">Servicios tecnicos de capacitacion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</si>
  <si>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</si>
  <si>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</si>
  <si>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Realizar auditorias éticas aleatorias a los instrumentos de Transparencia Institucional a fin de garantizar la veracidad de las informaciones publicadas por la institución.</t>
  </si>
  <si>
    <t>Elaborar y mantener actualizada una base de datos de los sujetos obligados a presentar declaración jurada de bienes.</t>
  </si>
  <si>
    <t>Elaborar y mantener actualizada una base de datos sobre los funcionarios nombrados por decreto presidencial en la institución.</t>
  </si>
  <si>
    <t>Mantener disponible un correo electrónico para la recepción de denuncias.</t>
  </si>
  <si>
    <t>Dar seguimiento a que el personal de nuevo ingreso reciba formación en ética como parte del programa de inducción de la institución.</t>
  </si>
  <si>
    <t xml:space="preserve">Gestionar la firma de los funcionarios nombrados por decreto presidencial. </t>
  </si>
  <si>
    <t xml:space="preserve">Monitorear y evaluar el contenido de los compromisos de comportamiento ético (códigos de pautas éticas) en la gestión de los firmantes. </t>
  </si>
  <si>
    <t xml:space="preserve"> Distribución y promoción del Código de Etica Institucional entre los Servidores Públicos de la Institución</t>
  </si>
  <si>
    <t xml:space="preserve">Difusion </t>
  </si>
  <si>
    <t>Montaje lanzamiento</t>
  </si>
  <si>
    <r>
      <t xml:space="preserve">Sensibilizar al personal sobre qué son conflictos de intereses y como detectarlos. </t>
    </r>
    <r>
      <rPr>
        <sz val="12"/>
        <rFont val="Times New Roman"/>
      </rPr>
      <t>6 Conferencias (2 locales 4 regionales)</t>
    </r>
  </si>
  <si>
    <t>Detectar potenciales casos de conflictos de intereses en la institución.</t>
  </si>
  <si>
    <r>
      <t>Sensibilizar de forma presencial sobre los delitos de corrupción tipificados en la Ley Dominicana y presentar casos prácticos (Ej.: Cohecho, Soborno, Nepotismo, Abuso de Confianza, etc.)</t>
    </r>
    <r>
      <rPr>
        <sz val="12"/>
        <color rgb="FFFF0000"/>
        <rFont val="Times New Roman"/>
      </rPr>
      <t xml:space="preserve"> </t>
    </r>
    <r>
      <rPr>
        <sz val="12"/>
        <rFont val="Times New Roman"/>
      </rPr>
      <t>12 Charlas (6 Regionales 6 locales)</t>
    </r>
  </si>
  <si>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</si>
  <si>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 Redactar dos informes al año que será remitido a la DIGEIG</t>
  </si>
  <si>
    <t>Desarrollar un piloto para la Identificación y mitigación de situaciones que facilitan o estimulan actos de corrupción o contrarios a los valores institucionales, en  las áreas más vulnerables de la organización.</t>
  </si>
  <si>
    <t xml:space="preserve">Realizar reuniones ordinarias mensuales para atender asuntos relativos al plan de acción. </t>
  </si>
  <si>
    <t>Elaborar el plan de trabajo 2021, gestionar la inclusión en el POA institucional y asignación de fondos a las actividades que lo ameriten.</t>
  </si>
  <si>
    <t>Llevar un registro de las Comisiones de ética o enlaces en las dependencias que tenga la institución en el interior del país.</t>
  </si>
  <si>
    <t>Gestionar la designación de la comisión electoral para conformar la nueva CEP 2021-2023.</t>
  </si>
  <si>
    <t>Presentar informe de gestión sobre las ejecutorias de la CEP 2019-2021, a ser entregada a la nueva CEP y la DIGEIG.</t>
  </si>
  <si>
    <t>Materiales</t>
  </si>
  <si>
    <t>ADMINISTRACION DE CONTRIBUCIONES ESPECIALES</t>
  </si>
  <si>
    <t>SISTEMA INTEGRAL DE PROTECCION  A LA MUJER</t>
  </si>
  <si>
    <t>Contribuir con la implementación de políticas públicas de detección, prevención, atención y sanción de violencia contra las mujeres</t>
  </si>
  <si>
    <t xml:space="preserve">Administración de Contribuciones Especiales </t>
  </si>
  <si>
    <t xml:space="preserve">Casas de Acogida o Refugios </t>
  </si>
  <si>
    <t>1 - Protección a víctimas  de violencia contra la mujer e intrafamiliar ofrecida en las casas de acogida.</t>
  </si>
  <si>
    <t xml:space="preserve">Dar albergue seguro, de manera temporal, a las mujeres, niños, niñas y adolescentes víctimas de violencia contra la Mujer e intrafamiliar o doméstica.  </t>
  </si>
  <si>
    <t xml:space="preserve">Mujeres y sus NNA atendidas enero- agosto 2020
</t>
  </si>
  <si>
    <t>Reporte Estadistico</t>
  </si>
  <si>
    <t>Inversion/Trimestre (RD $)</t>
  </si>
  <si>
    <t xml:space="preserve">1.1- Realizar compras trimestrales para el sostenimiento de las tres Casas de Acogida  
</t>
  </si>
  <si>
    <t>Alimentos</t>
  </si>
  <si>
    <t>0000</t>
  </si>
  <si>
    <t>Artículos de limpieza</t>
  </si>
  <si>
    <t>Productos de higiene personal</t>
  </si>
  <si>
    <t>Materiales y Suministros</t>
  </si>
  <si>
    <t>Prendas de vestir</t>
  </si>
  <si>
    <t xml:space="preserve">Ropa Interior </t>
  </si>
  <si>
    <t>Pañales desechables</t>
  </si>
  <si>
    <t>Calzados (calipsos)</t>
  </si>
  <si>
    <t>Artículos del hogar</t>
  </si>
  <si>
    <t xml:space="preserve">Toallas y sábanas </t>
  </si>
  <si>
    <t xml:space="preserve">Mobiliario y equipo de oficina para las Casas de acogida y la Coordinación  </t>
  </si>
  <si>
    <t xml:space="preserve">2.- Coordinación de Actividades con los actores del Sistema de Protección y Atención a Víctimas de Violencia </t>
  </si>
  <si>
    <t xml:space="preserve"> Realizar en conjunto con otra Direccion (OPM), visitas  para la coordinación y sinergia con los demas actores del sistema y ventilar las provincias donde tenemos refugios para asi fortalecer el sistema integral de atencion (Ministerio Público, Ministerio de Salud Pública, Ministerio de Educación, Embajadas, Policia Nacional. Conani y Sociedad Civil)</t>
  </si>
  <si>
    <t>Listado de participantes</t>
  </si>
  <si>
    <t>2.1  Reunion con fiscales de las Unidades de Atencion y Encargadas provinciales  de la region sur: San Cristobal, Villa Altagracia, Bani, Azua, San Jose de Ocoa, Barahona, Pedernales, San Juan de la Maguana, Elias Piña, Neiba y Jimani.</t>
  </si>
  <si>
    <t>Viáticos Coordinadora y Encargada Tecnica</t>
  </si>
  <si>
    <t>Alojamiento Coordinadora y encargada Tecnica.</t>
  </si>
  <si>
    <t xml:space="preserve">Alojamiento Tecnica  </t>
  </si>
  <si>
    <t xml:space="preserve">Alojamiento Chofer </t>
  </si>
  <si>
    <t xml:space="preserve">2.2  Reunion con fiscales de las Unidades de Atencion y Encargadas provinciales  de la region este y zona metropolitana: Provincia Santo Domingo, Monte Plata, San Pedro de Macoris, El Seibo, La Romana, La Altagracia
</t>
  </si>
  <si>
    <t xml:space="preserve">Viáticos Coordinadora y Encargada
</t>
  </si>
  <si>
    <t>Viáticos Técnicas</t>
  </si>
  <si>
    <t xml:space="preserve">Viáticos Chofer </t>
  </si>
  <si>
    <t>2.3 Reunion con fiscales de las Unidades de Atencion y Encargadas provinciales  de la region Norte: Bonao, La Vega, Moca, Santiago, Mao, Monte Cristi, Santiago Rodriguez, Nagua, Samana, San Francisco, Cotui, Provincia Mirabal, Dajabon, Puerto Plata .</t>
  </si>
  <si>
    <t xml:space="preserve">Viáticos Coordinadora y Encargada. </t>
  </si>
  <si>
    <t>Alojamiento Coordinadora y encargada.</t>
  </si>
  <si>
    <t>3.- Funcionamiento Eficiente de las Casas de Acogida</t>
  </si>
  <si>
    <t xml:space="preserve">Readecuación y mantenimiento de las Casas de Acogida </t>
  </si>
  <si>
    <t xml:space="preserve">Unidad Casas de Acogida </t>
  </si>
  <si>
    <t xml:space="preserve">Casas funcionando </t>
  </si>
  <si>
    <t>3.4  Readecuación y mantenimiento de las tres Casas.</t>
  </si>
  <si>
    <t xml:space="preserve">Obras Menores </t>
  </si>
  <si>
    <t>3.5 Vehiculos (Minibus de 12 pasajeros)</t>
  </si>
  <si>
    <t>Minibus</t>
  </si>
  <si>
    <t>4.- Nuevas Casas de Acogida</t>
  </si>
  <si>
    <t xml:space="preserve"> Construcion </t>
  </si>
  <si>
    <t>Edificaciones y Equipamiento</t>
  </si>
  <si>
    <t>4.1 Construcion De Nuevas Casas De Acogida</t>
  </si>
  <si>
    <t>Mobiliarios y Equipos de oficina</t>
  </si>
  <si>
    <t xml:space="preserve">Vehículo de motor </t>
  </si>
  <si>
    <t xml:space="preserve">Contratación de personal (nómina) </t>
  </si>
  <si>
    <t xml:space="preserve">Edificación                                                                                                             </t>
  </si>
  <si>
    <t>5.- Capacitación para el personal de la Coordinación  y de las Casas de Acogida  en coordinación con la Dirección de Educación y Entidades Gubernamentales</t>
  </si>
  <si>
    <t xml:space="preserve">Formación y especialización continuada al personal de la Coordinación y al que labora en los tres refugios. </t>
  </si>
  <si>
    <t>Talleres realizados</t>
  </si>
  <si>
    <t xml:space="preserve">5. 1 Talleres de autocuidado </t>
  </si>
  <si>
    <t xml:space="preserve">Todo el personal de Casas de Acogida </t>
  </si>
  <si>
    <t>5.2 Taller en Intervencion en Crisis</t>
  </si>
  <si>
    <t>Para el personal que labora en las Casas de Acogida</t>
  </si>
  <si>
    <t>5. 3 Talleres sobre Relaciones Interpersonales (INAP)</t>
  </si>
  <si>
    <t>Personal de las Casas de Acogida</t>
  </si>
  <si>
    <t>No Aplica</t>
  </si>
  <si>
    <t>5.4  Taller De Sensibilizacion y manejo de las casas de acogida.</t>
  </si>
  <si>
    <t xml:space="preserve">Personal de seguridad  y Choferes de Casas de Acogida </t>
  </si>
  <si>
    <t>5.5  Taller De Implementacion de los procesos y formularios estadisticos.</t>
  </si>
  <si>
    <t>Personal  Tecnico de Casas de Acogida.</t>
  </si>
  <si>
    <t>5.6   Curso De Manejo Inventario (INFOTEP)</t>
  </si>
  <si>
    <t>Personal Admistrativo</t>
  </si>
  <si>
    <t>5.7   Curso De Paquete De Oficce (INFOTEP)</t>
  </si>
  <si>
    <t>Personal Admistrativo y Tecnico</t>
  </si>
  <si>
    <t xml:space="preserve">6-0- Implementacion De un Sistema Computarizado Integral  Del area administrativa y legal.
</t>
  </si>
  <si>
    <t>Sistemas computarizado</t>
  </si>
  <si>
    <t xml:space="preserve">6-1-Sistema contable donde se lleven a cabo los datos precisos de los inventarios y la parte tecnica, de las diferentes casas de acogida con vision de la coordinacion nacional.
</t>
  </si>
  <si>
    <t>Un sistema para la parte Administrativa y otro para las tecnicas.</t>
  </si>
  <si>
    <t>ADMINISTRACIÓN PÚBLICA EFICIENTE, TRANSPARENTE  Y ORIENTADA A RESULTADO</t>
  </si>
  <si>
    <t>Objetivos Estratégicos : PEI 2015 2020</t>
  </si>
  <si>
    <t xml:space="preserve">Dirección Superior y Planificación </t>
  </si>
  <si>
    <t>Gestión de la Calidad</t>
  </si>
  <si>
    <t>Fortalecimiento de  la gestión institucional y de los servicios que se ofrecen a los ciudadanos a través de la promoción, coordinación e implementación de modelos, sistemas y normas de gestión de calidad u otra herramienta en la institución.</t>
  </si>
  <si>
    <t>Gestionar la implementación de Modelos de Gestión de Calidad que contribuyan a la eficientización de los servicios que ofrece la institución a la ciudadanía en general (CAF, Carta Compromiso al Ciudadano, Gestión de Quejas y Sugerencias, Encuesta de Satisfacción al Ciudadano, Auditorías Externas).</t>
  </si>
  <si>
    <t>Informes
Autoevaluación
Plan de Mejora</t>
  </si>
  <si>
    <t xml:space="preserve">
1. Autoevaluación CAF. 
2. Plan de Mejora Institucional.
3. Informes Implementación Plan de Mejora Institucional.
4. Informes Encuestas de Satisfacción al Ciudadano. 
5. Informes de Seguimiento Gestión de Quejas y Sugerencias.
</t>
  </si>
  <si>
    <t>Aplicar cuatro (4) encuestas para medir el nivel de satisfacción de las usuarias y usuarios de los servicios del MMujer.
Nota: está incluida la encuesta que establece el MAP en su resolución Núm. 03-2019.</t>
  </si>
  <si>
    <t>Gestionar los buzones físicos para medir el nivel de satisfacción de las usuarias y usuarios de los servicios del MMujer.</t>
  </si>
  <si>
    <t>Autoevaluar la institución a través del Modelo CAF.</t>
  </si>
  <si>
    <t>Autoevaluación</t>
  </si>
  <si>
    <t>Remitir al MAP el Plan de Mejora Institucional</t>
  </si>
  <si>
    <t>Plan de Mejora Institucional</t>
  </si>
  <si>
    <t>Remitir al MAP  el 1er. Informe Implementación del Plan de Mejora Institucional.</t>
  </si>
  <si>
    <t>Remitir al MAP  el 2do. Informe Implementación del Plan de Mejora Institucional.</t>
  </si>
  <si>
    <t>Descripción del Producto</t>
  </si>
  <si>
    <t xml:space="preserve">Unidad de Medida            </t>
  </si>
  <si>
    <t>Memorial Institucional 2021</t>
  </si>
  <si>
    <t>Rendición de cuentas las acciones realizadas durante el año 2021.</t>
  </si>
  <si>
    <t xml:space="preserve">Memoria Institucional </t>
  </si>
  <si>
    <t>Coordinar la elaboración de la Memoria Institucional 2021, conforme lo establece el Ministerio de la Presidencia en la Guía para la Rendición de Cuentas.</t>
  </si>
  <si>
    <t>Impresión y empastado de la Memoria Institucional 2021.</t>
  </si>
  <si>
    <t>Desarrollar y aprovechar las competencias de los empleados del Departamento de Gestión de la Calidad alineando los objetivos individuales con los de la institución.</t>
  </si>
  <si>
    <t>Planificar la participación de los colaboradores del área en actividades formativas, certificaciones, conferencias, entre otras, para fortalecer sus competencias.</t>
  </si>
  <si>
    <t>Certificados de participación</t>
  </si>
  <si>
    <t xml:space="preserve">Optar por una certificación profesional </t>
  </si>
  <si>
    <t>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</si>
</sst>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_-* #,##0_-;\-* #,##0_-;_-* &quot;-&quot;_-;_-@_-"/>
    <numFmt numFmtId="165" formatCode="_-* #,##0.00_-;\-* #,##0.00_-;_-* &quot;-&quot;??_-;_-@_-"/>
    <numFmt numFmtId="166" formatCode="#,##0.00\ &quot;€&quot;;[Red]\-#,##0.00\ &quot;€&quot;"/>
    <numFmt numFmtId="167" formatCode="_-* #,##0\ &quot;€&quot;_-;\-* #,##0\ &quot;€&quot;_-;_-* &quot;-&quot;\ &quot;€&quot;_-;_-@_-"/>
    <numFmt numFmtId="168" formatCode="_-* #,##0.00\ _€_-;\-* #,##0.00\ _€_-;_-* &quot;-&quot;??\ _€_-;_-@_-"/>
    <numFmt numFmtId="169" formatCode="_-[$€]* #,##0.00_-;\-[$€]* #,##0.00_-;_-[$€]* &quot;-&quot;??_-;_-@_-"/>
    <numFmt numFmtId="170" formatCode="_-* #,##0\ _€_-;\-* #,##0\ _€_-;_-* &quot;-&quot;??\ _€_-;_-@_-"/>
    <numFmt numFmtId="171" formatCode="_-* #,##0_-;\-* #,##0_-;_-* &quot;-&quot;??_-;_-@_-"/>
    <numFmt numFmtId="172" formatCode="_-[$$-1C0A]* #,##0.00_ ;_-[$$-1C0A]* \-#,##0.00\ ;_-[$$-1C0A]* &quot;-&quot;??_ ;_-@_ "/>
    <numFmt numFmtId="173" formatCode="#,##0.00;[Red]#,##0.00"/>
    <numFmt numFmtId="174" formatCode="_-* #,##0.00_-;\-* #,##0.00_-;_-* &quot;-&quot;??_-;_-@"/>
    <numFmt numFmtId="175" formatCode="#,##0;[Red]#,##0"/>
    <numFmt numFmtId="176" formatCode="#,##0.000"/>
    <numFmt numFmtId="177" formatCode="#,##0.00;#,##0.00"/>
    <numFmt numFmtId="178" formatCode="_([$$-1C0A]* #,##0.00_);_([$$-1C0A]* \(#,##0.00\);_([$$-1C0A]* &quot;-&quot;??_);_(@_)"/>
    <numFmt numFmtId="179" formatCode="_-&quot;$&quot;* #,##0.00_-;\-&quot;$&quot;* #,##0.00_-;_-&quot;$&quot;* &quot;-&quot;??_-;_-@_-"/>
    <numFmt numFmtId="180" formatCode="_(&quot;RD$&quot;* #,##0.00_);_(&quot;RD$&quot;* \(#,##0.00\);_(&quot;RD$&quot;* &quot;-&quot;??_);_(@_)"/>
    <numFmt numFmtId="181" formatCode="_-* #,##0.00\ _€_-;\-* #,##0.00\ _€_-;_-* &quot;-&quot;??\ _€_-;_-@"/>
  </numFmts>
  <fonts count="64" x14ac:knownFonts="1">
    <font>
      <sz val="11"/>
      <color theme="1"/>
      <name val="Calibri"/>
      <family val="2"/>
      <scheme val="minor"/>
    </font>
    <font>
      <sz val="11"/>
      <color theme="1"/>
      <name val="Calibri"/>
      <family val="2"/>
      <scheme val="minor"/>
    </font>
    <font>
      <sz val="10"/>
      <name val="Arial"/>
      <family val="2"/>
      <charset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color theme="1"/>
      <name val="Times New Roman"/>
      <family val="1"/>
    </font>
    <font>
      <b/>
      <sz val="12"/>
      <name val="Times New Roman"/>
      <family val="1"/>
    </font>
    <font>
      <sz val="12"/>
      <name val="Times New Roman"/>
      <family val="1"/>
    </font>
    <font>
      <b/>
      <i/>
      <sz val="12"/>
      <color theme="1"/>
      <name val="Times New Roman"/>
      <family val="1"/>
    </font>
    <font>
      <b/>
      <sz val="12"/>
      <color theme="1"/>
      <name val="Times New Roman"/>
      <family val="1"/>
    </font>
    <font>
      <b/>
      <sz val="12"/>
      <color theme="0"/>
      <name val="Times New Roman"/>
      <family val="1"/>
    </font>
    <font>
      <sz val="12"/>
      <color rgb="FFFF0000"/>
      <name val="Times New Roman"/>
      <family val="1"/>
    </font>
    <font>
      <sz val="8"/>
      <name val="Calibri"/>
      <family val="2"/>
      <scheme val="minor"/>
    </font>
    <font>
      <sz val="12"/>
      <color rgb="FF000000"/>
      <name val="Times New Roman"/>
      <family val="1"/>
    </font>
    <font>
      <b/>
      <sz val="16"/>
      <color theme="1"/>
      <name val="Times New Roman"/>
      <family val="1"/>
    </font>
    <font>
      <b/>
      <sz val="11"/>
      <color rgb="FFFA7D00"/>
      <name val="Calibri"/>
      <family val="2"/>
      <scheme val="minor"/>
    </font>
    <font>
      <b/>
      <sz val="11"/>
      <color theme="0"/>
      <name val="Calibri"/>
      <family val="2"/>
      <scheme val="minor"/>
    </font>
    <font>
      <b/>
      <sz val="11"/>
      <color theme="1"/>
      <name val="Calibri"/>
      <family val="2"/>
      <scheme val="minor"/>
    </font>
    <font>
      <sz val="11"/>
      <color theme="1"/>
      <name val="Times New Roman"/>
      <family val="1"/>
    </font>
    <font>
      <sz val="11"/>
      <name val="Times New Roman"/>
      <family val="1"/>
    </font>
    <font>
      <sz val="14"/>
      <color theme="1"/>
      <name val="Calibri"/>
      <family val="2"/>
      <scheme val="minor"/>
    </font>
    <font>
      <b/>
      <sz val="12"/>
      <color rgb="FF000000"/>
      <name val="Times New Roman"/>
      <family val="1"/>
    </font>
    <font>
      <b/>
      <i/>
      <sz val="14"/>
      <color theme="1"/>
      <name val="Times New Roman"/>
      <family val="1"/>
    </font>
    <font>
      <b/>
      <sz val="12"/>
      <color theme="1"/>
      <name val="Times New Roman"/>
    </font>
    <font>
      <sz val="12"/>
      <color theme="1"/>
      <name val="Times New Roman"/>
    </font>
    <font>
      <b/>
      <sz val="12"/>
      <name val="Times New Roman"/>
    </font>
    <font>
      <b/>
      <sz val="11"/>
      <color theme="1"/>
      <name val="Times New Roman"/>
    </font>
    <font>
      <sz val="11"/>
      <name val="Arial"/>
    </font>
    <font>
      <b/>
      <i/>
      <sz val="12"/>
      <color theme="1"/>
      <name val="Times New Roman"/>
    </font>
    <font>
      <b/>
      <sz val="12"/>
      <color theme="0"/>
      <name val="Times New Roman"/>
    </font>
    <font>
      <sz val="12"/>
      <color theme="0"/>
      <name val="Times New Roman"/>
    </font>
    <font>
      <sz val="14"/>
      <color theme="1"/>
      <name val="Arial"/>
      <family val="2"/>
    </font>
    <font>
      <b/>
      <sz val="12"/>
      <color theme="1"/>
      <name val="Calibri"/>
      <family val="2"/>
      <scheme val="minor"/>
    </font>
    <font>
      <sz val="13"/>
      <color theme="1"/>
      <name val="Calibri"/>
      <family val="2"/>
      <scheme val="minor"/>
    </font>
    <font>
      <sz val="11"/>
      <name val="Arial"/>
      <family val="2"/>
    </font>
    <font>
      <i/>
      <sz val="12"/>
      <color theme="1"/>
      <name val="Times New Roman"/>
      <family val="1"/>
    </font>
    <font>
      <sz val="12"/>
      <color theme="0"/>
      <name val="Times New Roman"/>
      <family val="1"/>
    </font>
    <font>
      <sz val="10"/>
      <color theme="1"/>
      <name val="Calibri"/>
      <family val="2"/>
    </font>
    <font>
      <b/>
      <i/>
      <sz val="12"/>
      <color theme="0"/>
      <name val="Times New Roman"/>
      <family val="1"/>
    </font>
    <font>
      <b/>
      <sz val="12"/>
      <color indexed="8"/>
      <name val="Times New Roman"/>
      <family val="1"/>
    </font>
    <font>
      <sz val="12"/>
      <color indexed="8"/>
      <name val="Times New Roman"/>
      <family val="1"/>
    </font>
    <font>
      <b/>
      <sz val="12"/>
      <color rgb="FFFF0000"/>
      <name val="Times New Roman"/>
      <family val="1"/>
    </font>
    <font>
      <b/>
      <i/>
      <sz val="12"/>
      <name val="Times New Roman"/>
      <family val="1"/>
    </font>
    <font>
      <sz val="12"/>
      <color theme="1"/>
      <name val="Calibri"/>
      <family val="2"/>
      <scheme val="minor"/>
    </font>
    <font>
      <b/>
      <sz val="14"/>
      <color theme="1"/>
      <name val="Times New Roman"/>
      <family val="1"/>
    </font>
    <font>
      <b/>
      <sz val="14"/>
      <color theme="0"/>
      <name val="Times New Roman"/>
      <family val="1"/>
    </font>
    <font>
      <sz val="11"/>
      <color theme="1"/>
      <name val="Arial"/>
      <family val="2"/>
    </font>
    <font>
      <sz val="12"/>
      <name val="Times New Roman"/>
    </font>
    <font>
      <sz val="12"/>
      <color rgb="FFFF0000"/>
      <name val="Times New Roman"/>
    </font>
    <font>
      <b/>
      <sz val="11"/>
      <color theme="1"/>
      <name val="Arial"/>
      <family val="2"/>
    </font>
  </fonts>
  <fills count="4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00"/>
        <bgColor indexed="64"/>
      </patternFill>
    </fill>
    <fill>
      <patternFill patternType="solid">
        <fgColor rgb="FF002060"/>
        <bgColor indexed="64"/>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9" tint="0.79998168889431442"/>
        <bgColor indexed="64"/>
      </patternFill>
    </fill>
    <fill>
      <patternFill patternType="solid">
        <fgColor rgb="FFFFFF00"/>
        <bgColor rgb="FFFFFF00"/>
      </patternFill>
    </fill>
    <fill>
      <patternFill patternType="solid">
        <fgColor theme="0"/>
        <bgColor theme="0"/>
      </patternFill>
    </fill>
    <fill>
      <patternFill patternType="solid">
        <fgColor rgb="FF002060"/>
        <bgColor rgb="FF002060"/>
      </patternFill>
    </fill>
    <fill>
      <patternFill patternType="solid">
        <fgColor rgb="FFFF0000"/>
        <bgColor indexed="64"/>
      </patternFill>
    </fill>
    <fill>
      <patternFill patternType="solid">
        <fgColor rgb="FF002060"/>
        <bgColor rgb="FFF2F2F2"/>
      </patternFill>
    </fill>
    <fill>
      <patternFill patternType="solid">
        <fgColor rgb="FF002060"/>
        <bgColor rgb="FFD8D8D8"/>
      </patternFill>
    </fill>
    <fill>
      <patternFill patternType="solid">
        <fgColor rgb="FF002060"/>
        <bgColor rgb="FF77AD97"/>
      </patternFill>
    </fill>
    <fill>
      <patternFill patternType="solid">
        <fgColor theme="0"/>
        <bgColor rgb="FF77AD97"/>
      </patternFill>
    </fill>
    <fill>
      <patternFill patternType="solid">
        <fgColor rgb="FFFFFFFF"/>
        <bgColor rgb="FFFFFFFF"/>
      </patternFill>
    </fill>
    <fill>
      <patternFill patternType="solid">
        <fgColor theme="6" tint="0.79998168889431442"/>
        <bgColor indexed="64"/>
      </patternFill>
    </fill>
    <fill>
      <patternFill patternType="solid">
        <fgColor rgb="FFFBFBFB"/>
        <bgColor indexed="64"/>
      </patternFill>
    </fill>
    <fill>
      <patternFill patternType="solid">
        <fgColor theme="0"/>
        <bgColor rgb="FFFFFFCC"/>
      </patternFill>
    </fill>
    <fill>
      <patternFill patternType="solid">
        <fgColor rgb="FFFFC000"/>
        <bgColor indexed="64"/>
      </patternFill>
    </fill>
    <fill>
      <patternFill patternType="solid">
        <fgColor theme="9" tint="0.39997558519241921"/>
        <bgColor rgb="FFFFFFCC"/>
      </patternFill>
    </fill>
    <fill>
      <patternFill patternType="solid">
        <fgColor theme="9" tint="0.39997558519241921"/>
        <bgColor indexed="64"/>
      </patternFill>
    </fill>
    <fill>
      <patternFill patternType="solid">
        <fgColor theme="0"/>
        <bgColor theme="9" tint="0.79998168889431442"/>
      </patternFill>
    </fill>
    <fill>
      <patternFill patternType="solid">
        <fgColor theme="3" tint="0.59999389629810485"/>
        <bgColor indexed="64"/>
      </patternFill>
    </fill>
    <fill>
      <patternFill patternType="solid">
        <fgColor theme="0"/>
        <bgColor rgb="FFFFFF00"/>
      </patternFill>
    </fill>
    <fill>
      <patternFill patternType="solid">
        <fgColor theme="0" tint="-4.9989318521683403E-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rgb="FF426E5C"/>
      </left>
      <right/>
      <top/>
      <bottom/>
      <diagonal/>
    </border>
    <border>
      <left style="double">
        <color rgb="FF426E5C"/>
      </left>
      <right style="thin">
        <color rgb="FF426E5C"/>
      </right>
      <top/>
      <bottom style="thin">
        <color rgb="FF426E5C"/>
      </bottom>
      <diagonal/>
    </border>
    <border>
      <left style="double">
        <color rgb="FF426E5C"/>
      </left>
      <right style="thin">
        <color rgb="FF426E5C"/>
      </right>
      <top style="thin">
        <color rgb="FF426E5C"/>
      </top>
      <bottom/>
      <diagonal/>
    </border>
    <border>
      <left style="thin">
        <color rgb="FF426E5C"/>
      </left>
      <right/>
      <top style="thin">
        <color rgb="FF426E5C"/>
      </top>
      <bottom/>
      <diagonal/>
    </border>
    <border>
      <left/>
      <right/>
      <top style="thin">
        <color rgb="FF426E5C"/>
      </top>
      <bottom/>
      <diagonal/>
    </border>
    <border>
      <left/>
      <right style="double">
        <color rgb="FF426E5C"/>
      </right>
      <top style="thin">
        <color rgb="FF426E5C"/>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426E5C"/>
      </left>
      <right style="thin">
        <color rgb="FF426E5C"/>
      </right>
      <top style="thin">
        <color rgb="FF426E5C"/>
      </top>
      <bottom style="double">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426E5C"/>
      </left>
      <right style="thin">
        <color rgb="FF426E5C"/>
      </right>
      <top/>
      <bottom style="thin">
        <color rgb="FF426E5C"/>
      </bottom>
      <diagonal/>
    </border>
    <border>
      <left style="thin">
        <color rgb="FF426E5C"/>
      </left>
      <right style="thin">
        <color rgb="FF426E5C"/>
      </right>
      <top/>
      <bottom/>
      <diagonal/>
    </border>
    <border>
      <left style="thin">
        <color rgb="FF426E5C"/>
      </left>
      <right style="thin">
        <color rgb="FF426E5C"/>
      </right>
      <top style="thin">
        <color rgb="FF426E5C"/>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426E5C"/>
      </right>
      <top/>
      <bottom style="thin">
        <color rgb="FF426E5C"/>
      </bottom>
      <diagonal/>
    </border>
    <border>
      <left style="thin">
        <color rgb="FF426E5C"/>
      </left>
      <right style="thin">
        <color rgb="FF426E5C"/>
      </right>
      <top style="thin">
        <color indexed="64"/>
      </top>
      <bottom/>
      <diagonal/>
    </border>
    <border>
      <left style="thin">
        <color rgb="FF426E5C"/>
      </left>
      <right style="double">
        <color rgb="FF426E5C"/>
      </right>
      <top/>
      <bottom style="thin">
        <color rgb="FF426E5C"/>
      </bottom>
      <diagonal/>
    </border>
    <border>
      <left style="double">
        <color rgb="FF426E5C"/>
      </left>
      <right/>
      <top style="thin">
        <color rgb="FF426E5C"/>
      </top>
      <bottom style="thin">
        <color rgb="FF426E5C"/>
      </bottom>
      <diagonal/>
    </border>
    <border>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double">
        <color rgb="FF426E5C"/>
      </left>
      <right/>
      <top style="thin">
        <color rgb="FF426E5C"/>
      </top>
      <bottom/>
      <diagonal/>
    </border>
    <border>
      <left style="thin">
        <color rgb="FF426E5C"/>
      </left>
      <right style="double">
        <color rgb="FF426E5C"/>
      </right>
      <top style="thin">
        <color rgb="FF426E5C"/>
      </top>
      <bottom style="thin">
        <color rgb="FF426E5C"/>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diagonal/>
    </border>
    <border>
      <left style="thin">
        <color indexed="64"/>
      </left>
      <right style="thin">
        <color indexed="64"/>
      </right>
      <top/>
      <bottom style="thin">
        <color theme="1"/>
      </bottom>
      <diagonal/>
    </border>
    <border>
      <left style="thin">
        <color indexed="64"/>
      </left>
      <right style="thin">
        <color theme="1"/>
      </right>
      <top/>
      <bottom style="thin">
        <color indexed="64"/>
      </bottom>
      <diagonal/>
    </border>
    <border>
      <left style="thin">
        <color theme="1"/>
      </left>
      <right style="thin">
        <color theme="1"/>
      </right>
      <top style="thin">
        <color theme="1"/>
      </top>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rgb="FF426E5C"/>
      </right>
      <top style="thin">
        <color rgb="FF426E5C"/>
      </top>
      <bottom/>
      <diagonal/>
    </border>
    <border>
      <left style="thin">
        <color rgb="FF426E5C"/>
      </left>
      <right style="double">
        <color rgb="FF426E5C"/>
      </right>
      <top style="thin">
        <color rgb="FF426E5C"/>
      </top>
      <bottom/>
      <diagonal/>
    </border>
  </borders>
  <cellStyleXfs count="106">
    <xf numFmtId="0" fontId="0" fillId="0" borderId="0"/>
    <xf numFmtId="0" fontId="2" fillId="0" borderId="0"/>
    <xf numFmtId="0" fontId="3"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1" applyNumberFormat="0" applyAlignment="0" applyProtection="0"/>
    <xf numFmtId="0" fontId="8" fillId="22" borderId="2" applyNumberFormat="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8" borderId="1" applyNumberFormat="0" applyAlignment="0" applyProtection="0"/>
    <xf numFmtId="0" fontId="15" fillId="0" borderId="6" applyNumberFormat="0" applyFill="0" applyAlignment="0" applyProtection="0"/>
    <xf numFmtId="171"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0" fontId="16" fillId="21"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9" fillId="26" borderId="10" applyNumberFormat="0" applyAlignment="0" applyProtection="0"/>
    <xf numFmtId="0" fontId="30" fillId="27" borderId="11" applyNumberFormat="0" applyAlignment="0" applyProtection="0"/>
    <xf numFmtId="0" fontId="1" fillId="28" borderId="0" applyNumberFormat="0" applyBorder="0" applyAlignment="0" applyProtection="0"/>
  </cellStyleXfs>
  <cellXfs count="1137">
    <xf numFmtId="0" fontId="0" fillId="0" borderId="0" xfId="0"/>
    <xf numFmtId="0" fontId="21" fillId="2" borderId="9" xfId="0" applyFont="1" applyFill="1" applyBorder="1" applyAlignment="1">
      <alignment horizontal="justify" vertical="center" wrapText="1"/>
    </xf>
    <xf numFmtId="0" fontId="21" fillId="2" borderId="9" xfId="0" applyFont="1" applyFill="1" applyBorder="1" applyAlignment="1">
      <alignment horizontal="left" vertical="center" wrapText="1"/>
    </xf>
    <xf numFmtId="0" fontId="23" fillId="0" borderId="0" xfId="0" applyFont="1"/>
    <xf numFmtId="0" fontId="19" fillId="0" borderId="0" xfId="0" applyFont="1"/>
    <xf numFmtId="3" fontId="24" fillId="25" borderId="9" xfId="0" applyNumberFormat="1" applyFont="1" applyFill="1" applyBorder="1" applyAlignment="1">
      <alignment horizontal="center" vertical="center" wrapText="1"/>
    </xf>
    <xf numFmtId="3" fontId="21" fillId="2" borderId="9" xfId="0" applyNumberFormat="1" applyFont="1" applyFill="1" applyBorder="1" applyAlignment="1">
      <alignment horizontal="center" vertical="center" wrapText="1"/>
    </xf>
    <xf numFmtId="3" fontId="21" fillId="0" borderId="9" xfId="0" applyNumberFormat="1" applyFont="1" applyFill="1" applyBorder="1" applyAlignment="1">
      <alignment horizontal="center" vertical="center" wrapText="1"/>
    </xf>
    <xf numFmtId="3" fontId="24" fillId="25" borderId="9" xfId="0" applyNumberFormat="1" applyFont="1" applyFill="1" applyBorder="1" applyAlignment="1">
      <alignment horizontal="center" vertical="center" textRotation="90" wrapText="1"/>
    </xf>
    <xf numFmtId="4" fontId="21" fillId="0" borderId="9"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44" fontId="21" fillId="0" borderId="9" xfId="102" applyFont="1" applyFill="1" applyBorder="1" applyAlignment="1">
      <alignment horizontal="center" vertical="center" wrapText="1"/>
    </xf>
    <xf numFmtId="44" fontId="19" fillId="0" borderId="9" xfId="102" applyFont="1" applyFill="1" applyBorder="1" applyAlignment="1">
      <alignment horizontal="center" vertical="center" wrapText="1"/>
    </xf>
    <xf numFmtId="0" fontId="19" fillId="0" borderId="9" xfId="0" applyFont="1" applyFill="1" applyBorder="1" applyAlignment="1">
      <alignment horizontal="center" vertical="center"/>
    </xf>
    <xf numFmtId="44" fontId="19" fillId="0" borderId="9" xfId="102" applyFont="1" applyFill="1" applyBorder="1" applyAlignment="1">
      <alignment horizontal="center" vertical="center"/>
    </xf>
    <xf numFmtId="0" fontId="21" fillId="0" borderId="9" xfId="0" applyFont="1" applyFill="1" applyBorder="1" applyAlignment="1">
      <alignment horizontal="center" vertical="center"/>
    </xf>
    <xf numFmtId="0" fontId="27" fillId="0" borderId="9" xfId="0" applyFont="1" applyFill="1" applyBorder="1" applyAlignment="1">
      <alignment horizontal="left" vertical="center" wrapText="1"/>
    </xf>
    <xf numFmtId="44" fontId="21" fillId="2" borderId="9" xfId="102" applyFont="1" applyFill="1" applyBorder="1" applyAlignment="1">
      <alignment horizontal="right" vertical="center" wrapText="1"/>
    </xf>
    <xf numFmtId="3" fontId="21" fillId="0" borderId="9" xfId="0" applyNumberFormat="1" applyFont="1" applyFill="1" applyBorder="1" applyAlignment="1">
      <alignment vertical="center" wrapText="1"/>
    </xf>
    <xf numFmtId="0" fontId="19" fillId="0" borderId="0" xfId="0" applyFont="1" applyFill="1"/>
    <xf numFmtId="1" fontId="19" fillId="0" borderId="9" xfId="0" applyNumberFormat="1" applyFont="1" applyFill="1" applyBorder="1" applyAlignment="1">
      <alignment horizontal="center" vertical="center"/>
    </xf>
    <xf numFmtId="3" fontId="21" fillId="0" borderId="9" xfId="0" applyNumberFormat="1" applyFont="1" applyFill="1" applyBorder="1" applyAlignment="1">
      <alignment horizontal="justify" vertical="center" wrapText="1"/>
    </xf>
    <xf numFmtId="3" fontId="19" fillId="0" borderId="9" xfId="0" applyNumberFormat="1" applyFont="1" applyFill="1" applyBorder="1" applyAlignment="1">
      <alignment horizontal="center" vertical="center"/>
    </xf>
    <xf numFmtId="165" fontId="21" fillId="0" borderId="9" xfId="101" applyFont="1" applyFill="1" applyBorder="1" applyAlignment="1">
      <alignment horizontal="center" vertical="center" wrapText="1"/>
    </xf>
    <xf numFmtId="1" fontId="21" fillId="2" borderId="9" xfId="100" applyNumberFormat="1" applyFont="1" applyFill="1" applyBorder="1" applyAlignment="1">
      <alignment horizontal="center" vertical="center" wrapText="1"/>
    </xf>
    <xf numFmtId="0" fontId="19" fillId="2" borderId="0" xfId="0" applyFont="1" applyFill="1"/>
    <xf numFmtId="3" fontId="21" fillId="0" borderId="9" xfId="0" applyNumberFormat="1" applyFont="1" applyFill="1" applyBorder="1" applyAlignment="1">
      <alignment horizontal="left" vertical="center" wrapText="1"/>
    </xf>
    <xf numFmtId="44" fontId="19" fillId="24" borderId="9" xfId="102" applyFont="1" applyFill="1" applyBorder="1" applyAlignment="1">
      <alignment horizontal="center" vertical="center"/>
    </xf>
    <xf numFmtId="44" fontId="21" fillId="24" borderId="9" xfId="102" applyFont="1" applyFill="1" applyBorder="1" applyAlignment="1">
      <alignment horizontal="center" vertical="center" wrapText="1"/>
    </xf>
    <xf numFmtId="9" fontId="19" fillId="0" borderId="9" xfId="101" applyNumberFormat="1" applyFont="1" applyFill="1" applyBorder="1" applyAlignment="1">
      <alignment horizontal="center" vertical="center"/>
    </xf>
    <xf numFmtId="0" fontId="19" fillId="0" borderId="9" xfId="0" applyFont="1" applyFill="1" applyBorder="1" applyAlignment="1">
      <alignment wrapText="1"/>
    </xf>
    <xf numFmtId="3" fontId="19" fillId="24" borderId="9" xfId="0" applyNumberFormat="1" applyFont="1" applyFill="1" applyBorder="1" applyAlignment="1">
      <alignment horizontal="center" vertical="center"/>
    </xf>
    <xf numFmtId="3" fontId="21" fillId="24" borderId="9" xfId="0" applyNumberFormat="1" applyFont="1" applyFill="1" applyBorder="1" applyAlignment="1">
      <alignment horizontal="center" vertical="center" wrapText="1"/>
    </xf>
    <xf numFmtId="0" fontId="19" fillId="24" borderId="9" xfId="0" applyFont="1" applyFill="1" applyBorder="1" applyAlignment="1">
      <alignment horizontal="center" vertical="center"/>
    </xf>
    <xf numFmtId="0" fontId="19" fillId="24" borderId="9" xfId="0" applyFont="1" applyFill="1" applyBorder="1" applyAlignment="1">
      <alignment horizontal="center"/>
    </xf>
    <xf numFmtId="3" fontId="19" fillId="24" borderId="9" xfId="0" applyNumberFormat="1" applyFont="1" applyFill="1" applyBorder="1" applyAlignment="1">
      <alignment horizontal="center"/>
    </xf>
    <xf numFmtId="4" fontId="21" fillId="24" borderId="9" xfId="0" applyNumberFormat="1" applyFont="1" applyFill="1" applyBorder="1" applyAlignment="1">
      <alignment horizontal="center" vertical="center" wrapText="1"/>
    </xf>
    <xf numFmtId="4" fontId="19" fillId="24" borderId="9" xfId="0" applyNumberFormat="1" applyFont="1" applyFill="1" applyBorder="1" applyAlignment="1">
      <alignment horizontal="center"/>
    </xf>
    <xf numFmtId="44" fontId="21" fillId="0" borderId="9" xfId="102" applyFont="1" applyFill="1" applyBorder="1" applyAlignment="1">
      <alignment horizontal="center" vertical="center"/>
    </xf>
    <xf numFmtId="172" fontId="32" fillId="0" borderId="9" xfId="0" applyNumberFormat="1" applyFont="1" applyBorder="1" applyAlignment="1">
      <alignment horizontal="center" vertical="center" wrapText="1"/>
    </xf>
    <xf numFmtId="3" fontId="33" fillId="0" borderId="9" xfId="0" applyNumberFormat="1" applyFont="1" applyBorder="1" applyAlignment="1">
      <alignment vertical="center" wrapText="1"/>
    </xf>
    <xf numFmtId="3" fontId="33" fillId="0" borderId="9" xfId="0" applyNumberFormat="1" applyFont="1" applyBorder="1" applyAlignment="1">
      <alignment horizontal="center" vertical="center" wrapText="1"/>
    </xf>
    <xf numFmtId="3" fontId="33" fillId="0" borderId="9" xfId="0" applyNumberFormat="1" applyFont="1" applyBorder="1" applyAlignment="1">
      <alignment horizontal="right" vertical="center" wrapText="1"/>
    </xf>
    <xf numFmtId="4" fontId="33" fillId="0" borderId="9" xfId="0" applyNumberFormat="1" applyFont="1" applyBorder="1" applyAlignment="1">
      <alignment horizontal="center" vertical="center" wrapText="1"/>
    </xf>
    <xf numFmtId="4" fontId="33" fillId="0" borderId="9" xfId="0" applyNumberFormat="1" applyFont="1" applyBorder="1" applyAlignment="1">
      <alignment horizontal="right" vertical="center" wrapText="1"/>
    </xf>
    <xf numFmtId="49" fontId="33" fillId="0" borderId="9" xfId="0" applyNumberFormat="1" applyFont="1" applyBorder="1" applyAlignment="1">
      <alignment horizontal="center" vertical="center" wrapText="1"/>
    </xf>
    <xf numFmtId="4" fontId="32" fillId="0" borderId="9" xfId="0" applyNumberFormat="1" applyFont="1" applyBorder="1" applyAlignment="1">
      <alignment horizontal="center" vertical="center" wrapText="1"/>
    </xf>
    <xf numFmtId="3" fontId="33" fillId="2" borderId="9" xfId="0" applyNumberFormat="1" applyFont="1" applyFill="1" applyBorder="1" applyAlignment="1">
      <alignment vertical="center" wrapText="1"/>
    </xf>
    <xf numFmtId="3" fontId="33" fillId="2" borderId="9" xfId="0" applyNumberFormat="1" applyFont="1" applyFill="1" applyBorder="1" applyAlignment="1">
      <alignment horizontal="center" vertical="center" wrapText="1"/>
    </xf>
    <xf numFmtId="4" fontId="33" fillId="2" borderId="9" xfId="0" applyNumberFormat="1" applyFont="1" applyFill="1" applyBorder="1" applyAlignment="1">
      <alignment horizontal="right" vertical="center" wrapText="1"/>
    </xf>
    <xf numFmtId="3" fontId="33" fillId="2" borderId="9" xfId="0" applyNumberFormat="1" applyFont="1" applyFill="1" applyBorder="1" applyAlignment="1">
      <alignment horizontal="right" vertical="center" wrapText="1"/>
    </xf>
    <xf numFmtId="0" fontId="0" fillId="0" borderId="9" xfId="0" applyBorder="1"/>
    <xf numFmtId="49" fontId="33" fillId="29" borderId="9" xfId="0" applyNumberFormat="1" applyFont="1" applyFill="1" applyBorder="1" applyAlignment="1">
      <alignment horizontal="center" vertical="center" wrapText="1"/>
    </xf>
    <xf numFmtId="3" fontId="33" fillId="29" borderId="9" xfId="0" applyNumberFormat="1" applyFont="1" applyFill="1" applyBorder="1" applyAlignment="1">
      <alignment horizontal="center" vertical="center" wrapText="1"/>
    </xf>
    <xf numFmtId="0" fontId="19" fillId="0" borderId="0" xfId="0" applyFont="1" applyAlignment="1">
      <alignment vertical="center"/>
    </xf>
    <xf numFmtId="0" fontId="34" fillId="0" borderId="0" xfId="0" applyFont="1"/>
    <xf numFmtId="3" fontId="24" fillId="25" borderId="22" xfId="0" applyNumberFormat="1" applyFont="1" applyFill="1" applyBorder="1" applyAlignment="1">
      <alignment horizontal="center" vertical="center" wrapText="1"/>
    </xf>
    <xf numFmtId="0" fontId="35" fillId="0" borderId="19" xfId="0" applyFont="1" applyBorder="1" applyAlignment="1">
      <alignment horizontal="justify" vertical="center"/>
    </xf>
    <xf numFmtId="3" fontId="21" fillId="0" borderId="19" xfId="0" applyNumberFormat="1" applyFont="1" applyBorder="1" applyAlignment="1">
      <alignment horizontal="center" vertical="center" wrapText="1"/>
    </xf>
    <xf numFmtId="3" fontId="21" fillId="0" borderId="19" xfId="0" applyNumberFormat="1" applyFont="1" applyBorder="1" applyAlignment="1">
      <alignment horizontal="left" vertical="center" wrapText="1"/>
    </xf>
    <xf numFmtId="3" fontId="21" fillId="2" borderId="19" xfId="0" applyNumberFormat="1" applyFont="1" applyFill="1" applyBorder="1" applyAlignment="1">
      <alignment horizontal="center" vertical="center" wrapText="1"/>
    </xf>
    <xf numFmtId="44" fontId="21" fillId="0" borderId="19" xfId="102" applyFont="1" applyFill="1" applyBorder="1" applyAlignment="1">
      <alignment horizontal="right" vertical="center" wrapText="1"/>
    </xf>
    <xf numFmtId="0" fontId="36" fillId="0" borderId="26" xfId="0" applyFont="1" applyBorder="1"/>
    <xf numFmtId="3" fontId="24" fillId="25" borderId="22" xfId="0" applyNumberFormat="1" applyFont="1" applyFill="1" applyBorder="1" applyAlignment="1">
      <alignment horizontal="center" vertical="center" textRotation="90" wrapText="1"/>
    </xf>
    <xf numFmtId="3" fontId="24" fillId="25" borderId="23" xfId="0" applyNumberFormat="1" applyFont="1" applyFill="1" applyBorder="1" applyAlignment="1">
      <alignment horizontal="center" vertical="center" textRotation="90" wrapText="1"/>
    </xf>
    <xf numFmtId="3" fontId="43" fillId="32" borderId="37" xfId="0" applyNumberFormat="1" applyFont="1" applyFill="1" applyBorder="1" applyAlignment="1">
      <alignment horizontal="center" vertical="center" wrapText="1"/>
    </xf>
    <xf numFmtId="3" fontId="38" fillId="0" borderId="37" xfId="0" applyNumberFormat="1" applyFont="1" applyBorder="1" applyAlignment="1">
      <alignment horizontal="center" vertical="center" wrapText="1"/>
    </xf>
    <xf numFmtId="4" fontId="38" fillId="0" borderId="37" xfId="0" applyNumberFormat="1" applyFont="1" applyBorder="1" applyAlignment="1">
      <alignment horizontal="center" vertical="center" wrapText="1"/>
    </xf>
    <xf numFmtId="3" fontId="38" fillId="31" borderId="37" xfId="0" applyNumberFormat="1" applyFont="1" applyFill="1" applyBorder="1" applyAlignment="1">
      <alignment horizontal="center" vertical="center" wrapText="1"/>
    </xf>
    <xf numFmtId="4" fontId="43" fillId="32" borderId="37" xfId="0" applyNumberFormat="1" applyFont="1" applyFill="1" applyBorder="1" applyAlignment="1">
      <alignment horizontal="center" vertical="center" wrapText="1"/>
    </xf>
    <xf numFmtId="3" fontId="43" fillId="32" borderId="39" xfId="0" applyNumberFormat="1" applyFont="1" applyFill="1" applyBorder="1" applyAlignment="1">
      <alignment horizontal="center" vertical="center" textRotation="90" wrapText="1"/>
    </xf>
    <xf numFmtId="3" fontId="43" fillId="32" borderId="37" xfId="0" applyNumberFormat="1" applyFont="1" applyFill="1" applyBorder="1" applyAlignment="1">
      <alignment horizontal="center" vertical="center" textRotation="90" wrapText="1"/>
    </xf>
    <xf numFmtId="3" fontId="38" fillId="0" borderId="30" xfId="0" applyNumberFormat="1" applyFont="1" applyBorder="1" applyAlignment="1">
      <alignment horizontal="center" vertical="center" wrapText="1"/>
    </xf>
    <xf numFmtId="49" fontId="38" fillId="0" borderId="37" xfId="0" applyNumberFormat="1" applyFont="1" applyBorder="1" applyAlignment="1">
      <alignment horizontal="center" vertical="center" wrapText="1"/>
    </xf>
    <xf numFmtId="4" fontId="38" fillId="0" borderId="30" xfId="0" applyNumberFormat="1" applyFont="1" applyBorder="1" applyAlignment="1">
      <alignment horizontal="center" vertical="center" wrapText="1"/>
    </xf>
    <xf numFmtId="0" fontId="38" fillId="0" borderId="37" xfId="0" applyFont="1" applyBorder="1" applyAlignment="1">
      <alignment horizontal="center" vertical="center"/>
    </xf>
    <xf numFmtId="4" fontId="38" fillId="0" borderId="37" xfId="0" applyNumberFormat="1" applyFont="1" applyBorder="1" applyAlignment="1">
      <alignment horizontal="center" vertical="center"/>
    </xf>
    <xf numFmtId="4" fontId="44" fillId="0" borderId="37" xfId="0" applyNumberFormat="1" applyFont="1" applyBorder="1" applyAlignment="1">
      <alignment horizontal="center" vertical="center" wrapText="1"/>
    </xf>
    <xf numFmtId="4" fontId="38" fillId="31" borderId="37" xfId="0" applyNumberFormat="1" applyFont="1" applyFill="1" applyBorder="1" applyAlignment="1">
      <alignment horizontal="center" vertical="center" wrapText="1"/>
    </xf>
    <xf numFmtId="3" fontId="38" fillId="30" borderId="37" xfId="0" applyNumberFormat="1" applyFont="1" applyFill="1" applyBorder="1" applyAlignment="1">
      <alignment horizontal="center" vertical="center" wrapText="1"/>
    </xf>
    <xf numFmtId="4" fontId="38" fillId="30" borderId="37" xfId="0" applyNumberFormat="1" applyFont="1" applyFill="1" applyBorder="1" applyAlignment="1">
      <alignment horizontal="center" vertical="center" wrapText="1"/>
    </xf>
    <xf numFmtId="3" fontId="38" fillId="31" borderId="30" xfId="0" applyNumberFormat="1" applyFont="1" applyFill="1" applyBorder="1" applyAlignment="1">
      <alignment horizontal="center" vertical="center" wrapText="1"/>
    </xf>
    <xf numFmtId="4" fontId="38" fillId="31" borderId="30" xfId="0" applyNumberFormat="1" applyFont="1" applyFill="1" applyBorder="1" applyAlignment="1">
      <alignment horizontal="center" vertical="center" wrapText="1"/>
    </xf>
    <xf numFmtId="49" fontId="38" fillId="31" borderId="37" xfId="0" applyNumberFormat="1" applyFont="1" applyFill="1" applyBorder="1" applyAlignment="1">
      <alignment horizontal="center" vertical="center" wrapText="1"/>
    </xf>
    <xf numFmtId="3" fontId="24" fillId="25" borderId="19" xfId="0" applyNumberFormat="1" applyFont="1" applyFill="1" applyBorder="1" applyAlignment="1">
      <alignment horizontal="center" vertical="center"/>
    </xf>
    <xf numFmtId="0" fontId="19" fillId="0" borderId="21" xfId="0" applyFont="1" applyBorder="1" applyAlignment="1">
      <alignment horizontal="justify" vertical="center" wrapText="1"/>
    </xf>
    <xf numFmtId="3" fontId="21" fillId="0" borderId="22" xfId="0" applyNumberFormat="1" applyFont="1" applyBorder="1" applyAlignment="1">
      <alignment horizontal="center" vertical="center" wrapText="1"/>
    </xf>
    <xf numFmtId="3" fontId="21" fillId="2" borderId="22" xfId="0" applyNumberFormat="1" applyFont="1" applyFill="1" applyBorder="1" applyAlignment="1">
      <alignment horizontal="center" vertical="center" wrapText="1"/>
    </xf>
    <xf numFmtId="44" fontId="21" fillId="0" borderId="10" xfId="102" applyFont="1" applyFill="1" applyBorder="1" applyAlignment="1">
      <alignment horizontal="center" vertical="center" wrapText="1"/>
    </xf>
    <xf numFmtId="0" fontId="22" fillId="0" borderId="22" xfId="0" applyFont="1" applyBorder="1"/>
    <xf numFmtId="3" fontId="24" fillId="25" borderId="19" xfId="0" applyNumberFormat="1" applyFont="1" applyFill="1" applyBorder="1" applyAlignment="1">
      <alignment horizontal="center" vertical="center" wrapText="1"/>
    </xf>
    <xf numFmtId="3" fontId="24" fillId="25" borderId="19" xfId="0" applyNumberFormat="1" applyFont="1" applyFill="1" applyBorder="1" applyAlignment="1">
      <alignment horizontal="center" vertical="center" textRotation="90"/>
    </xf>
    <xf numFmtId="3" fontId="21" fillId="0" borderId="19" xfId="0" applyNumberFormat="1" applyFont="1" applyBorder="1" applyAlignment="1">
      <alignment vertical="center" wrapText="1"/>
    </xf>
    <xf numFmtId="44" fontId="21" fillId="0" borderId="19" xfId="102" applyFont="1" applyFill="1" applyBorder="1" applyAlignment="1">
      <alignment horizontal="center" vertical="center" wrapText="1"/>
    </xf>
    <xf numFmtId="3" fontId="21" fillId="0" borderId="19"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4" fontId="19" fillId="0" borderId="19" xfId="102" applyFont="1" applyFill="1" applyBorder="1" applyAlignment="1">
      <alignment horizontal="center" vertical="center" wrapText="1"/>
    </xf>
    <xf numFmtId="4" fontId="21" fillId="0" borderId="19" xfId="0" applyNumberFormat="1" applyFont="1" applyBorder="1" applyAlignment="1">
      <alignment horizontal="center" vertical="center" wrapText="1"/>
    </xf>
    <xf numFmtId="0" fontId="19" fillId="0" borderId="19" xfId="0" applyFont="1" applyBorder="1" applyAlignment="1">
      <alignment horizontal="left" vertical="top" wrapText="1"/>
    </xf>
    <xf numFmtId="0" fontId="19" fillId="0" borderId="19" xfId="0" applyFont="1" applyBorder="1" applyAlignment="1">
      <alignment horizontal="left" vertical="center" wrapText="1"/>
    </xf>
    <xf numFmtId="0" fontId="19" fillId="0" borderId="19" xfId="0" applyFont="1" applyBorder="1" applyAlignment="1">
      <alignment horizontal="center" vertical="center"/>
    </xf>
    <xf numFmtId="44" fontId="19" fillId="0" borderId="19" xfId="102" applyFont="1" applyFill="1" applyBorder="1" applyAlignment="1">
      <alignment horizontal="center" vertical="center"/>
    </xf>
    <xf numFmtId="3" fontId="19" fillId="0" borderId="19" xfId="0" applyNumberFormat="1" applyFont="1" applyBorder="1" applyAlignment="1">
      <alignment horizontal="right" vertical="center"/>
    </xf>
    <xf numFmtId="3" fontId="21" fillId="0" borderId="19" xfId="0" applyNumberFormat="1" applyFont="1" applyBorder="1" applyAlignment="1">
      <alignment horizontal="right" vertical="center" wrapText="1"/>
    </xf>
    <xf numFmtId="4" fontId="19" fillId="0" borderId="19" xfId="0" applyNumberFormat="1" applyFont="1" applyBorder="1" applyAlignment="1">
      <alignment horizontal="center" vertical="center" wrapText="1"/>
    </xf>
    <xf numFmtId="4" fontId="21" fillId="0" borderId="19" xfId="0" applyNumberFormat="1" applyFont="1" applyBorder="1" applyAlignment="1">
      <alignment horizontal="right" vertical="center" wrapText="1"/>
    </xf>
    <xf numFmtId="3" fontId="21" fillId="24" borderId="19" xfId="0" applyNumberFormat="1" applyFont="1" applyFill="1" applyBorder="1" applyAlignment="1">
      <alignment horizontal="center" vertical="center" wrapText="1"/>
    </xf>
    <xf numFmtId="0" fontId="19" fillId="24" borderId="0" xfId="0" applyFont="1" applyFill="1"/>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9" xfId="0" applyFont="1" applyBorder="1" applyAlignment="1">
      <alignment horizontal="justify" vertical="center" wrapText="1"/>
    </xf>
    <xf numFmtId="0" fontId="21" fillId="2" borderId="19" xfId="0" applyFont="1" applyFill="1" applyBorder="1" applyAlignment="1">
      <alignment horizontal="justify" vertical="center" wrapText="1"/>
    </xf>
    <xf numFmtId="3" fontId="21" fillId="2" borderId="19" xfId="0" applyNumberFormat="1" applyFont="1" applyFill="1" applyBorder="1" applyAlignment="1">
      <alignment horizontal="left" vertical="center" wrapText="1"/>
    </xf>
    <xf numFmtId="44" fontId="21" fillId="2" borderId="19" xfId="102" applyFont="1" applyFill="1" applyBorder="1" applyAlignment="1">
      <alignment horizontal="center" vertical="center" wrapText="1"/>
    </xf>
    <xf numFmtId="44" fontId="21" fillId="2" borderId="19" xfId="102" applyFont="1" applyFill="1" applyBorder="1" applyAlignment="1">
      <alignment horizontal="right" vertical="center" wrapText="1"/>
    </xf>
    <xf numFmtId="49" fontId="21" fillId="2" borderId="19" xfId="0" applyNumberFormat="1" applyFont="1" applyFill="1" applyBorder="1" applyAlignment="1">
      <alignment horizontal="center" vertical="center" wrapText="1"/>
    </xf>
    <xf numFmtId="3" fontId="21" fillId="0" borderId="19" xfId="0" applyNumberFormat="1" applyFont="1" applyBorder="1" applyAlignment="1">
      <alignment horizontal="left" vertical="top" wrapText="1"/>
    </xf>
    <xf numFmtId="0" fontId="19"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Border="1" applyAlignment="1">
      <alignment horizontal="justify" vertical="center" wrapText="1"/>
    </xf>
    <xf numFmtId="4" fontId="19" fillId="0" borderId="19" xfId="0" applyNumberFormat="1" applyFont="1" applyBorder="1" applyAlignment="1">
      <alignment horizontal="center" vertical="center" wrapText="1"/>
    </xf>
    <xf numFmtId="3" fontId="21" fillId="2" borderId="19" xfId="0" applyNumberFormat="1" applyFont="1" applyFill="1" applyBorder="1" applyAlignment="1">
      <alignment vertical="center" wrapText="1"/>
    </xf>
    <xf numFmtId="4" fontId="21" fillId="2" borderId="19" xfId="0" applyNumberFormat="1" applyFont="1" applyFill="1" applyBorder="1" applyAlignment="1">
      <alignment horizontal="right" vertical="center" wrapText="1"/>
    </xf>
    <xf numFmtId="0" fontId="27" fillId="0" borderId="19" xfId="0" applyFont="1" applyBorder="1" applyAlignment="1">
      <alignment horizontal="justify" vertical="center"/>
    </xf>
    <xf numFmtId="3" fontId="21" fillId="0" borderId="19" xfId="0" applyNumberFormat="1" applyFont="1" applyBorder="1" applyAlignment="1">
      <alignment horizontal="left" vertical="center" wrapText="1"/>
    </xf>
    <xf numFmtId="0" fontId="19" fillId="2" borderId="19" xfId="0" applyFont="1" applyFill="1" applyBorder="1" applyAlignment="1">
      <alignment vertical="center" wrapText="1"/>
    </xf>
    <xf numFmtId="0" fontId="19" fillId="0" borderId="19" xfId="0" applyFont="1" applyBorder="1" applyAlignment="1">
      <alignment horizontal="left" vertical="center"/>
    </xf>
    <xf numFmtId="44" fontId="19" fillId="0" borderId="19" xfId="102" applyFont="1" applyBorder="1" applyAlignment="1">
      <alignment horizontal="right" vertical="center"/>
    </xf>
    <xf numFmtId="0" fontId="19" fillId="0" borderId="19" xfId="0" applyFont="1" applyBorder="1" applyAlignment="1">
      <alignment horizontal="center" vertical="center"/>
    </xf>
    <xf numFmtId="0" fontId="19" fillId="0" borderId="19" xfId="0" applyFont="1" applyBorder="1" applyAlignment="1">
      <alignment vertical="center"/>
    </xf>
    <xf numFmtId="44" fontId="19" fillId="0" borderId="19" xfId="102" applyFont="1" applyBorder="1" applyAlignment="1">
      <alignment vertical="center"/>
    </xf>
    <xf numFmtId="44" fontId="21" fillId="0" borderId="19" xfId="102" applyFont="1" applyFill="1" applyBorder="1" applyAlignment="1">
      <alignment vertical="center" wrapText="1"/>
    </xf>
    <xf numFmtId="0" fontId="46" fillId="0" borderId="19" xfId="0" applyFont="1" applyBorder="1" applyAlignment="1">
      <alignment horizontal="center"/>
    </xf>
    <xf numFmtId="0" fontId="0" fillId="0" borderId="19" xfId="0" applyBorder="1" applyAlignment="1">
      <alignment horizontal="center"/>
    </xf>
    <xf numFmtId="173" fontId="0" fillId="0" borderId="19" xfId="0" applyNumberFormat="1" applyBorder="1"/>
    <xf numFmtId="0" fontId="0" fillId="0" borderId="19" xfId="0" applyBorder="1" applyAlignment="1">
      <alignment horizontal="center" vertical="center"/>
    </xf>
    <xf numFmtId="0" fontId="47" fillId="0" borderId="0" xfId="0" applyFont="1"/>
    <xf numFmtId="0" fontId="31" fillId="0" borderId="0" xfId="0" applyFont="1"/>
    <xf numFmtId="0" fontId="19" fillId="0" borderId="19" xfId="0" applyFont="1" applyBorder="1" applyAlignment="1">
      <alignment horizontal="justify" vertical="top" wrapText="1"/>
    </xf>
    <xf numFmtId="172" fontId="19" fillId="0" borderId="19" xfId="0" applyNumberFormat="1" applyFont="1" applyBorder="1" applyAlignment="1">
      <alignment horizontal="center" vertical="center" wrapText="1"/>
    </xf>
    <xf numFmtId="3" fontId="24" fillId="25" borderId="19" xfId="0" applyNumberFormat="1" applyFont="1" applyFill="1" applyBorder="1" applyAlignment="1">
      <alignment horizontal="center" vertical="center" textRotation="90" wrapText="1"/>
    </xf>
    <xf numFmtId="3" fontId="21" fillId="0" borderId="55" xfId="0" applyNumberFormat="1" applyFont="1" applyBorder="1" applyAlignment="1">
      <alignment horizontal="center" vertical="top" wrapText="1"/>
    </xf>
    <xf numFmtId="3" fontId="21" fillId="0" borderId="43" xfId="0" applyNumberFormat="1" applyFont="1" applyBorder="1" applyAlignment="1">
      <alignment horizontal="center" vertical="center" wrapText="1"/>
    </xf>
    <xf numFmtId="3" fontId="21" fillId="0" borderId="57" xfId="0" applyNumberFormat="1" applyFont="1" applyBorder="1" applyAlignment="1">
      <alignment horizontal="center" vertical="center" wrapText="1"/>
    </xf>
    <xf numFmtId="3" fontId="21" fillId="0" borderId="60" xfId="0" applyNumberFormat="1" applyFont="1" applyBorder="1" applyAlignment="1">
      <alignment horizontal="center" vertical="top" wrapText="1"/>
    </xf>
    <xf numFmtId="3" fontId="21" fillId="0" borderId="61" xfId="0" applyNumberFormat="1" applyFont="1" applyBorder="1" applyAlignment="1">
      <alignment horizontal="center" vertical="center" wrapText="1"/>
    </xf>
    <xf numFmtId="3" fontId="21" fillId="0" borderId="44"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0" fontId="24" fillId="25" borderId="19" xfId="0" applyFont="1" applyFill="1" applyBorder="1" applyAlignment="1">
      <alignment horizontal="center" vertical="center" wrapText="1"/>
    </xf>
    <xf numFmtId="49" fontId="21" fillId="0" borderId="19" xfId="0" applyNumberFormat="1" applyFont="1" applyBorder="1" applyAlignment="1">
      <alignment horizontal="left" vertical="center" wrapText="1"/>
    </xf>
    <xf numFmtId="0" fontId="23" fillId="0" borderId="0" xfId="0" applyFont="1" applyAlignment="1">
      <alignment horizontal="center" vertical="center" wrapText="1"/>
    </xf>
    <xf numFmtId="3" fontId="21" fillId="24" borderId="64" xfId="0" applyNumberFormat="1" applyFont="1" applyFill="1" applyBorder="1" applyAlignment="1">
      <alignment vertical="center" wrapText="1"/>
    </xf>
    <xf numFmtId="3" fontId="21" fillId="24" borderId="64" xfId="0" applyNumberFormat="1" applyFont="1" applyFill="1" applyBorder="1" applyAlignment="1">
      <alignment horizontal="center" vertical="center" wrapText="1"/>
    </xf>
    <xf numFmtId="44" fontId="21" fillId="24" borderId="64" xfId="102" applyFont="1" applyFill="1" applyBorder="1" applyAlignment="1">
      <alignment horizontal="right" vertical="center" wrapText="1"/>
    </xf>
    <xf numFmtId="44" fontId="21" fillId="0" borderId="64" xfId="102" applyFont="1" applyFill="1" applyBorder="1" applyAlignment="1">
      <alignment horizontal="right" vertical="center" wrapText="1"/>
    </xf>
    <xf numFmtId="49" fontId="21" fillId="0" borderId="64"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3" fontId="21" fillId="0" borderId="64" xfId="0" applyNumberFormat="1" applyFont="1" applyBorder="1" applyAlignment="1">
      <alignment horizontal="left" vertical="center" wrapText="1"/>
    </xf>
    <xf numFmtId="3" fontId="21" fillId="0" borderId="64" xfId="0" applyNumberFormat="1" applyFont="1" applyBorder="1" applyAlignment="1">
      <alignment vertical="center" wrapText="1"/>
    </xf>
    <xf numFmtId="44" fontId="21" fillId="2" borderId="64" xfId="102" applyFont="1" applyFill="1" applyBorder="1" applyAlignment="1">
      <alignment horizontal="right" vertical="center" wrapText="1"/>
    </xf>
    <xf numFmtId="3" fontId="21" fillId="0" borderId="14" xfId="0" applyNumberFormat="1" applyFont="1" applyBorder="1" applyAlignment="1">
      <alignment vertical="center" wrapText="1"/>
    </xf>
    <xf numFmtId="3" fontId="21" fillId="0" borderId="14" xfId="0" applyNumberFormat="1" applyFont="1" applyBorder="1" applyAlignment="1">
      <alignment horizontal="center" vertical="center" wrapText="1"/>
    </xf>
    <xf numFmtId="44" fontId="21" fillId="0" borderId="14" xfId="102" applyFont="1" applyFill="1" applyBorder="1" applyAlignment="1">
      <alignment horizontal="center" vertical="center" wrapText="1"/>
    </xf>
    <xf numFmtId="4" fontId="21" fillId="0" borderId="19" xfId="0" applyNumberFormat="1" applyFont="1" applyBorder="1" applyAlignment="1">
      <alignment horizontal="center" vertical="center" wrapText="1"/>
    </xf>
    <xf numFmtId="44" fontId="19" fillId="0" borderId="19" xfId="102" applyFont="1" applyFill="1" applyBorder="1" applyAlignment="1">
      <alignment horizontal="center" vertical="center"/>
    </xf>
    <xf numFmtId="44" fontId="21" fillId="0" borderId="22" xfId="102" applyFont="1" applyFill="1" applyBorder="1" applyAlignment="1">
      <alignment horizontal="center" vertical="center" wrapText="1"/>
    </xf>
    <xf numFmtId="44" fontId="21" fillId="0" borderId="46" xfId="102" applyFont="1" applyFill="1" applyBorder="1" applyAlignment="1">
      <alignment horizontal="center" vertical="center" wrapText="1"/>
    </xf>
    <xf numFmtId="3" fontId="21" fillId="0" borderId="68" xfId="0" applyNumberFormat="1" applyFont="1" applyBorder="1" applyAlignment="1">
      <alignment horizontal="center" vertical="center" wrapText="1"/>
    </xf>
    <xf numFmtId="3" fontId="21" fillId="24" borderId="19" xfId="0" applyNumberFormat="1" applyFont="1" applyFill="1" applyBorder="1" applyAlignment="1">
      <alignment vertical="center" wrapText="1"/>
    </xf>
    <xf numFmtId="44" fontId="21" fillId="24" borderId="19" xfId="102" applyFont="1" applyFill="1" applyBorder="1" applyAlignment="1">
      <alignment horizontal="center" vertical="center" wrapText="1"/>
    </xf>
    <xf numFmtId="3" fontId="21" fillId="0" borderId="13" xfId="0" applyNumberFormat="1" applyFont="1" applyBorder="1" applyAlignment="1">
      <alignment vertical="center" wrapText="1"/>
    </xf>
    <xf numFmtId="44" fontId="19" fillId="0" borderId="19" xfId="102" applyFont="1" applyBorder="1" applyAlignment="1">
      <alignment horizontal="center"/>
    </xf>
    <xf numFmtId="44" fontId="19" fillId="0" borderId="46" xfId="102" applyFont="1" applyBorder="1" applyAlignment="1">
      <alignment horizontal="center"/>
    </xf>
    <xf numFmtId="0" fontId="19" fillId="0" borderId="0" xfId="0" applyFont="1" applyAlignment="1">
      <alignment horizontal="left" vertical="center"/>
    </xf>
    <xf numFmtId="0" fontId="48" fillId="0" borderId="19" xfId="0" applyFont="1" applyBorder="1"/>
    <xf numFmtId="3" fontId="24" fillId="32" borderId="19" xfId="0" applyNumberFormat="1" applyFont="1" applyFill="1" applyBorder="1" applyAlignment="1">
      <alignment horizontal="center" vertical="center"/>
    </xf>
    <xf numFmtId="3" fontId="19" fillId="0" borderId="19" xfId="0" applyNumberFormat="1" applyFont="1" applyBorder="1" applyAlignment="1">
      <alignment horizontal="center" vertical="center" wrapText="1"/>
    </xf>
    <xf numFmtId="3" fontId="19" fillId="31" borderId="19" xfId="0" applyNumberFormat="1" applyFont="1" applyFill="1" applyBorder="1" applyAlignment="1">
      <alignment horizontal="center" vertical="center" wrapText="1"/>
    </xf>
    <xf numFmtId="0" fontId="49" fillId="0" borderId="0" xfId="0" applyFont="1" applyAlignment="1">
      <alignment horizontal="left" vertical="center"/>
    </xf>
    <xf numFmtId="4" fontId="24" fillId="32" borderId="19" xfId="0" applyNumberFormat="1" applyFont="1" applyFill="1" applyBorder="1" applyAlignment="1">
      <alignment horizontal="center" vertical="center" wrapText="1"/>
    </xf>
    <xf numFmtId="3" fontId="24" fillId="32" borderId="19" xfId="0" applyNumberFormat="1" applyFont="1" applyFill="1" applyBorder="1" applyAlignment="1">
      <alignment horizontal="center" vertical="center" textRotation="90"/>
    </xf>
    <xf numFmtId="44" fontId="19" fillId="0" borderId="19" xfId="102" applyFont="1" applyBorder="1" applyAlignment="1">
      <alignment horizontal="center" vertical="center" wrapText="1"/>
    </xf>
    <xf numFmtId="3" fontId="19" fillId="0" borderId="19" xfId="0" applyNumberFormat="1" applyFont="1" applyBorder="1" applyAlignment="1">
      <alignment horizontal="center" vertical="center"/>
    </xf>
    <xf numFmtId="44" fontId="19" fillId="0" borderId="19" xfId="102" applyFont="1" applyBorder="1" applyAlignment="1">
      <alignment horizontal="center" vertical="center"/>
    </xf>
    <xf numFmtId="174" fontId="19" fillId="0" borderId="19" xfId="0" applyNumberFormat="1" applyFont="1" applyBorder="1" applyAlignment="1">
      <alignment vertical="center"/>
    </xf>
    <xf numFmtId="0" fontId="19" fillId="30" borderId="19" xfId="0" applyFont="1" applyFill="1" applyBorder="1" applyAlignment="1">
      <alignment horizontal="center" vertical="center" wrapText="1"/>
    </xf>
    <xf numFmtId="3" fontId="24" fillId="32" borderId="19" xfId="0" applyNumberFormat="1" applyFont="1" applyFill="1" applyBorder="1" applyAlignment="1">
      <alignment horizontal="center" vertical="center" wrapText="1"/>
    </xf>
    <xf numFmtId="0" fontId="19" fillId="0" borderId="0" xfId="0" applyFont="1" applyAlignment="1">
      <alignment wrapText="1"/>
    </xf>
    <xf numFmtId="3" fontId="24" fillId="36" borderId="19" xfId="0" applyNumberFormat="1" applyFont="1" applyFill="1" applyBorder="1" applyAlignment="1">
      <alignment horizontal="center" vertical="center" wrapText="1"/>
    </xf>
    <xf numFmtId="4" fontId="19" fillId="0" borderId="19" xfId="0" applyNumberFormat="1" applyFont="1" applyBorder="1" applyAlignment="1">
      <alignment horizontal="left" vertical="center" wrapText="1"/>
    </xf>
    <xf numFmtId="0" fontId="21" fillId="0" borderId="19" xfId="0" applyFont="1" applyBorder="1" applyAlignment="1">
      <alignment horizontal="center"/>
    </xf>
    <xf numFmtId="0" fontId="51" fillId="2" borderId="0" xfId="0" applyFont="1" applyFill="1"/>
    <xf numFmtId="0" fontId="51" fillId="0" borderId="0" xfId="0" applyFont="1"/>
    <xf numFmtId="4" fontId="24" fillId="36" borderId="19" xfId="0" applyNumberFormat="1" applyFont="1" applyFill="1" applyBorder="1" applyAlignment="1">
      <alignment horizontal="center" vertical="center" wrapText="1"/>
    </xf>
    <xf numFmtId="3" fontId="24" fillId="36" borderId="19" xfId="0" applyNumberFormat="1" applyFont="1" applyFill="1" applyBorder="1" applyAlignment="1">
      <alignment horizontal="center" vertical="center" textRotation="90" wrapText="1"/>
    </xf>
    <xf numFmtId="0" fontId="27" fillId="0" borderId="19" xfId="0" applyFont="1" applyBorder="1" applyAlignment="1">
      <alignment vertical="center" wrapText="1"/>
    </xf>
    <xf numFmtId="174" fontId="19" fillId="0" borderId="19" xfId="0" applyNumberFormat="1" applyFont="1" applyBorder="1" applyAlignment="1">
      <alignment horizontal="center" vertical="center"/>
    </xf>
    <xf numFmtId="49" fontId="19" fillId="0" borderId="19" xfId="0" applyNumberFormat="1" applyFont="1" applyBorder="1" applyAlignment="1">
      <alignment vertical="center" wrapText="1"/>
    </xf>
    <xf numFmtId="0" fontId="19" fillId="0" borderId="19" xfId="0" applyFont="1" applyBorder="1" applyAlignment="1">
      <alignment vertical="center" wrapText="1"/>
    </xf>
    <xf numFmtId="0" fontId="19" fillId="31" borderId="19" xfId="0" applyFont="1" applyFill="1" applyBorder="1" applyAlignment="1">
      <alignment vertical="center" wrapText="1"/>
    </xf>
    <xf numFmtId="0" fontId="19" fillId="31" borderId="19" xfId="0" applyFont="1" applyFill="1" applyBorder="1" applyAlignment="1">
      <alignment horizontal="center" vertical="center"/>
    </xf>
    <xf numFmtId="44" fontId="19" fillId="0" borderId="19" xfId="102" applyFont="1" applyBorder="1" applyAlignment="1">
      <alignment horizontal="right" vertical="center"/>
    </xf>
    <xf numFmtId="0" fontId="19" fillId="0" borderId="19" xfId="0" applyFont="1" applyBorder="1"/>
    <xf numFmtId="44" fontId="19" fillId="40" borderId="19" xfId="102" applyFont="1" applyFill="1" applyBorder="1" applyAlignment="1">
      <alignment horizontal="right" vertical="center"/>
    </xf>
    <xf numFmtId="44" fontId="21" fillId="40" borderId="19" xfId="102" applyFont="1" applyFill="1" applyBorder="1" applyAlignment="1">
      <alignment horizontal="right" vertical="center"/>
    </xf>
    <xf numFmtId="165" fontId="19" fillId="40" borderId="19" xfId="101" applyFont="1" applyFill="1" applyBorder="1" applyAlignment="1">
      <alignment horizontal="center" vertical="center" wrapText="1"/>
    </xf>
    <xf numFmtId="165" fontId="19" fillId="40" borderId="19" xfId="101" applyFont="1" applyFill="1" applyBorder="1" applyAlignment="1">
      <alignment horizontal="center" vertical="center"/>
    </xf>
    <xf numFmtId="0" fontId="19" fillId="40" borderId="19" xfId="0" applyFont="1" applyFill="1" applyBorder="1" applyAlignment="1">
      <alignment horizontal="center" vertical="center"/>
    </xf>
    <xf numFmtId="0" fontId="19" fillId="40" borderId="19" xfId="0" applyFont="1" applyFill="1" applyBorder="1" applyAlignment="1">
      <alignment horizontal="center"/>
    </xf>
    <xf numFmtId="0" fontId="19" fillId="0" borderId="19" xfId="0" applyFont="1" applyBorder="1" applyAlignment="1">
      <alignment horizontal="center"/>
    </xf>
    <xf numFmtId="44" fontId="19" fillId="2" borderId="19" xfId="102" applyFont="1" applyFill="1" applyBorder="1" applyAlignment="1">
      <alignment horizontal="right" vertical="center"/>
    </xf>
    <xf numFmtId="0" fontId="19" fillId="2" borderId="19" xfId="0" applyFont="1" applyFill="1" applyBorder="1" applyAlignment="1">
      <alignment horizontal="center"/>
    </xf>
    <xf numFmtId="0" fontId="19" fillId="2" borderId="19" xfId="0" applyFont="1" applyFill="1" applyBorder="1" applyAlignment="1">
      <alignment horizontal="center" vertical="center"/>
    </xf>
    <xf numFmtId="44" fontId="21" fillId="2" borderId="19" xfId="102" applyFont="1" applyFill="1" applyBorder="1" applyAlignment="1">
      <alignment horizontal="right" vertical="center"/>
    </xf>
    <xf numFmtId="0" fontId="19" fillId="40" borderId="19" xfId="0" applyFont="1" applyFill="1" applyBorder="1" applyAlignment="1">
      <alignment horizontal="left" vertical="center" wrapText="1"/>
    </xf>
    <xf numFmtId="0" fontId="21" fillId="40" borderId="19" xfId="1" applyFont="1" applyFill="1" applyBorder="1" applyAlignment="1">
      <alignment horizontal="left" vertical="center" wrapText="1"/>
    </xf>
    <xf numFmtId="43" fontId="19" fillId="40" borderId="19" xfId="0" applyNumberFormat="1" applyFont="1" applyFill="1" applyBorder="1" applyAlignment="1">
      <alignment horizontal="center" vertical="center"/>
    </xf>
    <xf numFmtId="165" fontId="19" fillId="40" borderId="19" xfId="0" applyNumberFormat="1" applyFont="1" applyFill="1" applyBorder="1" applyAlignment="1">
      <alignment horizontal="center"/>
    </xf>
    <xf numFmtId="3" fontId="21" fillId="40" borderId="19" xfId="0" applyNumberFormat="1" applyFont="1" applyFill="1" applyBorder="1" applyAlignment="1">
      <alignment horizontal="center" vertical="center"/>
    </xf>
    <xf numFmtId="165" fontId="21" fillId="40" borderId="19" xfId="101" applyFont="1" applyFill="1" applyBorder="1" applyAlignment="1">
      <alignment horizontal="center" vertical="center"/>
    </xf>
    <xf numFmtId="0" fontId="19" fillId="2" borderId="19" xfId="0" applyFont="1" applyFill="1" applyBorder="1" applyAlignment="1">
      <alignment horizontal="left" vertical="center" wrapText="1"/>
    </xf>
    <xf numFmtId="0" fontId="21" fillId="2" borderId="19" xfId="1" applyFont="1" applyFill="1" applyBorder="1" applyAlignment="1">
      <alignment horizontal="left" vertical="center" wrapText="1"/>
    </xf>
    <xf numFmtId="0" fontId="21" fillId="0" borderId="19" xfId="1" applyFont="1" applyBorder="1" applyAlignment="1">
      <alignment horizontal="left" vertical="center" wrapText="1"/>
    </xf>
    <xf numFmtId="44" fontId="19" fillId="0" borderId="19" xfId="102" applyFont="1" applyFill="1" applyBorder="1" applyAlignment="1">
      <alignment horizontal="right" vertical="center"/>
    </xf>
    <xf numFmtId="165" fontId="19" fillId="0" borderId="19" xfId="101" applyFont="1" applyFill="1" applyBorder="1" applyAlignment="1">
      <alignment horizontal="center" vertical="center"/>
    </xf>
    <xf numFmtId="0" fontId="21" fillId="40" borderId="19" xfId="0" applyFont="1" applyFill="1" applyBorder="1" applyAlignment="1">
      <alignment horizontal="left" vertical="center" wrapText="1"/>
    </xf>
    <xf numFmtId="0" fontId="21" fillId="0" borderId="19" xfId="0" applyFont="1" applyBorder="1" applyAlignment="1">
      <alignment horizontal="center" vertical="center"/>
    </xf>
    <xf numFmtId="3" fontId="21" fillId="40" borderId="19" xfId="0" applyNumberFormat="1" applyFont="1" applyFill="1" applyBorder="1" applyAlignment="1">
      <alignment horizontal="center" vertical="center" wrapText="1"/>
    </xf>
    <xf numFmtId="44" fontId="21" fillId="40" borderId="19" xfId="102" applyFont="1" applyFill="1" applyBorder="1" applyAlignment="1">
      <alignment horizontal="right" vertical="center" wrapText="1"/>
    </xf>
    <xf numFmtId="44" fontId="21" fillId="0" borderId="19" xfId="102" applyFont="1" applyFill="1" applyBorder="1" applyAlignment="1">
      <alignment horizontal="right" vertical="center"/>
    </xf>
    <xf numFmtId="0" fontId="19" fillId="0" borderId="19" xfId="0" applyFont="1" applyBorder="1" applyAlignment="1">
      <alignment wrapText="1"/>
    </xf>
    <xf numFmtId="0" fontId="21" fillId="0" borderId="19" xfId="0" applyFont="1" applyBorder="1" applyAlignment="1">
      <alignment horizontal="left" vertical="center" wrapText="1"/>
    </xf>
    <xf numFmtId="0" fontId="19" fillId="0" borderId="19" xfId="0" applyFont="1" applyBorder="1" applyAlignment="1">
      <alignment horizontal="center" wrapText="1"/>
    </xf>
    <xf numFmtId="165" fontId="19" fillId="0" borderId="19" xfId="0" applyNumberFormat="1" applyFont="1" applyBorder="1" applyAlignment="1">
      <alignment horizontal="center"/>
    </xf>
    <xf numFmtId="44" fontId="19" fillId="40" borderId="19" xfId="102" applyFont="1" applyFill="1" applyBorder="1" applyAlignment="1">
      <alignment horizontal="center" vertical="center"/>
    </xf>
    <xf numFmtId="165" fontId="21" fillId="0" borderId="19" xfId="101" applyFont="1" applyFill="1" applyBorder="1" applyAlignment="1">
      <alignment horizontal="center" vertical="center"/>
    </xf>
    <xf numFmtId="3" fontId="21" fillId="2" borderId="19" xfId="0" applyNumberFormat="1" applyFont="1" applyFill="1" applyBorder="1" applyAlignment="1">
      <alignment horizontal="justify" vertical="center" wrapText="1"/>
    </xf>
    <xf numFmtId="49" fontId="21" fillId="2" borderId="19" xfId="0" applyNumberFormat="1" applyFont="1" applyFill="1" applyBorder="1" applyAlignment="1">
      <alignment horizontal="left" vertical="center" wrapText="1"/>
    </xf>
    <xf numFmtId="0" fontId="19" fillId="2" borderId="19" xfId="0" applyFont="1" applyFill="1" applyBorder="1" applyAlignment="1">
      <alignment horizontal="justify" vertical="center" wrapText="1"/>
    </xf>
    <xf numFmtId="0" fontId="21" fillId="2" borderId="19" xfId="0" applyFont="1" applyFill="1" applyBorder="1" applyAlignment="1">
      <alignment horizontal="center" vertical="center" wrapText="1"/>
    </xf>
    <xf numFmtId="3" fontId="21" fillId="2" borderId="19" xfId="0" applyNumberFormat="1" applyFont="1" applyFill="1" applyBorder="1" applyAlignment="1">
      <alignment horizontal="center" vertical="center" textRotation="255" wrapText="1"/>
    </xf>
    <xf numFmtId="3" fontId="21" fillId="24" borderId="19" xfId="0" applyNumberFormat="1" applyFont="1" applyFill="1" applyBorder="1" applyAlignment="1">
      <alignment horizontal="center" vertical="center" wrapText="1"/>
    </xf>
    <xf numFmtId="3" fontId="21" fillId="2" borderId="19" xfId="0" applyNumberFormat="1" applyFont="1" applyFill="1" applyBorder="1" applyAlignment="1">
      <alignment horizontal="center" vertical="center" wrapText="1"/>
    </xf>
    <xf numFmtId="3" fontId="21" fillId="24" borderId="19" xfId="0" applyNumberFormat="1" applyFont="1" applyFill="1" applyBorder="1" applyAlignment="1">
      <alignment horizontal="left" vertical="center" wrapText="1"/>
    </xf>
    <xf numFmtId="44" fontId="21" fillId="24" borderId="19" xfId="102" applyFont="1" applyFill="1" applyBorder="1" applyAlignment="1">
      <alignment horizontal="right" vertical="center" wrapText="1"/>
    </xf>
    <xf numFmtId="44" fontId="19" fillId="2" borderId="19" xfId="102" applyFont="1" applyFill="1" applyBorder="1" applyAlignment="1">
      <alignment horizontal="right" vertical="center" wrapText="1"/>
    </xf>
    <xf numFmtId="0" fontId="19" fillId="24" borderId="19" xfId="0" applyFont="1" applyFill="1" applyBorder="1" applyAlignment="1">
      <alignment horizontal="left" vertical="center" wrapText="1"/>
    </xf>
    <xf numFmtId="44" fontId="19" fillId="24" borderId="19" xfId="102" applyFont="1" applyFill="1" applyBorder="1" applyAlignment="1">
      <alignment horizontal="center" vertical="center" wrapText="1"/>
    </xf>
    <xf numFmtId="3" fontId="19" fillId="24" borderId="19" xfId="0" applyNumberFormat="1" applyFont="1" applyFill="1" applyBorder="1" applyAlignment="1">
      <alignment horizontal="center" vertical="center" wrapText="1"/>
    </xf>
    <xf numFmtId="0" fontId="22" fillId="2" borderId="19" xfId="0" applyFont="1" applyFill="1" applyBorder="1" applyAlignment="1">
      <alignment horizontal="center" vertical="center"/>
    </xf>
    <xf numFmtId="49" fontId="21" fillId="0" borderId="19" xfId="0" applyNumberFormat="1" applyFont="1" applyBorder="1" applyAlignment="1">
      <alignment horizontal="center" vertical="center" wrapText="1"/>
    </xf>
    <xf numFmtId="49" fontId="21" fillId="2" borderId="19" xfId="0" applyNumberFormat="1" applyFont="1" applyFill="1" applyBorder="1" applyAlignment="1">
      <alignment horizontal="center" vertical="center" wrapText="1"/>
    </xf>
    <xf numFmtId="0" fontId="21" fillId="0" borderId="19" xfId="0" applyFont="1" applyBorder="1" applyAlignment="1">
      <alignment horizontal="center" vertical="center" wrapText="1"/>
    </xf>
    <xf numFmtId="44" fontId="19" fillId="0" borderId="19" xfId="102" applyFont="1" applyFill="1" applyBorder="1" applyAlignment="1">
      <alignment horizontal="right" vertical="center" wrapText="1"/>
    </xf>
    <xf numFmtId="0" fontId="21" fillId="2" borderId="19" xfId="79" applyFont="1" applyFill="1" applyBorder="1" applyAlignment="1">
      <alignment horizontal="justify" vertical="center" wrapText="1"/>
    </xf>
    <xf numFmtId="3" fontId="21" fillId="0" borderId="19" xfId="0" applyNumberFormat="1" applyFont="1" applyBorder="1" applyAlignment="1">
      <alignment horizontal="justify" vertical="center" wrapText="1"/>
    </xf>
    <xf numFmtId="44" fontId="19" fillId="2" borderId="19" xfId="102" applyFont="1" applyFill="1" applyBorder="1" applyAlignment="1">
      <alignment horizontal="center" vertical="center" wrapText="1"/>
    </xf>
    <xf numFmtId="3" fontId="19" fillId="33" borderId="19" xfId="0" applyNumberFormat="1" applyFont="1" applyFill="1" applyBorder="1" applyAlignment="1">
      <alignment vertical="center" wrapText="1"/>
    </xf>
    <xf numFmtId="49" fontId="19" fillId="33" borderId="19" xfId="0" applyNumberFormat="1" applyFont="1" applyFill="1" applyBorder="1" applyAlignment="1">
      <alignment horizontal="center" vertical="center" wrapText="1"/>
    </xf>
    <xf numFmtId="44" fontId="19" fillId="33" borderId="19" xfId="102" applyFont="1" applyFill="1" applyBorder="1" applyAlignment="1">
      <alignment horizontal="right" vertical="center" wrapText="1"/>
    </xf>
    <xf numFmtId="3" fontId="19" fillId="33" borderId="19" xfId="0" applyNumberFormat="1" applyFont="1" applyFill="1" applyBorder="1" applyAlignment="1">
      <alignment horizontal="center" vertical="center" wrapText="1"/>
    </xf>
    <xf numFmtId="0" fontId="19" fillId="33" borderId="19" xfId="0" applyFont="1" applyFill="1" applyBorder="1" applyAlignment="1">
      <alignment horizontal="center" vertical="center"/>
    </xf>
    <xf numFmtId="3" fontId="19" fillId="2" borderId="19" xfId="0" applyNumberFormat="1" applyFont="1" applyFill="1" applyBorder="1" applyAlignment="1">
      <alignment vertical="center" wrapText="1"/>
    </xf>
    <xf numFmtId="44" fontId="19" fillId="2" borderId="19" xfId="102" applyFont="1" applyFill="1" applyBorder="1" applyAlignment="1">
      <alignment horizontal="center" vertical="center"/>
    </xf>
    <xf numFmtId="0" fontId="19" fillId="24" borderId="19" xfId="0" applyFont="1" applyFill="1" applyBorder="1"/>
    <xf numFmtId="44" fontId="19" fillId="24" borderId="19" xfId="102" applyFont="1" applyFill="1" applyBorder="1" applyAlignment="1">
      <alignment horizontal="right" vertical="center"/>
    </xf>
    <xf numFmtId="0" fontId="19" fillId="24" borderId="19" xfId="0" applyFont="1" applyFill="1" applyBorder="1" applyAlignment="1">
      <alignment horizontal="center" vertical="center"/>
    </xf>
    <xf numFmtId="0" fontId="19" fillId="24" borderId="19" xfId="0" applyFont="1" applyFill="1" applyBorder="1" applyAlignment="1">
      <alignment wrapText="1"/>
    </xf>
    <xf numFmtId="49" fontId="19" fillId="0" borderId="19" xfId="0" applyNumberFormat="1" applyFont="1" applyBorder="1" applyAlignment="1">
      <alignment horizontal="center" vertical="center"/>
    </xf>
    <xf numFmtId="0" fontId="21" fillId="2" borderId="19" xfId="0" applyFont="1" applyFill="1" applyBorder="1" applyAlignment="1">
      <alignment horizontal="center" vertical="center"/>
    </xf>
    <xf numFmtId="0" fontId="21" fillId="41" borderId="19" xfId="1" applyFont="1" applyFill="1" applyBorder="1" applyAlignment="1">
      <alignment horizontal="left" vertical="center" wrapText="1"/>
    </xf>
    <xf numFmtId="49" fontId="19" fillId="2" borderId="19" xfId="0" applyNumberFormat="1" applyFont="1" applyFill="1" applyBorder="1" applyAlignment="1">
      <alignment horizontal="right" vertical="center"/>
    </xf>
    <xf numFmtId="0" fontId="19" fillId="2" borderId="19" xfId="0" applyFont="1" applyFill="1" applyBorder="1" applyAlignment="1">
      <alignment horizontal="right" vertical="center"/>
    </xf>
    <xf numFmtId="0" fontId="21" fillId="0" borderId="19" xfId="0" applyFont="1" applyBorder="1"/>
    <xf numFmtId="44" fontId="21" fillId="2" borderId="19" xfId="102" applyFont="1" applyFill="1" applyBorder="1" applyAlignment="1">
      <alignment horizontal="center" vertical="center"/>
    </xf>
    <xf numFmtId="49" fontId="19" fillId="2" borderId="19" xfId="0" applyNumberFormat="1" applyFont="1" applyFill="1" applyBorder="1" applyAlignment="1">
      <alignment horizontal="center" vertical="center"/>
    </xf>
    <xf numFmtId="3" fontId="19" fillId="0" borderId="19" xfId="0" applyNumberFormat="1" applyFont="1" applyBorder="1" applyAlignment="1">
      <alignment vertical="center" wrapText="1"/>
    </xf>
    <xf numFmtId="49" fontId="19" fillId="24" borderId="19" xfId="0" applyNumberFormat="1" applyFont="1" applyFill="1" applyBorder="1" applyAlignment="1">
      <alignment horizontal="center" vertical="center"/>
    </xf>
    <xf numFmtId="176" fontId="19" fillId="24" borderId="19" xfId="0" applyNumberFormat="1" applyFont="1" applyFill="1" applyBorder="1" applyAlignment="1">
      <alignment horizontal="center" vertical="center"/>
    </xf>
    <xf numFmtId="49" fontId="19" fillId="24" borderId="19" xfId="0" applyNumberFormat="1" applyFont="1" applyFill="1" applyBorder="1" applyAlignment="1">
      <alignment horizontal="right" vertical="center" wrapText="1"/>
    </xf>
    <xf numFmtId="3" fontId="19" fillId="2" borderId="19" xfId="0" applyNumberFormat="1" applyFont="1" applyFill="1" applyBorder="1" applyAlignment="1">
      <alignment horizontal="center" vertical="center" wrapText="1"/>
    </xf>
    <xf numFmtId="49" fontId="19" fillId="24" borderId="19" xfId="0" applyNumberFormat="1" applyFont="1" applyFill="1" applyBorder="1" applyAlignment="1">
      <alignment horizontal="center" vertical="center" wrapText="1"/>
    </xf>
    <xf numFmtId="3" fontId="19" fillId="24" borderId="19" xfId="0" applyNumberFormat="1" applyFont="1" applyFill="1" applyBorder="1" applyAlignment="1">
      <alignment horizontal="center" vertical="center"/>
    </xf>
    <xf numFmtId="3" fontId="19" fillId="24" borderId="19" xfId="0" applyNumberFormat="1" applyFont="1" applyFill="1" applyBorder="1" applyAlignment="1">
      <alignment horizontal="right" vertical="center" wrapText="1"/>
    </xf>
    <xf numFmtId="0" fontId="19" fillId="0" borderId="19" xfId="0" applyFont="1" applyBorder="1" applyAlignment="1">
      <alignment vertical="top" wrapText="1"/>
    </xf>
    <xf numFmtId="3" fontId="19" fillId="0" borderId="19" xfId="0" applyNumberFormat="1" applyFont="1" applyBorder="1" applyAlignment="1">
      <alignment horizontal="left" vertical="center" wrapText="1"/>
    </xf>
    <xf numFmtId="0" fontId="19" fillId="24" borderId="19" xfId="0" applyFont="1" applyFill="1" applyBorder="1" applyAlignment="1">
      <alignment horizontal="center"/>
    </xf>
    <xf numFmtId="4" fontId="19" fillId="24" borderId="19" xfId="0" applyNumberFormat="1" applyFont="1" applyFill="1" applyBorder="1" applyAlignment="1">
      <alignment horizontal="center" vertical="center" wrapText="1"/>
    </xf>
    <xf numFmtId="0" fontId="21" fillId="0" borderId="19" xfId="0" applyFont="1" applyBorder="1" applyAlignment="1">
      <alignment horizontal="justify" vertical="center"/>
    </xf>
    <xf numFmtId="3" fontId="25" fillId="0" borderId="19" xfId="0" applyNumberFormat="1" applyFont="1" applyBorder="1" applyAlignment="1">
      <alignment vertical="center" wrapText="1"/>
    </xf>
    <xf numFmtId="3" fontId="25" fillId="0" borderId="19" xfId="0" applyNumberFormat="1" applyFont="1" applyBorder="1" applyAlignment="1">
      <alignment horizontal="center" vertical="center" wrapText="1"/>
    </xf>
    <xf numFmtId="3" fontId="25" fillId="2" borderId="19" xfId="0" applyNumberFormat="1" applyFont="1" applyFill="1" applyBorder="1" applyAlignment="1">
      <alignment horizontal="center" vertical="center" wrapText="1"/>
    </xf>
    <xf numFmtId="44" fontId="21" fillId="2" borderId="19" xfId="102" applyFont="1" applyFill="1" applyBorder="1" applyAlignment="1">
      <alignment vertical="center" wrapText="1"/>
    </xf>
    <xf numFmtId="49" fontId="25" fillId="0" borderId="19" xfId="0" applyNumberFormat="1" applyFont="1" applyBorder="1" applyAlignment="1">
      <alignment horizontal="left" vertical="center" wrapText="1"/>
    </xf>
    <xf numFmtId="0" fontId="24" fillId="25" borderId="19" xfId="0" applyFont="1" applyFill="1" applyBorder="1" applyAlignment="1">
      <alignment horizontal="center" vertical="center"/>
    </xf>
    <xf numFmtId="3" fontId="19" fillId="33" borderId="19" xfId="0" applyNumberFormat="1" applyFont="1" applyFill="1" applyBorder="1" applyAlignment="1">
      <alignment horizontal="left" vertical="center" wrapText="1"/>
    </xf>
    <xf numFmtId="44" fontId="19" fillId="33" borderId="19" xfId="102" applyFont="1" applyFill="1" applyBorder="1" applyAlignment="1">
      <alignment horizontal="center" vertical="center" wrapText="1"/>
    </xf>
    <xf numFmtId="44" fontId="19" fillId="33" borderId="19" xfId="102" applyFont="1" applyFill="1" applyBorder="1" applyAlignment="1">
      <alignment vertical="center" wrapText="1"/>
    </xf>
    <xf numFmtId="3" fontId="19" fillId="33" borderId="19" xfId="0" applyNumberFormat="1" applyFont="1" applyFill="1" applyBorder="1" applyAlignment="1">
      <alignment horizontal="right" vertical="center" wrapText="1"/>
    </xf>
    <xf numFmtId="0" fontId="19" fillId="33" borderId="19" xfId="0" applyFont="1" applyFill="1" applyBorder="1" applyAlignment="1">
      <alignment horizontal="center" vertical="center" wrapText="1"/>
    </xf>
    <xf numFmtId="4" fontId="19" fillId="33" borderId="19" xfId="0" applyNumberFormat="1" applyFont="1" applyFill="1" applyBorder="1" applyAlignment="1">
      <alignment horizontal="left" vertical="center" wrapText="1"/>
    </xf>
    <xf numFmtId="0" fontId="19" fillId="33" borderId="19" xfId="0" applyFont="1" applyFill="1" applyBorder="1" applyAlignment="1">
      <alignment horizontal="center" vertical="top" wrapText="1"/>
    </xf>
    <xf numFmtId="44" fontId="19" fillId="33" borderId="19" xfId="102" applyFont="1" applyFill="1" applyBorder="1" applyAlignment="1">
      <alignment horizontal="center" vertical="top" wrapText="1"/>
    </xf>
    <xf numFmtId="4" fontId="19" fillId="33" borderId="19" xfId="0" applyNumberFormat="1" applyFont="1" applyFill="1" applyBorder="1" applyAlignment="1">
      <alignment horizontal="right" vertical="center" wrapText="1"/>
    </xf>
    <xf numFmtId="0" fontId="19" fillId="33" borderId="19" xfId="0" applyFont="1" applyFill="1" applyBorder="1" applyAlignment="1">
      <alignment horizontal="left" vertical="center" wrapText="1"/>
    </xf>
    <xf numFmtId="0" fontId="19" fillId="33" borderId="19" xfId="0" applyFont="1" applyFill="1" applyBorder="1" applyAlignment="1">
      <alignment horizontal="center" vertical="center" textRotation="255"/>
    </xf>
    <xf numFmtId="49" fontId="19" fillId="0" borderId="19" xfId="0" applyNumberFormat="1" applyFont="1" applyBorder="1" applyAlignment="1">
      <alignment horizontal="center" vertical="center" wrapText="1"/>
    </xf>
    <xf numFmtId="0" fontId="19" fillId="0" borderId="19" xfId="0" applyFont="1" applyBorder="1" applyAlignment="1">
      <alignment horizontal="center" vertical="center" textRotation="255"/>
    </xf>
    <xf numFmtId="0" fontId="23" fillId="0" borderId="19" xfId="0" applyFont="1" applyBorder="1" applyAlignment="1">
      <alignment horizontal="left" vertical="center" wrapText="1"/>
    </xf>
    <xf numFmtId="3" fontId="19" fillId="0" borderId="19" xfId="0" applyNumberFormat="1" applyFont="1" applyBorder="1" applyAlignment="1">
      <alignment horizontal="center" vertical="center" textRotation="255" wrapText="1"/>
    </xf>
    <xf numFmtId="3" fontId="19" fillId="2" borderId="19" xfId="0" applyNumberFormat="1" applyFont="1" applyFill="1" applyBorder="1" applyAlignment="1">
      <alignment horizontal="left" vertical="center" wrapText="1"/>
    </xf>
    <xf numFmtId="175" fontId="19" fillId="0" borderId="19" xfId="0" applyNumberFormat="1" applyFont="1" applyBorder="1" applyAlignment="1">
      <alignment horizontal="center" vertical="center"/>
    </xf>
    <xf numFmtId="43" fontId="19" fillId="0" borderId="19" xfId="67" applyFont="1" applyBorder="1" applyAlignment="1">
      <alignment horizontal="center" vertical="center"/>
    </xf>
    <xf numFmtId="0" fontId="19" fillId="42" borderId="19" xfId="0" applyFont="1" applyFill="1" applyBorder="1" applyAlignment="1">
      <alignment vertical="center" wrapText="1"/>
    </xf>
    <xf numFmtId="173" fontId="19" fillId="0" borderId="19" xfId="0" applyNumberFormat="1" applyFont="1" applyBorder="1" applyAlignment="1">
      <alignment vertical="center"/>
    </xf>
    <xf numFmtId="0" fontId="21" fillId="43" borderId="19" xfId="1" applyFont="1" applyFill="1" applyBorder="1" applyAlignment="1">
      <alignment horizontal="left" vertical="center" wrapText="1"/>
    </xf>
    <xf numFmtId="0" fontId="19" fillId="44" borderId="19" xfId="0" applyFont="1" applyFill="1" applyBorder="1" applyAlignment="1">
      <alignment horizontal="center" vertical="center"/>
    </xf>
    <xf numFmtId="43" fontId="19" fillId="44" borderId="19" xfId="67" applyFont="1" applyFill="1" applyBorder="1" applyAlignment="1">
      <alignment horizontal="right" vertical="center"/>
    </xf>
    <xf numFmtId="44" fontId="19" fillId="24" borderId="19" xfId="102" applyFont="1" applyFill="1" applyBorder="1"/>
    <xf numFmtId="171" fontId="19" fillId="2" borderId="19" xfId="67" applyNumberFormat="1" applyFont="1" applyFill="1" applyBorder="1" applyAlignment="1">
      <alignment horizontal="center" vertical="center"/>
    </xf>
    <xf numFmtId="43" fontId="19" fillId="2" borderId="19" xfId="67" applyFont="1" applyFill="1" applyBorder="1" applyAlignment="1">
      <alignment horizontal="center" vertical="center"/>
    </xf>
    <xf numFmtId="0" fontId="19" fillId="24" borderId="0" xfId="0" applyFont="1" applyFill="1" applyAlignment="1">
      <alignment wrapText="1"/>
    </xf>
    <xf numFmtId="173" fontId="23" fillId="0" borderId="19" xfId="67" applyNumberFormat="1" applyFont="1" applyBorder="1" applyAlignment="1">
      <alignment horizontal="center" vertical="center"/>
    </xf>
    <xf numFmtId="2" fontId="19" fillId="0" borderId="19" xfId="67" applyNumberFormat="1" applyFont="1" applyFill="1" applyBorder="1" applyAlignment="1">
      <alignment horizontal="center" vertical="center"/>
    </xf>
    <xf numFmtId="168" fontId="19" fillId="0" borderId="19" xfId="0" applyNumberFormat="1" applyFont="1" applyBorder="1" applyAlignment="1">
      <alignment horizontal="center" vertical="center"/>
    </xf>
    <xf numFmtId="165" fontId="19" fillId="0" borderId="19" xfId="0" applyNumberFormat="1" applyFont="1" applyBorder="1" applyAlignment="1">
      <alignment horizontal="center" vertical="center"/>
    </xf>
    <xf numFmtId="0" fontId="21" fillId="41" borderId="19" xfId="1" applyFont="1" applyFill="1" applyBorder="1" applyAlignment="1">
      <alignment horizontal="center" vertical="center" wrapText="1"/>
    </xf>
    <xf numFmtId="0" fontId="57" fillId="0" borderId="0" xfId="0" applyFont="1"/>
    <xf numFmtId="0" fontId="19" fillId="24" borderId="19" xfId="0" applyFont="1" applyFill="1" applyBorder="1" applyAlignment="1">
      <alignment horizontal="right" vertical="center"/>
    </xf>
    <xf numFmtId="43" fontId="19" fillId="2" borderId="19" xfId="67" applyFont="1" applyFill="1" applyBorder="1" applyAlignment="1">
      <alignment horizontal="right" vertical="center"/>
    </xf>
    <xf numFmtId="43" fontId="50" fillId="2" borderId="19" xfId="67" applyFont="1" applyFill="1" applyBorder="1" applyAlignment="1">
      <alignment horizontal="center" vertical="center"/>
    </xf>
    <xf numFmtId="44" fontId="19" fillId="0" borderId="19" xfId="0" applyNumberFormat="1" applyFont="1" applyBorder="1" applyAlignment="1">
      <alignment horizontal="center" vertical="center"/>
    </xf>
    <xf numFmtId="173" fontId="23" fillId="0" borderId="19" xfId="0" applyNumberFormat="1" applyFont="1" applyBorder="1" applyAlignment="1">
      <alignment vertical="center"/>
    </xf>
    <xf numFmtId="49" fontId="19" fillId="0" borderId="19" xfId="0" applyNumberFormat="1" applyFont="1" applyBorder="1" applyAlignment="1">
      <alignment horizontal="right" vertical="center"/>
    </xf>
    <xf numFmtId="0" fontId="19" fillId="0" borderId="19" xfId="0" applyFont="1" applyBorder="1" applyAlignment="1">
      <alignment horizontal="right" vertical="center"/>
    </xf>
    <xf numFmtId="43" fontId="19" fillId="0" borderId="19" xfId="67" applyFont="1" applyFill="1" applyBorder="1" applyAlignment="1">
      <alignment horizontal="center" vertical="center"/>
    </xf>
    <xf numFmtId="3" fontId="21" fillId="2" borderId="19" xfId="0" applyNumberFormat="1" applyFont="1" applyFill="1" applyBorder="1" applyAlignment="1">
      <alignment horizontal="center" vertical="center"/>
    </xf>
    <xf numFmtId="49" fontId="21" fillId="0" borderId="19" xfId="0" applyNumberFormat="1" applyFont="1" applyBorder="1" applyAlignment="1">
      <alignment horizontal="left" vertical="center"/>
    </xf>
    <xf numFmtId="0" fontId="21" fillId="24" borderId="19" xfId="0" applyFont="1" applyFill="1" applyBorder="1" applyAlignment="1">
      <alignment horizontal="center" vertical="center" wrapText="1"/>
    </xf>
    <xf numFmtId="0" fontId="21" fillId="2" borderId="19" xfId="0" applyFont="1" applyFill="1" applyBorder="1" applyAlignment="1">
      <alignment horizontal="left" vertical="center" wrapText="1"/>
    </xf>
    <xf numFmtId="44" fontId="21" fillId="0" borderId="19" xfId="102" applyFont="1" applyFill="1" applyBorder="1" applyAlignment="1">
      <alignment horizontal="center" vertical="center"/>
    </xf>
    <xf numFmtId="49" fontId="21" fillId="0" borderId="19" xfId="0" applyNumberFormat="1" applyFont="1" applyBorder="1" applyAlignment="1">
      <alignment horizontal="center" vertical="center"/>
    </xf>
    <xf numFmtId="44" fontId="21" fillId="24" borderId="19" xfId="102" applyFont="1" applyFill="1" applyBorder="1" applyAlignment="1">
      <alignment horizontal="center" vertical="center"/>
    </xf>
    <xf numFmtId="3" fontId="21" fillId="0" borderId="19" xfId="0" applyNumberFormat="1" applyFont="1" applyBorder="1" applyAlignment="1">
      <alignment horizontal="center" vertical="center"/>
    </xf>
    <xf numFmtId="49" fontId="21" fillId="2" borderId="19" xfId="0" applyNumberFormat="1" applyFont="1" applyFill="1" applyBorder="1" applyAlignment="1">
      <alignment horizontal="center" vertical="center"/>
    </xf>
    <xf numFmtId="0" fontId="21" fillId="2" borderId="19" xfId="0" applyFont="1" applyFill="1" applyBorder="1" applyAlignment="1">
      <alignment horizontal="left" wrapText="1"/>
    </xf>
    <xf numFmtId="44" fontId="19" fillId="24" borderId="19" xfId="102" applyFont="1" applyFill="1" applyBorder="1" applyAlignment="1">
      <alignment horizontal="center" vertical="center"/>
    </xf>
    <xf numFmtId="0" fontId="54" fillId="0" borderId="19" xfId="0" applyFont="1" applyBorder="1" applyAlignment="1">
      <alignment horizontal="left" wrapText="1"/>
    </xf>
    <xf numFmtId="0" fontId="19" fillId="0" borderId="19" xfId="0" applyFont="1" applyBorder="1" applyAlignment="1">
      <alignment horizontal="left" wrapText="1"/>
    </xf>
    <xf numFmtId="4" fontId="21" fillId="0" borderId="19" xfId="0" applyNumberFormat="1" applyFont="1" applyBorder="1" applyAlignment="1">
      <alignment horizontal="center" vertical="center"/>
    </xf>
    <xf numFmtId="4" fontId="21" fillId="0" borderId="19" xfId="0" applyNumberFormat="1" applyFont="1" applyBorder="1" applyAlignment="1">
      <alignment vertical="center"/>
    </xf>
    <xf numFmtId="44" fontId="19" fillId="0" borderId="19" xfId="102" applyFont="1" applyFill="1" applyBorder="1" applyAlignment="1">
      <alignment horizontal="left" vertical="center"/>
    </xf>
    <xf numFmtId="4" fontId="19" fillId="0" borderId="19" xfId="0" applyNumberFormat="1" applyFont="1" applyBorder="1" applyAlignment="1">
      <alignment horizontal="left" vertical="center"/>
    </xf>
    <xf numFmtId="175" fontId="19" fillId="0" borderId="19" xfId="0" applyNumberFormat="1" applyFont="1" applyBorder="1" applyAlignment="1">
      <alignment horizontal="center" vertical="center" wrapText="1"/>
    </xf>
    <xf numFmtId="44" fontId="21" fillId="0" borderId="19" xfId="102" applyFont="1" applyFill="1" applyBorder="1" applyAlignment="1">
      <alignment horizontal="center" vertical="center" wrapText="1"/>
    </xf>
    <xf numFmtId="165" fontId="19" fillId="0" borderId="19" xfId="101" applyFont="1" applyFill="1" applyBorder="1" applyAlignment="1">
      <alignment horizontal="center" vertical="center" wrapText="1"/>
    </xf>
    <xf numFmtId="44" fontId="21" fillId="0" borderId="19" xfId="102" applyFont="1" applyBorder="1" applyAlignment="1">
      <alignment horizontal="center" vertical="center" wrapText="1"/>
    </xf>
    <xf numFmtId="1" fontId="21" fillId="0" borderId="19" xfId="0" applyNumberFormat="1" applyFont="1" applyBorder="1" applyAlignment="1">
      <alignment horizontal="center" vertical="center" wrapText="1"/>
    </xf>
    <xf numFmtId="0" fontId="19" fillId="2" borderId="19" xfId="0" applyFont="1" applyFill="1" applyBorder="1" applyAlignment="1">
      <alignment horizontal="center" vertical="center" wrapText="1"/>
    </xf>
    <xf numFmtId="4" fontId="23" fillId="0" borderId="19" xfId="0" applyNumberFormat="1" applyFont="1" applyBorder="1" applyAlignment="1">
      <alignment horizontal="center" vertical="center" wrapText="1"/>
    </xf>
    <xf numFmtId="44" fontId="21" fillId="0" borderId="19" xfId="102" applyFont="1" applyBorder="1" applyAlignment="1">
      <alignment horizontal="left" vertical="center" wrapText="1"/>
    </xf>
    <xf numFmtId="3" fontId="20" fillId="0" borderId="19" xfId="0" applyNumberFormat="1" applyFont="1" applyBorder="1" applyAlignment="1">
      <alignment horizontal="left" vertical="center" wrapText="1"/>
    </xf>
    <xf numFmtId="3" fontId="21" fillId="0" borderId="19" xfId="0" applyNumberFormat="1" applyFont="1" applyBorder="1" applyAlignment="1">
      <alignment horizontal="left" vertical="center"/>
    </xf>
    <xf numFmtId="0" fontId="19" fillId="0" borderId="19" xfId="0" applyFont="1" applyBorder="1" applyAlignment="1">
      <alignment horizontal="left"/>
    </xf>
    <xf numFmtId="3" fontId="19" fillId="0" borderId="19" xfId="0" applyNumberFormat="1" applyFont="1" applyBorder="1" applyAlignment="1">
      <alignment horizontal="center"/>
    </xf>
    <xf numFmtId="44" fontId="19" fillId="0" borderId="19" xfId="102" applyFont="1" applyBorder="1" applyAlignment="1">
      <alignment horizontal="left"/>
    </xf>
    <xf numFmtId="44" fontId="19" fillId="0" borderId="19" xfId="102" applyFont="1" applyBorder="1" applyAlignment="1">
      <alignment horizontal="left" vertical="center"/>
    </xf>
    <xf numFmtId="44" fontId="19" fillId="2" borderId="19" xfId="102" applyFont="1" applyFill="1" applyBorder="1" applyAlignment="1">
      <alignment horizontal="left" vertical="center"/>
    </xf>
    <xf numFmtId="165" fontId="19" fillId="2" borderId="19" xfId="101" applyFont="1" applyFill="1" applyBorder="1" applyAlignment="1">
      <alignment horizontal="right" vertical="center"/>
    </xf>
    <xf numFmtId="165" fontId="19" fillId="0" borderId="19" xfId="101" applyFont="1" applyFill="1" applyBorder="1" applyAlignment="1">
      <alignment horizontal="right" vertical="center"/>
    </xf>
    <xf numFmtId="4" fontId="19" fillId="2" borderId="19" xfId="101" applyNumberFormat="1" applyFont="1" applyFill="1" applyBorder="1" applyAlignment="1">
      <alignment horizontal="right" vertical="center"/>
    </xf>
    <xf numFmtId="3" fontId="19" fillId="0" borderId="19" xfId="0" applyNumberFormat="1" applyFont="1" applyBorder="1" applyAlignment="1">
      <alignment horizontal="left"/>
    </xf>
    <xf numFmtId="3" fontId="21" fillId="2" borderId="19" xfId="0" applyNumberFormat="1" applyFont="1" applyFill="1" applyBorder="1" applyAlignment="1">
      <alignment horizontal="left" vertical="center"/>
    </xf>
    <xf numFmtId="4" fontId="21" fillId="0" borderId="19" xfId="0" applyNumberFormat="1" applyFont="1" applyBorder="1" applyAlignment="1">
      <alignment horizontal="left" vertical="center" wrapText="1"/>
    </xf>
    <xf numFmtId="4" fontId="19" fillId="0" borderId="19" xfId="0" applyNumberFormat="1" applyFont="1" applyBorder="1" applyAlignment="1">
      <alignment horizontal="center" vertical="center"/>
    </xf>
    <xf numFmtId="165" fontId="19" fillId="2" borderId="19" xfId="101" applyFont="1" applyFill="1" applyBorder="1" applyAlignment="1">
      <alignment horizontal="center" vertical="center"/>
    </xf>
    <xf numFmtId="44" fontId="21" fillId="0" borderId="19" xfId="102" applyFont="1" applyFill="1" applyBorder="1" applyAlignment="1">
      <alignment horizontal="left" vertical="center" wrapText="1"/>
    </xf>
    <xf numFmtId="0" fontId="50" fillId="0" borderId="0" xfId="0" applyFont="1"/>
    <xf numFmtId="3" fontId="24" fillId="25" borderId="19" xfId="0" applyNumberFormat="1" applyFont="1" applyFill="1" applyBorder="1" applyAlignment="1">
      <alignment horizontal="left" vertical="center" wrapText="1"/>
    </xf>
    <xf numFmtId="177" fontId="27" fillId="0" borderId="19" xfId="0" applyNumberFormat="1" applyFont="1" applyBorder="1" applyAlignment="1">
      <alignment horizontal="center" vertical="center" wrapText="1"/>
    </xf>
    <xf numFmtId="2" fontId="21" fillId="45" borderId="19" xfId="102" applyNumberFormat="1" applyFont="1" applyFill="1" applyBorder="1" applyAlignment="1">
      <alignment horizontal="center" vertical="center"/>
    </xf>
    <xf numFmtId="0" fontId="19" fillId="46" borderId="0" xfId="0" applyFont="1" applyFill="1"/>
    <xf numFmtId="0" fontId="19" fillId="45" borderId="19" xfId="0" applyFont="1" applyFill="1" applyBorder="1" applyAlignment="1">
      <alignment horizontal="center" vertical="center"/>
    </xf>
    <xf numFmtId="0" fontId="21" fillId="45" borderId="19" xfId="0" applyFont="1" applyFill="1" applyBorder="1" applyAlignment="1">
      <alignment horizontal="center" vertical="center"/>
    </xf>
    <xf numFmtId="0" fontId="21" fillId="2" borderId="19" xfId="0" applyFont="1" applyFill="1" applyBorder="1" applyAlignment="1">
      <alignment vertical="center" wrapText="1"/>
    </xf>
    <xf numFmtId="0" fontId="21" fillId="45" borderId="19" xfId="0" applyFont="1" applyFill="1" applyBorder="1" applyAlignment="1">
      <alignment horizontal="center" vertical="center" wrapText="1"/>
    </xf>
    <xf numFmtId="0" fontId="21" fillId="0" borderId="0" xfId="0" applyFont="1"/>
    <xf numFmtId="175" fontId="24" fillId="25" borderId="19" xfId="0" applyNumberFormat="1" applyFont="1" applyFill="1" applyBorder="1" applyAlignment="1">
      <alignment horizontal="center" vertical="center" wrapText="1"/>
    </xf>
    <xf numFmtId="165" fontId="24" fillId="25" borderId="19" xfId="101" applyFont="1" applyFill="1" applyBorder="1" applyAlignment="1">
      <alignment horizontal="center" vertical="center" wrapText="1"/>
    </xf>
    <xf numFmtId="173" fontId="24" fillId="25" borderId="19" xfId="101" applyNumberFormat="1" applyFont="1" applyFill="1" applyBorder="1" applyAlignment="1">
      <alignment horizontal="center" vertical="center" wrapText="1"/>
    </xf>
    <xf numFmtId="44" fontId="27" fillId="2" borderId="19" xfId="102" applyFont="1" applyFill="1" applyBorder="1" applyAlignment="1">
      <alignment horizontal="center" vertical="center" wrapText="1"/>
    </xf>
    <xf numFmtId="177" fontId="27" fillId="2" borderId="19" xfId="0" applyNumberFormat="1" applyFont="1" applyFill="1" applyBorder="1" applyAlignment="1">
      <alignment horizontal="center" vertical="center" wrapText="1"/>
    </xf>
    <xf numFmtId="0" fontId="19" fillId="0" borderId="19" xfId="0" applyFont="1" applyBorder="1" applyAlignment="1" applyProtection="1">
      <alignment horizontal="left" vertical="center" wrapText="1"/>
      <protection locked="0"/>
    </xf>
    <xf numFmtId="0" fontId="19" fillId="0" borderId="19" xfId="0" applyFont="1" applyBorder="1" applyAlignment="1" applyProtection="1">
      <alignment horizontal="center" vertical="center" wrapText="1"/>
      <protection locked="0"/>
    </xf>
    <xf numFmtId="165" fontId="19" fillId="0" borderId="19" xfId="101" applyFont="1" applyBorder="1" applyAlignment="1">
      <alignment horizontal="center" vertical="center" wrapText="1"/>
    </xf>
    <xf numFmtId="0" fontId="19" fillId="0" borderId="19" xfId="101" applyNumberFormat="1" applyFont="1" applyBorder="1" applyAlignment="1">
      <alignment horizontal="center" vertical="center"/>
    </xf>
    <xf numFmtId="44" fontId="19" fillId="0" borderId="19" xfId="102" applyFont="1" applyFill="1" applyBorder="1" applyAlignment="1">
      <alignment vertical="center"/>
    </xf>
    <xf numFmtId="173" fontId="21" fillId="0" borderId="19" xfId="0" applyNumberFormat="1" applyFont="1" applyBorder="1" applyAlignment="1">
      <alignment horizontal="left" vertical="center" wrapText="1"/>
    </xf>
    <xf numFmtId="165" fontId="19" fillId="0" borderId="19" xfId="101" applyFont="1" applyBorder="1" applyAlignment="1">
      <alignment horizontal="center" vertical="center"/>
    </xf>
    <xf numFmtId="171" fontId="19" fillId="0" borderId="19" xfId="101" applyNumberFormat="1" applyFont="1" applyFill="1" applyBorder="1" applyAlignment="1">
      <alignment horizontal="center" vertical="center"/>
    </xf>
    <xf numFmtId="2" fontId="21" fillId="0" borderId="19" xfId="0" applyNumberFormat="1" applyFont="1" applyBorder="1" applyAlignment="1">
      <alignment horizontal="center" vertical="center" wrapText="1"/>
    </xf>
    <xf numFmtId="2" fontId="19" fillId="0" borderId="19" xfId="0" applyNumberFormat="1" applyFont="1" applyBorder="1" applyAlignment="1">
      <alignment horizontal="center" vertical="center"/>
    </xf>
    <xf numFmtId="0" fontId="23" fillId="0" borderId="19" xfId="0" applyFont="1" applyBorder="1" applyAlignment="1">
      <alignment horizontal="center"/>
    </xf>
    <xf numFmtId="0" fontId="19" fillId="0" borderId="19" xfId="0" applyFont="1" applyBorder="1" applyAlignment="1">
      <alignment vertical="center"/>
    </xf>
    <xf numFmtId="3" fontId="20" fillId="0" borderId="19" xfId="0" applyNumberFormat="1" applyFont="1" applyBorder="1" applyAlignment="1">
      <alignment horizontal="center" vertical="center" wrapText="1"/>
    </xf>
    <xf numFmtId="0" fontId="19" fillId="0" borderId="19" xfId="0" applyFont="1" applyBorder="1" applyAlignment="1">
      <alignment horizontal="justify" vertical="center"/>
    </xf>
    <xf numFmtId="0" fontId="19" fillId="2" borderId="19" xfId="0" applyFont="1" applyFill="1" applyBorder="1" applyAlignment="1">
      <alignment horizontal="left" vertical="center"/>
    </xf>
    <xf numFmtId="173" fontId="19" fillId="0" borderId="19" xfId="0" applyNumberFormat="1" applyFont="1" applyBorder="1" applyAlignment="1">
      <alignment horizontal="center" vertical="center"/>
    </xf>
    <xf numFmtId="44" fontId="19" fillId="2" borderId="19" xfId="102" applyFont="1" applyFill="1" applyBorder="1" applyAlignment="1">
      <alignment vertical="center"/>
    </xf>
    <xf numFmtId="4" fontId="23" fillId="0" borderId="19" xfId="0" applyNumberFormat="1" applyFont="1" applyBorder="1" applyAlignment="1">
      <alignment horizontal="center" vertical="center"/>
    </xf>
    <xf numFmtId="180" fontId="19" fillId="0" borderId="19" xfId="0" applyNumberFormat="1" applyFont="1" applyBorder="1" applyAlignment="1">
      <alignment horizontal="center" vertical="center" wrapText="1"/>
    </xf>
    <xf numFmtId="0" fontId="21" fillId="0" borderId="19" xfId="0" applyFont="1" applyBorder="1" applyAlignment="1">
      <alignment horizontal="justify" vertical="center" wrapText="1"/>
    </xf>
    <xf numFmtId="0" fontId="20" fillId="0" borderId="19" xfId="0" applyFont="1" applyBorder="1" applyAlignment="1">
      <alignment horizontal="center" vertical="top" wrapText="1"/>
    </xf>
    <xf numFmtId="0" fontId="20" fillId="0" borderId="19" xfId="0" applyFont="1" applyBorder="1" applyAlignment="1">
      <alignment horizontal="center" vertical="center" wrapText="1"/>
    </xf>
    <xf numFmtId="44" fontId="19" fillId="0" borderId="19" xfId="102" applyFont="1" applyBorder="1" applyAlignment="1">
      <alignment horizontal="right" vertical="center" wrapText="1"/>
    </xf>
    <xf numFmtId="44" fontId="19" fillId="0" borderId="19" xfId="102" applyFont="1" applyBorder="1" applyAlignment="1">
      <alignment vertical="center" wrapText="1"/>
    </xf>
    <xf numFmtId="4" fontId="19" fillId="0" borderId="19" xfId="0" applyNumberFormat="1" applyFont="1" applyBorder="1" applyAlignment="1">
      <alignment vertical="center"/>
    </xf>
    <xf numFmtId="0" fontId="24" fillId="0" borderId="0" xfId="105" applyFont="1" applyFill="1" applyAlignment="1">
      <alignment horizontal="center"/>
    </xf>
    <xf numFmtId="3" fontId="24" fillId="25" borderId="19" xfId="105" applyNumberFormat="1" applyFont="1" applyFill="1" applyBorder="1" applyAlignment="1">
      <alignment horizontal="center" vertical="center" wrapText="1"/>
    </xf>
    <xf numFmtId="3" fontId="24" fillId="25" borderId="19" xfId="105" applyNumberFormat="1" applyFont="1" applyFill="1" applyBorder="1" applyAlignment="1">
      <alignment horizontal="center" vertical="center" textRotation="90" wrapText="1"/>
    </xf>
    <xf numFmtId="0" fontId="19" fillId="0" borderId="19" xfId="0" applyFont="1" applyBorder="1" applyAlignment="1">
      <alignment horizontal="justify" vertical="top" wrapText="1"/>
    </xf>
    <xf numFmtId="0" fontId="24" fillId="0" borderId="0" xfId="104" applyFont="1" applyFill="1" applyBorder="1"/>
    <xf numFmtId="3" fontId="24" fillId="25" borderId="19" xfId="104" applyNumberFormat="1" applyFont="1" applyFill="1" applyBorder="1" applyAlignment="1">
      <alignment horizontal="center" vertical="center" wrapText="1"/>
    </xf>
    <xf numFmtId="3" fontId="24" fillId="25" borderId="19" xfId="104" applyNumberFormat="1" applyFont="1" applyFill="1" applyBorder="1" applyAlignment="1">
      <alignment horizontal="center" vertical="center" textRotation="90" wrapText="1"/>
    </xf>
    <xf numFmtId="4" fontId="21" fillId="2" borderId="19" xfId="0" applyNumberFormat="1" applyFont="1" applyFill="1" applyBorder="1" applyAlignment="1">
      <alignment horizontal="left" vertical="center" wrapText="1"/>
    </xf>
    <xf numFmtId="1" fontId="21" fillId="2" borderId="19" xfId="0" applyNumberFormat="1" applyFont="1" applyFill="1" applyBorder="1" applyAlignment="1">
      <alignment horizontal="center" vertical="center" wrapText="1"/>
    </xf>
    <xf numFmtId="44" fontId="21" fillId="2" borderId="19" xfId="102" applyFont="1" applyFill="1" applyBorder="1" applyAlignment="1">
      <alignment horizontal="left" vertical="center"/>
    </xf>
    <xf numFmtId="3" fontId="21" fillId="2" borderId="19" xfId="0" applyNumberFormat="1" applyFont="1" applyFill="1" applyBorder="1" applyAlignment="1">
      <alignment horizontal="center" vertical="center" textRotation="90" wrapText="1"/>
    </xf>
    <xf numFmtId="0" fontId="24" fillId="25" borderId="19" xfId="104" applyFont="1" applyFill="1" applyBorder="1" applyAlignment="1">
      <alignment vertical="center" wrapText="1"/>
    </xf>
    <xf numFmtId="3" fontId="21" fillId="0" borderId="19" xfId="0" applyNumberFormat="1" applyFont="1" applyBorder="1" applyAlignment="1">
      <alignment horizontal="left" vertical="top" wrapText="1"/>
    </xf>
    <xf numFmtId="3" fontId="24" fillId="25" borderId="19" xfId="75" applyNumberFormat="1" applyFont="1" applyFill="1" applyBorder="1" applyAlignment="1">
      <alignment horizontal="center" vertical="center" wrapText="1"/>
    </xf>
    <xf numFmtId="0" fontId="0" fillId="0" borderId="0" xfId="0" applyAlignment="1">
      <alignment vertical="center"/>
    </xf>
    <xf numFmtId="0" fontId="38" fillId="0" borderId="30" xfId="0" applyFont="1" applyBorder="1" applyAlignment="1">
      <alignment horizontal="center" vertical="center"/>
    </xf>
    <xf numFmtId="0" fontId="38" fillId="0" borderId="30" xfId="0" applyFont="1" applyBorder="1" applyAlignment="1">
      <alignment horizontal="center" vertical="center" wrapText="1"/>
    </xf>
    <xf numFmtId="44" fontId="38" fillId="0" borderId="19" xfId="102" applyFont="1" applyBorder="1" applyAlignment="1">
      <alignment vertical="center"/>
    </xf>
    <xf numFmtId="0" fontId="0" fillId="2" borderId="0" xfId="0" applyFill="1"/>
    <xf numFmtId="0" fontId="19" fillId="47" borderId="19" xfId="0" applyFont="1" applyFill="1" applyBorder="1" applyAlignment="1">
      <alignment vertical="center" wrapText="1"/>
    </xf>
    <xf numFmtId="44" fontId="38" fillId="47" borderId="19" xfId="102" applyFont="1" applyFill="1" applyBorder="1" applyAlignment="1">
      <alignment horizontal="center" vertical="center"/>
    </xf>
    <xf numFmtId="0" fontId="38" fillId="47" borderId="19" xfId="0" applyFont="1" applyFill="1" applyBorder="1" applyAlignment="1">
      <alignment horizontal="left" vertical="center" wrapText="1"/>
    </xf>
    <xf numFmtId="0" fontId="38" fillId="47" borderId="19" xfId="0" applyFont="1" applyFill="1" applyBorder="1" applyAlignment="1">
      <alignment horizontal="center" vertical="center" wrapText="1"/>
    </xf>
    <xf numFmtId="0" fontId="38" fillId="2" borderId="19" xfId="0" applyFont="1" applyFill="1" applyBorder="1" applyAlignment="1">
      <alignment horizontal="center" vertical="center"/>
    </xf>
    <xf numFmtId="4" fontId="38" fillId="2" borderId="19" xfId="0" applyNumberFormat="1" applyFont="1" applyFill="1" applyBorder="1" applyAlignment="1">
      <alignment horizontal="center" vertical="center"/>
    </xf>
    <xf numFmtId="49" fontId="38" fillId="2" borderId="19" xfId="0" applyNumberFormat="1" applyFont="1" applyFill="1" applyBorder="1" applyAlignment="1">
      <alignment horizontal="center" vertical="center"/>
    </xf>
    <xf numFmtId="0" fontId="19" fillId="47" borderId="19" xfId="0" applyFont="1" applyFill="1" applyBorder="1" applyAlignment="1">
      <alignment horizontal="left" vertical="center" wrapText="1"/>
    </xf>
    <xf numFmtId="173" fontId="38" fillId="2" borderId="19" xfId="0" applyNumberFormat="1" applyFont="1" applyFill="1" applyBorder="1" applyAlignment="1">
      <alignment horizontal="center" vertical="center"/>
    </xf>
    <xf numFmtId="0" fontId="38" fillId="47" borderId="19" xfId="0" applyFont="1" applyFill="1" applyBorder="1" applyAlignment="1">
      <alignment horizontal="center" vertical="center"/>
    </xf>
    <xf numFmtId="0" fontId="43" fillId="32" borderId="19" xfId="0" applyFont="1" applyFill="1" applyBorder="1" applyAlignment="1">
      <alignment horizontal="center" vertical="center" wrapText="1"/>
    </xf>
    <xf numFmtId="0" fontId="37" fillId="0" borderId="19" xfId="0" applyFont="1" applyBorder="1" applyAlignment="1">
      <alignment horizontal="left"/>
    </xf>
    <xf numFmtId="0" fontId="38" fillId="0" borderId="19" xfId="0" applyFont="1" applyBorder="1" applyAlignment="1">
      <alignment horizontal="center" vertical="center"/>
    </xf>
    <xf numFmtId="0" fontId="38" fillId="0" borderId="19" xfId="0" applyFont="1" applyBorder="1" applyAlignment="1">
      <alignment horizontal="center" vertical="center" wrapText="1"/>
    </xf>
    <xf numFmtId="0" fontId="38" fillId="0" borderId="19" xfId="0" applyFont="1" applyBorder="1" applyAlignment="1">
      <alignment vertical="center"/>
    </xf>
    <xf numFmtId="0" fontId="21" fillId="0" borderId="19" xfId="0" applyFont="1" applyBorder="1" applyAlignment="1">
      <alignment vertical="center" wrapText="1"/>
    </xf>
    <xf numFmtId="0" fontId="21" fillId="0" borderId="19" xfId="0" applyFont="1" applyBorder="1" applyAlignment="1">
      <alignment horizontal="left" vertical="top" wrapText="1"/>
    </xf>
    <xf numFmtId="44" fontId="21" fillId="48" borderId="19" xfId="102" applyFont="1" applyFill="1" applyBorder="1" applyAlignment="1">
      <alignment horizontal="center" vertical="center" wrapText="1"/>
    </xf>
    <xf numFmtId="3" fontId="21" fillId="48" borderId="19" xfId="0" applyNumberFormat="1" applyFont="1" applyFill="1" applyBorder="1" applyAlignment="1">
      <alignment vertical="center" wrapText="1"/>
    </xf>
    <xf numFmtId="3" fontId="21" fillId="48" borderId="19" xfId="0" applyNumberFormat="1" applyFont="1" applyFill="1" applyBorder="1" applyAlignment="1">
      <alignment horizontal="center" vertical="center" wrapText="1"/>
    </xf>
    <xf numFmtId="44" fontId="21" fillId="48" borderId="19" xfId="102" applyFont="1" applyFill="1" applyBorder="1" applyAlignment="1">
      <alignment horizontal="right" vertical="center" wrapText="1"/>
    </xf>
    <xf numFmtId="0" fontId="21" fillId="48" borderId="19" xfId="0" applyFont="1" applyFill="1" applyBorder="1" applyAlignment="1">
      <alignment horizontal="center"/>
    </xf>
    <xf numFmtId="49" fontId="21" fillId="48" borderId="19" xfId="0" applyNumberFormat="1" applyFont="1" applyFill="1" applyBorder="1" applyAlignment="1">
      <alignment horizontal="center" vertical="center" wrapText="1"/>
    </xf>
    <xf numFmtId="49" fontId="21" fillId="48" borderId="19" xfId="0" applyNumberFormat="1" applyFont="1" applyFill="1" applyBorder="1" applyAlignment="1">
      <alignment horizontal="center" vertical="center"/>
    </xf>
    <xf numFmtId="0" fontId="21" fillId="0" borderId="19" xfId="0" applyFont="1" applyBorder="1" applyAlignment="1">
      <alignment horizontal="justify" vertical="center" wrapText="1"/>
    </xf>
    <xf numFmtId="3" fontId="21" fillId="0" borderId="19" xfId="0" applyNumberFormat="1" applyFont="1" applyBorder="1" applyAlignment="1">
      <alignment horizontal="left" vertical="center" wrapText="1"/>
    </xf>
    <xf numFmtId="49" fontId="21" fillId="0" borderId="19" xfId="0" applyNumberFormat="1" applyFont="1" applyBorder="1" applyAlignment="1">
      <alignment horizontal="left" vertical="center" wrapText="1"/>
    </xf>
    <xf numFmtId="0" fontId="24" fillId="25" borderId="19" xfId="0" applyFont="1" applyFill="1" applyBorder="1" applyAlignment="1">
      <alignment horizontal="center" vertical="center" wrapText="1"/>
    </xf>
    <xf numFmtId="3" fontId="24" fillId="25" borderId="19" xfId="0" applyNumberFormat="1" applyFont="1" applyFill="1" applyBorder="1" applyAlignment="1">
      <alignment horizontal="center" vertical="center" wrapText="1"/>
    </xf>
    <xf numFmtId="0" fontId="21" fillId="48" borderId="19" xfId="0" applyFont="1" applyFill="1" applyBorder="1" applyAlignment="1">
      <alignment horizontal="justify" vertical="center" wrapText="1"/>
    </xf>
    <xf numFmtId="3" fontId="21" fillId="0" borderId="19" xfId="0" applyNumberFormat="1" applyFont="1" applyBorder="1" applyAlignment="1">
      <alignment horizontal="justify" vertical="center" wrapText="1"/>
    </xf>
    <xf numFmtId="0" fontId="21" fillId="0" borderId="19" xfId="0" applyFont="1" applyBorder="1" applyAlignment="1">
      <alignment horizontal="left" vertical="top" wrapText="1"/>
    </xf>
    <xf numFmtId="0" fontId="21" fillId="0" borderId="19" xfId="0" applyFont="1" applyBorder="1" applyAlignment="1">
      <alignment horizontal="left" vertical="center" wrapText="1"/>
    </xf>
    <xf numFmtId="0" fontId="21" fillId="0" borderId="19" xfId="0" applyFont="1" applyBorder="1" applyAlignment="1">
      <alignment vertical="center" wrapText="1"/>
    </xf>
    <xf numFmtId="0" fontId="41" fillId="0" borderId="34" xfId="0" applyFont="1" applyBorder="1"/>
    <xf numFmtId="0" fontId="41" fillId="0" borderId="42" xfId="0" applyFont="1" applyBorder="1"/>
    <xf numFmtId="0" fontId="43" fillId="32" borderId="19" xfId="0" applyFont="1" applyFill="1" applyBorder="1" applyAlignment="1">
      <alignment horizontal="center" vertical="center" wrapText="1"/>
    </xf>
    <xf numFmtId="0" fontId="41" fillId="0" borderId="38" xfId="0" applyFont="1" applyBorder="1"/>
    <xf numFmtId="0" fontId="41" fillId="0" borderId="36" xfId="0" applyFont="1" applyBorder="1"/>
    <xf numFmtId="0" fontId="41" fillId="0" borderId="33" xfId="0" applyFont="1" applyBorder="1"/>
    <xf numFmtId="0" fontId="41" fillId="0" borderId="32" xfId="0" applyFont="1" applyBorder="1"/>
    <xf numFmtId="0" fontId="41" fillId="0" borderId="35" xfId="0" applyFont="1" applyBorder="1"/>
    <xf numFmtId="44" fontId="41" fillId="0" borderId="19" xfId="102" applyFont="1" applyBorder="1" applyAlignment="1">
      <alignment horizontal="center"/>
    </xf>
    <xf numFmtId="0" fontId="41" fillId="0" borderId="0" xfId="0" applyFont="1"/>
    <xf numFmtId="0" fontId="43" fillId="32" borderId="19" xfId="0" applyFont="1" applyFill="1" applyBorder="1" applyAlignment="1">
      <alignment horizontal="center" vertical="center"/>
    </xf>
    <xf numFmtId="44" fontId="48" fillId="0" borderId="19" xfId="102" applyFont="1" applyBorder="1" applyAlignment="1">
      <alignment horizontal="center"/>
    </xf>
    <xf numFmtId="4" fontId="38" fillId="0" borderId="30" xfId="0" applyNumberFormat="1" applyFont="1" applyBorder="1" applyAlignment="1">
      <alignment horizontal="center" vertical="center" wrapText="1"/>
    </xf>
    <xf numFmtId="3" fontId="38" fillId="0" borderId="30" xfId="0" applyNumberFormat="1" applyFont="1" applyBorder="1" applyAlignment="1">
      <alignment horizontal="center" vertical="center" wrapText="1"/>
    </xf>
    <xf numFmtId="0" fontId="43" fillId="32" borderId="40" xfId="0" applyFont="1" applyFill="1" applyBorder="1" applyAlignment="1">
      <alignment horizontal="center" vertical="center" wrapText="1"/>
    </xf>
    <xf numFmtId="0" fontId="41" fillId="0" borderId="41" xfId="0" applyFont="1" applyBorder="1"/>
    <xf numFmtId="3" fontId="43" fillId="32" borderId="42" xfId="0" applyNumberFormat="1" applyFont="1" applyFill="1" applyBorder="1" applyAlignment="1">
      <alignment horizontal="center" vertical="center" wrapText="1"/>
    </xf>
    <xf numFmtId="3" fontId="43" fillId="32" borderId="35" xfId="0" applyNumberFormat="1" applyFont="1" applyFill="1" applyBorder="1" applyAlignment="1">
      <alignment horizontal="center" vertical="center" wrapText="1"/>
    </xf>
    <xf numFmtId="0" fontId="43" fillId="32" borderId="42" xfId="0" applyFont="1" applyFill="1" applyBorder="1" applyAlignment="1">
      <alignment horizontal="center" vertical="center" wrapText="1"/>
    </xf>
    <xf numFmtId="0" fontId="24" fillId="25" borderId="19" xfId="75" applyFont="1" applyFill="1" applyBorder="1" applyAlignment="1">
      <alignment horizontal="center" vertical="center" wrapText="1"/>
    </xf>
    <xf numFmtId="3" fontId="24" fillId="25" borderId="19" xfId="75" applyNumberFormat="1" applyFont="1" applyFill="1" applyBorder="1" applyAlignment="1">
      <alignment horizontal="center" vertical="center" wrapText="1"/>
    </xf>
    <xf numFmtId="0" fontId="24" fillId="25" borderId="19" xfId="104" applyFont="1" applyFill="1" applyBorder="1" applyAlignment="1">
      <alignment horizontal="center" vertical="center" wrapText="1"/>
    </xf>
    <xf numFmtId="3" fontId="24" fillId="25" borderId="19" xfId="104" applyNumberFormat="1" applyFont="1" applyFill="1" applyBorder="1" applyAlignment="1">
      <alignment horizontal="center" vertical="center" wrapText="1"/>
    </xf>
    <xf numFmtId="3" fontId="21" fillId="0" borderId="19" xfId="0" applyNumberFormat="1" applyFont="1" applyBorder="1" applyAlignment="1">
      <alignment horizontal="left" vertical="top" wrapText="1"/>
    </xf>
    <xf numFmtId="0" fontId="19" fillId="0" borderId="19" xfId="0" applyFont="1" applyBorder="1" applyAlignment="1">
      <alignment horizontal="left" vertical="center" wrapText="1"/>
    </xf>
    <xf numFmtId="44" fontId="19" fillId="0" borderId="19" xfId="102" applyFont="1" applyFill="1" applyBorder="1" applyAlignment="1">
      <alignment horizontal="center" vertical="center" wrapText="1"/>
    </xf>
    <xf numFmtId="0" fontId="21" fillId="2" borderId="19" xfId="0" applyFont="1" applyFill="1" applyBorder="1" applyAlignment="1">
      <alignment horizontal="left" vertical="center" wrapText="1"/>
    </xf>
    <xf numFmtId="44" fontId="21" fillId="2" borderId="19" xfId="102" applyFont="1" applyFill="1" applyBorder="1" applyAlignment="1">
      <alignment horizontal="center" vertical="center" wrapText="1"/>
    </xf>
    <xf numFmtId="4" fontId="21" fillId="0" borderId="22" xfId="0" applyNumberFormat="1" applyFont="1" applyBorder="1" applyAlignment="1">
      <alignment horizontal="center" vertical="center" wrapText="1"/>
    </xf>
    <xf numFmtId="4" fontId="21" fillId="0" borderId="13"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44" fontId="19" fillId="0" borderId="14" xfId="102" applyFont="1" applyFill="1" applyBorder="1" applyAlignment="1">
      <alignment horizontal="center" vertical="center" wrapText="1"/>
    </xf>
    <xf numFmtId="0" fontId="19" fillId="0" borderId="19" xfId="0" applyFont="1" applyBorder="1" applyAlignment="1">
      <alignment horizontal="justify" vertical="center" wrapText="1"/>
    </xf>
    <xf numFmtId="0" fontId="19" fillId="0" borderId="19" xfId="0" applyFont="1" applyBorder="1" applyAlignment="1">
      <alignment horizontal="justify" vertical="top" wrapText="1"/>
    </xf>
    <xf numFmtId="0" fontId="24" fillId="25" borderId="19" xfId="105" applyFont="1" applyFill="1" applyBorder="1" applyAlignment="1">
      <alignment horizontal="center" vertical="center" wrapText="1"/>
    </xf>
    <xf numFmtId="0" fontId="50" fillId="25" borderId="19" xfId="105" applyFont="1" applyFill="1" applyBorder="1" applyAlignment="1">
      <alignment horizontal="center" vertical="center" wrapText="1"/>
    </xf>
    <xf numFmtId="3" fontId="50" fillId="25" borderId="19" xfId="105" applyNumberFormat="1" applyFont="1" applyFill="1" applyBorder="1" applyAlignment="1">
      <alignment horizontal="center" vertical="center" wrapText="1"/>
    </xf>
    <xf numFmtId="3" fontId="24" fillId="25" borderId="19" xfId="105" applyNumberFormat="1" applyFont="1" applyFill="1" applyBorder="1" applyAlignment="1">
      <alignment horizontal="center" vertical="center" wrapText="1"/>
    </xf>
    <xf numFmtId="0" fontId="21" fillId="0" borderId="19" xfId="2" applyFont="1" applyBorder="1" applyAlignment="1">
      <alignment horizontal="left" vertical="center" wrapText="1"/>
    </xf>
    <xf numFmtId="0" fontId="19" fillId="0" borderId="19" xfId="0" applyFont="1" applyBorder="1" applyAlignment="1">
      <alignment horizontal="center" vertical="center" wrapText="1"/>
    </xf>
    <xf numFmtId="4" fontId="19" fillId="0" borderId="19" xfId="0" applyNumberFormat="1" applyFont="1" applyBorder="1" applyAlignment="1">
      <alignment horizontal="center" vertical="center"/>
    </xf>
    <xf numFmtId="0" fontId="24" fillId="25" borderId="19" xfId="0" applyFont="1" applyFill="1" applyBorder="1" applyAlignment="1">
      <alignment horizontal="center" vertical="center"/>
    </xf>
    <xf numFmtId="3" fontId="24" fillId="25" borderId="19" xfId="0" applyNumberFormat="1" applyFont="1" applyFill="1" applyBorder="1" applyAlignment="1">
      <alignment horizontal="center" vertical="center"/>
    </xf>
    <xf numFmtId="0" fontId="21" fillId="0" borderId="19" xfId="0" applyFont="1" applyBorder="1" applyAlignment="1">
      <alignment horizontal="center" vertical="center" wrapText="1"/>
    </xf>
    <xf numFmtId="4" fontId="21" fillId="0" borderId="19" xfId="0" applyNumberFormat="1" applyFont="1" applyBorder="1" applyAlignment="1">
      <alignment horizontal="center" vertical="center" wrapText="1"/>
    </xf>
    <xf numFmtId="4" fontId="23" fillId="0" borderId="19" xfId="0" applyNumberFormat="1" applyFont="1" applyBorder="1" applyAlignment="1">
      <alignment horizontal="center" vertical="center"/>
    </xf>
    <xf numFmtId="0" fontId="19" fillId="2" borderId="19" xfId="0" applyFont="1" applyFill="1" applyBorder="1" applyAlignment="1">
      <alignment horizontal="left" vertical="center" wrapText="1"/>
    </xf>
    <xf numFmtId="3" fontId="21" fillId="0" borderId="22" xfId="0" applyNumberFormat="1" applyFont="1" applyBorder="1" applyAlignment="1">
      <alignment horizontal="center" vertical="center" wrapText="1"/>
    </xf>
    <xf numFmtId="3" fontId="21" fillId="0" borderId="14" xfId="0" applyNumberFormat="1" applyFont="1" applyBorder="1" applyAlignment="1">
      <alignment horizontal="center" vertical="center" wrapText="1"/>
    </xf>
    <xf numFmtId="0" fontId="19" fillId="0" borderId="22" xfId="0" applyFont="1" applyBorder="1" applyAlignment="1">
      <alignment horizontal="center" vertical="center"/>
    </xf>
    <xf numFmtId="0" fontId="19" fillId="0" borderId="14" xfId="0" applyFont="1" applyBorder="1" applyAlignment="1">
      <alignment horizontal="center" vertical="center"/>
    </xf>
    <xf numFmtId="3" fontId="21" fillId="0" borderId="19"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19" fillId="0" borderId="13" xfId="0" applyFont="1" applyBorder="1" applyAlignment="1">
      <alignment horizontal="center" vertical="center"/>
    </xf>
    <xf numFmtId="3" fontId="24" fillId="25" borderId="14" xfId="0" applyNumberFormat="1" applyFont="1" applyFill="1" applyBorder="1" applyAlignment="1">
      <alignment horizontal="center" vertical="center" wrapText="1"/>
    </xf>
    <xf numFmtId="44" fontId="21" fillId="0" borderId="19" xfId="102" applyFont="1" applyFill="1" applyBorder="1" applyAlignment="1">
      <alignment horizontal="center" vertical="center" wrapText="1"/>
    </xf>
    <xf numFmtId="44" fontId="19" fillId="0" borderId="19" xfId="0" applyNumberFormat="1" applyFont="1" applyBorder="1" applyAlignment="1">
      <alignment vertical="center"/>
    </xf>
    <xf numFmtId="0" fontId="19" fillId="0" borderId="19" xfId="0" applyFont="1" applyBorder="1" applyAlignment="1">
      <alignment vertical="center"/>
    </xf>
    <xf numFmtId="44" fontId="19" fillId="0" borderId="19" xfId="102" applyFont="1" applyFill="1" applyBorder="1" applyAlignment="1">
      <alignment horizontal="center" vertical="center"/>
    </xf>
    <xf numFmtId="0" fontId="19" fillId="0" borderId="19" xfId="0" applyFont="1" applyBorder="1" applyAlignment="1">
      <alignment horizontal="left" vertical="top" wrapText="1"/>
    </xf>
    <xf numFmtId="49" fontId="21" fillId="0" borderId="19" xfId="0" applyNumberFormat="1" applyFont="1" applyBorder="1" applyAlignment="1">
      <alignment horizontal="center" vertical="center" wrapText="1"/>
    </xf>
    <xf numFmtId="44" fontId="19" fillId="0" borderId="19" xfId="102" applyFont="1" applyBorder="1" applyAlignment="1">
      <alignment horizontal="center" vertical="center"/>
    </xf>
    <xf numFmtId="44" fontId="19" fillId="0" borderId="19" xfId="102" applyFont="1" applyBorder="1" applyAlignment="1">
      <alignment horizontal="center" vertical="center" wrapText="1"/>
    </xf>
    <xf numFmtId="0" fontId="24" fillId="34" borderId="19" xfId="0" applyFont="1" applyFill="1" applyBorder="1" applyAlignment="1">
      <alignment horizontal="center" vertical="center" wrapText="1"/>
    </xf>
    <xf numFmtId="0" fontId="50" fillId="25" borderId="19" xfId="0" applyFont="1" applyFill="1" applyBorder="1" applyAlignment="1">
      <alignment horizontal="center" vertical="center" wrapText="1"/>
    </xf>
    <xf numFmtId="4" fontId="24" fillId="34" borderId="19" xfId="0" applyNumberFormat="1" applyFont="1" applyFill="1" applyBorder="1" applyAlignment="1">
      <alignment horizontal="center" vertical="center" wrapText="1"/>
    </xf>
    <xf numFmtId="4" fontId="50" fillId="25" borderId="19" xfId="0" applyNumberFormat="1" applyFont="1" applyFill="1" applyBorder="1" applyAlignment="1">
      <alignment horizontal="center" vertical="center" wrapText="1"/>
    </xf>
    <xf numFmtId="0" fontId="24" fillId="35" borderId="19" xfId="0" applyFont="1" applyFill="1" applyBorder="1" applyAlignment="1">
      <alignment horizontal="center" vertical="center" wrapText="1"/>
    </xf>
    <xf numFmtId="165" fontId="19" fillId="0" borderId="19" xfId="101" applyFont="1" applyBorder="1" applyAlignment="1">
      <alignment horizontal="center" vertical="center"/>
    </xf>
    <xf numFmtId="165" fontId="19" fillId="2" borderId="19" xfId="101" applyFont="1" applyFill="1" applyBorder="1" applyAlignment="1">
      <alignment horizontal="center" vertical="center"/>
    </xf>
    <xf numFmtId="171" fontId="19" fillId="2" borderId="19" xfId="101" applyNumberFormat="1" applyFont="1" applyFill="1" applyBorder="1" applyAlignment="1">
      <alignment horizontal="center" vertical="center"/>
    </xf>
    <xf numFmtId="0" fontId="24" fillId="34" borderId="19" xfId="0" applyFont="1" applyFill="1" applyBorder="1" applyAlignment="1">
      <alignment horizontal="center" vertical="center"/>
    </xf>
    <xf numFmtId="0" fontId="24" fillId="35" borderId="19" xfId="0" applyFont="1" applyFill="1" applyBorder="1" applyAlignment="1">
      <alignment horizontal="center" vertical="center"/>
    </xf>
    <xf numFmtId="0" fontId="50" fillId="25" borderId="19" xfId="0" applyFont="1" applyFill="1" applyBorder="1" applyAlignment="1">
      <alignment horizontal="center" vertical="center"/>
    </xf>
    <xf numFmtId="0" fontId="19" fillId="0" borderId="19" xfId="0" applyFont="1" applyBorder="1" applyAlignment="1">
      <alignment vertical="center" wrapText="1"/>
    </xf>
    <xf numFmtId="49" fontId="21" fillId="0" borderId="19" xfId="0" applyNumberFormat="1" applyFont="1" applyBorder="1" applyAlignment="1">
      <alignment vertical="center" wrapText="1"/>
    </xf>
    <xf numFmtId="0" fontId="23" fillId="0" borderId="19" xfId="0" applyFont="1" applyBorder="1" applyAlignment="1">
      <alignment horizontal="left" vertical="center" wrapText="1"/>
    </xf>
    <xf numFmtId="44" fontId="19" fillId="2" borderId="19" xfId="102" applyFont="1" applyFill="1" applyBorder="1" applyAlignment="1">
      <alignment horizontal="center" vertical="center"/>
    </xf>
    <xf numFmtId="44" fontId="19" fillId="0" borderId="22" xfId="102" applyFont="1" applyBorder="1" applyAlignment="1">
      <alignment horizontal="center" vertical="center"/>
    </xf>
    <xf numFmtId="44" fontId="19" fillId="0" borderId="13" xfId="102" applyFont="1" applyBorder="1" applyAlignment="1">
      <alignment horizontal="center" vertical="center"/>
    </xf>
    <xf numFmtId="44" fontId="19" fillId="0" borderId="14" xfId="102" applyFont="1" applyBorder="1" applyAlignment="1">
      <alignment horizontal="center" vertical="center"/>
    </xf>
    <xf numFmtId="165" fontId="24" fillId="25" borderId="19" xfId="101" applyFont="1" applyFill="1" applyBorder="1" applyAlignment="1">
      <alignment horizontal="center" vertical="center" wrapText="1"/>
    </xf>
    <xf numFmtId="173" fontId="24" fillId="25" borderId="19" xfId="101" applyNumberFormat="1"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4" fillId="25" borderId="14" xfId="0" applyFont="1" applyFill="1" applyBorder="1" applyAlignment="1">
      <alignment horizontal="center" vertical="center"/>
    </xf>
    <xf numFmtId="0" fontId="50" fillId="25" borderId="19" xfId="0" applyFont="1" applyFill="1" applyBorder="1" applyAlignment="1">
      <alignment vertical="center"/>
    </xf>
    <xf numFmtId="0" fontId="50" fillId="25" borderId="19" xfId="0" applyFont="1" applyFill="1" applyBorder="1" applyAlignment="1">
      <alignment horizontal="right" vertical="center"/>
    </xf>
    <xf numFmtId="0" fontId="24" fillId="25" borderId="19" xfId="0" applyFont="1" applyFill="1" applyBorder="1"/>
    <xf numFmtId="0" fontId="25" fillId="24" borderId="19" xfId="0" applyFont="1" applyFill="1" applyBorder="1" applyAlignment="1">
      <alignment vertical="center" wrapText="1"/>
    </xf>
    <xf numFmtId="44" fontId="19" fillId="2" borderId="19" xfId="0"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44" fontId="19" fillId="2" borderId="19" xfId="102" applyFont="1" applyFill="1" applyBorder="1" applyAlignment="1">
      <alignment horizontal="center" vertical="center" wrapText="1"/>
    </xf>
    <xf numFmtId="44" fontId="21" fillId="0" borderId="19" xfId="102" applyFont="1" applyBorder="1" applyAlignment="1">
      <alignment horizontal="center" vertical="center"/>
    </xf>
    <xf numFmtId="3" fontId="23" fillId="0" borderId="19" xfId="0" applyNumberFormat="1" applyFont="1" applyBorder="1" applyAlignment="1">
      <alignment horizontal="left" vertical="center" wrapText="1"/>
    </xf>
    <xf numFmtId="44" fontId="21" fillId="0" borderId="19" xfId="102" applyFont="1" applyBorder="1" applyAlignment="1">
      <alignment horizontal="center" vertical="center" wrapText="1"/>
    </xf>
    <xf numFmtId="3" fontId="20" fillId="0" borderId="19" xfId="0" applyNumberFormat="1" applyFont="1" applyBorder="1" applyAlignment="1">
      <alignment horizontal="left" vertical="center" wrapText="1"/>
    </xf>
    <xf numFmtId="2" fontId="19" fillId="0" borderId="19" xfId="101" applyNumberFormat="1" applyFont="1" applyBorder="1" applyAlignment="1">
      <alignment horizontal="center" vertical="center"/>
    </xf>
    <xf numFmtId="0" fontId="19" fillId="24" borderId="19" xfId="0" applyFont="1" applyFill="1" applyBorder="1" applyAlignment="1">
      <alignment horizontal="left" vertical="center" wrapText="1"/>
    </xf>
    <xf numFmtId="4" fontId="23" fillId="0" borderId="19" xfId="0" applyNumberFormat="1" applyFont="1" applyBorder="1" applyAlignment="1">
      <alignment horizontal="center" vertical="center" wrapText="1"/>
    </xf>
    <xf numFmtId="165" fontId="19" fillId="0" borderId="19" xfId="101" applyFont="1" applyFill="1" applyBorder="1" applyAlignment="1">
      <alignment horizontal="center" vertical="center" wrapText="1"/>
    </xf>
    <xf numFmtId="4" fontId="23" fillId="0" borderId="19" xfId="0" applyNumberFormat="1" applyFont="1" applyBorder="1" applyAlignment="1">
      <alignment horizontal="center" wrapText="1"/>
    </xf>
    <xf numFmtId="165" fontId="19" fillId="2" borderId="19" xfId="101" applyFont="1" applyFill="1" applyBorder="1" applyAlignment="1">
      <alignment horizontal="center" vertical="center" wrapText="1"/>
    </xf>
    <xf numFmtId="3" fontId="21" fillId="2" borderId="19" xfId="0" applyNumberFormat="1" applyFont="1" applyFill="1" applyBorder="1" applyAlignment="1">
      <alignment horizontal="center" vertical="center" wrapText="1"/>
    </xf>
    <xf numFmtId="0" fontId="52" fillId="25" borderId="19" xfId="0" applyFont="1" applyFill="1" applyBorder="1" applyAlignment="1">
      <alignment horizontal="center" vertical="center" wrapText="1"/>
    </xf>
    <xf numFmtId="49" fontId="21" fillId="0" borderId="19" xfId="0" applyNumberFormat="1" applyFont="1" applyBorder="1" applyAlignment="1">
      <alignment horizontal="left" vertical="center"/>
    </xf>
    <xf numFmtId="3" fontId="21" fillId="0" borderId="19" xfId="0" applyNumberFormat="1" applyFont="1" applyBorder="1" applyAlignment="1">
      <alignment horizontal="center" vertical="center"/>
    </xf>
    <xf numFmtId="0" fontId="21" fillId="24" borderId="19" xfId="0" applyFont="1" applyFill="1" applyBorder="1" applyAlignment="1">
      <alignment horizontal="center" vertical="center" wrapText="1"/>
    </xf>
    <xf numFmtId="3" fontId="21" fillId="0" borderId="19" xfId="0" applyNumberFormat="1" applyFont="1" applyBorder="1" applyAlignment="1">
      <alignment horizontal="left" vertical="center"/>
    </xf>
    <xf numFmtId="3" fontId="24" fillId="25" borderId="22" xfId="0" applyNumberFormat="1" applyFont="1" applyFill="1" applyBorder="1" applyAlignment="1">
      <alignment horizontal="center" vertical="center" wrapText="1"/>
    </xf>
    <xf numFmtId="43" fontId="19" fillId="2" borderId="19" xfId="67" applyFont="1" applyFill="1" applyBorder="1" applyAlignment="1">
      <alignment horizontal="center" vertical="center"/>
    </xf>
    <xf numFmtId="173" fontId="23" fillId="0" borderId="19" xfId="67" applyNumberFormat="1" applyFont="1" applyBorder="1" applyAlignment="1">
      <alignment horizontal="center" vertical="center"/>
    </xf>
    <xf numFmtId="173" fontId="19" fillId="0" borderId="19" xfId="67" applyNumberFormat="1" applyFont="1" applyBorder="1" applyAlignment="1">
      <alignment horizontal="center" vertical="center"/>
    </xf>
    <xf numFmtId="0" fontId="19" fillId="2" borderId="19" xfId="0" applyFont="1" applyFill="1" applyBorder="1" applyAlignment="1">
      <alignment horizontal="center" vertical="center"/>
    </xf>
    <xf numFmtId="173" fontId="19" fillId="0" borderId="19" xfId="0" applyNumberFormat="1" applyFont="1" applyBorder="1" applyAlignment="1">
      <alignment horizontal="center" vertical="center"/>
    </xf>
    <xf numFmtId="178" fontId="19" fillId="0" borderId="19" xfId="102" applyNumberFormat="1" applyFont="1" applyFill="1" applyBorder="1" applyAlignment="1">
      <alignment horizontal="center" vertical="center"/>
    </xf>
    <xf numFmtId="0" fontId="19" fillId="2" borderId="49"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21" fillId="24" borderId="19" xfId="0" applyFont="1" applyFill="1" applyBorder="1" applyAlignment="1">
      <alignment horizontal="left" vertical="center" wrapText="1"/>
    </xf>
    <xf numFmtId="3" fontId="19" fillId="2" borderId="19" xfId="67" applyNumberFormat="1" applyFont="1" applyFill="1" applyBorder="1" applyAlignment="1">
      <alignment horizontal="center" vertical="center"/>
    </xf>
    <xf numFmtId="171" fontId="19" fillId="2" borderId="19" xfId="67" applyNumberFormat="1" applyFont="1" applyFill="1" applyBorder="1" applyAlignment="1">
      <alignment horizontal="center" vertical="center"/>
    </xf>
    <xf numFmtId="177" fontId="27" fillId="0" borderId="19" xfId="0" applyNumberFormat="1" applyFont="1" applyBorder="1" applyAlignment="1">
      <alignment horizontal="center" vertical="center" wrapText="1"/>
    </xf>
    <xf numFmtId="43" fontId="19" fillId="0" borderId="19" xfId="67" applyFont="1" applyFill="1" applyBorder="1" applyAlignment="1">
      <alignment horizontal="center" vertical="center"/>
    </xf>
    <xf numFmtId="0" fontId="19" fillId="33" borderId="19" xfId="0" applyFont="1" applyFill="1" applyBorder="1" applyAlignment="1">
      <alignment horizontal="left" vertical="center" wrapText="1"/>
    </xf>
    <xf numFmtId="49" fontId="25" fillId="0" borderId="19" xfId="0" applyNumberFormat="1" applyFont="1" applyBorder="1" applyAlignment="1">
      <alignment horizontal="left" vertical="center" wrapText="1"/>
    </xf>
    <xf numFmtId="3" fontId="19" fillId="0" borderId="19" xfId="0" applyNumberFormat="1" applyFont="1" applyBorder="1" applyAlignment="1">
      <alignment horizontal="left" vertical="center" wrapText="1"/>
    </xf>
    <xf numFmtId="3" fontId="19" fillId="2" borderId="19" xfId="0" applyNumberFormat="1" applyFont="1" applyFill="1" applyBorder="1" applyAlignment="1">
      <alignment horizontal="center" vertical="center" wrapText="1"/>
    </xf>
    <xf numFmtId="0" fontId="21" fillId="2" borderId="19" xfId="0" applyFont="1" applyFill="1" applyBorder="1" applyAlignment="1">
      <alignment horizontal="justify" vertical="center" wrapText="1"/>
    </xf>
    <xf numFmtId="44" fontId="23" fillId="33" borderId="19" xfId="102" applyFont="1" applyFill="1" applyBorder="1" applyAlignment="1">
      <alignment horizontal="center" vertical="center" wrapText="1"/>
    </xf>
    <xf numFmtId="0" fontId="19" fillId="2" borderId="19" xfId="0" applyFont="1" applyFill="1" applyBorder="1" applyAlignment="1">
      <alignment horizontal="justify" vertical="center" wrapText="1"/>
    </xf>
    <xf numFmtId="3" fontId="21" fillId="0" borderId="19" xfId="0" quotePrefix="1" applyNumberFormat="1" applyFont="1" applyBorder="1" applyAlignment="1">
      <alignment horizontal="center" vertical="center" wrapText="1"/>
    </xf>
    <xf numFmtId="0" fontId="21" fillId="2" borderId="19" xfId="0" applyFont="1" applyFill="1" applyBorder="1" applyAlignment="1">
      <alignment horizontal="center" vertical="center" wrapText="1"/>
    </xf>
    <xf numFmtId="0" fontId="19" fillId="24" borderId="19" xfId="0" applyFont="1" applyFill="1" applyBorder="1" applyAlignment="1">
      <alignment horizontal="justify" vertical="center" wrapText="1"/>
    </xf>
    <xf numFmtId="49" fontId="21" fillId="2" borderId="19" xfId="0" applyNumberFormat="1" applyFont="1" applyFill="1" applyBorder="1" applyAlignment="1">
      <alignment horizontal="center" vertical="center" wrapText="1"/>
    </xf>
    <xf numFmtId="3" fontId="19" fillId="24" borderId="19" xfId="0" applyNumberFormat="1" applyFont="1" applyFill="1" applyBorder="1" applyAlignment="1">
      <alignment horizontal="center" vertical="center" wrapText="1"/>
    </xf>
    <xf numFmtId="4" fontId="21" fillId="24" borderId="19" xfId="0" applyNumberFormat="1" applyFont="1" applyFill="1" applyBorder="1" applyAlignment="1">
      <alignment horizontal="center" vertical="center" wrapText="1"/>
    </xf>
    <xf numFmtId="3" fontId="21" fillId="24" borderId="19" xfId="0" applyNumberFormat="1" applyFont="1" applyFill="1" applyBorder="1" applyAlignment="1">
      <alignment horizontal="center" vertical="center" wrapText="1"/>
    </xf>
    <xf numFmtId="3" fontId="21" fillId="2" borderId="19" xfId="0" applyNumberFormat="1" applyFont="1" applyFill="1" applyBorder="1" applyAlignment="1">
      <alignment horizontal="justify" vertical="center" wrapText="1"/>
    </xf>
    <xf numFmtId="49" fontId="21" fillId="2" borderId="19" xfId="0" applyNumberFormat="1" applyFont="1" applyFill="1" applyBorder="1" applyAlignment="1">
      <alignment horizontal="left" vertical="center" wrapText="1"/>
    </xf>
    <xf numFmtId="0" fontId="19" fillId="40" borderId="19" xfId="0" applyFont="1" applyFill="1" applyBorder="1" applyAlignment="1">
      <alignment horizontal="left" vertical="center" wrapText="1"/>
    </xf>
    <xf numFmtId="0" fontId="21" fillId="40" borderId="19" xfId="0" applyFont="1" applyFill="1" applyBorder="1" applyAlignment="1">
      <alignment horizontal="left" vertical="center" wrapText="1"/>
    </xf>
    <xf numFmtId="44" fontId="19" fillId="40" borderId="19" xfId="102" applyFont="1" applyFill="1" applyBorder="1" applyAlignment="1">
      <alignment horizontal="center" vertical="center"/>
    </xf>
    <xf numFmtId="0" fontId="19" fillId="40" borderId="19" xfId="0" applyFont="1" applyFill="1" applyBorder="1" applyAlignment="1">
      <alignment horizontal="center" vertical="center"/>
    </xf>
    <xf numFmtId="0" fontId="19" fillId="0" borderId="19" xfId="0" applyFont="1" applyBorder="1" applyAlignment="1">
      <alignment horizontal="center" vertical="center"/>
    </xf>
    <xf numFmtId="0" fontId="21" fillId="40" borderId="19" xfId="0" applyFont="1" applyFill="1" applyBorder="1" applyAlignment="1">
      <alignment vertical="center" wrapText="1"/>
    </xf>
    <xf numFmtId="44" fontId="19" fillId="0" borderId="19" xfId="102" applyFont="1" applyBorder="1" applyAlignment="1">
      <alignment horizontal="right" vertical="center"/>
    </xf>
    <xf numFmtId="44" fontId="21" fillId="0" borderId="19" xfId="102" applyFont="1" applyBorder="1" applyAlignment="1">
      <alignment vertical="center"/>
    </xf>
    <xf numFmtId="174" fontId="19" fillId="0" borderId="19" xfId="0" applyNumberFormat="1" applyFont="1" applyBorder="1" applyAlignment="1">
      <alignment horizontal="center" vertical="center"/>
    </xf>
    <xf numFmtId="0" fontId="21" fillId="0" borderId="19" xfId="0" applyFont="1" applyBorder="1"/>
    <xf numFmtId="44" fontId="19" fillId="31" borderId="19" xfId="102" applyFont="1" applyFill="1" applyBorder="1" applyAlignment="1">
      <alignment vertical="center"/>
    </xf>
    <xf numFmtId="44" fontId="21" fillId="0" borderId="19" xfId="102" applyFont="1" applyBorder="1" applyAlignment="1"/>
    <xf numFmtId="0" fontId="19" fillId="31" borderId="19" xfId="0" applyFont="1" applyFill="1" applyBorder="1" applyAlignment="1">
      <alignment horizontal="center" vertical="center"/>
    </xf>
    <xf numFmtId="0" fontId="19" fillId="31" borderId="19" xfId="0" applyFont="1" applyFill="1" applyBorder="1" applyAlignment="1">
      <alignment vertical="center" wrapText="1"/>
    </xf>
    <xf numFmtId="0" fontId="27" fillId="0" borderId="19" xfId="0" applyFont="1" applyBorder="1" applyAlignment="1">
      <alignment vertical="center" wrapText="1"/>
    </xf>
    <xf numFmtId="44" fontId="19" fillId="31" borderId="19" xfId="102" applyFont="1" applyFill="1" applyBorder="1" applyAlignment="1">
      <alignment horizontal="left" vertical="center"/>
    </xf>
    <xf numFmtId="44" fontId="21" fillId="0" borderId="19" xfId="102" applyFont="1" applyBorder="1" applyAlignment="1">
      <alignment horizontal="left"/>
    </xf>
    <xf numFmtId="0" fontId="21" fillId="0" borderId="19" xfId="0" applyFont="1" applyBorder="1" applyAlignment="1">
      <alignment horizontal="center"/>
    </xf>
    <xf numFmtId="0" fontId="24" fillId="32" borderId="19" xfId="0" applyFont="1" applyFill="1" applyBorder="1" applyAlignment="1">
      <alignment horizontal="center" vertical="center"/>
    </xf>
    <xf numFmtId="0" fontId="48" fillId="0" borderId="19" xfId="0" applyFont="1" applyBorder="1"/>
    <xf numFmtId="44" fontId="48" fillId="0" borderId="19" xfId="102" applyFont="1" applyBorder="1" applyAlignment="1">
      <alignment horizontal="center" vertical="center"/>
    </xf>
    <xf numFmtId="3" fontId="24" fillId="32" borderId="19" xfId="0" applyNumberFormat="1" applyFont="1" applyFill="1" applyBorder="1" applyAlignment="1">
      <alignment horizontal="center" vertical="center" wrapText="1"/>
    </xf>
    <xf numFmtId="4" fontId="24" fillId="32" borderId="19" xfId="0" applyNumberFormat="1" applyFont="1" applyFill="1" applyBorder="1" applyAlignment="1">
      <alignment horizontal="center" vertical="center"/>
    </xf>
    <xf numFmtId="0" fontId="24" fillId="32" borderId="19" xfId="0" applyFont="1" applyFill="1" applyBorder="1" applyAlignment="1">
      <alignment horizontal="center" vertical="center" wrapText="1"/>
    </xf>
    <xf numFmtId="49" fontId="19" fillId="0" borderId="19" xfId="0" applyNumberFormat="1" applyFont="1" applyBorder="1" applyAlignment="1">
      <alignment horizontal="center" vertical="center" wrapText="1"/>
    </xf>
    <xf numFmtId="3" fontId="21" fillId="0" borderId="49" xfId="0" applyNumberFormat="1" applyFont="1" applyBorder="1" applyAlignment="1">
      <alignment horizontal="center" vertical="center" wrapText="1"/>
    </xf>
    <xf numFmtId="3" fontId="21" fillId="0" borderId="53"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3" fontId="24" fillId="32" borderId="19" xfId="0" applyNumberFormat="1" applyFont="1" applyFill="1" applyBorder="1" applyAlignment="1">
      <alignment horizontal="center" vertical="center"/>
    </xf>
    <xf numFmtId="0" fontId="19" fillId="0" borderId="19" xfId="0" applyFont="1" applyBorder="1" applyAlignment="1">
      <alignment horizontal="justify" vertical="center"/>
    </xf>
    <xf numFmtId="3" fontId="21" fillId="0" borderId="66" xfId="0" applyNumberFormat="1" applyFont="1" applyBorder="1" applyAlignment="1">
      <alignment horizontal="center" vertical="center" wrapText="1"/>
    </xf>
    <xf numFmtId="4" fontId="21" fillId="0" borderId="66" xfId="0" applyNumberFormat="1" applyFont="1" applyBorder="1" applyAlignment="1">
      <alignment horizontal="center" vertical="center" wrapText="1"/>
    </xf>
    <xf numFmtId="3" fontId="21" fillId="0" borderId="65" xfId="0" applyNumberFormat="1" applyFont="1" applyBorder="1" applyAlignment="1">
      <alignment horizontal="center" vertical="center" wrapText="1"/>
    </xf>
    <xf numFmtId="3" fontId="21" fillId="0" borderId="67" xfId="0" applyNumberFormat="1" applyFont="1" applyBorder="1" applyAlignment="1">
      <alignment horizontal="center" vertical="center" wrapText="1"/>
    </xf>
    <xf numFmtId="3" fontId="21" fillId="0" borderId="68" xfId="0" applyNumberFormat="1" applyFont="1" applyBorder="1" applyAlignment="1">
      <alignment horizontal="center" vertical="center" wrapText="1"/>
    </xf>
    <xf numFmtId="3" fontId="21" fillId="0" borderId="70" xfId="0" applyNumberFormat="1" applyFont="1" applyBorder="1" applyAlignment="1">
      <alignment horizontal="center" vertical="center" wrapText="1"/>
    </xf>
    <xf numFmtId="3" fontId="21" fillId="0" borderId="71" xfId="0" applyNumberFormat="1" applyFont="1" applyBorder="1" applyAlignment="1">
      <alignment horizontal="center" vertical="center" wrapText="1"/>
    </xf>
    <xf numFmtId="4" fontId="21" fillId="0" borderId="69" xfId="0" applyNumberFormat="1" applyFont="1" applyBorder="1" applyAlignment="1">
      <alignment horizontal="center" vertical="center" wrapText="1"/>
    </xf>
    <xf numFmtId="4" fontId="21" fillId="0" borderId="70" xfId="0" applyNumberFormat="1" applyFont="1" applyBorder="1" applyAlignment="1">
      <alignment horizontal="center" vertical="center" wrapText="1"/>
    </xf>
    <xf numFmtId="4" fontId="21" fillId="0" borderId="72" xfId="0" applyNumberFormat="1" applyFont="1" applyBorder="1" applyAlignment="1">
      <alignment horizontal="center" vertical="center" wrapText="1"/>
    </xf>
    <xf numFmtId="0" fontId="19" fillId="0" borderId="14" xfId="0" applyFont="1" applyBorder="1" applyAlignment="1">
      <alignment horizontal="justify" vertical="center" wrapText="1"/>
    </xf>
    <xf numFmtId="3" fontId="21" fillId="0" borderId="46" xfId="0" applyNumberFormat="1" applyFont="1" applyBorder="1" applyAlignment="1">
      <alignment horizontal="center" vertical="center" wrapText="1"/>
    </xf>
    <xf numFmtId="0" fontId="19" fillId="0" borderId="64" xfId="0" applyFont="1" applyBorder="1" applyAlignment="1">
      <alignment horizontal="center" vertical="center" wrapText="1"/>
    </xf>
    <xf numFmtId="44" fontId="19" fillId="0" borderId="64" xfId="102" applyFont="1" applyFill="1" applyBorder="1" applyAlignment="1">
      <alignment horizontal="center" vertical="center" wrapText="1"/>
    </xf>
    <xf numFmtId="3" fontId="19" fillId="0" borderId="24" xfId="0" applyNumberFormat="1" applyFont="1" applyBorder="1" applyAlignment="1">
      <alignment horizontal="left" vertical="top" wrapText="1"/>
    </xf>
    <xf numFmtId="3" fontId="19" fillId="0" borderId="0" xfId="0" applyNumberFormat="1" applyFont="1" applyAlignment="1">
      <alignment horizontal="left" vertical="top" wrapText="1"/>
    </xf>
    <xf numFmtId="3" fontId="21" fillId="0" borderId="56" xfId="0" applyNumberFormat="1" applyFont="1" applyBorder="1" applyAlignment="1">
      <alignment horizontal="center" vertical="center" wrapText="1"/>
    </xf>
    <xf numFmtId="3" fontId="21" fillId="0" borderId="44" xfId="0" applyNumberFormat="1" applyFont="1" applyBorder="1" applyAlignment="1">
      <alignment horizontal="center" vertical="center" wrapText="1"/>
    </xf>
    <xf numFmtId="0" fontId="19" fillId="0" borderId="58" xfId="0" applyFont="1" applyBorder="1" applyAlignment="1">
      <alignment horizontal="left" vertical="top" wrapText="1"/>
    </xf>
    <xf numFmtId="0" fontId="19" fillId="0" borderId="59" xfId="0" applyFont="1" applyBorder="1" applyAlignment="1">
      <alignment horizontal="left" vertical="top" wrapText="1"/>
    </xf>
    <xf numFmtId="0" fontId="19" fillId="0" borderId="62" xfId="0" applyFont="1" applyBorder="1" applyAlignment="1">
      <alignment horizontal="left" vertical="top" wrapText="1"/>
    </xf>
    <xf numFmtId="0" fontId="19" fillId="0" borderId="28" xfId="0" applyFont="1" applyBorder="1" applyAlignment="1">
      <alignment horizontal="left" vertical="top" wrapText="1"/>
    </xf>
    <xf numFmtId="0" fontId="19" fillId="0" borderId="24" xfId="0" applyFont="1" applyBorder="1" applyAlignment="1">
      <alignment horizontal="left" vertical="top" wrapText="1"/>
    </xf>
    <xf numFmtId="0" fontId="19" fillId="0" borderId="0" xfId="0" applyFont="1" applyAlignment="1">
      <alignment horizontal="left" vertical="top" wrapText="1"/>
    </xf>
    <xf numFmtId="172" fontId="19" fillId="0" borderId="22" xfId="0" applyNumberFormat="1" applyFont="1" applyBorder="1" applyAlignment="1">
      <alignment horizontal="center" vertical="center" wrapText="1"/>
    </xf>
    <xf numFmtId="172" fontId="19" fillId="0" borderId="13" xfId="0" applyNumberFormat="1" applyFont="1" applyBorder="1" applyAlignment="1">
      <alignment horizontal="center" vertical="center" wrapText="1"/>
    </xf>
    <xf numFmtId="172" fontId="19" fillId="0" borderId="14" xfId="0" applyNumberFormat="1" applyFont="1" applyBorder="1" applyAlignment="1">
      <alignment horizontal="center"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0" fillId="0" borderId="19" xfId="0" applyBorder="1" applyAlignment="1">
      <alignment horizontal="center" vertical="center"/>
    </xf>
    <xf numFmtId="0" fontId="19" fillId="2" borderId="19" xfId="0" applyFont="1" applyFill="1" applyBorder="1" applyAlignment="1">
      <alignment vertical="center" wrapText="1"/>
    </xf>
    <xf numFmtId="3" fontId="19" fillId="0" borderId="22" xfId="0" applyNumberFormat="1" applyFont="1" applyBorder="1" applyAlignment="1">
      <alignment horizontal="center" vertical="center"/>
    </xf>
    <xf numFmtId="0" fontId="19" fillId="0" borderId="22" xfId="0" applyFont="1" applyBorder="1" applyAlignment="1">
      <alignment horizontal="left" vertical="center"/>
    </xf>
    <xf numFmtId="0" fontId="19" fillId="0" borderId="14" xfId="0" applyFont="1" applyBorder="1" applyAlignment="1">
      <alignment horizontal="left" vertical="center"/>
    </xf>
    <xf numFmtId="44" fontId="19" fillId="0" borderId="22" xfId="102" applyFont="1" applyBorder="1" applyAlignment="1">
      <alignment horizontal="right" vertical="center"/>
    </xf>
    <xf numFmtId="44" fontId="19" fillId="0" borderId="14" xfId="102" applyFont="1" applyBorder="1" applyAlignment="1">
      <alignment horizontal="right" vertical="center"/>
    </xf>
    <xf numFmtId="44" fontId="21" fillId="0" borderId="22" xfId="102" applyFont="1" applyFill="1" applyBorder="1" applyAlignment="1">
      <alignment horizontal="right" vertical="center" wrapText="1"/>
    </xf>
    <xf numFmtId="44" fontId="21" fillId="0" borderId="14" xfId="102" applyFont="1" applyFill="1" applyBorder="1" applyAlignment="1">
      <alignment horizontal="right" vertical="center" wrapText="1"/>
    </xf>
    <xf numFmtId="0" fontId="19" fillId="2" borderId="49" xfId="0" applyFont="1" applyFill="1" applyBorder="1" applyAlignment="1">
      <alignment vertical="center" wrapText="1"/>
    </xf>
    <xf numFmtId="0" fontId="19" fillId="2" borderId="50" xfId="0" applyFont="1" applyFill="1" applyBorder="1" applyAlignment="1">
      <alignment vertical="center" wrapText="1"/>
    </xf>
    <xf numFmtId="0" fontId="19" fillId="2" borderId="51" xfId="0" applyFont="1" applyFill="1" applyBorder="1" applyAlignment="1">
      <alignment vertical="center" wrapText="1"/>
    </xf>
    <xf numFmtId="0" fontId="19" fillId="2" borderId="52" xfId="0" applyFont="1" applyFill="1" applyBorder="1" applyAlignment="1">
      <alignment vertical="center" wrapText="1"/>
    </xf>
    <xf numFmtId="0" fontId="19" fillId="2" borderId="53" xfId="0" applyFont="1" applyFill="1" applyBorder="1" applyAlignment="1">
      <alignment vertical="center" wrapText="1"/>
    </xf>
    <xf numFmtId="0" fontId="19" fillId="2" borderId="54" xfId="0" applyFont="1" applyFill="1" applyBorder="1" applyAlignment="1">
      <alignment vertical="center" wrapText="1"/>
    </xf>
    <xf numFmtId="0" fontId="19" fillId="2" borderId="53" xfId="0" applyFont="1" applyFill="1" applyBorder="1" applyAlignment="1">
      <alignment horizontal="left" vertical="center" wrapText="1"/>
    </xf>
    <xf numFmtId="0" fontId="19" fillId="2" borderId="54" xfId="0" applyFont="1" applyFill="1" applyBorder="1" applyAlignment="1">
      <alignment horizontal="left" vertical="center" wrapText="1"/>
    </xf>
    <xf numFmtId="4" fontId="19" fillId="0" borderId="19"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3" fontId="21" fillId="24" borderId="46" xfId="0" applyNumberFormat="1" applyFont="1" applyFill="1" applyBorder="1" applyAlignment="1">
      <alignment horizontal="center" vertical="center" wrapText="1"/>
    </xf>
    <xf numFmtId="3" fontId="21" fillId="24" borderId="47" xfId="0" applyNumberFormat="1" applyFont="1" applyFill="1" applyBorder="1" applyAlignment="1">
      <alignment horizontal="center" vertical="center" wrapText="1"/>
    </xf>
    <xf numFmtId="3" fontId="21" fillId="24" borderId="48" xfId="0" applyNumberFormat="1" applyFont="1" applyFill="1" applyBorder="1" applyAlignment="1">
      <alignment horizontal="center" vertical="center" wrapText="1"/>
    </xf>
    <xf numFmtId="3" fontId="21" fillId="0" borderId="22" xfId="0" applyNumberFormat="1" applyFont="1" applyBorder="1" applyAlignment="1">
      <alignment horizontal="justify" vertical="center" wrapText="1"/>
    </xf>
    <xf numFmtId="49" fontId="21" fillId="0" borderId="22"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0" fontId="38" fillId="31" borderId="31" xfId="0" applyFont="1" applyFill="1" applyBorder="1" applyAlignment="1">
      <alignment horizontal="center" vertical="center" wrapText="1"/>
    </xf>
    <xf numFmtId="0" fontId="41" fillId="0" borderId="40" xfId="0" applyFont="1" applyBorder="1"/>
    <xf numFmtId="4" fontId="38" fillId="31" borderId="30" xfId="0" applyNumberFormat="1" applyFont="1" applyFill="1" applyBorder="1" applyAlignment="1">
      <alignment horizontal="center" vertical="center" wrapText="1"/>
    </xf>
    <xf numFmtId="3" fontId="38" fillId="31" borderId="30" xfId="0" applyNumberFormat="1" applyFont="1" applyFill="1" applyBorder="1" applyAlignment="1">
      <alignment horizontal="center" vertical="center" wrapText="1"/>
    </xf>
    <xf numFmtId="4" fontId="38" fillId="31" borderId="30" xfId="0" applyNumberFormat="1" applyFont="1" applyFill="1" applyBorder="1" applyAlignment="1">
      <alignment horizontal="center" vertical="center"/>
    </xf>
    <xf numFmtId="4" fontId="43" fillId="32" borderId="42" xfId="0" applyNumberFormat="1" applyFont="1" applyFill="1" applyBorder="1" applyAlignment="1">
      <alignment horizontal="center" vertical="center" wrapText="1"/>
    </xf>
    <xf numFmtId="0" fontId="38" fillId="0" borderId="31" xfId="0" applyFont="1" applyBorder="1" applyAlignment="1">
      <alignment horizontal="center" vertical="center" wrapText="1"/>
    </xf>
    <xf numFmtId="4" fontId="38" fillId="0" borderId="30" xfId="0" applyNumberFormat="1" applyFont="1" applyBorder="1" applyAlignment="1">
      <alignment horizontal="center" vertical="center"/>
    </xf>
    <xf numFmtId="0" fontId="19" fillId="0" borderId="24" xfId="0" applyFont="1" applyBorder="1" applyAlignment="1">
      <alignment horizontal="center"/>
    </xf>
    <xf numFmtId="0" fontId="19" fillId="0" borderId="0" xfId="0" applyFont="1" applyAlignment="1">
      <alignment horizontal="center"/>
    </xf>
    <xf numFmtId="0" fontId="19" fillId="0" borderId="25"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29" xfId="0" applyFont="1" applyBorder="1" applyAlignment="1">
      <alignment horizontal="center"/>
    </xf>
    <xf numFmtId="0" fontId="24" fillId="25" borderId="15"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21" xfId="0" applyFont="1" applyFill="1" applyBorder="1" applyAlignment="1">
      <alignment horizontal="center" vertical="center" wrapText="1"/>
    </xf>
    <xf numFmtId="3" fontId="24" fillId="25" borderId="16" xfId="0" applyNumberFormat="1" applyFont="1" applyFill="1" applyBorder="1" applyAlignment="1">
      <alignment horizontal="center" vertical="center" wrapText="1"/>
    </xf>
    <xf numFmtId="3" fontId="24" fillId="25" borderId="17" xfId="0" applyNumberFormat="1" applyFont="1" applyFill="1" applyBorder="1" applyAlignment="1">
      <alignment horizontal="center" vertical="center" wrapText="1"/>
    </xf>
    <xf numFmtId="0" fontId="24" fillId="25" borderId="18"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4" fillId="25" borderId="23" xfId="0" applyFont="1" applyFill="1" applyBorder="1" applyAlignment="1">
      <alignment horizontal="center" vertical="center" wrapText="1"/>
    </xf>
    <xf numFmtId="3" fontId="33" fillId="0" borderId="9" xfId="0" applyNumberFormat="1" applyFont="1" applyBorder="1" applyAlignment="1">
      <alignment horizontal="center" vertical="center" wrapText="1"/>
    </xf>
    <xf numFmtId="0" fontId="19" fillId="0" borderId="9" xfId="0" applyFont="1" applyBorder="1" applyAlignment="1">
      <alignment horizontal="left" vertical="center" wrapText="1"/>
    </xf>
    <xf numFmtId="0" fontId="19" fillId="0" borderId="9" xfId="0" applyFont="1" applyBorder="1" applyAlignment="1">
      <alignment horizontal="justify" vertical="center" wrapText="1"/>
    </xf>
    <xf numFmtId="172" fontId="32" fillId="0" borderId="12" xfId="0" applyNumberFormat="1" applyFont="1" applyBorder="1" applyAlignment="1">
      <alignment horizontal="center" vertical="center" wrapText="1"/>
    </xf>
    <xf numFmtId="172" fontId="32" fillId="0" borderId="13" xfId="0" applyNumberFormat="1" applyFont="1" applyBorder="1" applyAlignment="1">
      <alignment horizontal="center" vertical="center" wrapText="1"/>
    </xf>
    <xf numFmtId="172" fontId="32" fillId="0" borderId="14" xfId="0" applyNumberFormat="1" applyFont="1" applyBorder="1" applyAlignment="1">
      <alignment horizontal="center" vertical="center" wrapText="1"/>
    </xf>
    <xf numFmtId="4" fontId="33" fillId="0" borderId="12" xfId="0" applyNumberFormat="1" applyFont="1" applyBorder="1" applyAlignment="1">
      <alignment horizontal="center" vertical="center" wrapText="1"/>
    </xf>
    <xf numFmtId="4" fontId="33" fillId="0" borderId="13" xfId="0" applyNumberFormat="1" applyFont="1" applyBorder="1" applyAlignment="1">
      <alignment horizontal="center" vertical="center" wrapText="1"/>
    </xf>
    <xf numFmtId="4" fontId="33" fillId="0" borderId="14" xfId="0" applyNumberFormat="1" applyFont="1" applyBorder="1" applyAlignment="1">
      <alignment horizontal="center" vertical="center" wrapText="1"/>
    </xf>
    <xf numFmtId="0" fontId="19" fillId="0" borderId="9" xfId="0" applyFont="1" applyBorder="1" applyAlignment="1">
      <alignment vertical="center" wrapText="1"/>
    </xf>
    <xf numFmtId="3" fontId="33" fillId="0" borderId="12" xfId="0" applyNumberFormat="1" applyFont="1" applyBorder="1" applyAlignment="1">
      <alignment horizontal="center" vertical="center" wrapText="1"/>
    </xf>
    <xf numFmtId="3" fontId="33" fillId="0" borderId="13" xfId="0" applyNumberFormat="1" applyFont="1" applyBorder="1" applyAlignment="1">
      <alignment horizontal="center" vertical="center" wrapText="1"/>
    </xf>
    <xf numFmtId="3" fontId="33" fillId="0" borderId="14" xfId="0" applyNumberFormat="1" applyFont="1" applyBorder="1" applyAlignment="1">
      <alignment horizontal="center" vertical="center" wrapText="1"/>
    </xf>
    <xf numFmtId="0" fontId="19" fillId="2" borderId="9" xfId="0" applyFont="1" applyFill="1" applyBorder="1" applyAlignment="1">
      <alignment horizontal="justify" vertical="center" wrapText="1"/>
    </xf>
    <xf numFmtId="4" fontId="32" fillId="2" borderId="9" xfId="0" applyNumberFormat="1" applyFont="1" applyFill="1" applyBorder="1" applyAlignment="1">
      <alignment horizontal="center" vertical="center" wrapText="1"/>
    </xf>
    <xf numFmtId="3" fontId="21" fillId="0" borderId="9" xfId="0" applyNumberFormat="1" applyFont="1" applyFill="1" applyBorder="1" applyAlignment="1">
      <alignment horizontal="left" vertical="center" wrapText="1"/>
    </xf>
    <xf numFmtId="0" fontId="19"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44" fontId="19" fillId="0" borderId="9" xfId="102" applyFont="1" applyFill="1" applyBorder="1" applyAlignment="1">
      <alignment horizontal="center" vertical="center" wrapText="1"/>
    </xf>
    <xf numFmtId="44" fontId="19" fillId="0" borderId="9" xfId="102" applyFont="1" applyFill="1" applyBorder="1" applyAlignment="1">
      <alignment horizontal="center" vertical="center"/>
    </xf>
    <xf numFmtId="0" fontId="24" fillId="25" borderId="9" xfId="0" applyFont="1" applyFill="1" applyBorder="1" applyAlignment="1">
      <alignment horizontal="center" vertical="center" wrapText="1"/>
    </xf>
    <xf numFmtId="3" fontId="24" fillId="25" borderId="9" xfId="0" applyNumberFormat="1" applyFont="1" applyFill="1" applyBorder="1" applyAlignment="1">
      <alignment horizontal="center" vertical="center" wrapText="1"/>
    </xf>
    <xf numFmtId="3" fontId="21" fillId="2" borderId="9" xfId="0" applyNumberFormat="1" applyFont="1" applyFill="1" applyBorder="1" applyAlignment="1">
      <alignment horizontal="justify" vertical="center" wrapText="1"/>
    </xf>
    <xf numFmtId="0" fontId="21" fillId="0" borderId="9" xfId="0" applyFont="1" applyFill="1" applyBorder="1" applyAlignment="1">
      <alignment horizontal="left" vertical="center"/>
    </xf>
    <xf numFmtId="49" fontId="21" fillId="2" borderId="9" xfId="0" applyNumberFormat="1" applyFont="1" applyFill="1" applyBorder="1" applyAlignment="1">
      <alignment horizontal="left" vertical="center" wrapText="1"/>
    </xf>
    <xf numFmtId="4" fontId="19" fillId="0" borderId="9" xfId="0" applyNumberFormat="1" applyFont="1" applyFill="1" applyBorder="1" applyAlignment="1">
      <alignment horizontal="center" vertical="center"/>
    </xf>
    <xf numFmtId="3" fontId="21"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23" fillId="0" borderId="9" xfId="0" applyNumberFormat="1" applyFont="1" applyFill="1" applyBorder="1" applyAlignment="1">
      <alignment horizontal="center" vertical="center"/>
    </xf>
    <xf numFmtId="165" fontId="19" fillId="0" borderId="9" xfId="101" applyFont="1" applyFill="1" applyBorder="1" applyAlignment="1">
      <alignment horizontal="center" vertical="center"/>
    </xf>
    <xf numFmtId="4" fontId="21" fillId="0" borderId="9" xfId="0" applyNumberFormat="1" applyFont="1" applyFill="1" applyBorder="1" applyAlignment="1">
      <alignment horizontal="center" vertical="center" wrapText="1"/>
    </xf>
    <xf numFmtId="165" fontId="21" fillId="0" borderId="9" xfId="101" applyFont="1" applyFill="1" applyBorder="1" applyAlignment="1">
      <alignment horizontal="center" vertical="center" wrapText="1"/>
    </xf>
    <xf numFmtId="4" fontId="25" fillId="0" borderId="9" xfId="0" applyNumberFormat="1" applyFont="1" applyFill="1" applyBorder="1" applyAlignment="1">
      <alignment horizontal="center" vertical="center" wrapText="1"/>
    </xf>
    <xf numFmtId="0" fontId="23" fillId="0" borderId="19" xfId="0" applyFont="1" applyBorder="1"/>
    <xf numFmtId="0" fontId="23" fillId="0" borderId="19" xfId="0" applyFont="1" applyBorder="1" applyAlignment="1">
      <alignment horizontal="left"/>
    </xf>
    <xf numFmtId="0" fontId="23" fillId="0" borderId="19" xfId="0" applyFont="1" applyBorder="1" applyAlignment="1">
      <alignment horizontal="left" wrapText="1"/>
    </xf>
    <xf numFmtId="0" fontId="20" fillId="0" borderId="19" xfId="99" applyFont="1" applyFill="1" applyBorder="1" applyAlignment="1">
      <alignment horizontal="left" vertical="center"/>
    </xf>
    <xf numFmtId="0" fontId="20" fillId="0" borderId="19" xfId="0" applyFont="1" applyBorder="1" applyAlignment="1">
      <alignment horizontal="left" wrapText="1"/>
    </xf>
    <xf numFmtId="0" fontId="23" fillId="0" borderId="19" xfId="0" applyFont="1" applyBorder="1" applyAlignment="1">
      <alignment horizontal="left" vertical="center"/>
    </xf>
    <xf numFmtId="0" fontId="23" fillId="0" borderId="19" xfId="0" applyFont="1" applyBorder="1" applyAlignment="1">
      <alignment horizontal="lef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28" fillId="0" borderId="19" xfId="0" applyFont="1" applyBorder="1" applyAlignment="1">
      <alignment horizontal="left"/>
    </xf>
    <xf numFmtId="0" fontId="23" fillId="24" borderId="19" xfId="0" applyFont="1" applyFill="1" applyBorder="1" applyAlignment="1">
      <alignment horizontal="right" vertical="center"/>
    </xf>
    <xf numFmtId="44" fontId="23" fillId="24" borderId="19" xfId="102" applyFont="1" applyFill="1" applyBorder="1"/>
    <xf numFmtId="0" fontId="22" fillId="0" borderId="19" xfId="0" applyFont="1" applyBorder="1" applyAlignment="1"/>
    <xf numFmtId="4" fontId="20" fillId="2" borderId="19" xfId="0" applyNumberFormat="1" applyFont="1" applyFill="1" applyBorder="1" applyAlignment="1">
      <alignment horizontal="right" vertical="center" wrapText="1"/>
    </xf>
    <xf numFmtId="3" fontId="21" fillId="0" borderId="19" xfId="0" applyNumberFormat="1" applyFont="1" applyFill="1" applyBorder="1" applyAlignment="1">
      <alignment vertical="center" wrapText="1"/>
    </xf>
    <xf numFmtId="3"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xf>
    <xf numFmtId="0" fontId="19" fillId="0" borderId="19" xfId="0" applyFont="1" applyFill="1" applyBorder="1"/>
    <xf numFmtId="0" fontId="19" fillId="0" borderId="19" xfId="0" applyFont="1" applyFill="1" applyBorder="1" applyAlignment="1">
      <alignment horizontal="center" vertical="center"/>
    </xf>
    <xf numFmtId="165" fontId="19" fillId="0" borderId="19" xfId="101" applyFont="1" applyFill="1" applyBorder="1" applyAlignment="1">
      <alignment horizontal="center" vertical="center"/>
    </xf>
    <xf numFmtId="3" fontId="19" fillId="0" borderId="19" xfId="0" applyNumberFormat="1" applyFont="1" applyFill="1" applyBorder="1" applyAlignment="1">
      <alignment horizontal="center" vertical="center"/>
    </xf>
    <xf numFmtId="165" fontId="21" fillId="0" borderId="19" xfId="101" applyFont="1" applyFill="1" applyBorder="1" applyAlignment="1">
      <alignment horizontal="center" vertical="center" wrapText="1"/>
    </xf>
    <xf numFmtId="4" fontId="21" fillId="0" borderId="19" xfId="0" applyNumberFormat="1" applyFont="1" applyFill="1" applyBorder="1" applyAlignment="1">
      <alignment horizontal="center" vertical="center" wrapText="1"/>
    </xf>
    <xf numFmtId="0" fontId="23" fillId="0" borderId="19" xfId="0" applyFont="1" applyFill="1" applyBorder="1" applyAlignment="1">
      <alignment horizontal="left" vertical="top" wrapText="1"/>
    </xf>
    <xf numFmtId="4" fontId="23" fillId="0" borderId="19" xfId="0" applyNumberFormat="1" applyFont="1" applyFill="1" applyBorder="1" applyAlignment="1">
      <alignment horizontal="center" vertical="center"/>
    </xf>
    <xf numFmtId="4" fontId="19" fillId="0" borderId="19" xfId="0" applyNumberFormat="1" applyFont="1" applyFill="1" applyBorder="1" applyAlignment="1">
      <alignment horizontal="right" vertical="center"/>
    </xf>
    <xf numFmtId="4" fontId="21" fillId="0" borderId="19" xfId="0" applyNumberFormat="1" applyFont="1" applyFill="1" applyBorder="1" applyAlignment="1">
      <alignment horizontal="right" vertical="center" wrapText="1"/>
    </xf>
    <xf numFmtId="0" fontId="22" fillId="0" borderId="19" xfId="0" applyFont="1" applyFill="1" applyBorder="1" applyAlignment="1"/>
    <xf numFmtId="0" fontId="23" fillId="0" borderId="19" xfId="0" applyFont="1" applyFill="1" applyBorder="1" applyAlignment="1">
      <alignment horizontal="center"/>
    </xf>
    <xf numFmtId="0" fontId="19" fillId="0" borderId="19" xfId="0" applyFont="1" applyFill="1" applyBorder="1" applyAlignment="1">
      <alignment horizontal="center" vertical="center" wrapText="1"/>
    </xf>
    <xf numFmtId="4" fontId="19" fillId="0" borderId="19" xfId="0" applyNumberFormat="1" applyFont="1" applyFill="1" applyBorder="1" applyAlignment="1">
      <alignment horizontal="center" vertical="center" wrapText="1"/>
    </xf>
    <xf numFmtId="4" fontId="19" fillId="0" borderId="19" xfId="0" applyNumberFormat="1" applyFont="1" applyFill="1" applyBorder="1" applyAlignment="1">
      <alignment horizontal="center" vertical="center"/>
    </xf>
    <xf numFmtId="1" fontId="21" fillId="2" borderId="19" xfId="100" applyNumberFormat="1" applyFont="1" applyFill="1" applyBorder="1" applyAlignment="1">
      <alignment horizontal="center" vertical="center" wrapText="1"/>
    </xf>
    <xf numFmtId="0" fontId="19" fillId="2" borderId="19" xfId="0" applyFont="1" applyFill="1" applyBorder="1"/>
    <xf numFmtId="0" fontId="0" fillId="0" borderId="19" xfId="0" applyBorder="1"/>
    <xf numFmtId="0" fontId="20" fillId="0" borderId="19" xfId="99" applyFont="1" applyBorder="1" applyAlignment="1">
      <alignment vertical="center"/>
    </xf>
    <xf numFmtId="0" fontId="20" fillId="0" borderId="19" xfId="0" applyFont="1" applyBorder="1"/>
    <xf numFmtId="0" fontId="23" fillId="0" borderId="19" xfId="0" applyFont="1" applyBorder="1" applyAlignment="1">
      <alignment vertical="center" wrapText="1"/>
    </xf>
    <xf numFmtId="44" fontId="24" fillId="25" borderId="19" xfId="102" applyFont="1" applyFill="1" applyBorder="1" applyAlignment="1">
      <alignment horizontal="center" vertical="center"/>
    </xf>
    <xf numFmtId="0" fontId="34" fillId="0" borderId="19" xfId="0" applyFont="1" applyBorder="1"/>
    <xf numFmtId="0" fontId="23" fillId="0" borderId="19" xfId="0" applyFont="1" applyBorder="1" applyAlignment="1">
      <alignment horizontal="center" vertical="center"/>
    </xf>
    <xf numFmtId="0" fontId="19" fillId="0" borderId="19" xfId="0" applyFont="1" applyBorder="1" applyAlignment="1">
      <alignment horizontal="center"/>
    </xf>
    <xf numFmtId="0" fontId="23" fillId="0" borderId="19" xfId="0" applyFont="1" applyBorder="1" applyAlignment="1">
      <alignment horizontal="center"/>
    </xf>
    <xf numFmtId="0" fontId="37" fillId="0" borderId="19" xfId="0" applyFont="1" applyBorder="1" applyAlignment="1">
      <alignment horizontal="left" vertical="center"/>
    </xf>
    <xf numFmtId="0" fontId="38" fillId="0" borderId="19" xfId="0" applyFont="1" applyBorder="1" applyAlignment="1">
      <alignment horizontal="left" vertical="center"/>
    </xf>
    <xf numFmtId="4" fontId="38" fillId="0" borderId="19" xfId="0" applyNumberFormat="1" applyFont="1" applyBorder="1" applyAlignment="1">
      <alignment horizontal="center" vertical="center"/>
    </xf>
    <xf numFmtId="4" fontId="37" fillId="0" borderId="19" xfId="0" applyNumberFormat="1" applyFont="1" applyBorder="1" applyAlignment="1">
      <alignment horizontal="center" vertical="center"/>
    </xf>
    <xf numFmtId="0" fontId="37" fillId="0" borderId="19" xfId="0" applyFont="1" applyBorder="1" applyAlignment="1">
      <alignment horizontal="center" vertical="center"/>
    </xf>
    <xf numFmtId="0" fontId="37" fillId="0" borderId="19" xfId="0" applyFont="1" applyBorder="1" applyAlignment="1">
      <alignment horizontal="left" vertical="center" wrapText="1"/>
    </xf>
    <xf numFmtId="0" fontId="0" fillId="0" borderId="19" xfId="0" applyBorder="1"/>
    <xf numFmtId="0" fontId="37" fillId="0" borderId="19" xfId="0" applyFont="1" applyBorder="1" applyAlignment="1">
      <alignment horizontal="center" vertical="center" wrapText="1"/>
    </xf>
    <xf numFmtId="0" fontId="37" fillId="0" borderId="19" xfId="0" applyFont="1" applyBorder="1" applyAlignment="1">
      <alignment horizontal="center" vertical="center" wrapText="1"/>
    </xf>
    <xf numFmtId="4" fontId="37" fillId="0" borderId="19" xfId="0" applyNumberFormat="1" applyFont="1" applyBorder="1" applyAlignment="1">
      <alignment horizontal="center" vertical="center" wrapText="1"/>
    </xf>
    <xf numFmtId="0" fontId="39" fillId="30" borderId="19" xfId="0" applyFont="1" applyFill="1" applyBorder="1" applyAlignment="1">
      <alignment horizontal="center" vertical="center"/>
    </xf>
    <xf numFmtId="0" fontId="38" fillId="30" borderId="19" xfId="0" applyFont="1" applyFill="1" applyBorder="1" applyAlignment="1">
      <alignment horizontal="center" vertical="center"/>
    </xf>
    <xf numFmtId="4" fontId="40" fillId="30" borderId="19" xfId="0" applyNumberFormat="1" applyFont="1" applyFill="1" applyBorder="1" applyAlignment="1">
      <alignment vertical="center"/>
    </xf>
    <xf numFmtId="0" fontId="37" fillId="31" borderId="19" xfId="0" applyFont="1" applyFill="1" applyBorder="1" applyAlignment="1">
      <alignment horizontal="center" vertical="center"/>
    </xf>
    <xf numFmtId="0" fontId="41" fillId="0" borderId="19" xfId="0" applyFont="1" applyBorder="1"/>
    <xf numFmtId="0" fontId="37" fillId="0" borderId="19" xfId="0" applyFont="1" applyBorder="1" applyAlignment="1">
      <alignment horizontal="left" vertical="center" wrapText="1"/>
    </xf>
    <xf numFmtId="0" fontId="42" fillId="0" borderId="19" xfId="0" applyFont="1" applyBorder="1" applyAlignment="1">
      <alignment vertical="center"/>
    </xf>
    <xf numFmtId="3" fontId="43" fillId="32" borderId="19" xfId="0" applyNumberFormat="1" applyFont="1" applyFill="1" applyBorder="1" applyAlignment="1">
      <alignment horizontal="center" vertical="center" wrapText="1"/>
    </xf>
    <xf numFmtId="3" fontId="43" fillId="32" borderId="19" xfId="0" applyNumberFormat="1" applyFont="1" applyFill="1" applyBorder="1" applyAlignment="1">
      <alignment horizontal="center" vertical="center" wrapText="1"/>
    </xf>
    <xf numFmtId="3" fontId="38" fillId="0" borderId="19" xfId="0" applyNumberFormat="1" applyFont="1" applyBorder="1" applyAlignment="1">
      <alignment horizontal="center" vertical="center" wrapText="1"/>
    </xf>
    <xf numFmtId="3" fontId="38" fillId="0" borderId="19" xfId="0" applyNumberFormat="1" applyFont="1" applyBorder="1" applyAlignment="1">
      <alignment horizontal="center" vertical="center" wrapText="1"/>
    </xf>
    <xf numFmtId="3" fontId="38" fillId="31" borderId="19" xfId="0" applyNumberFormat="1" applyFont="1" applyFill="1" applyBorder="1" applyAlignment="1">
      <alignment horizontal="center" vertical="center" wrapText="1"/>
    </xf>
    <xf numFmtId="49" fontId="38" fillId="0" borderId="19" xfId="0" applyNumberFormat="1" applyFont="1" applyBorder="1" applyAlignment="1">
      <alignment horizontal="center" vertical="center" wrapText="1"/>
    </xf>
    <xf numFmtId="0" fontId="42" fillId="0" borderId="19" xfId="0" applyFont="1" applyBorder="1" applyAlignment="1">
      <alignment horizontal="center" vertical="center"/>
    </xf>
    <xf numFmtId="3" fontId="43" fillId="32" borderId="19" xfId="0" applyNumberFormat="1" applyFont="1" applyFill="1" applyBorder="1" applyAlignment="1">
      <alignment horizontal="center" vertical="center" textRotation="90" wrapText="1"/>
    </xf>
    <xf numFmtId="0" fontId="38" fillId="0" borderId="19" xfId="0" applyFont="1" applyBorder="1" applyAlignment="1">
      <alignment horizontal="center" vertical="center" wrapText="1"/>
    </xf>
    <xf numFmtId="4" fontId="38" fillId="0" borderId="19" xfId="0" applyNumberFormat="1" applyFont="1" applyBorder="1" applyAlignment="1">
      <alignment horizontal="center" vertical="center" wrapText="1"/>
    </xf>
    <xf numFmtId="4" fontId="38" fillId="31" borderId="19" xfId="0" applyNumberFormat="1" applyFont="1" applyFill="1" applyBorder="1" applyAlignment="1">
      <alignment horizontal="center" vertical="center" wrapText="1"/>
    </xf>
    <xf numFmtId="0" fontId="38" fillId="31" borderId="19" xfId="0" applyFont="1" applyFill="1" applyBorder="1" applyAlignment="1">
      <alignment horizontal="center" vertical="center" wrapText="1"/>
    </xf>
    <xf numFmtId="49" fontId="38" fillId="31" borderId="19" xfId="0" applyNumberFormat="1" applyFont="1" applyFill="1" applyBorder="1" applyAlignment="1">
      <alignment horizontal="center" vertical="center" wrapText="1"/>
    </xf>
    <xf numFmtId="0" fontId="38" fillId="31" borderId="19" xfId="0" applyFont="1" applyFill="1" applyBorder="1" applyAlignment="1">
      <alignment horizontal="center" vertical="center"/>
    </xf>
    <xf numFmtId="4" fontId="38" fillId="31" borderId="19" xfId="0" applyNumberFormat="1" applyFont="1" applyFill="1" applyBorder="1" applyAlignment="1">
      <alignment horizontal="center" vertical="center"/>
    </xf>
    <xf numFmtId="0" fontId="42" fillId="31" borderId="19" xfId="0" applyFont="1" applyFill="1" applyBorder="1" applyAlignment="1">
      <alignment horizontal="center" vertical="center"/>
    </xf>
    <xf numFmtId="0" fontId="37" fillId="31" borderId="19" xfId="0" applyFont="1" applyFill="1" applyBorder="1" applyAlignment="1">
      <alignment horizontal="center" vertical="center"/>
    </xf>
    <xf numFmtId="4" fontId="37" fillId="31" borderId="19" xfId="0" applyNumberFormat="1" applyFont="1" applyFill="1" applyBorder="1" applyAlignment="1">
      <alignment horizontal="center" vertical="center"/>
    </xf>
    <xf numFmtId="0" fontId="22" fillId="0" borderId="19" xfId="0" applyFont="1" applyBorder="1" applyAlignment="1">
      <alignment horizontal="left" vertical="center"/>
    </xf>
    <xf numFmtId="0" fontId="23" fillId="24" borderId="19" xfId="0" applyFont="1" applyFill="1" applyBorder="1" applyAlignment="1">
      <alignment vertical="center"/>
    </xf>
    <xf numFmtId="44" fontId="23" fillId="24" borderId="19" xfId="0" applyNumberFormat="1" applyFont="1" applyFill="1" applyBorder="1"/>
    <xf numFmtId="0" fontId="22" fillId="0" borderId="19" xfId="0" applyFont="1" applyBorder="1" applyAlignment="1">
      <alignment vertical="center"/>
    </xf>
    <xf numFmtId="0" fontId="22" fillId="0" borderId="19" xfId="0" applyFont="1" applyBorder="1"/>
    <xf numFmtId="0" fontId="22" fillId="0" borderId="19" xfId="0" applyFont="1" applyBorder="1" applyAlignment="1">
      <alignment horizontal="left" vertical="center" wrapText="1"/>
    </xf>
    <xf numFmtId="0" fontId="22" fillId="0" borderId="19" xfId="0" applyFont="1" applyBorder="1" applyAlignment="1">
      <alignment vertical="center" wrapText="1"/>
    </xf>
    <xf numFmtId="4" fontId="21" fillId="2" borderId="19" xfId="0" applyNumberFormat="1" applyFont="1" applyFill="1" applyBorder="1" applyAlignment="1">
      <alignment horizontal="center" vertical="center" wrapText="1"/>
    </xf>
    <xf numFmtId="4" fontId="21" fillId="0" borderId="19" xfId="103" applyNumberFormat="1" applyFont="1" applyFill="1" applyBorder="1" applyAlignment="1">
      <alignment horizontal="right" vertical="center" wrapText="1"/>
    </xf>
    <xf numFmtId="0" fontId="22" fillId="0" borderId="19" xfId="0" applyFont="1" applyBorder="1" applyAlignment="1">
      <alignment horizontal="left"/>
    </xf>
    <xf numFmtId="0" fontId="19" fillId="0" borderId="19" xfId="0" applyFont="1" applyBorder="1" applyAlignment="1">
      <alignment horizontal="left" vertical="center"/>
    </xf>
    <xf numFmtId="0" fontId="45" fillId="24" borderId="19" xfId="0" applyFont="1" applyFill="1" applyBorder="1" applyAlignment="1">
      <alignment horizontal="center" vertical="center"/>
    </xf>
    <xf numFmtId="0" fontId="45" fillId="0" borderId="19" xfId="0" applyFont="1" applyBorder="1"/>
    <xf numFmtId="0" fontId="20" fillId="0" borderId="19" xfId="0" applyFont="1" applyBorder="1" applyAlignment="1">
      <alignment vertical="center"/>
    </xf>
    <xf numFmtId="0" fontId="24" fillId="25" borderId="19" xfId="0" applyFont="1" applyFill="1" applyBorder="1" applyAlignment="1">
      <alignment horizontal="center"/>
    </xf>
    <xf numFmtId="172" fontId="24" fillId="25" borderId="19" xfId="0" applyNumberFormat="1" applyFont="1" applyFill="1" applyBorder="1" applyAlignment="1">
      <alignment horizontal="center"/>
    </xf>
    <xf numFmtId="44" fontId="23" fillId="24" borderId="19" xfId="102" applyFont="1" applyFill="1" applyBorder="1" applyAlignment="1">
      <alignment vertical="center"/>
    </xf>
    <xf numFmtId="44" fontId="23" fillId="0" borderId="19" xfId="102" applyFont="1" applyFill="1" applyBorder="1" applyAlignment="1">
      <alignment vertical="center"/>
    </xf>
    <xf numFmtId="0" fontId="23" fillId="0" borderId="19" xfId="0" applyFont="1" applyBorder="1" applyAlignment="1">
      <alignment horizontal="center" vertical="center" wrapText="1"/>
    </xf>
    <xf numFmtId="0" fontId="22" fillId="0" borderId="19" xfId="0" applyFont="1" applyBorder="1" applyAlignment="1">
      <alignment horizontal="left" vertical="center" wrapText="1"/>
    </xf>
    <xf numFmtId="3" fontId="23" fillId="0" borderId="19" xfId="0" applyNumberFormat="1" applyFont="1" applyBorder="1" applyAlignment="1">
      <alignment horizontal="center" vertical="center"/>
    </xf>
    <xf numFmtId="3" fontId="19" fillId="0" borderId="19" xfId="0" applyNumberFormat="1" applyFont="1" applyBorder="1" applyAlignment="1">
      <alignment horizontal="left" vertical="center"/>
    </xf>
    <xf numFmtId="0" fontId="20" fillId="30" borderId="19" xfId="0" applyFont="1" applyFill="1" applyBorder="1" applyAlignment="1">
      <alignment horizontal="center" vertical="center"/>
    </xf>
    <xf numFmtId="44" fontId="23" fillId="30" borderId="19" xfId="102" applyFont="1" applyFill="1" applyBorder="1" applyAlignment="1">
      <alignment horizontal="center" vertical="center"/>
    </xf>
    <xf numFmtId="0" fontId="22" fillId="31" borderId="19" xfId="0" applyFont="1" applyFill="1" applyBorder="1" applyAlignment="1">
      <alignment vertical="center"/>
    </xf>
    <xf numFmtId="0" fontId="49" fillId="0" borderId="19" xfId="0" applyFont="1" applyBorder="1" applyAlignment="1">
      <alignment horizontal="left" vertical="center"/>
    </xf>
    <xf numFmtId="3" fontId="24" fillId="32" borderId="19" xfId="0" applyNumberFormat="1" applyFont="1" applyFill="1" applyBorder="1" applyAlignment="1">
      <alignment horizontal="center" vertical="center" textRotation="90" wrapText="1"/>
    </xf>
    <xf numFmtId="4" fontId="23" fillId="0" borderId="19" xfId="0" applyNumberFormat="1" applyFont="1" applyBorder="1" applyAlignment="1">
      <alignment horizontal="left" vertical="center"/>
    </xf>
    <xf numFmtId="0" fontId="23" fillId="0" borderId="19" xfId="0" applyFont="1" applyBorder="1" applyAlignment="1">
      <alignment horizontal="center" vertical="center"/>
    </xf>
    <xf numFmtId="0" fontId="19" fillId="0" borderId="19" xfId="0" applyFont="1" applyBorder="1"/>
    <xf numFmtId="0" fontId="23" fillId="24" borderId="19" xfId="0" applyFont="1" applyFill="1" applyBorder="1" applyAlignment="1">
      <alignment horizontal="left" vertical="center"/>
    </xf>
    <xf numFmtId="44" fontId="23" fillId="24" borderId="19" xfId="102" applyFont="1" applyFill="1" applyBorder="1" applyAlignment="1">
      <alignment horizontal="center" vertical="center"/>
    </xf>
    <xf numFmtId="4" fontId="19" fillId="0" borderId="19" xfId="0" applyNumberFormat="1" applyFont="1" applyBorder="1"/>
    <xf numFmtId="4" fontId="19" fillId="0" borderId="19" xfId="0" applyNumberFormat="1" applyFont="1" applyBorder="1" applyAlignment="1">
      <alignment vertical="center" wrapText="1"/>
    </xf>
    <xf numFmtId="4" fontId="21" fillId="0" borderId="19" xfId="0" applyNumberFormat="1" applyFont="1" applyBorder="1"/>
    <xf numFmtId="0" fontId="21" fillId="0" borderId="19" xfId="0" applyFont="1" applyBorder="1" applyAlignment="1">
      <alignment wrapText="1"/>
    </xf>
    <xf numFmtId="0" fontId="19" fillId="31" borderId="19" xfId="0" applyFont="1" applyFill="1" applyBorder="1" applyAlignment="1">
      <alignment horizontal="left" vertical="center" wrapText="1"/>
    </xf>
    <xf numFmtId="172" fontId="19" fillId="31" borderId="19" xfId="0" applyNumberFormat="1" applyFont="1" applyFill="1" applyBorder="1" applyAlignment="1">
      <alignment horizontal="center" vertical="center"/>
    </xf>
    <xf numFmtId="3" fontId="19" fillId="37" borderId="19" xfId="0" applyNumberFormat="1" applyFont="1" applyFill="1" applyBorder="1" applyAlignment="1">
      <alignment vertical="center" wrapText="1"/>
    </xf>
    <xf numFmtId="172" fontId="19" fillId="37" borderId="19" xfId="0" applyNumberFormat="1" applyFont="1" applyFill="1" applyBorder="1" applyAlignment="1">
      <alignment vertical="center" wrapText="1"/>
    </xf>
    <xf numFmtId="3" fontId="23" fillId="37" borderId="19" xfId="0" applyNumberFormat="1" applyFont="1" applyFill="1" applyBorder="1" applyAlignment="1">
      <alignment horizontal="center" vertical="center" wrapText="1"/>
    </xf>
    <xf numFmtId="3" fontId="19" fillId="37" borderId="19" xfId="0" applyNumberFormat="1" applyFont="1" applyFill="1" applyBorder="1" applyAlignment="1">
      <alignment horizontal="center" vertical="center" wrapText="1"/>
    </xf>
    <xf numFmtId="0" fontId="19" fillId="31" borderId="19" xfId="0" applyFont="1" applyFill="1" applyBorder="1" applyAlignment="1">
      <alignment vertical="center"/>
    </xf>
    <xf numFmtId="49" fontId="19" fillId="0" borderId="19" xfId="0" applyNumberFormat="1" applyFont="1" applyBorder="1" applyAlignment="1">
      <alignment vertical="center"/>
    </xf>
    <xf numFmtId="0" fontId="51" fillId="2" borderId="19" xfId="0" applyFont="1" applyFill="1" applyBorder="1"/>
    <xf numFmtId="172" fontId="19" fillId="31" borderId="19" xfId="0" applyNumberFormat="1" applyFont="1" applyFill="1" applyBorder="1" applyAlignment="1">
      <alignment vertical="center"/>
    </xf>
    <xf numFmtId="0" fontId="51" fillId="0" borderId="19" xfId="0" applyFont="1" applyBorder="1"/>
    <xf numFmtId="174" fontId="19" fillId="31" borderId="19" xfId="0" applyNumberFormat="1" applyFont="1" applyFill="1" applyBorder="1" applyAlignment="1">
      <alignment horizontal="center" vertical="center"/>
    </xf>
    <xf numFmtId="172" fontId="21" fillId="0" borderId="19" xfId="0" applyNumberFormat="1" applyFont="1" applyBorder="1" applyAlignment="1">
      <alignment horizontal="center" vertical="center"/>
    </xf>
    <xf numFmtId="172" fontId="19" fillId="31" borderId="19" xfId="102" applyNumberFormat="1" applyFont="1" applyFill="1" applyBorder="1" applyAlignment="1">
      <alignment horizontal="center" vertical="center"/>
    </xf>
    <xf numFmtId="172" fontId="19" fillId="0" borderId="19" xfId="102" applyNumberFormat="1" applyFont="1" applyBorder="1" applyAlignment="1">
      <alignment horizontal="center" vertical="center"/>
    </xf>
    <xf numFmtId="174" fontId="19" fillId="31" borderId="19" xfId="0" applyNumberFormat="1" applyFont="1" applyFill="1" applyBorder="1" applyAlignment="1">
      <alignment horizontal="center" vertical="center"/>
    </xf>
    <xf numFmtId="172" fontId="21" fillId="0" borderId="19" xfId="102" applyNumberFormat="1" applyFont="1" applyBorder="1" applyAlignment="1">
      <alignment horizontal="center" vertical="center"/>
    </xf>
    <xf numFmtId="4" fontId="22" fillId="0" borderId="19" xfId="0" applyNumberFormat="1" applyFont="1" applyBorder="1" applyAlignment="1">
      <alignment vertical="center"/>
    </xf>
    <xf numFmtId="0" fontId="22" fillId="0" borderId="19" xfId="0" applyFont="1" applyBorder="1" applyAlignment="1">
      <alignment horizontal="center" vertical="center"/>
    </xf>
    <xf numFmtId="173" fontId="23" fillId="0" borderId="19" xfId="0" applyNumberFormat="1" applyFont="1" applyBorder="1" applyAlignment="1">
      <alignment horizontal="center" vertical="center"/>
    </xf>
    <xf numFmtId="4" fontId="19" fillId="31" borderId="19" xfId="0" applyNumberFormat="1" applyFont="1" applyFill="1" applyBorder="1" applyAlignment="1">
      <alignment horizontal="right" vertical="center"/>
    </xf>
    <xf numFmtId="0" fontId="27" fillId="0" borderId="19" xfId="0" applyFont="1" applyBorder="1" applyAlignment="1">
      <alignment horizontal="center" vertical="center"/>
    </xf>
    <xf numFmtId="4" fontId="27" fillId="0" borderId="19" xfId="0" applyNumberFormat="1" applyFont="1" applyBorder="1" applyAlignment="1">
      <alignment vertical="center"/>
    </xf>
    <xf numFmtId="0" fontId="27" fillId="0" borderId="19" xfId="0" applyFont="1" applyBorder="1" applyAlignment="1">
      <alignment horizontal="left" vertical="center"/>
    </xf>
    <xf numFmtId="172" fontId="27" fillId="0" borderId="19" xfId="0" applyNumberFormat="1" applyFont="1" applyBorder="1" applyAlignment="1">
      <alignment horizontal="left" vertical="center"/>
    </xf>
    <xf numFmtId="0" fontId="21" fillId="0" borderId="19" xfId="0" applyFont="1" applyBorder="1" applyAlignment="1">
      <alignment horizontal="left" vertical="center"/>
    </xf>
    <xf numFmtId="0" fontId="19" fillId="38" borderId="19" xfId="0" applyFont="1" applyFill="1" applyBorder="1" applyAlignment="1">
      <alignment horizontal="left" vertical="center"/>
    </xf>
    <xf numFmtId="0" fontId="19" fillId="31" borderId="19" xfId="0" applyFont="1" applyFill="1" applyBorder="1" applyAlignment="1">
      <alignment horizontal="left" vertical="center" wrapText="1"/>
    </xf>
    <xf numFmtId="0" fontId="19" fillId="31" borderId="19" xfId="0" applyFont="1" applyFill="1" applyBorder="1" applyAlignment="1">
      <alignment horizontal="left" vertical="center"/>
    </xf>
    <xf numFmtId="174" fontId="19" fillId="2" borderId="19" xfId="0" applyNumberFormat="1" applyFont="1" applyFill="1" applyBorder="1" applyAlignment="1">
      <alignment horizontal="center" vertical="center"/>
    </xf>
    <xf numFmtId="3" fontId="19" fillId="31" borderId="19" xfId="0" applyNumberFormat="1" applyFont="1" applyFill="1" applyBorder="1" applyAlignment="1">
      <alignment horizontal="left" vertical="center"/>
    </xf>
    <xf numFmtId="0" fontId="21" fillId="31" borderId="19" xfId="0" applyFont="1" applyFill="1" applyBorder="1" applyAlignment="1">
      <alignment horizontal="left" vertical="center" wrapText="1"/>
    </xf>
    <xf numFmtId="0" fontId="21" fillId="31" borderId="19" xfId="0" applyFont="1" applyFill="1" applyBorder="1" applyAlignment="1">
      <alignment horizontal="left" vertical="center"/>
    </xf>
    <xf numFmtId="44" fontId="19" fillId="31" borderId="19" xfId="102" applyFont="1" applyFill="1" applyBorder="1" applyAlignment="1">
      <alignment horizontal="center" vertical="center"/>
    </xf>
    <xf numFmtId="3" fontId="27" fillId="0" borderId="19" xfId="0" applyNumberFormat="1" applyFont="1" applyBorder="1" applyAlignment="1">
      <alignment horizontal="left" vertical="center"/>
    </xf>
    <xf numFmtId="174" fontId="21" fillId="31" borderId="19" xfId="0" applyNumberFormat="1" applyFont="1" applyFill="1" applyBorder="1" applyAlignment="1">
      <alignment horizontal="center" vertical="center"/>
    </xf>
    <xf numFmtId="0" fontId="27" fillId="38" borderId="19" xfId="0" applyFont="1" applyFill="1" applyBorder="1" applyAlignment="1">
      <alignment horizontal="left" vertical="center"/>
    </xf>
    <xf numFmtId="174" fontId="19" fillId="0" borderId="19" xfId="0" applyNumberFormat="1" applyFont="1" applyBorder="1" applyAlignment="1">
      <alignment horizontal="center"/>
    </xf>
    <xf numFmtId="44" fontId="19" fillId="0" borderId="19" xfId="102" applyFont="1" applyBorder="1" applyAlignment="1">
      <alignment horizontal="right" vertical="center" wrapText="1"/>
    </xf>
    <xf numFmtId="172" fontId="27" fillId="0" borderId="19" xfId="0" applyNumberFormat="1" applyFont="1" applyBorder="1" applyAlignment="1">
      <alignment horizontal="center" vertical="center"/>
    </xf>
    <xf numFmtId="44" fontId="21" fillId="0" borderId="19" xfId="102" applyFont="1" applyBorder="1"/>
    <xf numFmtId="0" fontId="19" fillId="38" borderId="19" xfId="0" applyFont="1" applyFill="1" applyBorder="1" applyAlignment="1">
      <alignment horizontal="left" vertical="center" wrapText="1"/>
    </xf>
    <xf numFmtId="44" fontId="19" fillId="0" borderId="19" xfId="102" applyFont="1" applyBorder="1" applyAlignment="1">
      <alignment vertical="center" wrapText="1"/>
    </xf>
    <xf numFmtId="0" fontId="27" fillId="38" borderId="19" xfId="0" applyFont="1" applyFill="1" applyBorder="1" applyAlignment="1">
      <alignment horizontal="left" vertical="center" wrapText="1"/>
    </xf>
    <xf numFmtId="4" fontId="19" fillId="31" borderId="19" xfId="0" applyNumberFormat="1" applyFont="1" applyFill="1" applyBorder="1" applyAlignment="1">
      <alignment horizontal="center" vertical="center" wrapText="1"/>
    </xf>
    <xf numFmtId="0" fontId="27" fillId="0" borderId="19" xfId="0" applyFont="1" applyBorder="1" applyAlignment="1">
      <alignment horizontal="left" vertical="center" wrapText="1"/>
    </xf>
    <xf numFmtId="0" fontId="27" fillId="0" borderId="19" xfId="0" applyFont="1" applyBorder="1" applyAlignment="1">
      <alignment horizontal="center" vertical="center" wrapText="1"/>
    </xf>
    <xf numFmtId="4" fontId="19" fillId="31" borderId="19" xfId="0" applyNumberFormat="1" applyFont="1" applyFill="1" applyBorder="1" applyAlignment="1">
      <alignment horizontal="center" vertical="center" wrapText="1"/>
    </xf>
    <xf numFmtId="0" fontId="19" fillId="31" borderId="19" xfId="0" applyFont="1" applyFill="1" applyBorder="1"/>
    <xf numFmtId="4" fontId="27" fillId="2" borderId="19" xfId="0" applyNumberFormat="1" applyFont="1" applyFill="1" applyBorder="1" applyAlignment="1">
      <alignment horizontal="center" vertical="center"/>
    </xf>
    <xf numFmtId="44" fontId="19" fillId="31" borderId="19" xfId="102" applyFont="1" applyFill="1" applyBorder="1" applyAlignment="1">
      <alignment horizontal="right" vertical="center"/>
    </xf>
    <xf numFmtId="44" fontId="19" fillId="31" borderId="19" xfId="102" applyFont="1" applyFill="1" applyBorder="1" applyAlignment="1">
      <alignment horizontal="right" vertical="center"/>
    </xf>
    <xf numFmtId="0" fontId="27" fillId="0" borderId="19" xfId="0" applyFont="1" applyBorder="1" applyAlignment="1">
      <alignment horizontal="left"/>
    </xf>
    <xf numFmtId="4" fontId="27" fillId="2" borderId="19" xfId="0" applyNumberFormat="1" applyFont="1" applyFill="1" applyBorder="1" applyAlignment="1">
      <alignment horizontal="center" vertical="center"/>
    </xf>
    <xf numFmtId="0" fontId="21" fillId="0" borderId="19" xfId="0" applyFont="1" applyBorder="1" applyAlignment="1">
      <alignment vertical="center"/>
    </xf>
    <xf numFmtId="0" fontId="27" fillId="38" borderId="19" xfId="0" applyFont="1" applyFill="1" applyBorder="1" applyAlignment="1">
      <alignment horizontal="center" vertical="center"/>
    </xf>
    <xf numFmtId="0" fontId="21" fillId="0" borderId="19" xfId="0" applyFont="1" applyBorder="1" applyAlignment="1">
      <alignment horizontal="left" vertical="center"/>
    </xf>
    <xf numFmtId="44" fontId="21" fillId="0" borderId="19" xfId="102" applyFont="1" applyBorder="1" applyAlignment="1">
      <alignment horizontal="left" vertical="center"/>
    </xf>
    <xf numFmtId="0" fontId="19" fillId="39" borderId="19" xfId="0" applyFont="1" applyFill="1" applyBorder="1" applyAlignment="1">
      <alignment horizontal="right" vertical="center"/>
    </xf>
    <xf numFmtId="0" fontId="19" fillId="39" borderId="19" xfId="0" applyFont="1" applyFill="1" applyBorder="1" applyAlignment="1">
      <alignment horizontal="left" vertical="center"/>
    </xf>
    <xf numFmtId="0" fontId="20" fillId="0" borderId="19" xfId="99" applyFont="1" applyBorder="1" applyAlignment="1">
      <alignment horizontal="left" vertical="center"/>
    </xf>
    <xf numFmtId="0" fontId="20" fillId="0" borderId="19" xfId="0" applyFont="1" applyBorder="1" applyAlignment="1">
      <alignment horizontal="left" vertical="center"/>
    </xf>
    <xf numFmtId="0" fontId="52" fillId="25" borderId="19" xfId="0" applyFont="1" applyFill="1" applyBorder="1" applyAlignment="1">
      <alignment horizontal="center" vertical="center"/>
    </xf>
    <xf numFmtId="0" fontId="23" fillId="0" borderId="19" xfId="0" applyFont="1" applyBorder="1" applyAlignment="1">
      <alignment horizontal="right" vertical="center"/>
    </xf>
    <xf numFmtId="0" fontId="23" fillId="24" borderId="19" xfId="0" applyFont="1" applyFill="1" applyBorder="1" applyAlignment="1">
      <alignment vertical="center" wrapText="1"/>
    </xf>
    <xf numFmtId="44" fontId="23" fillId="24" borderId="19" xfId="102" applyFont="1" applyFill="1" applyBorder="1" applyAlignment="1">
      <alignment horizontal="center" vertical="center"/>
    </xf>
    <xf numFmtId="0" fontId="23" fillId="0" borderId="19" xfId="0" applyFont="1" applyBorder="1" applyAlignment="1">
      <alignment horizontal="left"/>
    </xf>
    <xf numFmtId="0" fontId="19" fillId="0" borderId="19" xfId="0" applyFont="1" applyBorder="1" applyAlignment="1">
      <alignment horizontal="right" vertical="top" wrapText="1"/>
    </xf>
    <xf numFmtId="0" fontId="23" fillId="0" borderId="19" xfId="0" applyFont="1" applyBorder="1" applyAlignment="1">
      <alignment wrapText="1"/>
    </xf>
    <xf numFmtId="0" fontId="53" fillId="0" borderId="19" xfId="0" applyFont="1" applyBorder="1"/>
    <xf numFmtId="0" fontId="54" fillId="0" borderId="19" xfId="0" applyFont="1" applyBorder="1"/>
    <xf numFmtId="0" fontId="23" fillId="24" borderId="19" xfId="0" applyFont="1" applyFill="1" applyBorder="1"/>
    <xf numFmtId="44" fontId="23" fillId="24" borderId="19" xfId="0" applyNumberFormat="1" applyFont="1" applyFill="1" applyBorder="1" applyAlignment="1">
      <alignment vertical="center" wrapText="1"/>
    </xf>
    <xf numFmtId="0" fontId="35" fillId="0" borderId="19" xfId="0" applyFont="1" applyBorder="1"/>
    <xf numFmtId="0" fontId="24" fillId="25" borderId="19" xfId="0" applyFont="1" applyFill="1" applyBorder="1" applyAlignment="1">
      <alignment horizontal="center"/>
    </xf>
    <xf numFmtId="0" fontId="22" fillId="0" borderId="19" xfId="0" applyFont="1" applyBorder="1" applyAlignment="1">
      <alignment wrapText="1"/>
    </xf>
    <xf numFmtId="0" fontId="23" fillId="0" borderId="19" xfId="0" applyFont="1" applyBorder="1" applyAlignment="1">
      <alignment horizontal="center" wrapText="1"/>
    </xf>
    <xf numFmtId="0" fontId="22" fillId="0" borderId="19" xfId="0" applyFont="1" applyBorder="1" applyAlignment="1">
      <alignment horizontal="justify" vertical="center" wrapText="1"/>
    </xf>
    <xf numFmtId="3" fontId="21" fillId="0" borderId="19" xfId="0" applyNumberFormat="1" applyFont="1" applyBorder="1" applyAlignment="1">
      <alignment horizontal="center" vertical="center" textRotation="255" wrapText="1"/>
    </xf>
    <xf numFmtId="4" fontId="23" fillId="0" borderId="19" xfId="0" applyNumberFormat="1" applyFont="1" applyBorder="1"/>
    <xf numFmtId="44" fontId="55" fillId="24" borderId="19" xfId="102" applyFont="1" applyFill="1" applyBorder="1" applyAlignment="1">
      <alignment horizontal="center" vertical="center" wrapText="1"/>
    </xf>
    <xf numFmtId="44" fontId="21" fillId="24" borderId="19" xfId="102" applyFont="1" applyFill="1" applyBorder="1" applyAlignment="1">
      <alignment horizontal="center" vertical="center" wrapText="1"/>
    </xf>
    <xf numFmtId="49" fontId="19" fillId="24" borderId="19" xfId="0" applyNumberFormat="1" applyFont="1" applyFill="1" applyBorder="1" applyAlignment="1">
      <alignment horizontal="center" vertical="center"/>
    </xf>
    <xf numFmtId="49" fontId="19" fillId="24" borderId="19" xfId="0" applyNumberFormat="1" applyFont="1" applyFill="1" applyBorder="1" applyAlignment="1">
      <alignment horizontal="center" vertical="center" wrapText="1"/>
    </xf>
    <xf numFmtId="0" fontId="56" fillId="2" borderId="19" xfId="0" applyFont="1" applyFill="1" applyBorder="1" applyAlignment="1">
      <alignment horizontal="left" vertical="top" wrapText="1"/>
    </xf>
    <xf numFmtId="0" fontId="21" fillId="2" borderId="19" xfId="0" applyFont="1" applyFill="1" applyBorder="1" applyAlignment="1">
      <alignment horizontal="left" vertical="top" wrapText="1"/>
    </xf>
    <xf numFmtId="4" fontId="20" fillId="2" borderId="19" xfId="0" applyNumberFormat="1" applyFont="1" applyFill="1" applyBorder="1" applyAlignment="1">
      <alignment horizontal="center" wrapText="1"/>
    </xf>
    <xf numFmtId="0" fontId="20" fillId="0" borderId="19" xfId="0" applyFont="1" applyBorder="1" applyAlignment="1">
      <alignment horizontal="justify" vertical="center"/>
    </xf>
    <xf numFmtId="3" fontId="20" fillId="2" borderId="19" xfId="0" applyNumberFormat="1" applyFont="1" applyFill="1" applyBorder="1" applyAlignment="1">
      <alignment vertical="center" wrapText="1"/>
    </xf>
    <xf numFmtId="44" fontId="19" fillId="33" borderId="19" xfId="102" applyFont="1" applyFill="1" applyBorder="1" applyAlignment="1">
      <alignment horizontal="center" vertical="center" wrapText="1"/>
    </xf>
    <xf numFmtId="3" fontId="19" fillId="33" borderId="19" xfId="0" applyNumberFormat="1" applyFont="1" applyFill="1" applyBorder="1" applyAlignment="1">
      <alignment horizontal="center" vertical="center" wrapText="1"/>
    </xf>
    <xf numFmtId="4" fontId="19" fillId="2" borderId="19" xfId="0" applyNumberFormat="1" applyFont="1" applyFill="1" applyBorder="1" applyAlignment="1">
      <alignment horizontal="right" vertical="center" wrapText="1"/>
    </xf>
    <xf numFmtId="0" fontId="19" fillId="2" borderId="19" xfId="0" applyFont="1" applyFill="1" applyBorder="1" applyAlignment="1">
      <alignment wrapText="1"/>
    </xf>
    <xf numFmtId="43" fontId="19" fillId="0" borderId="19" xfId="67" applyFont="1" applyFill="1" applyBorder="1" applyAlignment="1">
      <alignment horizontal="right" vertical="center"/>
    </xf>
    <xf numFmtId="177" fontId="27" fillId="2" borderId="19" xfId="0" applyNumberFormat="1" applyFont="1" applyFill="1" applyBorder="1" applyAlignment="1">
      <alignment horizontal="center" vertical="center" wrapText="1"/>
    </xf>
    <xf numFmtId="165" fontId="19" fillId="0" borderId="19" xfId="0" applyNumberFormat="1" applyFont="1" applyBorder="1" applyAlignment="1">
      <alignment horizontal="center" vertical="center"/>
    </xf>
    <xf numFmtId="0" fontId="57" fillId="0" borderId="19" xfId="0" applyFont="1" applyBorder="1"/>
    <xf numFmtId="177" fontId="27" fillId="2" borderId="19" xfId="0" applyNumberFormat="1" applyFont="1" applyFill="1" applyBorder="1" applyAlignment="1">
      <alignment horizontal="right" vertical="top" wrapText="1"/>
    </xf>
    <xf numFmtId="0" fontId="50" fillId="2" borderId="19" xfId="0" applyFont="1" applyFill="1" applyBorder="1" applyAlignment="1">
      <alignment horizontal="center" vertical="center"/>
    </xf>
    <xf numFmtId="43" fontId="50" fillId="2" borderId="19" xfId="67" applyFont="1" applyFill="1" applyBorder="1" applyAlignment="1">
      <alignment horizontal="right" vertical="center"/>
    </xf>
    <xf numFmtId="49" fontId="19" fillId="2" borderId="19" xfId="67" applyNumberFormat="1" applyFont="1" applyFill="1" applyBorder="1" applyAlignment="1">
      <alignment horizontal="center" vertical="center"/>
    </xf>
    <xf numFmtId="171" fontId="19" fillId="0" borderId="19" xfId="67" applyNumberFormat="1" applyFont="1" applyFill="1" applyBorder="1" applyAlignment="1">
      <alignment horizontal="center" vertical="center"/>
    </xf>
    <xf numFmtId="44" fontId="19" fillId="0" borderId="19" xfId="102" applyFont="1" applyBorder="1"/>
    <xf numFmtId="4" fontId="21" fillId="2" borderId="19" xfId="0" applyNumberFormat="1" applyFont="1" applyFill="1" applyBorder="1" applyAlignment="1">
      <alignment horizontal="right" vertical="center"/>
    </xf>
    <xf numFmtId="4" fontId="21" fillId="0" borderId="19" xfId="0" applyNumberFormat="1" applyFont="1" applyBorder="1" applyAlignment="1">
      <alignment horizontal="right" vertical="center"/>
    </xf>
    <xf numFmtId="4" fontId="21" fillId="0" borderId="19" xfId="0" applyNumberFormat="1" applyFont="1" applyBorder="1" applyAlignment="1">
      <alignment horizontal="center" vertical="center"/>
    </xf>
    <xf numFmtId="4" fontId="19" fillId="0" borderId="19" xfId="0" applyNumberFormat="1" applyFont="1" applyBorder="1" applyAlignment="1">
      <alignment wrapText="1"/>
    </xf>
    <xf numFmtId="0" fontId="58" fillId="0" borderId="19" xfId="0" applyFont="1" applyBorder="1" applyAlignment="1">
      <alignment horizontal="left" vertical="center"/>
    </xf>
    <xf numFmtId="0" fontId="59" fillId="25" borderId="19" xfId="0" applyFont="1" applyFill="1" applyBorder="1" applyAlignment="1">
      <alignment horizontal="center" vertical="center" wrapText="1"/>
    </xf>
    <xf numFmtId="173" fontId="23" fillId="0" borderId="19" xfId="101" applyNumberFormat="1" applyFont="1" applyBorder="1" applyAlignment="1">
      <alignment horizontal="center" vertical="center" wrapText="1"/>
    </xf>
    <xf numFmtId="0" fontId="19" fillId="0" borderId="19" xfId="0" applyFont="1" applyBorder="1" applyAlignment="1">
      <alignment horizontal="center" vertical="top" wrapText="1"/>
    </xf>
    <xf numFmtId="3" fontId="23" fillId="0" borderId="19" xfId="0" applyNumberFormat="1" applyFont="1" applyBorder="1" applyAlignment="1">
      <alignment horizontal="center" vertical="top" wrapText="1"/>
    </xf>
    <xf numFmtId="0" fontId="23" fillId="0" borderId="19" xfId="0" applyFont="1" applyBorder="1" applyAlignment="1">
      <alignment horizontal="center" vertical="top" wrapText="1"/>
    </xf>
    <xf numFmtId="0" fontId="24" fillId="25" borderId="19" xfId="0" applyFont="1" applyFill="1" applyBorder="1" applyAlignment="1">
      <alignment horizontal="right" vertical="center"/>
    </xf>
    <xf numFmtId="0" fontId="24" fillId="25" borderId="19" xfId="0" applyFont="1" applyFill="1" applyBorder="1" applyAlignment="1">
      <alignment horizontal="center" vertical="top"/>
    </xf>
    <xf numFmtId="173" fontId="23" fillId="0" borderId="19" xfId="101" applyNumberFormat="1" applyFont="1" applyBorder="1" applyAlignment="1">
      <alignment horizontal="center" vertical="center"/>
    </xf>
    <xf numFmtId="0" fontId="50" fillId="0" borderId="19" xfId="0" applyFont="1" applyBorder="1"/>
    <xf numFmtId="2" fontId="19" fillId="2" borderId="19" xfId="0" applyNumberFormat="1" applyFont="1" applyFill="1" applyBorder="1" applyAlignment="1">
      <alignment horizontal="center" vertical="center" wrapText="1"/>
    </xf>
    <xf numFmtId="49" fontId="19" fillId="0" borderId="19" xfId="101" applyNumberFormat="1" applyFont="1" applyFill="1" applyBorder="1" applyAlignment="1">
      <alignment horizontal="center" vertical="center"/>
    </xf>
    <xf numFmtId="49" fontId="27" fillId="0" borderId="19" xfId="0" applyNumberFormat="1" applyFont="1" applyBorder="1" applyAlignment="1">
      <alignment horizontal="center" vertical="center" wrapText="1"/>
    </xf>
    <xf numFmtId="0" fontId="19" fillId="2" borderId="19" xfId="101" applyNumberFormat="1" applyFont="1" applyFill="1" applyBorder="1" applyAlignment="1">
      <alignment horizontal="center" vertical="center"/>
    </xf>
    <xf numFmtId="49" fontId="19" fillId="0" borderId="19" xfId="0" applyNumberFormat="1" applyFont="1" applyBorder="1" applyAlignment="1">
      <alignment horizontal="center" vertical="center"/>
    </xf>
    <xf numFmtId="49" fontId="19" fillId="2" borderId="19" xfId="101" applyNumberFormat="1" applyFont="1" applyFill="1" applyBorder="1" applyAlignment="1">
      <alignment horizontal="center" vertical="center"/>
    </xf>
    <xf numFmtId="12" fontId="19" fillId="2" borderId="19" xfId="101" applyNumberFormat="1" applyFont="1" applyFill="1" applyBorder="1" applyAlignment="1">
      <alignment horizontal="center" vertical="center"/>
    </xf>
    <xf numFmtId="168" fontId="19" fillId="0" borderId="19" xfId="0" applyNumberFormat="1" applyFont="1" applyBorder="1" applyAlignment="1">
      <alignment horizontal="center" vertical="center" wrapText="1"/>
    </xf>
    <xf numFmtId="0" fontId="19" fillId="2" borderId="19" xfId="0" applyFont="1" applyFill="1" applyBorder="1" applyAlignment="1">
      <alignment horizontal="left" wrapText="1"/>
    </xf>
    <xf numFmtId="49" fontId="21" fillId="46" borderId="19" xfId="0" applyNumberFormat="1" applyFont="1" applyFill="1" applyBorder="1" applyAlignment="1">
      <alignment horizontal="left" vertical="center" wrapText="1"/>
    </xf>
    <xf numFmtId="0" fontId="21" fillId="45" borderId="19" xfId="0" applyFont="1" applyFill="1" applyBorder="1"/>
    <xf numFmtId="0" fontId="21" fillId="0" borderId="19" xfId="0" applyFont="1" applyBorder="1" applyAlignment="1">
      <alignment horizontal="center" vertical="center"/>
    </xf>
    <xf numFmtId="0" fontId="21" fillId="45" borderId="19" xfId="0" applyFont="1" applyFill="1" applyBorder="1" applyAlignment="1">
      <alignment horizontal="center" vertical="center" wrapText="1"/>
    </xf>
    <xf numFmtId="0" fontId="21" fillId="2" borderId="19" xfId="0" applyFont="1" applyFill="1" applyBorder="1"/>
    <xf numFmtId="44" fontId="21" fillId="0" borderId="19" xfId="102" applyFont="1" applyBorder="1"/>
    <xf numFmtId="0" fontId="21" fillId="0" borderId="19" xfId="99" applyFont="1" applyBorder="1" applyAlignment="1">
      <alignment horizontal="left" vertical="center"/>
    </xf>
    <xf numFmtId="0" fontId="23" fillId="24" borderId="19" xfId="0" applyFont="1" applyFill="1" applyBorder="1" applyAlignment="1">
      <alignment horizontal="center"/>
    </xf>
    <xf numFmtId="179" fontId="23" fillId="24" borderId="19" xfId="0" applyNumberFormat="1" applyFont="1" applyFill="1" applyBorder="1"/>
    <xf numFmtId="0" fontId="21" fillId="0" borderId="19" xfId="0" applyFont="1" applyBorder="1" applyAlignment="1">
      <alignment horizontal="left" vertical="center" indent="3" readingOrder="1"/>
    </xf>
    <xf numFmtId="0" fontId="20" fillId="0" borderId="19" xfId="0" applyFont="1" applyBorder="1" applyAlignment="1">
      <alignment horizontal="center"/>
    </xf>
    <xf numFmtId="4" fontId="20" fillId="0" borderId="19" xfId="0" applyNumberFormat="1" applyFont="1" applyBorder="1" applyAlignment="1">
      <alignment horizontal="right" vertical="center" wrapText="1"/>
    </xf>
    <xf numFmtId="2" fontId="21" fillId="0" borderId="19" xfId="0" applyNumberFormat="1" applyFont="1" applyBorder="1" applyAlignment="1">
      <alignment horizontal="center" vertical="center" wrapText="1"/>
    </xf>
    <xf numFmtId="2" fontId="20" fillId="0" borderId="19"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2" fontId="19" fillId="0" borderId="19" xfId="0" applyNumberFormat="1" applyFont="1" applyBorder="1" applyAlignment="1">
      <alignment horizontal="center" vertical="center"/>
    </xf>
    <xf numFmtId="2" fontId="19" fillId="0" borderId="19" xfId="0" applyNumberFormat="1" applyFont="1" applyBorder="1" applyAlignment="1">
      <alignment horizontal="center"/>
    </xf>
    <xf numFmtId="2" fontId="19" fillId="0" borderId="19" xfId="0" applyNumberFormat="1" applyFont="1" applyBorder="1" applyAlignment="1">
      <alignment horizontal="center"/>
    </xf>
    <xf numFmtId="0" fontId="59" fillId="25" borderId="19" xfId="0" applyFont="1" applyFill="1" applyBorder="1" applyAlignment="1">
      <alignment horizontal="center" vertical="center"/>
    </xf>
    <xf numFmtId="4" fontId="23" fillId="0" borderId="19" xfId="0" applyNumberFormat="1" applyFont="1" applyBorder="1" applyAlignment="1">
      <alignment horizontal="center"/>
    </xf>
    <xf numFmtId="4" fontId="19" fillId="0" borderId="19" xfId="0" applyNumberFormat="1" applyFont="1" applyBorder="1" applyAlignment="1">
      <alignment horizontal="center"/>
    </xf>
    <xf numFmtId="0" fontId="20" fillId="0" borderId="19" xfId="99" applyFont="1" applyBorder="1" applyAlignment="1">
      <alignment horizontal="left" vertical="center"/>
    </xf>
    <xf numFmtId="0" fontId="22" fillId="0" borderId="19" xfId="0" applyFont="1" applyBorder="1" applyAlignment="1">
      <alignment horizontal="left" vertical="top" wrapText="1"/>
    </xf>
    <xf numFmtId="0" fontId="23" fillId="24" borderId="19" xfId="0" applyFont="1" applyFill="1" applyBorder="1" applyAlignment="1">
      <alignment horizontal="center" vertical="center"/>
    </xf>
    <xf numFmtId="0" fontId="22" fillId="0" borderId="19" xfId="0" applyFont="1" applyBorder="1" applyAlignment="1">
      <alignment horizontal="left" vertical="top" wrapText="1"/>
    </xf>
    <xf numFmtId="44" fontId="23" fillId="0" borderId="19" xfId="102" applyFont="1" applyFill="1" applyBorder="1" applyAlignment="1">
      <alignment horizontal="center" vertical="center"/>
    </xf>
    <xf numFmtId="0" fontId="49" fillId="0" borderId="19" xfId="0" applyFont="1" applyBorder="1" applyAlignment="1">
      <alignment horizontal="left" vertical="center" wrapText="1"/>
    </xf>
    <xf numFmtId="0" fontId="19" fillId="2" borderId="19" xfId="0" applyFont="1" applyFill="1" applyBorder="1" applyAlignment="1">
      <alignment horizontal="left" vertical="top" wrapText="1"/>
    </xf>
    <xf numFmtId="0" fontId="21" fillId="0" borderId="19" xfId="2" applyFont="1" applyBorder="1" applyAlignment="1">
      <alignment horizontal="left" vertical="top" wrapText="1"/>
    </xf>
    <xf numFmtId="0" fontId="20" fillId="0" borderId="19" xfId="0" applyFont="1" applyBorder="1" applyAlignment="1">
      <alignment horizontal="right" vertical="top" wrapText="1"/>
    </xf>
    <xf numFmtId="0" fontId="20" fillId="0" borderId="19" xfId="0" applyFont="1" applyBorder="1" applyAlignment="1">
      <alignment horizontal="center" vertical="center"/>
    </xf>
    <xf numFmtId="0" fontId="21" fillId="0" borderId="19" xfId="0" applyFont="1" applyBorder="1" applyAlignment="1">
      <alignment horizontal="justify" vertical="top" wrapText="1"/>
    </xf>
    <xf numFmtId="4" fontId="23" fillId="0" borderId="19" xfId="0" applyNumberFormat="1" applyFont="1" applyBorder="1" applyAlignment="1">
      <alignment horizontal="left"/>
    </xf>
    <xf numFmtId="4" fontId="23" fillId="0" borderId="19" xfId="0" applyNumberFormat="1" applyFont="1" applyBorder="1" applyAlignment="1">
      <alignment vertical="center" wrapText="1"/>
    </xf>
    <xf numFmtId="0" fontId="23" fillId="0" borderId="19" xfId="0" applyFont="1" applyBorder="1" applyAlignment="1">
      <alignment vertical="center" wrapText="1"/>
    </xf>
    <xf numFmtId="44" fontId="23" fillId="24" borderId="19" xfId="102" applyFont="1" applyFill="1" applyBorder="1" applyAlignment="1">
      <alignment horizontal="center"/>
    </xf>
    <xf numFmtId="3" fontId="21" fillId="0" borderId="19" xfId="0" applyNumberFormat="1" applyFont="1" applyBorder="1" applyAlignment="1">
      <alignment horizontal="justify" vertical="top" wrapText="1"/>
    </xf>
    <xf numFmtId="4" fontId="19" fillId="0" borderId="19" xfId="0" applyNumberFormat="1" applyFont="1" applyBorder="1" applyAlignment="1">
      <alignment horizontal="right" vertical="center"/>
    </xf>
    <xf numFmtId="44" fontId="21" fillId="2" borderId="19" xfId="102" applyFont="1" applyFill="1" applyBorder="1" applyAlignment="1">
      <alignment horizontal="left" vertical="center" wrapText="1"/>
    </xf>
    <xf numFmtId="44" fontId="21" fillId="2" borderId="19" xfId="102" applyFont="1" applyFill="1" applyBorder="1" applyAlignment="1">
      <alignment horizontal="center" vertical="center"/>
    </xf>
    <xf numFmtId="1" fontId="21" fillId="2" borderId="19" xfId="0" applyNumberFormat="1" applyFont="1" applyFill="1" applyBorder="1" applyAlignment="1">
      <alignment horizontal="center" vertical="center" wrapText="1"/>
    </xf>
    <xf numFmtId="1" fontId="21" fillId="0" borderId="19" xfId="0" applyNumberFormat="1" applyFont="1" applyBorder="1" applyAlignment="1">
      <alignment horizontal="center" vertical="center" wrapText="1"/>
    </xf>
    <xf numFmtId="44" fontId="19" fillId="0" borderId="19" xfId="102" applyFont="1" applyFill="1" applyBorder="1" applyAlignment="1">
      <alignment vertical="center" wrapText="1"/>
    </xf>
    <xf numFmtId="0" fontId="37" fillId="0" borderId="19" xfId="0" applyFont="1" applyBorder="1"/>
    <xf numFmtId="0" fontId="38" fillId="0" borderId="19" xfId="0" applyFont="1" applyBorder="1"/>
    <xf numFmtId="0" fontId="37" fillId="0" borderId="19" xfId="0" applyFont="1" applyBorder="1" applyAlignment="1">
      <alignment vertical="center"/>
    </xf>
    <xf numFmtId="0" fontId="58" fillId="0" borderId="19" xfId="0" applyFont="1" applyBorder="1" applyAlignment="1">
      <alignment vertical="center"/>
    </xf>
    <xf numFmtId="0" fontId="37" fillId="30" borderId="19" xfId="0" applyFont="1" applyFill="1" applyBorder="1" applyAlignment="1">
      <alignment horizontal="center" vertical="center"/>
    </xf>
    <xf numFmtId="44" fontId="37" fillId="30" borderId="19" xfId="102" applyFont="1" applyFill="1" applyBorder="1" applyAlignment="1">
      <alignment vertical="center"/>
    </xf>
    <xf numFmtId="0" fontId="22" fillId="0" borderId="19" xfId="0" applyFont="1" applyBorder="1" applyAlignment="1">
      <alignment horizontal="left" vertical="center"/>
    </xf>
    <xf numFmtId="0" fontId="60" fillId="0" borderId="19" xfId="0" applyFont="1" applyBorder="1" applyAlignment="1">
      <alignment horizontal="left"/>
    </xf>
    <xf numFmtId="0" fontId="38" fillId="0" borderId="19" xfId="0" applyFont="1" applyBorder="1" applyAlignment="1">
      <alignment horizontal="left" vertical="center" wrapText="1"/>
    </xf>
    <xf numFmtId="3" fontId="38" fillId="0" borderId="19" xfId="0" applyNumberFormat="1" applyFont="1" applyBorder="1" applyAlignment="1">
      <alignment horizontal="left" vertical="center" wrapText="1"/>
    </xf>
    <xf numFmtId="44" fontId="38" fillId="0" borderId="19" xfId="102" applyFont="1" applyBorder="1" applyAlignment="1">
      <alignment horizontal="right" vertical="center" wrapText="1"/>
    </xf>
    <xf numFmtId="0" fontId="38" fillId="0" borderId="19" xfId="0" applyFont="1" applyBorder="1" applyAlignment="1">
      <alignment horizontal="center"/>
    </xf>
    <xf numFmtId="0" fontId="60" fillId="0" borderId="19" xfId="0" applyFont="1" applyBorder="1"/>
    <xf numFmtId="0" fontId="38" fillId="0" borderId="19" xfId="0" applyFont="1" applyBorder="1" applyAlignment="1">
      <alignment horizontal="left" vertical="center" wrapText="1"/>
    </xf>
    <xf numFmtId="0" fontId="41" fillId="0" borderId="19" xfId="0" applyFont="1" applyBorder="1" applyAlignment="1">
      <alignment horizontal="left" vertical="center"/>
    </xf>
    <xf numFmtId="44" fontId="38" fillId="0" borderId="19" xfId="102" applyFont="1" applyBorder="1" applyAlignment="1">
      <alignment horizontal="center" vertical="center" wrapText="1"/>
    </xf>
    <xf numFmtId="3" fontId="38" fillId="0" borderId="19" xfId="0" applyNumberFormat="1" applyFont="1" applyBorder="1" applyAlignment="1">
      <alignment vertical="center" wrapText="1"/>
    </xf>
    <xf numFmtId="44" fontId="41" fillId="0" borderId="19" xfId="102" applyFont="1" applyBorder="1" applyAlignment="1">
      <alignment vertical="center"/>
    </xf>
    <xf numFmtId="0" fontId="41" fillId="0" borderId="19" xfId="0" applyFont="1" applyBorder="1" applyAlignment="1">
      <alignment vertical="center"/>
    </xf>
    <xf numFmtId="0" fontId="0" fillId="0" borderId="19" xfId="0" applyBorder="1" applyAlignment="1">
      <alignment horizontal="left" vertical="center"/>
    </xf>
    <xf numFmtId="44" fontId="38" fillId="0" borderId="19" xfId="102" applyFont="1" applyBorder="1" applyAlignment="1">
      <alignment horizontal="center" vertical="center"/>
    </xf>
    <xf numFmtId="44" fontId="38" fillId="0" borderId="19" xfId="102" applyFont="1" applyBorder="1" applyAlignment="1">
      <alignment horizontal="center" vertical="center" wrapText="1"/>
    </xf>
    <xf numFmtId="44" fontId="38" fillId="0" borderId="19" xfId="102" applyFont="1" applyBorder="1" applyAlignment="1">
      <alignment vertical="center" wrapText="1"/>
    </xf>
    <xf numFmtId="0" fontId="38" fillId="0" borderId="19" xfId="0" applyFont="1" applyBorder="1" applyAlignment="1">
      <alignment horizontal="center" vertical="center"/>
    </xf>
    <xf numFmtId="44" fontId="38" fillId="0" borderId="19" xfId="102" applyFont="1" applyBorder="1" applyAlignment="1">
      <alignment horizontal="right" vertical="center"/>
    </xf>
    <xf numFmtId="2" fontId="38" fillId="0" borderId="19" xfId="0" applyNumberFormat="1" applyFont="1" applyBorder="1" applyAlignment="1">
      <alignment horizontal="center" vertical="center"/>
    </xf>
    <xf numFmtId="3" fontId="19" fillId="0" borderId="19" xfId="0" applyNumberFormat="1" applyFont="1" applyBorder="1" applyAlignment="1">
      <alignment horizontal="center" vertical="center" wrapText="1"/>
    </xf>
    <xf numFmtId="44" fontId="38" fillId="0" borderId="19" xfId="102" applyFont="1" applyBorder="1" applyAlignment="1">
      <alignment horizontal="center" vertical="center"/>
    </xf>
    <xf numFmtId="181" fontId="38" fillId="0" borderId="19" xfId="0" applyNumberFormat="1" applyFont="1" applyBorder="1" applyAlignment="1">
      <alignment horizontal="center" vertical="center"/>
    </xf>
    <xf numFmtId="181" fontId="19" fillId="0" borderId="19" xfId="0" applyNumberFormat="1" applyFont="1" applyBorder="1" applyAlignment="1">
      <alignment horizontal="center" vertical="center"/>
    </xf>
    <xf numFmtId="0" fontId="37" fillId="0" borderId="19" xfId="0" applyFont="1" applyBorder="1" applyAlignment="1">
      <alignment horizontal="left" vertical="center"/>
    </xf>
    <xf numFmtId="0" fontId="37" fillId="0" borderId="19" xfId="0" applyFont="1" applyBorder="1" applyAlignment="1">
      <alignment vertical="center" wrapText="1"/>
    </xf>
    <xf numFmtId="44" fontId="63" fillId="24" borderId="19" xfId="102" applyFont="1" applyFill="1" applyBorder="1" applyAlignment="1">
      <alignment horizontal="center" vertical="center"/>
    </xf>
    <xf numFmtId="0" fontId="42" fillId="0" borderId="19" xfId="0" applyFont="1" applyBorder="1"/>
    <xf numFmtId="0" fontId="43" fillId="32" borderId="19" xfId="0" applyFont="1" applyFill="1" applyBorder="1" applyAlignment="1">
      <alignment horizontal="center" vertical="top"/>
    </xf>
    <xf numFmtId="0" fontId="41" fillId="0" borderId="19" xfId="0" applyFont="1" applyBorder="1" applyAlignment="1">
      <alignment horizontal="center" wrapText="1"/>
    </xf>
    <xf numFmtId="0" fontId="38" fillId="31" borderId="19" xfId="0" applyFont="1" applyFill="1" applyBorder="1" applyAlignment="1">
      <alignment horizontal="left" vertical="center" wrapText="1"/>
    </xf>
    <xf numFmtId="44" fontId="38" fillId="31" borderId="19" xfId="102" applyFont="1" applyFill="1" applyBorder="1" applyAlignment="1">
      <alignment horizontal="center" vertical="center" wrapText="1"/>
    </xf>
    <xf numFmtId="43" fontId="38" fillId="31" borderId="19" xfId="0" applyNumberFormat="1" applyFont="1" applyFill="1" applyBorder="1" applyAlignment="1">
      <alignment horizontal="center" vertical="center" wrapText="1"/>
    </xf>
    <xf numFmtId="44" fontId="38" fillId="31" borderId="19" xfId="102" applyFont="1" applyFill="1" applyBorder="1" applyAlignment="1">
      <alignment horizontal="center" vertical="center"/>
    </xf>
    <xf numFmtId="43" fontId="38" fillId="31" borderId="19" xfId="0" quotePrefix="1" applyNumberFormat="1" applyFont="1" applyFill="1" applyBorder="1" applyAlignment="1">
      <alignment horizontal="center" vertical="center" wrapText="1"/>
    </xf>
    <xf numFmtId="43" fontId="38" fillId="0" borderId="19" xfId="0" applyNumberFormat="1" applyFont="1" applyBorder="1" applyAlignment="1">
      <alignment horizontal="center" vertical="center"/>
    </xf>
    <xf numFmtId="43" fontId="37" fillId="0" borderId="19" xfId="0" applyNumberFormat="1" applyFont="1" applyBorder="1" applyAlignment="1">
      <alignment vertical="center"/>
    </xf>
    <xf numFmtId="43" fontId="38" fillId="31" borderId="19" xfId="0" applyNumberFormat="1" applyFont="1" applyFill="1" applyBorder="1"/>
    <xf numFmtId="0" fontId="38" fillId="31" borderId="19" xfId="0" applyFont="1" applyFill="1" applyBorder="1"/>
    <xf numFmtId="0" fontId="42" fillId="0" borderId="19" xfId="0" applyFont="1" applyBorder="1" applyAlignment="1">
      <alignment horizontal="left"/>
    </xf>
    <xf numFmtId="43" fontId="19" fillId="31" borderId="19" xfId="0" applyNumberFormat="1" applyFont="1" applyFill="1" applyBorder="1" applyAlignment="1">
      <alignment horizontal="center" vertical="center" wrapText="1"/>
    </xf>
    <xf numFmtId="49" fontId="38" fillId="0" borderId="19" xfId="0" applyNumberFormat="1" applyFont="1" applyBorder="1" applyAlignment="1">
      <alignment horizontal="center" vertical="center"/>
    </xf>
    <xf numFmtId="0" fontId="38" fillId="31" borderId="19" xfId="0" applyFont="1" applyFill="1" applyBorder="1" applyAlignment="1">
      <alignment horizontal="left" vertical="center"/>
    </xf>
    <xf numFmtId="0" fontId="38" fillId="0" borderId="19" xfId="0" applyFont="1" applyBorder="1" applyAlignment="1">
      <alignment vertical="center" wrapText="1"/>
    </xf>
    <xf numFmtId="0" fontId="38" fillId="31" borderId="19" xfId="0" applyFont="1" applyFill="1" applyBorder="1" applyAlignment="1">
      <alignment vertical="center"/>
    </xf>
    <xf numFmtId="0" fontId="42" fillId="0" borderId="19" xfId="0" applyFont="1" applyBorder="1" applyAlignment="1">
      <alignment horizontal="center"/>
    </xf>
    <xf numFmtId="0" fontId="37" fillId="0" borderId="19" xfId="0" applyFont="1" applyBorder="1" applyAlignment="1">
      <alignment horizont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32" fillId="0" borderId="19" xfId="0" applyFont="1" applyBorder="1" applyAlignment="1">
      <alignment horizontal="center"/>
    </xf>
    <xf numFmtId="0" fontId="38" fillId="2" borderId="19" xfId="0" applyFont="1" applyFill="1" applyBorder="1" applyAlignment="1">
      <alignment horizontal="left" vertical="center" wrapText="1"/>
    </xf>
    <xf numFmtId="44" fontId="38" fillId="31" borderId="19" xfId="102" applyFont="1" applyFill="1" applyBorder="1" applyAlignment="1">
      <alignment vertical="center" wrapText="1"/>
    </xf>
    <xf numFmtId="0" fontId="38" fillId="2" borderId="19" xfId="0" applyFont="1" applyFill="1" applyBorder="1" applyAlignment="1">
      <alignment vertical="center"/>
    </xf>
    <xf numFmtId="0" fontId="19" fillId="2" borderId="19" xfId="0" applyFont="1" applyFill="1" applyBorder="1" applyAlignment="1">
      <alignment vertical="center"/>
    </xf>
    <xf numFmtId="44" fontId="38" fillId="2" borderId="19" xfId="102" applyFont="1" applyFill="1" applyBorder="1" applyAlignment="1">
      <alignment vertical="center"/>
    </xf>
    <xf numFmtId="0" fontId="32" fillId="0" borderId="19" xfId="0" applyFont="1" applyBorder="1" applyAlignment="1">
      <alignment horizontal="center"/>
    </xf>
    <xf numFmtId="16" fontId="19" fillId="0" borderId="19" xfId="0" applyNumberFormat="1" applyFont="1" applyBorder="1" applyAlignment="1">
      <alignment horizontal="left" vertical="center" wrapText="1"/>
    </xf>
    <xf numFmtId="44" fontId="38" fillId="31" borderId="19" xfId="102" applyFont="1" applyFill="1" applyBorder="1" applyAlignment="1">
      <alignment horizontal="center" vertical="center" wrapText="1"/>
    </xf>
    <xf numFmtId="0" fontId="38" fillId="0" borderId="19" xfId="0" applyFont="1" applyBorder="1" applyAlignment="1">
      <alignment horizontal="center"/>
    </xf>
    <xf numFmtId="0" fontId="38" fillId="2" borderId="19" xfId="0" applyFont="1" applyFill="1" applyBorder="1"/>
    <xf numFmtId="0" fontId="37" fillId="0" borderId="19" xfId="0" applyFont="1" applyBorder="1" applyAlignment="1">
      <alignment horizontal="center" vertical="center"/>
    </xf>
    <xf numFmtId="4" fontId="55" fillId="0" borderId="19" xfId="0" applyNumberFormat="1" applyFont="1" applyBorder="1" applyAlignment="1">
      <alignment horizontal="right" vertical="center" wrapText="1"/>
    </xf>
    <xf numFmtId="0" fontId="24" fillId="25" borderId="73"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74" xfId="0" applyFont="1" applyFill="1" applyBorder="1" applyAlignment="1">
      <alignment horizontal="left" vertical="center" wrapText="1"/>
    </xf>
    <xf numFmtId="0" fontId="41" fillId="0" borderId="0" xfId="0" applyFont="1" applyBorder="1"/>
    <xf numFmtId="3" fontId="38" fillId="0" borderId="31" xfId="0" applyNumberFormat="1" applyFont="1" applyBorder="1" applyAlignment="1">
      <alignment horizontal="center" vertical="center" wrapText="1"/>
    </xf>
    <xf numFmtId="49" fontId="38" fillId="0" borderId="31" xfId="0" applyNumberFormat="1" applyFont="1" applyBorder="1" applyAlignment="1">
      <alignment horizontal="center" vertical="center" wrapText="1"/>
    </xf>
    <xf numFmtId="49" fontId="38" fillId="0" borderId="30" xfId="0" applyNumberFormat="1" applyFont="1" applyBorder="1" applyAlignment="1">
      <alignment horizontal="center" vertical="center" wrapText="1"/>
    </xf>
    <xf numFmtId="49" fontId="38" fillId="31" borderId="30" xfId="0" applyNumberFormat="1" applyFont="1" applyFill="1" applyBorder="1" applyAlignment="1">
      <alignment horizontal="center" vertical="center" wrapText="1"/>
    </xf>
    <xf numFmtId="0" fontId="38" fillId="31" borderId="30" xfId="0" applyFont="1" applyFill="1" applyBorder="1" applyAlignment="1">
      <alignment horizontal="center" vertical="center" wrapText="1"/>
    </xf>
    <xf numFmtId="3" fontId="38" fillId="31" borderId="31" xfId="0" applyNumberFormat="1" applyFont="1" applyFill="1" applyBorder="1" applyAlignment="1">
      <alignment horizontal="center" vertical="center" wrapText="1"/>
    </xf>
    <xf numFmtId="49" fontId="38" fillId="31" borderId="31" xfId="0" applyNumberFormat="1" applyFont="1" applyFill="1" applyBorder="1" applyAlignment="1">
      <alignment horizontal="center" vertical="center" wrapText="1"/>
    </xf>
    <xf numFmtId="3" fontId="24" fillId="25" borderId="14" xfId="0" applyNumberFormat="1" applyFont="1" applyFill="1" applyBorder="1" applyAlignment="1">
      <alignment horizontal="center" vertical="center"/>
    </xf>
    <xf numFmtId="172" fontId="19" fillId="0" borderId="12" xfId="0" applyNumberFormat="1" applyFont="1" applyBorder="1" applyAlignment="1">
      <alignment horizontal="center" vertical="center" wrapText="1"/>
    </xf>
    <xf numFmtId="3" fontId="21" fillId="0" borderId="75" xfId="0" applyNumberFormat="1" applyFont="1" applyBorder="1" applyAlignment="1">
      <alignment horizontal="center" vertical="top" wrapText="1"/>
    </xf>
    <xf numFmtId="3" fontId="21" fillId="0" borderId="45" xfId="0" applyNumberFormat="1" applyFont="1" applyBorder="1" applyAlignment="1">
      <alignment horizontal="center" vertical="center" wrapText="1"/>
    </xf>
    <xf numFmtId="3" fontId="21" fillId="0" borderId="76" xfId="0" applyNumberFormat="1" applyFont="1" applyBorder="1" applyAlignment="1">
      <alignment horizontal="center" vertical="center" wrapText="1"/>
    </xf>
    <xf numFmtId="0" fontId="19" fillId="0" borderId="68" xfId="0" applyFont="1" applyBorder="1" applyAlignment="1">
      <alignment horizontal="center" vertical="center" wrapText="1"/>
    </xf>
    <xf numFmtId="44" fontId="19" fillId="0" borderId="68" xfId="102" applyFont="1" applyFill="1" applyBorder="1" applyAlignment="1">
      <alignment horizontal="center" vertical="center" wrapText="1"/>
    </xf>
    <xf numFmtId="3" fontId="21" fillId="24" borderId="68" xfId="0" applyNumberFormat="1" applyFont="1" applyFill="1" applyBorder="1" applyAlignment="1">
      <alignment vertical="center" wrapText="1"/>
    </xf>
    <xf numFmtId="3" fontId="21" fillId="24" borderId="68" xfId="0" applyNumberFormat="1" applyFont="1" applyFill="1" applyBorder="1" applyAlignment="1">
      <alignment horizontal="center" vertical="center" wrapText="1"/>
    </xf>
    <xf numFmtId="44" fontId="19" fillId="24" borderId="68" xfId="102" applyFont="1" applyFill="1" applyBorder="1"/>
    <xf numFmtId="44" fontId="21" fillId="0" borderId="68" xfId="102" applyFont="1" applyFill="1" applyBorder="1" applyAlignment="1">
      <alignment horizontal="right" vertical="center" wrapText="1"/>
    </xf>
    <xf numFmtId="49" fontId="21" fillId="0" borderId="68" xfId="0" applyNumberFormat="1" applyFont="1" applyBorder="1" applyAlignment="1">
      <alignment horizontal="center" vertical="center" wrapText="1"/>
    </xf>
    <xf numFmtId="0" fontId="27" fillId="0" borderId="68" xfId="0" applyFont="1" applyBorder="1" applyAlignment="1">
      <alignment horizontal="justify" vertical="center"/>
    </xf>
    <xf numFmtId="3" fontId="21" fillId="0" borderId="68" xfId="0" applyNumberFormat="1" applyFont="1" applyBorder="1" applyAlignment="1">
      <alignment horizontal="justify" vertical="center" wrapText="1"/>
    </xf>
    <xf numFmtId="3" fontId="21" fillId="2" borderId="68" xfId="0" applyNumberFormat="1" applyFont="1" applyFill="1" applyBorder="1" applyAlignment="1">
      <alignment horizontal="center" vertical="center" wrapText="1"/>
    </xf>
    <xf numFmtId="44" fontId="21" fillId="0" borderId="68" xfId="102" applyFont="1" applyFill="1" applyBorder="1" applyAlignment="1">
      <alignment horizontal="center" vertical="center" wrapText="1"/>
    </xf>
    <xf numFmtId="49" fontId="21" fillId="0" borderId="68" xfId="0" applyNumberFormat="1" applyFont="1" applyBorder="1" applyAlignment="1">
      <alignment horizontal="left" vertical="center" wrapText="1"/>
    </xf>
    <xf numFmtId="0" fontId="19" fillId="0" borderId="12" xfId="0" applyFont="1" applyBorder="1" applyAlignment="1">
      <alignment horizontal="justify" vertical="center" wrapText="1"/>
    </xf>
    <xf numFmtId="44" fontId="19" fillId="0" borderId="12" xfId="102" applyFont="1" applyFill="1" applyBorder="1" applyAlignment="1">
      <alignment horizontal="center" vertical="center" wrapText="1"/>
    </xf>
    <xf numFmtId="3" fontId="21" fillId="0" borderId="12" xfId="0" applyNumberFormat="1" applyFont="1" applyBorder="1" applyAlignment="1">
      <alignment vertical="center" wrapText="1"/>
    </xf>
    <xf numFmtId="3" fontId="21" fillId="0" borderId="12" xfId="0" applyNumberFormat="1" applyFont="1" applyBorder="1" applyAlignment="1">
      <alignment horizontal="center" vertical="center" wrapText="1"/>
    </xf>
    <xf numFmtId="44" fontId="21" fillId="0" borderId="12" xfId="102" applyFont="1" applyFill="1" applyBorder="1" applyAlignment="1">
      <alignment horizontal="center" vertical="center" wrapText="1"/>
    </xf>
    <xf numFmtId="4" fontId="21" fillId="0" borderId="12" xfId="0" applyNumberFormat="1" applyFont="1" applyBorder="1" applyAlignment="1">
      <alignment horizontal="center" vertical="center" wrapText="1"/>
    </xf>
    <xf numFmtId="3" fontId="21" fillId="0" borderId="51" xfId="0" applyNumberFormat="1" applyFont="1" applyBorder="1" applyAlignment="1">
      <alignment horizontal="center" vertical="center" wrapText="1"/>
    </xf>
    <xf numFmtId="0" fontId="19" fillId="0" borderId="48" xfId="0" applyFont="1" applyBorder="1" applyAlignment="1">
      <alignment wrapText="1"/>
    </xf>
    <xf numFmtId="0" fontId="19" fillId="0" borderId="48" xfId="0" applyFont="1" applyBorder="1"/>
  </cellXfs>
  <cellStyles count="106">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40% - Accent1" xfId="10" xr:uid="{00000000-0005-0000-0000-000006000000}"/>
    <cellStyle name="40% - Accent2" xfId="11" xr:uid="{00000000-0005-0000-0000-000007000000}"/>
    <cellStyle name="40% - Accent3" xfId="12" xr:uid="{00000000-0005-0000-0000-000008000000}"/>
    <cellStyle name="40% - Accent4" xfId="13" xr:uid="{00000000-0005-0000-0000-000009000000}"/>
    <cellStyle name="40% - Accent5" xfId="14" xr:uid="{00000000-0005-0000-0000-00000A000000}"/>
    <cellStyle name="40% - Accent6" xfId="15" xr:uid="{00000000-0005-0000-0000-00000B000000}"/>
    <cellStyle name="60% - Accent1" xfId="16" xr:uid="{00000000-0005-0000-0000-00000C000000}"/>
    <cellStyle name="60% - Accent2" xfId="17" xr:uid="{00000000-0005-0000-0000-00000D000000}"/>
    <cellStyle name="60% - Accent3" xfId="18" xr:uid="{00000000-0005-0000-0000-00000E000000}"/>
    <cellStyle name="60% - Accent4" xfId="19" xr:uid="{00000000-0005-0000-0000-00000F000000}"/>
    <cellStyle name="60% - Accent5" xfId="20" xr:uid="{00000000-0005-0000-0000-000010000000}"/>
    <cellStyle name="60% - Accent6" xfId="21" xr:uid="{00000000-0005-0000-0000-000011000000}"/>
    <cellStyle name="60% - Énfasis1" xfId="105" builtinId="32"/>
    <cellStyle name="Accent1" xfId="22" xr:uid="{00000000-0005-0000-0000-000012000000}"/>
    <cellStyle name="Accent2" xfId="23" xr:uid="{00000000-0005-0000-0000-000013000000}"/>
    <cellStyle name="Accent3" xfId="24" xr:uid="{00000000-0005-0000-0000-000014000000}"/>
    <cellStyle name="Accent4" xfId="25" xr:uid="{00000000-0005-0000-0000-000015000000}"/>
    <cellStyle name="Accent5" xfId="26" xr:uid="{00000000-0005-0000-0000-000016000000}"/>
    <cellStyle name="Accent6" xfId="27" xr:uid="{00000000-0005-0000-0000-000017000000}"/>
    <cellStyle name="Bad" xfId="28" xr:uid="{00000000-0005-0000-0000-000018000000}"/>
    <cellStyle name="Calculation" xfId="29" xr:uid="{00000000-0005-0000-0000-000019000000}"/>
    <cellStyle name="Cálculo" xfId="103" builtinId="22"/>
    <cellStyle name="Celda de comprobación" xfId="104" builtinId="23"/>
    <cellStyle name="Check Cell" xfId="30" xr:uid="{00000000-0005-0000-0000-00001A000000}"/>
    <cellStyle name="Comma 2" xfId="31" xr:uid="{00000000-0005-0000-0000-00001B000000}"/>
    <cellStyle name="Euro" xfId="32" xr:uid="{00000000-0005-0000-0000-00001C000000}"/>
    <cellStyle name="Euro 10" xfId="33" xr:uid="{00000000-0005-0000-0000-00001D000000}"/>
    <cellStyle name="Euro 11" xfId="34" xr:uid="{00000000-0005-0000-0000-00001E000000}"/>
    <cellStyle name="Euro 12" xfId="35" xr:uid="{00000000-0005-0000-0000-00001F000000}"/>
    <cellStyle name="Euro 13" xfId="36" xr:uid="{00000000-0005-0000-0000-000020000000}"/>
    <cellStyle name="Euro 14" xfId="37" xr:uid="{00000000-0005-0000-0000-000021000000}"/>
    <cellStyle name="Euro 2" xfId="38" xr:uid="{00000000-0005-0000-0000-000022000000}"/>
    <cellStyle name="Euro 3" xfId="39" xr:uid="{00000000-0005-0000-0000-000023000000}"/>
    <cellStyle name="Euro 4" xfId="40" xr:uid="{00000000-0005-0000-0000-000024000000}"/>
    <cellStyle name="Euro 5" xfId="41" xr:uid="{00000000-0005-0000-0000-000025000000}"/>
    <cellStyle name="Euro 6" xfId="42" xr:uid="{00000000-0005-0000-0000-000026000000}"/>
    <cellStyle name="Euro 7" xfId="43" xr:uid="{00000000-0005-0000-0000-000027000000}"/>
    <cellStyle name="Euro 8" xfId="44" xr:uid="{00000000-0005-0000-0000-000028000000}"/>
    <cellStyle name="Euro 9" xfId="45" xr:uid="{00000000-0005-0000-0000-000029000000}"/>
    <cellStyle name="Explanatory Text" xfId="46" xr:uid="{00000000-0005-0000-0000-00002A000000}"/>
    <cellStyle name="Good" xfId="47" xr:uid="{00000000-0005-0000-0000-00002B000000}"/>
    <cellStyle name="Heading 1" xfId="48" xr:uid="{00000000-0005-0000-0000-00002C000000}"/>
    <cellStyle name="Heading 2" xfId="49" xr:uid="{00000000-0005-0000-0000-00002D000000}"/>
    <cellStyle name="Heading 3" xfId="50" xr:uid="{00000000-0005-0000-0000-00002E000000}"/>
    <cellStyle name="Heading 3 2" xfId="51" xr:uid="{00000000-0005-0000-0000-00002F000000}"/>
    <cellStyle name="Heading 3 3" xfId="52" xr:uid="{00000000-0005-0000-0000-000030000000}"/>
    <cellStyle name="Heading 3 4" xfId="53" xr:uid="{00000000-0005-0000-0000-000031000000}"/>
    <cellStyle name="Heading 3 5" xfId="54" xr:uid="{00000000-0005-0000-0000-000032000000}"/>
    <cellStyle name="Heading 4" xfId="55" xr:uid="{00000000-0005-0000-0000-000033000000}"/>
    <cellStyle name="Input" xfId="56" xr:uid="{00000000-0005-0000-0000-000034000000}"/>
    <cellStyle name="Linked Cell" xfId="57" xr:uid="{00000000-0005-0000-0000-000035000000}"/>
    <cellStyle name="Millares" xfId="101" builtinId="3"/>
    <cellStyle name="Millares [0] 2" xfId="58" xr:uid="{00000000-0005-0000-0000-000037000000}"/>
    <cellStyle name="Millares [0] 3" xfId="59" xr:uid="{00000000-0005-0000-0000-000038000000}"/>
    <cellStyle name="Millares 2" xfId="60" xr:uid="{00000000-0005-0000-0000-000039000000}"/>
    <cellStyle name="Millares 2 2" xfId="61" xr:uid="{00000000-0005-0000-0000-00003A000000}"/>
    <cellStyle name="Millares 3" xfId="62" xr:uid="{00000000-0005-0000-0000-00003B000000}"/>
    <cellStyle name="Millares 4" xfId="63" xr:uid="{00000000-0005-0000-0000-00003C000000}"/>
    <cellStyle name="Millares 4 2" xfId="64" xr:uid="{00000000-0005-0000-0000-00003D000000}"/>
    <cellStyle name="Millares 5" xfId="65" xr:uid="{00000000-0005-0000-0000-00003E000000}"/>
    <cellStyle name="Millares 6" xfId="66" xr:uid="{00000000-0005-0000-0000-00003F000000}"/>
    <cellStyle name="Millares 7" xfId="67" xr:uid="{00000000-0005-0000-0000-000040000000}"/>
    <cellStyle name="Millares 8" xfId="68" xr:uid="{00000000-0005-0000-0000-000041000000}"/>
    <cellStyle name="Moneda" xfId="102" builtinId="4"/>
    <cellStyle name="Moneda [0] 2" xfId="69" xr:uid="{00000000-0005-0000-0000-000042000000}"/>
    <cellStyle name="Normal" xfId="0" builtinId="0"/>
    <cellStyle name="Normal 10" xfId="2" xr:uid="{00000000-0005-0000-0000-000044000000}"/>
    <cellStyle name="Normal 10 2" xfId="70" xr:uid="{00000000-0005-0000-0000-000045000000}"/>
    <cellStyle name="Normal 11" xfId="1" xr:uid="{00000000-0005-0000-0000-000046000000}"/>
    <cellStyle name="Normal 11 2" xfId="71" xr:uid="{00000000-0005-0000-0000-000047000000}"/>
    <cellStyle name="Normal 12" xfId="72" xr:uid="{00000000-0005-0000-0000-000048000000}"/>
    <cellStyle name="Normal 13" xfId="73" xr:uid="{00000000-0005-0000-0000-000049000000}"/>
    <cellStyle name="Normal 14" xfId="74" xr:uid="{00000000-0005-0000-0000-00004A000000}"/>
    <cellStyle name="Normal 14 2" xfId="75" xr:uid="{00000000-0005-0000-0000-00004B000000}"/>
    <cellStyle name="Normal 15" xfId="76" xr:uid="{00000000-0005-0000-0000-00004C000000}"/>
    <cellStyle name="Normal 16" xfId="77" xr:uid="{00000000-0005-0000-0000-00004D000000}"/>
    <cellStyle name="Normal 2" xfId="3" xr:uid="{00000000-0005-0000-0000-00004E000000}"/>
    <cellStyle name="Normal 2 2" xfId="78" xr:uid="{00000000-0005-0000-0000-00004F000000}"/>
    <cellStyle name="Normal 2 2 2" xfId="79" xr:uid="{00000000-0005-0000-0000-000050000000}"/>
    <cellStyle name="Normal 2 3 2" xfId="80" xr:uid="{00000000-0005-0000-0000-000051000000}"/>
    <cellStyle name="Normal 3" xfId="81" xr:uid="{00000000-0005-0000-0000-000052000000}"/>
    <cellStyle name="Normal 3 2" xfId="99" xr:uid="{00000000-0005-0000-0000-000053000000}"/>
    <cellStyle name="Normal 4" xfId="82" xr:uid="{00000000-0005-0000-0000-000054000000}"/>
    <cellStyle name="Normal 4 2" xfId="83" xr:uid="{00000000-0005-0000-0000-000055000000}"/>
    <cellStyle name="Normal 4 2 2" xfId="84" xr:uid="{00000000-0005-0000-0000-000056000000}"/>
    <cellStyle name="Normal 4 3" xfId="85" xr:uid="{00000000-0005-0000-0000-000057000000}"/>
    <cellStyle name="Normal 4 4" xfId="86" xr:uid="{00000000-0005-0000-0000-000058000000}"/>
    <cellStyle name="Normal 5" xfId="87" xr:uid="{00000000-0005-0000-0000-000059000000}"/>
    <cellStyle name="Normal 5 2" xfId="88" xr:uid="{00000000-0005-0000-0000-00005A000000}"/>
    <cellStyle name="Normal 6" xfId="89" xr:uid="{00000000-0005-0000-0000-00005B000000}"/>
    <cellStyle name="Normal 7" xfId="90" xr:uid="{00000000-0005-0000-0000-00005C000000}"/>
    <cellStyle name="Normal 8" xfId="91" xr:uid="{00000000-0005-0000-0000-00005D000000}"/>
    <cellStyle name="Normal 9" xfId="92" xr:uid="{00000000-0005-0000-0000-00005E000000}"/>
    <cellStyle name="Note" xfId="93" xr:uid="{00000000-0005-0000-0000-00005F000000}"/>
    <cellStyle name="Output" xfId="94" xr:uid="{00000000-0005-0000-0000-000060000000}"/>
    <cellStyle name="Porcentaje" xfId="100" builtinId="5"/>
    <cellStyle name="Porcentual 2" xfId="95" xr:uid="{00000000-0005-0000-0000-000062000000}"/>
    <cellStyle name="Porcentual 2 2" xfId="96" xr:uid="{00000000-0005-0000-0000-000063000000}"/>
    <cellStyle name="Title" xfId="97" xr:uid="{00000000-0005-0000-0000-000064000000}"/>
    <cellStyle name="Warning Text" xfId="98" xr:uid="{00000000-0005-0000-0000-000065000000}"/>
  </cellStyles>
  <dxfs count="1">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647700</xdr:colOff>
      <xdr:row>47</xdr:row>
      <xdr:rowOff>0</xdr:rowOff>
    </xdr:from>
    <xdr:ext cx="184731" cy="264560"/>
    <xdr:sp macro="" textlink="">
      <xdr:nvSpPr>
        <xdr:cNvPr id="2" name="1 CuadroTexto" hidden="1">
          <a:extLst>
            <a:ext uri="{FF2B5EF4-FFF2-40B4-BE49-F238E27FC236}">
              <a16:creationId xmlns:a16="http://schemas.microsoft.com/office/drawing/2014/main" id="{00000000-0008-0000-0100-000002000000}"/>
            </a:ext>
          </a:extLst>
        </xdr:cNvPr>
        <xdr:cNvSpPr txBox="1"/>
      </xdr:nvSpPr>
      <xdr:spPr>
        <a:xfrm>
          <a:off x="762000" y="4394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 name="3 CuadroTexto" hidden="1">
          <a:extLst>
            <a:ext uri="{FF2B5EF4-FFF2-40B4-BE49-F238E27FC236}">
              <a16:creationId xmlns:a16="http://schemas.microsoft.com/office/drawing/2014/main" id="{00000000-0008-0000-0100-000004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 name="5 CuadroTexto" hidden="1">
          <a:extLst>
            <a:ext uri="{FF2B5EF4-FFF2-40B4-BE49-F238E27FC236}">
              <a16:creationId xmlns:a16="http://schemas.microsoft.com/office/drawing/2014/main" id="{00000000-0008-0000-0100-000005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 name="5 CuadroTexto" hidden="1">
          <a:extLst>
            <a:ext uri="{FF2B5EF4-FFF2-40B4-BE49-F238E27FC236}">
              <a16:creationId xmlns:a16="http://schemas.microsoft.com/office/drawing/2014/main" id="{00000000-0008-0000-0100-000007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 name="5 CuadroTexto" hidden="1">
          <a:extLst>
            <a:ext uri="{FF2B5EF4-FFF2-40B4-BE49-F238E27FC236}">
              <a16:creationId xmlns:a16="http://schemas.microsoft.com/office/drawing/2014/main" id="{00000000-0008-0000-0100-000009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 name="5 CuadroTexto" hidden="1">
          <a:extLst>
            <a:ext uri="{FF2B5EF4-FFF2-40B4-BE49-F238E27FC236}">
              <a16:creationId xmlns:a16="http://schemas.microsoft.com/office/drawing/2014/main" id="{00000000-0008-0000-0100-00000B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 name="5 CuadroTexto" hidden="1">
          <a:extLst>
            <a:ext uri="{FF2B5EF4-FFF2-40B4-BE49-F238E27FC236}">
              <a16:creationId xmlns:a16="http://schemas.microsoft.com/office/drawing/2014/main" id="{00000000-0008-0000-0100-00000D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5" name="5 CuadroTexto" hidden="1">
          <a:extLst>
            <a:ext uri="{FF2B5EF4-FFF2-40B4-BE49-F238E27FC236}">
              <a16:creationId xmlns:a16="http://schemas.microsoft.com/office/drawing/2014/main" id="{00000000-0008-0000-0100-00000F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7" name="5 CuadroTexto" hidden="1">
          <a:extLst>
            <a:ext uri="{FF2B5EF4-FFF2-40B4-BE49-F238E27FC236}">
              <a16:creationId xmlns:a16="http://schemas.microsoft.com/office/drawing/2014/main" id="{00000000-0008-0000-0100-000011000000}"/>
            </a:ext>
          </a:extLst>
        </xdr:cNvPr>
        <xdr:cNvSpPr txBox="1"/>
      </xdr:nvSpPr>
      <xdr:spPr>
        <a:xfrm>
          <a:off x="762000" y="4733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9" name="5 CuadroTexto" hidden="1">
          <a:extLst>
            <a:ext uri="{FF2B5EF4-FFF2-40B4-BE49-F238E27FC236}">
              <a16:creationId xmlns:a16="http://schemas.microsoft.com/office/drawing/2014/main" id="{00000000-0008-0000-0100-000013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21" name="5 CuadroTexto" hidden="1">
          <a:extLst>
            <a:ext uri="{FF2B5EF4-FFF2-40B4-BE49-F238E27FC236}">
              <a16:creationId xmlns:a16="http://schemas.microsoft.com/office/drawing/2014/main" id="{00000000-0008-0000-0100-000015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23" name="5 CuadroTexto" hidden="1">
          <a:extLst>
            <a:ext uri="{FF2B5EF4-FFF2-40B4-BE49-F238E27FC236}">
              <a16:creationId xmlns:a16="http://schemas.microsoft.com/office/drawing/2014/main" id="{00000000-0008-0000-0100-000017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25" name="5 CuadroTexto" hidden="1">
          <a:extLst>
            <a:ext uri="{FF2B5EF4-FFF2-40B4-BE49-F238E27FC236}">
              <a16:creationId xmlns:a16="http://schemas.microsoft.com/office/drawing/2014/main" id="{00000000-0008-0000-0100-000019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27" name="5 CuadroTexto" hidden="1">
          <a:extLst>
            <a:ext uri="{FF2B5EF4-FFF2-40B4-BE49-F238E27FC236}">
              <a16:creationId xmlns:a16="http://schemas.microsoft.com/office/drawing/2014/main" id="{00000000-0008-0000-0100-00001B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29" name="5 CuadroTexto" hidden="1">
          <a:extLst>
            <a:ext uri="{FF2B5EF4-FFF2-40B4-BE49-F238E27FC236}">
              <a16:creationId xmlns:a16="http://schemas.microsoft.com/office/drawing/2014/main" id="{00000000-0008-0000-0100-00001D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31" name="5 CuadroTexto" hidden="1">
          <a:extLst>
            <a:ext uri="{FF2B5EF4-FFF2-40B4-BE49-F238E27FC236}">
              <a16:creationId xmlns:a16="http://schemas.microsoft.com/office/drawing/2014/main" id="{00000000-0008-0000-0100-00001F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33" name="5 CuadroTexto" hidden="1">
          <a:extLst>
            <a:ext uri="{FF2B5EF4-FFF2-40B4-BE49-F238E27FC236}">
              <a16:creationId xmlns:a16="http://schemas.microsoft.com/office/drawing/2014/main" id="{00000000-0008-0000-0100-000021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35" name="5 CuadroTexto" hidden="1">
          <a:extLst>
            <a:ext uri="{FF2B5EF4-FFF2-40B4-BE49-F238E27FC236}">
              <a16:creationId xmlns:a16="http://schemas.microsoft.com/office/drawing/2014/main" id="{00000000-0008-0000-0100-000023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37" name="5 CuadroTexto" hidden="1">
          <a:extLst>
            <a:ext uri="{FF2B5EF4-FFF2-40B4-BE49-F238E27FC236}">
              <a16:creationId xmlns:a16="http://schemas.microsoft.com/office/drawing/2014/main" id="{00000000-0008-0000-0100-000025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39" name="5 CuadroTexto" hidden="1">
          <a:extLst>
            <a:ext uri="{FF2B5EF4-FFF2-40B4-BE49-F238E27FC236}">
              <a16:creationId xmlns:a16="http://schemas.microsoft.com/office/drawing/2014/main" id="{00000000-0008-0000-0100-000027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1" name="5 CuadroTexto" hidden="1">
          <a:extLst>
            <a:ext uri="{FF2B5EF4-FFF2-40B4-BE49-F238E27FC236}">
              <a16:creationId xmlns:a16="http://schemas.microsoft.com/office/drawing/2014/main" id="{00000000-0008-0000-0100-000029000000}"/>
            </a:ext>
          </a:extLst>
        </xdr:cNvPr>
        <xdr:cNvSpPr txBox="1"/>
      </xdr:nvSpPr>
      <xdr:spPr>
        <a:xfrm>
          <a:off x="762000" y="5153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3" name="5 CuadroTexto" hidden="1">
          <a:extLst>
            <a:ext uri="{FF2B5EF4-FFF2-40B4-BE49-F238E27FC236}">
              <a16:creationId xmlns:a16="http://schemas.microsoft.com/office/drawing/2014/main" id="{00000000-0008-0000-0100-00002B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5" name="5 CuadroTexto" hidden="1">
          <a:extLst>
            <a:ext uri="{FF2B5EF4-FFF2-40B4-BE49-F238E27FC236}">
              <a16:creationId xmlns:a16="http://schemas.microsoft.com/office/drawing/2014/main" id="{00000000-0008-0000-0100-00002D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7" name="5 CuadroTexto" hidden="1">
          <a:extLst>
            <a:ext uri="{FF2B5EF4-FFF2-40B4-BE49-F238E27FC236}">
              <a16:creationId xmlns:a16="http://schemas.microsoft.com/office/drawing/2014/main" id="{00000000-0008-0000-0100-00002F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49" name="5 CuadroTexto" hidden="1">
          <a:extLst>
            <a:ext uri="{FF2B5EF4-FFF2-40B4-BE49-F238E27FC236}">
              <a16:creationId xmlns:a16="http://schemas.microsoft.com/office/drawing/2014/main" id="{00000000-0008-0000-0100-000031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1" name="5 CuadroTexto" hidden="1">
          <a:extLst>
            <a:ext uri="{FF2B5EF4-FFF2-40B4-BE49-F238E27FC236}">
              <a16:creationId xmlns:a16="http://schemas.microsoft.com/office/drawing/2014/main" id="{00000000-0008-0000-0100-000033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3" name="5 CuadroTexto" hidden="1">
          <a:extLst>
            <a:ext uri="{FF2B5EF4-FFF2-40B4-BE49-F238E27FC236}">
              <a16:creationId xmlns:a16="http://schemas.microsoft.com/office/drawing/2014/main" id="{00000000-0008-0000-0100-000035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5" name="5 CuadroTexto" hidden="1">
          <a:extLst>
            <a:ext uri="{FF2B5EF4-FFF2-40B4-BE49-F238E27FC236}">
              <a16:creationId xmlns:a16="http://schemas.microsoft.com/office/drawing/2014/main" id="{00000000-0008-0000-0100-000037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7" name="5 CuadroTexto" hidden="1">
          <a:extLst>
            <a:ext uri="{FF2B5EF4-FFF2-40B4-BE49-F238E27FC236}">
              <a16:creationId xmlns:a16="http://schemas.microsoft.com/office/drawing/2014/main" id="{00000000-0008-0000-0100-000039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59" name="5 CuadroTexto" hidden="1">
          <a:extLst>
            <a:ext uri="{FF2B5EF4-FFF2-40B4-BE49-F238E27FC236}">
              <a16:creationId xmlns:a16="http://schemas.microsoft.com/office/drawing/2014/main" id="{00000000-0008-0000-0100-00003B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1" name="5 CuadroTexto" hidden="1">
          <a:extLst>
            <a:ext uri="{FF2B5EF4-FFF2-40B4-BE49-F238E27FC236}">
              <a16:creationId xmlns:a16="http://schemas.microsoft.com/office/drawing/2014/main" id="{00000000-0008-0000-0100-00003D000000}"/>
            </a:ext>
          </a:extLst>
        </xdr:cNvPr>
        <xdr:cNvSpPr txBox="1"/>
      </xdr:nvSpPr>
      <xdr:spPr>
        <a:xfrm>
          <a:off x="762000" y="4963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2" name="5 CuadroTexto" hidden="1">
          <a:extLst>
            <a:ext uri="{FF2B5EF4-FFF2-40B4-BE49-F238E27FC236}">
              <a16:creationId xmlns:a16="http://schemas.microsoft.com/office/drawing/2014/main" id="{00000000-0008-0000-0100-00003E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4" name="5 CuadroTexto" hidden="1">
          <a:extLst>
            <a:ext uri="{FF2B5EF4-FFF2-40B4-BE49-F238E27FC236}">
              <a16:creationId xmlns:a16="http://schemas.microsoft.com/office/drawing/2014/main" id="{00000000-0008-0000-0100-000040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6" name="5 CuadroTexto" hidden="1">
          <a:extLst>
            <a:ext uri="{FF2B5EF4-FFF2-40B4-BE49-F238E27FC236}">
              <a16:creationId xmlns:a16="http://schemas.microsoft.com/office/drawing/2014/main" id="{00000000-0008-0000-0100-000042000000}"/>
            </a:ext>
          </a:extLst>
        </xdr:cNvPr>
        <xdr:cNvSpPr txBox="1"/>
      </xdr:nvSpPr>
      <xdr:spPr>
        <a:xfrm>
          <a:off x="762000" y="5153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8" name="2 CuadroTexto" hidden="1">
          <a:extLst>
            <a:ext uri="{FF2B5EF4-FFF2-40B4-BE49-F238E27FC236}">
              <a16:creationId xmlns:a16="http://schemas.microsoft.com/office/drawing/2014/main" id="{00000000-0008-0000-0100-000044000000}"/>
            </a:ext>
          </a:extLst>
        </xdr:cNvPr>
        <xdr:cNvSpPr txBox="1"/>
      </xdr:nvSpPr>
      <xdr:spPr>
        <a:xfrm>
          <a:off x="762000" y="4394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69" name="5 CuadroTexto" hidden="1">
          <a:extLst>
            <a:ext uri="{FF2B5EF4-FFF2-40B4-BE49-F238E27FC236}">
              <a16:creationId xmlns:a16="http://schemas.microsoft.com/office/drawing/2014/main" id="{00000000-0008-0000-0100-000045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1" name="5 CuadroTexto" hidden="1">
          <a:extLst>
            <a:ext uri="{FF2B5EF4-FFF2-40B4-BE49-F238E27FC236}">
              <a16:creationId xmlns:a16="http://schemas.microsoft.com/office/drawing/2014/main" id="{00000000-0008-0000-0100-000047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3" name="5 CuadroTexto" hidden="1">
          <a:extLst>
            <a:ext uri="{FF2B5EF4-FFF2-40B4-BE49-F238E27FC236}">
              <a16:creationId xmlns:a16="http://schemas.microsoft.com/office/drawing/2014/main" id="{00000000-0008-0000-0100-000049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5" name="5 CuadroTexto" hidden="1">
          <a:extLst>
            <a:ext uri="{FF2B5EF4-FFF2-40B4-BE49-F238E27FC236}">
              <a16:creationId xmlns:a16="http://schemas.microsoft.com/office/drawing/2014/main" id="{00000000-0008-0000-0100-00004B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7" name="5 CuadroTexto" hidden="1">
          <a:extLst>
            <a:ext uri="{FF2B5EF4-FFF2-40B4-BE49-F238E27FC236}">
              <a16:creationId xmlns:a16="http://schemas.microsoft.com/office/drawing/2014/main" id="{00000000-0008-0000-0100-00004D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79" name="5 CuadroTexto" hidden="1">
          <a:extLst>
            <a:ext uri="{FF2B5EF4-FFF2-40B4-BE49-F238E27FC236}">
              <a16:creationId xmlns:a16="http://schemas.microsoft.com/office/drawing/2014/main" id="{00000000-0008-0000-0100-00004F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81" name="5 CuadroTexto" hidden="1">
          <a:extLst>
            <a:ext uri="{FF2B5EF4-FFF2-40B4-BE49-F238E27FC236}">
              <a16:creationId xmlns:a16="http://schemas.microsoft.com/office/drawing/2014/main" id="{00000000-0008-0000-0100-000051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83" name="5 CuadroTexto" hidden="1">
          <a:extLst>
            <a:ext uri="{FF2B5EF4-FFF2-40B4-BE49-F238E27FC236}">
              <a16:creationId xmlns:a16="http://schemas.microsoft.com/office/drawing/2014/main" id="{00000000-0008-0000-0100-000053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85" name="5 CuadroTexto" hidden="1">
          <a:extLst>
            <a:ext uri="{FF2B5EF4-FFF2-40B4-BE49-F238E27FC236}">
              <a16:creationId xmlns:a16="http://schemas.microsoft.com/office/drawing/2014/main" id="{00000000-0008-0000-0100-000055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87" name="5 CuadroTexto" hidden="1">
          <a:extLst>
            <a:ext uri="{FF2B5EF4-FFF2-40B4-BE49-F238E27FC236}">
              <a16:creationId xmlns:a16="http://schemas.microsoft.com/office/drawing/2014/main" id="{00000000-0008-0000-0100-000057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89" name="5 CuadroTexto" hidden="1">
          <a:extLst>
            <a:ext uri="{FF2B5EF4-FFF2-40B4-BE49-F238E27FC236}">
              <a16:creationId xmlns:a16="http://schemas.microsoft.com/office/drawing/2014/main" id="{00000000-0008-0000-0100-000059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1" name="5 CuadroTexto" hidden="1">
          <a:extLst>
            <a:ext uri="{FF2B5EF4-FFF2-40B4-BE49-F238E27FC236}">
              <a16:creationId xmlns:a16="http://schemas.microsoft.com/office/drawing/2014/main" id="{00000000-0008-0000-0100-00005B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3" name="5 CuadroTexto" hidden="1">
          <a:extLst>
            <a:ext uri="{FF2B5EF4-FFF2-40B4-BE49-F238E27FC236}">
              <a16:creationId xmlns:a16="http://schemas.microsoft.com/office/drawing/2014/main" id="{00000000-0008-0000-0100-00005D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5" name="5 CuadroTexto" hidden="1">
          <a:extLst>
            <a:ext uri="{FF2B5EF4-FFF2-40B4-BE49-F238E27FC236}">
              <a16:creationId xmlns:a16="http://schemas.microsoft.com/office/drawing/2014/main" id="{00000000-0008-0000-0100-00005F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7" name="5 CuadroTexto" hidden="1">
          <a:extLst>
            <a:ext uri="{FF2B5EF4-FFF2-40B4-BE49-F238E27FC236}">
              <a16:creationId xmlns:a16="http://schemas.microsoft.com/office/drawing/2014/main" id="{00000000-0008-0000-0100-000061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99" name="5 CuadroTexto" hidden="1">
          <a:extLst>
            <a:ext uri="{FF2B5EF4-FFF2-40B4-BE49-F238E27FC236}">
              <a16:creationId xmlns:a16="http://schemas.microsoft.com/office/drawing/2014/main" id="{00000000-0008-0000-0100-000063000000}"/>
            </a:ext>
          </a:extLst>
        </xdr:cNvPr>
        <xdr:cNvSpPr txBox="1"/>
      </xdr:nvSpPr>
      <xdr:spPr>
        <a:xfrm>
          <a:off x="762000" y="5118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0" name="5 CuadroTexto" hidden="1">
          <a:extLst>
            <a:ext uri="{FF2B5EF4-FFF2-40B4-BE49-F238E27FC236}">
              <a16:creationId xmlns:a16="http://schemas.microsoft.com/office/drawing/2014/main" id="{00000000-0008-0000-0100-000064000000}"/>
            </a:ext>
          </a:extLst>
        </xdr:cNvPr>
        <xdr:cNvSpPr txBox="1"/>
      </xdr:nvSpPr>
      <xdr:spPr>
        <a:xfrm>
          <a:off x="762000" y="5143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2" name="5 CuadroTexto" hidden="1">
          <a:extLst>
            <a:ext uri="{FF2B5EF4-FFF2-40B4-BE49-F238E27FC236}">
              <a16:creationId xmlns:a16="http://schemas.microsoft.com/office/drawing/2014/main" id="{00000000-0008-0000-0100-000066000000}"/>
            </a:ext>
          </a:extLst>
        </xdr:cNvPr>
        <xdr:cNvSpPr txBox="1"/>
      </xdr:nvSpPr>
      <xdr:spPr>
        <a:xfrm>
          <a:off x="762000" y="5143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4" name="103 CuadroTexto" hidden="1">
          <a:extLst>
            <a:ext uri="{FF2B5EF4-FFF2-40B4-BE49-F238E27FC236}">
              <a16:creationId xmlns:a16="http://schemas.microsoft.com/office/drawing/2014/main" id="{00000000-0008-0000-0100-000068000000}"/>
            </a:ext>
          </a:extLst>
        </xdr:cNvPr>
        <xdr:cNvSpPr txBox="1"/>
      </xdr:nvSpPr>
      <xdr:spPr>
        <a:xfrm>
          <a:off x="762000" y="4406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6" name="2 CuadroTexto" hidden="1">
          <a:extLst>
            <a:ext uri="{FF2B5EF4-FFF2-40B4-BE49-F238E27FC236}">
              <a16:creationId xmlns:a16="http://schemas.microsoft.com/office/drawing/2014/main" id="{00000000-0008-0000-0100-00006A000000}"/>
            </a:ext>
          </a:extLst>
        </xdr:cNvPr>
        <xdr:cNvSpPr txBox="1"/>
      </xdr:nvSpPr>
      <xdr:spPr>
        <a:xfrm>
          <a:off x="762000" y="4406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7" name="106 CuadroTexto" hidden="1">
          <a:extLst>
            <a:ext uri="{FF2B5EF4-FFF2-40B4-BE49-F238E27FC236}">
              <a16:creationId xmlns:a16="http://schemas.microsoft.com/office/drawing/2014/main" id="{00000000-0008-0000-0100-00006B000000}"/>
            </a:ext>
          </a:extLst>
        </xdr:cNvPr>
        <xdr:cNvSpPr txBox="1"/>
      </xdr:nvSpPr>
      <xdr:spPr>
        <a:xfrm>
          <a:off x="762000" y="4406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09" name="2 CuadroTexto" hidden="1">
          <a:extLst>
            <a:ext uri="{FF2B5EF4-FFF2-40B4-BE49-F238E27FC236}">
              <a16:creationId xmlns:a16="http://schemas.microsoft.com/office/drawing/2014/main" id="{00000000-0008-0000-0100-00006D000000}"/>
            </a:ext>
          </a:extLst>
        </xdr:cNvPr>
        <xdr:cNvSpPr txBox="1"/>
      </xdr:nvSpPr>
      <xdr:spPr>
        <a:xfrm>
          <a:off x="762000" y="4406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0" name="5 CuadroTexto" hidden="1">
          <a:extLst>
            <a:ext uri="{FF2B5EF4-FFF2-40B4-BE49-F238E27FC236}">
              <a16:creationId xmlns:a16="http://schemas.microsoft.com/office/drawing/2014/main" id="{00000000-0008-0000-0100-00006E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2" name="5 CuadroTexto" hidden="1">
          <a:extLst>
            <a:ext uri="{FF2B5EF4-FFF2-40B4-BE49-F238E27FC236}">
              <a16:creationId xmlns:a16="http://schemas.microsoft.com/office/drawing/2014/main" id="{00000000-0008-0000-0100-000070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4" name="5 CuadroTexto" hidden="1">
          <a:extLst>
            <a:ext uri="{FF2B5EF4-FFF2-40B4-BE49-F238E27FC236}">
              <a16:creationId xmlns:a16="http://schemas.microsoft.com/office/drawing/2014/main" id="{00000000-0008-0000-0100-000072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6" name="5 CuadroTexto" hidden="1">
          <a:extLst>
            <a:ext uri="{FF2B5EF4-FFF2-40B4-BE49-F238E27FC236}">
              <a16:creationId xmlns:a16="http://schemas.microsoft.com/office/drawing/2014/main" id="{00000000-0008-0000-0100-000074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18" name="5 CuadroTexto" hidden="1">
          <a:extLst>
            <a:ext uri="{FF2B5EF4-FFF2-40B4-BE49-F238E27FC236}">
              <a16:creationId xmlns:a16="http://schemas.microsoft.com/office/drawing/2014/main" id="{00000000-0008-0000-0100-000076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20" name="5 CuadroTexto" hidden="1">
          <a:extLst>
            <a:ext uri="{FF2B5EF4-FFF2-40B4-BE49-F238E27FC236}">
              <a16:creationId xmlns:a16="http://schemas.microsoft.com/office/drawing/2014/main" id="{00000000-0008-0000-0100-000078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22" name="5 CuadroTexto" hidden="1">
          <a:extLst>
            <a:ext uri="{FF2B5EF4-FFF2-40B4-BE49-F238E27FC236}">
              <a16:creationId xmlns:a16="http://schemas.microsoft.com/office/drawing/2014/main" id="{00000000-0008-0000-0100-00007A000000}"/>
            </a:ext>
          </a:extLst>
        </xdr:cNvPr>
        <xdr:cNvSpPr txBox="1"/>
      </xdr:nvSpPr>
      <xdr:spPr>
        <a:xfrm>
          <a:off x="762000" y="5038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24" name="5 CuadroTexto" hidden="1">
          <a:extLst>
            <a:ext uri="{FF2B5EF4-FFF2-40B4-BE49-F238E27FC236}">
              <a16:creationId xmlns:a16="http://schemas.microsoft.com/office/drawing/2014/main" id="{00000000-0008-0000-0100-00007C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26" name="5 CuadroTexto" hidden="1">
          <a:extLst>
            <a:ext uri="{FF2B5EF4-FFF2-40B4-BE49-F238E27FC236}">
              <a16:creationId xmlns:a16="http://schemas.microsoft.com/office/drawing/2014/main" id="{00000000-0008-0000-0100-00007E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28" name="5 CuadroTexto" hidden="1">
          <a:extLst>
            <a:ext uri="{FF2B5EF4-FFF2-40B4-BE49-F238E27FC236}">
              <a16:creationId xmlns:a16="http://schemas.microsoft.com/office/drawing/2014/main" id="{00000000-0008-0000-0100-000080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0" name="5 CuadroTexto" hidden="1">
          <a:extLst>
            <a:ext uri="{FF2B5EF4-FFF2-40B4-BE49-F238E27FC236}">
              <a16:creationId xmlns:a16="http://schemas.microsoft.com/office/drawing/2014/main" id="{00000000-0008-0000-0100-000082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2" name="5 CuadroTexto" hidden="1">
          <a:extLst>
            <a:ext uri="{FF2B5EF4-FFF2-40B4-BE49-F238E27FC236}">
              <a16:creationId xmlns:a16="http://schemas.microsoft.com/office/drawing/2014/main" id="{00000000-0008-0000-0100-000084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4" name="5 CuadroTexto" hidden="1">
          <a:extLst>
            <a:ext uri="{FF2B5EF4-FFF2-40B4-BE49-F238E27FC236}">
              <a16:creationId xmlns:a16="http://schemas.microsoft.com/office/drawing/2014/main" id="{00000000-0008-0000-0100-000086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6" name="5 CuadroTexto" hidden="1">
          <a:extLst>
            <a:ext uri="{FF2B5EF4-FFF2-40B4-BE49-F238E27FC236}">
              <a16:creationId xmlns:a16="http://schemas.microsoft.com/office/drawing/2014/main" id="{00000000-0008-0000-0100-000088000000}"/>
            </a:ext>
          </a:extLst>
        </xdr:cNvPr>
        <xdr:cNvSpPr txBox="1"/>
      </xdr:nvSpPr>
      <xdr:spPr>
        <a:xfrm>
          <a:off x="762000" y="5088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38" name="5 CuadroTexto" hidden="1">
          <a:extLst>
            <a:ext uri="{FF2B5EF4-FFF2-40B4-BE49-F238E27FC236}">
              <a16:creationId xmlns:a16="http://schemas.microsoft.com/office/drawing/2014/main" id="{00000000-0008-0000-0100-00008A000000}"/>
            </a:ext>
          </a:extLst>
        </xdr:cNvPr>
        <xdr:cNvSpPr txBox="1"/>
      </xdr:nvSpPr>
      <xdr:spPr>
        <a:xfrm>
          <a:off x="762000" y="520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47</xdr:row>
      <xdr:rowOff>0</xdr:rowOff>
    </xdr:from>
    <xdr:ext cx="184731" cy="264560"/>
    <xdr:sp macro="" textlink="">
      <xdr:nvSpPr>
        <xdr:cNvPr id="140" name="5 CuadroTexto" hidden="1">
          <a:extLst>
            <a:ext uri="{FF2B5EF4-FFF2-40B4-BE49-F238E27FC236}">
              <a16:creationId xmlns:a16="http://schemas.microsoft.com/office/drawing/2014/main" id="{00000000-0008-0000-0100-00008C000000}"/>
            </a:ext>
          </a:extLst>
        </xdr:cNvPr>
        <xdr:cNvSpPr txBox="1"/>
      </xdr:nvSpPr>
      <xdr:spPr>
        <a:xfrm>
          <a:off x="762000" y="520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76" name="1 CuadroTexto" hidden="1">
          <a:extLst>
            <a:ext uri="{FF2B5EF4-FFF2-40B4-BE49-F238E27FC236}">
              <a16:creationId xmlns:a16="http://schemas.microsoft.com/office/drawing/2014/main" id="{00000000-0008-0000-0100-00004C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78" name="3 CuadroTexto" hidden="1">
          <a:extLst>
            <a:ext uri="{FF2B5EF4-FFF2-40B4-BE49-F238E27FC236}">
              <a16:creationId xmlns:a16="http://schemas.microsoft.com/office/drawing/2014/main" id="{00000000-0008-0000-0100-00004E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80" name="5 CuadroTexto" hidden="1">
          <a:extLst>
            <a:ext uri="{FF2B5EF4-FFF2-40B4-BE49-F238E27FC236}">
              <a16:creationId xmlns:a16="http://schemas.microsoft.com/office/drawing/2014/main" id="{00000000-0008-0000-0100-000050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82" name="5 CuadroTexto" hidden="1">
          <a:extLst>
            <a:ext uri="{FF2B5EF4-FFF2-40B4-BE49-F238E27FC236}">
              <a16:creationId xmlns:a16="http://schemas.microsoft.com/office/drawing/2014/main" id="{00000000-0008-0000-0100-000052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84" name="5 CuadroTexto" hidden="1">
          <a:extLst>
            <a:ext uri="{FF2B5EF4-FFF2-40B4-BE49-F238E27FC236}">
              <a16:creationId xmlns:a16="http://schemas.microsoft.com/office/drawing/2014/main" id="{00000000-0008-0000-0100-000054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86" name="5 CuadroTexto" hidden="1">
          <a:extLst>
            <a:ext uri="{FF2B5EF4-FFF2-40B4-BE49-F238E27FC236}">
              <a16:creationId xmlns:a16="http://schemas.microsoft.com/office/drawing/2014/main" id="{00000000-0008-0000-0100-000056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88" name="5 CuadroTexto" hidden="1">
          <a:extLst>
            <a:ext uri="{FF2B5EF4-FFF2-40B4-BE49-F238E27FC236}">
              <a16:creationId xmlns:a16="http://schemas.microsoft.com/office/drawing/2014/main" id="{00000000-0008-0000-0100-000058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90" name="5 CuadroTexto" hidden="1">
          <a:extLst>
            <a:ext uri="{FF2B5EF4-FFF2-40B4-BE49-F238E27FC236}">
              <a16:creationId xmlns:a16="http://schemas.microsoft.com/office/drawing/2014/main" id="{00000000-0008-0000-0100-00005A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92" name="5 CuadroTexto" hidden="1">
          <a:extLst>
            <a:ext uri="{FF2B5EF4-FFF2-40B4-BE49-F238E27FC236}">
              <a16:creationId xmlns:a16="http://schemas.microsoft.com/office/drawing/2014/main" id="{00000000-0008-0000-0100-00005C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94" name="5 CuadroTexto" hidden="1">
          <a:extLst>
            <a:ext uri="{FF2B5EF4-FFF2-40B4-BE49-F238E27FC236}">
              <a16:creationId xmlns:a16="http://schemas.microsoft.com/office/drawing/2014/main" id="{00000000-0008-0000-0100-00005E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96" name="5 CuadroTexto" hidden="1">
          <a:extLst>
            <a:ext uri="{FF2B5EF4-FFF2-40B4-BE49-F238E27FC236}">
              <a16:creationId xmlns:a16="http://schemas.microsoft.com/office/drawing/2014/main" id="{00000000-0008-0000-0100-000060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98" name="5 CuadroTexto" hidden="1">
          <a:extLst>
            <a:ext uri="{FF2B5EF4-FFF2-40B4-BE49-F238E27FC236}">
              <a16:creationId xmlns:a16="http://schemas.microsoft.com/office/drawing/2014/main" id="{00000000-0008-0000-0100-000062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01" name="5 CuadroTexto" hidden="1">
          <a:extLst>
            <a:ext uri="{FF2B5EF4-FFF2-40B4-BE49-F238E27FC236}">
              <a16:creationId xmlns:a16="http://schemas.microsoft.com/office/drawing/2014/main" id="{00000000-0008-0000-0100-00006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03" name="5 CuadroTexto" hidden="1">
          <a:extLst>
            <a:ext uri="{FF2B5EF4-FFF2-40B4-BE49-F238E27FC236}">
              <a16:creationId xmlns:a16="http://schemas.microsoft.com/office/drawing/2014/main" id="{00000000-0008-0000-0100-000067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05" name="5 CuadroTexto" hidden="1">
          <a:extLst>
            <a:ext uri="{FF2B5EF4-FFF2-40B4-BE49-F238E27FC236}">
              <a16:creationId xmlns:a16="http://schemas.microsoft.com/office/drawing/2014/main" id="{00000000-0008-0000-0100-000069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08" name="5 CuadroTexto" hidden="1">
          <a:extLst>
            <a:ext uri="{FF2B5EF4-FFF2-40B4-BE49-F238E27FC236}">
              <a16:creationId xmlns:a16="http://schemas.microsoft.com/office/drawing/2014/main" id="{00000000-0008-0000-0100-00006C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11" name="5 CuadroTexto" hidden="1">
          <a:extLst>
            <a:ext uri="{FF2B5EF4-FFF2-40B4-BE49-F238E27FC236}">
              <a16:creationId xmlns:a16="http://schemas.microsoft.com/office/drawing/2014/main" id="{00000000-0008-0000-0100-00006F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13" name="5 CuadroTexto" hidden="1">
          <a:extLst>
            <a:ext uri="{FF2B5EF4-FFF2-40B4-BE49-F238E27FC236}">
              <a16:creationId xmlns:a16="http://schemas.microsoft.com/office/drawing/2014/main" id="{00000000-0008-0000-0100-000071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15" name="5 CuadroTexto" hidden="1">
          <a:extLst>
            <a:ext uri="{FF2B5EF4-FFF2-40B4-BE49-F238E27FC236}">
              <a16:creationId xmlns:a16="http://schemas.microsoft.com/office/drawing/2014/main" id="{00000000-0008-0000-0100-000073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17" name="5 CuadroTexto" hidden="1">
          <a:extLst>
            <a:ext uri="{FF2B5EF4-FFF2-40B4-BE49-F238E27FC236}">
              <a16:creationId xmlns:a16="http://schemas.microsoft.com/office/drawing/2014/main" id="{00000000-0008-0000-0100-00007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19" name="5 CuadroTexto" hidden="1">
          <a:extLst>
            <a:ext uri="{FF2B5EF4-FFF2-40B4-BE49-F238E27FC236}">
              <a16:creationId xmlns:a16="http://schemas.microsoft.com/office/drawing/2014/main" id="{00000000-0008-0000-0100-000077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21" name="5 CuadroTexto" hidden="1">
          <a:extLst>
            <a:ext uri="{FF2B5EF4-FFF2-40B4-BE49-F238E27FC236}">
              <a16:creationId xmlns:a16="http://schemas.microsoft.com/office/drawing/2014/main" id="{00000000-0008-0000-0100-000079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23" name="5 CuadroTexto" hidden="1">
          <a:extLst>
            <a:ext uri="{FF2B5EF4-FFF2-40B4-BE49-F238E27FC236}">
              <a16:creationId xmlns:a16="http://schemas.microsoft.com/office/drawing/2014/main" id="{00000000-0008-0000-0100-00007B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25" name="5 CuadroTexto" hidden="1">
          <a:extLst>
            <a:ext uri="{FF2B5EF4-FFF2-40B4-BE49-F238E27FC236}">
              <a16:creationId xmlns:a16="http://schemas.microsoft.com/office/drawing/2014/main" id="{00000000-0008-0000-0100-00007D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27" name="5 CuadroTexto" hidden="1">
          <a:extLst>
            <a:ext uri="{FF2B5EF4-FFF2-40B4-BE49-F238E27FC236}">
              <a16:creationId xmlns:a16="http://schemas.microsoft.com/office/drawing/2014/main" id="{00000000-0008-0000-0100-00007F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29" name="5 CuadroTexto" hidden="1">
          <a:extLst>
            <a:ext uri="{FF2B5EF4-FFF2-40B4-BE49-F238E27FC236}">
              <a16:creationId xmlns:a16="http://schemas.microsoft.com/office/drawing/2014/main" id="{00000000-0008-0000-0100-000081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31" name="5 CuadroTexto" hidden="1">
          <a:extLst>
            <a:ext uri="{FF2B5EF4-FFF2-40B4-BE49-F238E27FC236}">
              <a16:creationId xmlns:a16="http://schemas.microsoft.com/office/drawing/2014/main" id="{00000000-0008-0000-0100-000083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33" name="5 CuadroTexto" hidden="1">
          <a:extLst>
            <a:ext uri="{FF2B5EF4-FFF2-40B4-BE49-F238E27FC236}">
              <a16:creationId xmlns:a16="http://schemas.microsoft.com/office/drawing/2014/main" id="{00000000-0008-0000-0100-00008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35" name="5 CuadroTexto" hidden="1">
          <a:extLst>
            <a:ext uri="{FF2B5EF4-FFF2-40B4-BE49-F238E27FC236}">
              <a16:creationId xmlns:a16="http://schemas.microsoft.com/office/drawing/2014/main" id="{00000000-0008-0000-0100-000087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37" name="5 CuadroTexto" hidden="1">
          <a:extLst>
            <a:ext uri="{FF2B5EF4-FFF2-40B4-BE49-F238E27FC236}">
              <a16:creationId xmlns:a16="http://schemas.microsoft.com/office/drawing/2014/main" id="{00000000-0008-0000-0100-000089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39" name="5 CuadroTexto" hidden="1">
          <a:extLst>
            <a:ext uri="{FF2B5EF4-FFF2-40B4-BE49-F238E27FC236}">
              <a16:creationId xmlns:a16="http://schemas.microsoft.com/office/drawing/2014/main" id="{00000000-0008-0000-0100-00008B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1" name="5 CuadroTexto" hidden="1">
          <a:extLst>
            <a:ext uri="{FF2B5EF4-FFF2-40B4-BE49-F238E27FC236}">
              <a16:creationId xmlns:a16="http://schemas.microsoft.com/office/drawing/2014/main" id="{00000000-0008-0000-0100-00008D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2" name="5 CuadroTexto" hidden="1">
          <a:extLst>
            <a:ext uri="{FF2B5EF4-FFF2-40B4-BE49-F238E27FC236}">
              <a16:creationId xmlns:a16="http://schemas.microsoft.com/office/drawing/2014/main" id="{00000000-0008-0000-0100-00008E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3" name="5 CuadroTexto" hidden="1">
          <a:extLst>
            <a:ext uri="{FF2B5EF4-FFF2-40B4-BE49-F238E27FC236}">
              <a16:creationId xmlns:a16="http://schemas.microsoft.com/office/drawing/2014/main" id="{00000000-0008-0000-0100-00008F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4" name="2 CuadroTexto" hidden="1">
          <a:extLst>
            <a:ext uri="{FF2B5EF4-FFF2-40B4-BE49-F238E27FC236}">
              <a16:creationId xmlns:a16="http://schemas.microsoft.com/office/drawing/2014/main" id="{00000000-0008-0000-0100-000090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5" name="5 CuadroTexto" hidden="1">
          <a:extLst>
            <a:ext uri="{FF2B5EF4-FFF2-40B4-BE49-F238E27FC236}">
              <a16:creationId xmlns:a16="http://schemas.microsoft.com/office/drawing/2014/main" id="{00000000-0008-0000-0100-000091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6" name="5 CuadroTexto" hidden="1">
          <a:extLst>
            <a:ext uri="{FF2B5EF4-FFF2-40B4-BE49-F238E27FC236}">
              <a16:creationId xmlns:a16="http://schemas.microsoft.com/office/drawing/2014/main" id="{00000000-0008-0000-0100-000092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7" name="5 CuadroTexto" hidden="1">
          <a:extLst>
            <a:ext uri="{FF2B5EF4-FFF2-40B4-BE49-F238E27FC236}">
              <a16:creationId xmlns:a16="http://schemas.microsoft.com/office/drawing/2014/main" id="{00000000-0008-0000-0100-000093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8" name="5 CuadroTexto" hidden="1">
          <a:extLst>
            <a:ext uri="{FF2B5EF4-FFF2-40B4-BE49-F238E27FC236}">
              <a16:creationId xmlns:a16="http://schemas.microsoft.com/office/drawing/2014/main" id="{00000000-0008-0000-0100-000094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49" name="5 CuadroTexto" hidden="1">
          <a:extLst>
            <a:ext uri="{FF2B5EF4-FFF2-40B4-BE49-F238E27FC236}">
              <a16:creationId xmlns:a16="http://schemas.microsoft.com/office/drawing/2014/main" id="{00000000-0008-0000-0100-00009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0" name="5 CuadroTexto" hidden="1">
          <a:extLst>
            <a:ext uri="{FF2B5EF4-FFF2-40B4-BE49-F238E27FC236}">
              <a16:creationId xmlns:a16="http://schemas.microsoft.com/office/drawing/2014/main" id="{00000000-0008-0000-0100-000096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1" name="5 CuadroTexto" hidden="1">
          <a:extLst>
            <a:ext uri="{FF2B5EF4-FFF2-40B4-BE49-F238E27FC236}">
              <a16:creationId xmlns:a16="http://schemas.microsoft.com/office/drawing/2014/main" id="{00000000-0008-0000-0100-000097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2" name="5 CuadroTexto" hidden="1">
          <a:extLst>
            <a:ext uri="{FF2B5EF4-FFF2-40B4-BE49-F238E27FC236}">
              <a16:creationId xmlns:a16="http://schemas.microsoft.com/office/drawing/2014/main" id="{00000000-0008-0000-0100-000098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3" name="5 CuadroTexto" hidden="1">
          <a:extLst>
            <a:ext uri="{FF2B5EF4-FFF2-40B4-BE49-F238E27FC236}">
              <a16:creationId xmlns:a16="http://schemas.microsoft.com/office/drawing/2014/main" id="{00000000-0008-0000-0100-000099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4" name="5 CuadroTexto" hidden="1">
          <a:extLst>
            <a:ext uri="{FF2B5EF4-FFF2-40B4-BE49-F238E27FC236}">
              <a16:creationId xmlns:a16="http://schemas.microsoft.com/office/drawing/2014/main" id="{00000000-0008-0000-0100-00009A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5" name="5 CuadroTexto" hidden="1">
          <a:extLst>
            <a:ext uri="{FF2B5EF4-FFF2-40B4-BE49-F238E27FC236}">
              <a16:creationId xmlns:a16="http://schemas.microsoft.com/office/drawing/2014/main" id="{00000000-0008-0000-0100-00009B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6" name="5 CuadroTexto" hidden="1">
          <a:extLst>
            <a:ext uri="{FF2B5EF4-FFF2-40B4-BE49-F238E27FC236}">
              <a16:creationId xmlns:a16="http://schemas.microsoft.com/office/drawing/2014/main" id="{00000000-0008-0000-0100-00009C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7" name="5 CuadroTexto" hidden="1">
          <a:extLst>
            <a:ext uri="{FF2B5EF4-FFF2-40B4-BE49-F238E27FC236}">
              <a16:creationId xmlns:a16="http://schemas.microsoft.com/office/drawing/2014/main" id="{00000000-0008-0000-0100-00009D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8" name="5 CuadroTexto" hidden="1">
          <a:extLst>
            <a:ext uri="{FF2B5EF4-FFF2-40B4-BE49-F238E27FC236}">
              <a16:creationId xmlns:a16="http://schemas.microsoft.com/office/drawing/2014/main" id="{00000000-0008-0000-0100-00009E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59" name="5 CuadroTexto" hidden="1">
          <a:extLst>
            <a:ext uri="{FF2B5EF4-FFF2-40B4-BE49-F238E27FC236}">
              <a16:creationId xmlns:a16="http://schemas.microsoft.com/office/drawing/2014/main" id="{00000000-0008-0000-0100-00009F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0" name="5 CuadroTexto" hidden="1">
          <a:extLst>
            <a:ext uri="{FF2B5EF4-FFF2-40B4-BE49-F238E27FC236}">
              <a16:creationId xmlns:a16="http://schemas.microsoft.com/office/drawing/2014/main" id="{00000000-0008-0000-0100-0000A0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1" name="5 CuadroTexto" hidden="1">
          <a:extLst>
            <a:ext uri="{FF2B5EF4-FFF2-40B4-BE49-F238E27FC236}">
              <a16:creationId xmlns:a16="http://schemas.microsoft.com/office/drawing/2014/main" id="{00000000-0008-0000-0100-0000A1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2" name="5 CuadroTexto" hidden="1">
          <a:extLst>
            <a:ext uri="{FF2B5EF4-FFF2-40B4-BE49-F238E27FC236}">
              <a16:creationId xmlns:a16="http://schemas.microsoft.com/office/drawing/2014/main" id="{00000000-0008-0000-0100-0000A2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3" name="103 CuadroTexto" hidden="1">
          <a:extLst>
            <a:ext uri="{FF2B5EF4-FFF2-40B4-BE49-F238E27FC236}">
              <a16:creationId xmlns:a16="http://schemas.microsoft.com/office/drawing/2014/main" id="{00000000-0008-0000-0100-0000A3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4" name="2 CuadroTexto" hidden="1">
          <a:extLst>
            <a:ext uri="{FF2B5EF4-FFF2-40B4-BE49-F238E27FC236}">
              <a16:creationId xmlns:a16="http://schemas.microsoft.com/office/drawing/2014/main" id="{00000000-0008-0000-0100-0000A4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5" name="106 CuadroTexto" hidden="1">
          <a:extLst>
            <a:ext uri="{FF2B5EF4-FFF2-40B4-BE49-F238E27FC236}">
              <a16:creationId xmlns:a16="http://schemas.microsoft.com/office/drawing/2014/main" id="{00000000-0008-0000-0100-0000A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6" name="2 CuadroTexto" hidden="1">
          <a:extLst>
            <a:ext uri="{FF2B5EF4-FFF2-40B4-BE49-F238E27FC236}">
              <a16:creationId xmlns:a16="http://schemas.microsoft.com/office/drawing/2014/main" id="{00000000-0008-0000-0100-0000A6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7" name="5 CuadroTexto" hidden="1">
          <a:extLst>
            <a:ext uri="{FF2B5EF4-FFF2-40B4-BE49-F238E27FC236}">
              <a16:creationId xmlns:a16="http://schemas.microsoft.com/office/drawing/2014/main" id="{00000000-0008-0000-0100-0000A7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8" name="5 CuadroTexto" hidden="1">
          <a:extLst>
            <a:ext uri="{FF2B5EF4-FFF2-40B4-BE49-F238E27FC236}">
              <a16:creationId xmlns:a16="http://schemas.microsoft.com/office/drawing/2014/main" id="{00000000-0008-0000-0100-0000A8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69" name="5 CuadroTexto" hidden="1">
          <a:extLst>
            <a:ext uri="{FF2B5EF4-FFF2-40B4-BE49-F238E27FC236}">
              <a16:creationId xmlns:a16="http://schemas.microsoft.com/office/drawing/2014/main" id="{00000000-0008-0000-0100-0000A9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0" name="5 CuadroTexto" hidden="1">
          <a:extLst>
            <a:ext uri="{FF2B5EF4-FFF2-40B4-BE49-F238E27FC236}">
              <a16:creationId xmlns:a16="http://schemas.microsoft.com/office/drawing/2014/main" id="{00000000-0008-0000-0100-0000AA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1" name="5 CuadroTexto" hidden="1">
          <a:extLst>
            <a:ext uri="{FF2B5EF4-FFF2-40B4-BE49-F238E27FC236}">
              <a16:creationId xmlns:a16="http://schemas.microsoft.com/office/drawing/2014/main" id="{00000000-0008-0000-0100-0000AB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2" name="5 CuadroTexto" hidden="1">
          <a:extLst>
            <a:ext uri="{FF2B5EF4-FFF2-40B4-BE49-F238E27FC236}">
              <a16:creationId xmlns:a16="http://schemas.microsoft.com/office/drawing/2014/main" id="{00000000-0008-0000-0100-0000AC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3" name="5 CuadroTexto" hidden="1">
          <a:extLst>
            <a:ext uri="{FF2B5EF4-FFF2-40B4-BE49-F238E27FC236}">
              <a16:creationId xmlns:a16="http://schemas.microsoft.com/office/drawing/2014/main" id="{00000000-0008-0000-0100-0000AD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4" name="5 CuadroTexto" hidden="1">
          <a:extLst>
            <a:ext uri="{FF2B5EF4-FFF2-40B4-BE49-F238E27FC236}">
              <a16:creationId xmlns:a16="http://schemas.microsoft.com/office/drawing/2014/main" id="{00000000-0008-0000-0100-0000AE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5" name="5 CuadroTexto" hidden="1">
          <a:extLst>
            <a:ext uri="{FF2B5EF4-FFF2-40B4-BE49-F238E27FC236}">
              <a16:creationId xmlns:a16="http://schemas.microsoft.com/office/drawing/2014/main" id="{00000000-0008-0000-0100-0000AF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6" name="5 CuadroTexto" hidden="1">
          <a:extLst>
            <a:ext uri="{FF2B5EF4-FFF2-40B4-BE49-F238E27FC236}">
              <a16:creationId xmlns:a16="http://schemas.microsoft.com/office/drawing/2014/main" id="{00000000-0008-0000-0100-0000B0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7" name="5 CuadroTexto" hidden="1">
          <a:extLst>
            <a:ext uri="{FF2B5EF4-FFF2-40B4-BE49-F238E27FC236}">
              <a16:creationId xmlns:a16="http://schemas.microsoft.com/office/drawing/2014/main" id="{00000000-0008-0000-0100-0000B1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8" name="5 CuadroTexto" hidden="1">
          <a:extLst>
            <a:ext uri="{FF2B5EF4-FFF2-40B4-BE49-F238E27FC236}">
              <a16:creationId xmlns:a16="http://schemas.microsoft.com/office/drawing/2014/main" id="{00000000-0008-0000-0100-0000B2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79" name="5 CuadroTexto" hidden="1">
          <a:extLst>
            <a:ext uri="{FF2B5EF4-FFF2-40B4-BE49-F238E27FC236}">
              <a16:creationId xmlns:a16="http://schemas.microsoft.com/office/drawing/2014/main" id="{00000000-0008-0000-0100-0000B3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80" name="5 CuadroTexto" hidden="1">
          <a:extLst>
            <a:ext uri="{FF2B5EF4-FFF2-40B4-BE49-F238E27FC236}">
              <a16:creationId xmlns:a16="http://schemas.microsoft.com/office/drawing/2014/main" id="{00000000-0008-0000-0100-0000B4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81" name="5 CuadroTexto" hidden="1">
          <a:extLst>
            <a:ext uri="{FF2B5EF4-FFF2-40B4-BE49-F238E27FC236}">
              <a16:creationId xmlns:a16="http://schemas.microsoft.com/office/drawing/2014/main" id="{00000000-0008-0000-0100-0000B5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61</xdr:row>
      <xdr:rowOff>0</xdr:rowOff>
    </xdr:from>
    <xdr:ext cx="184731" cy="264560"/>
    <xdr:sp macro="" textlink="">
      <xdr:nvSpPr>
        <xdr:cNvPr id="182" name="5 CuadroTexto" hidden="1">
          <a:extLst>
            <a:ext uri="{FF2B5EF4-FFF2-40B4-BE49-F238E27FC236}">
              <a16:creationId xmlns:a16="http://schemas.microsoft.com/office/drawing/2014/main" id="{00000000-0008-0000-0100-0000B600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29" name="1 CuadroTexto" hidden="1">
          <a:extLst>
            <a:ext uri="{FF2B5EF4-FFF2-40B4-BE49-F238E27FC236}">
              <a16:creationId xmlns:a16="http://schemas.microsoft.com/office/drawing/2014/main" id="{00000000-0008-0000-0100-000049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0" name="3 CuadroTexto" hidden="1">
          <a:extLst>
            <a:ext uri="{FF2B5EF4-FFF2-40B4-BE49-F238E27FC236}">
              <a16:creationId xmlns:a16="http://schemas.microsoft.com/office/drawing/2014/main" id="{00000000-0008-0000-0100-00004A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1" name="5 CuadroTexto" hidden="1">
          <a:extLst>
            <a:ext uri="{FF2B5EF4-FFF2-40B4-BE49-F238E27FC236}">
              <a16:creationId xmlns:a16="http://schemas.microsoft.com/office/drawing/2014/main" id="{00000000-0008-0000-0100-00004B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2" name="5 CuadroTexto" hidden="1">
          <a:extLst>
            <a:ext uri="{FF2B5EF4-FFF2-40B4-BE49-F238E27FC236}">
              <a16:creationId xmlns:a16="http://schemas.microsoft.com/office/drawing/2014/main" id="{00000000-0008-0000-0100-00004C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3" name="5 CuadroTexto" hidden="1">
          <a:extLst>
            <a:ext uri="{FF2B5EF4-FFF2-40B4-BE49-F238E27FC236}">
              <a16:creationId xmlns:a16="http://schemas.microsoft.com/office/drawing/2014/main" id="{00000000-0008-0000-0100-00004D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4" name="5 CuadroTexto" hidden="1">
          <a:extLst>
            <a:ext uri="{FF2B5EF4-FFF2-40B4-BE49-F238E27FC236}">
              <a16:creationId xmlns:a16="http://schemas.microsoft.com/office/drawing/2014/main" id="{00000000-0008-0000-0100-00004E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5" name="5 CuadroTexto" hidden="1">
          <a:extLst>
            <a:ext uri="{FF2B5EF4-FFF2-40B4-BE49-F238E27FC236}">
              <a16:creationId xmlns:a16="http://schemas.microsoft.com/office/drawing/2014/main" id="{00000000-0008-0000-0100-00004F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6" name="5 CuadroTexto" hidden="1">
          <a:extLst>
            <a:ext uri="{FF2B5EF4-FFF2-40B4-BE49-F238E27FC236}">
              <a16:creationId xmlns:a16="http://schemas.microsoft.com/office/drawing/2014/main" id="{00000000-0008-0000-0100-000050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7" name="5 CuadroTexto" hidden="1">
          <a:extLst>
            <a:ext uri="{FF2B5EF4-FFF2-40B4-BE49-F238E27FC236}">
              <a16:creationId xmlns:a16="http://schemas.microsoft.com/office/drawing/2014/main" id="{00000000-0008-0000-0100-000051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8" name="5 CuadroTexto" hidden="1">
          <a:extLst>
            <a:ext uri="{FF2B5EF4-FFF2-40B4-BE49-F238E27FC236}">
              <a16:creationId xmlns:a16="http://schemas.microsoft.com/office/drawing/2014/main" id="{00000000-0008-0000-0100-000052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39" name="5 CuadroTexto" hidden="1">
          <a:extLst>
            <a:ext uri="{FF2B5EF4-FFF2-40B4-BE49-F238E27FC236}">
              <a16:creationId xmlns:a16="http://schemas.microsoft.com/office/drawing/2014/main" id="{00000000-0008-0000-0100-000053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0" name="5 CuadroTexto" hidden="1">
          <a:extLst>
            <a:ext uri="{FF2B5EF4-FFF2-40B4-BE49-F238E27FC236}">
              <a16:creationId xmlns:a16="http://schemas.microsoft.com/office/drawing/2014/main" id="{00000000-0008-0000-0100-000054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1" name="5 CuadroTexto" hidden="1">
          <a:extLst>
            <a:ext uri="{FF2B5EF4-FFF2-40B4-BE49-F238E27FC236}">
              <a16:creationId xmlns:a16="http://schemas.microsoft.com/office/drawing/2014/main" id="{00000000-0008-0000-0100-000055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2" name="5 CuadroTexto" hidden="1">
          <a:extLst>
            <a:ext uri="{FF2B5EF4-FFF2-40B4-BE49-F238E27FC236}">
              <a16:creationId xmlns:a16="http://schemas.microsoft.com/office/drawing/2014/main" id="{00000000-0008-0000-0100-000056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3" name="5 CuadroTexto" hidden="1">
          <a:extLst>
            <a:ext uri="{FF2B5EF4-FFF2-40B4-BE49-F238E27FC236}">
              <a16:creationId xmlns:a16="http://schemas.microsoft.com/office/drawing/2014/main" id="{00000000-0008-0000-0100-000057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4" name="5 CuadroTexto" hidden="1">
          <a:extLst>
            <a:ext uri="{FF2B5EF4-FFF2-40B4-BE49-F238E27FC236}">
              <a16:creationId xmlns:a16="http://schemas.microsoft.com/office/drawing/2014/main" id="{00000000-0008-0000-0100-000058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5" name="5 CuadroTexto" hidden="1">
          <a:extLst>
            <a:ext uri="{FF2B5EF4-FFF2-40B4-BE49-F238E27FC236}">
              <a16:creationId xmlns:a16="http://schemas.microsoft.com/office/drawing/2014/main" id="{00000000-0008-0000-0100-000059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6" name="5 CuadroTexto" hidden="1">
          <a:extLst>
            <a:ext uri="{FF2B5EF4-FFF2-40B4-BE49-F238E27FC236}">
              <a16:creationId xmlns:a16="http://schemas.microsoft.com/office/drawing/2014/main" id="{00000000-0008-0000-0100-00005A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7" name="5 CuadroTexto" hidden="1">
          <a:extLst>
            <a:ext uri="{FF2B5EF4-FFF2-40B4-BE49-F238E27FC236}">
              <a16:creationId xmlns:a16="http://schemas.microsoft.com/office/drawing/2014/main" id="{00000000-0008-0000-0100-00005B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8" name="5 CuadroTexto" hidden="1">
          <a:extLst>
            <a:ext uri="{FF2B5EF4-FFF2-40B4-BE49-F238E27FC236}">
              <a16:creationId xmlns:a16="http://schemas.microsoft.com/office/drawing/2014/main" id="{00000000-0008-0000-0100-00005C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49" name="5 CuadroTexto" hidden="1">
          <a:extLst>
            <a:ext uri="{FF2B5EF4-FFF2-40B4-BE49-F238E27FC236}">
              <a16:creationId xmlns:a16="http://schemas.microsoft.com/office/drawing/2014/main" id="{00000000-0008-0000-0100-00005D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0" name="5 CuadroTexto" hidden="1">
          <a:extLst>
            <a:ext uri="{FF2B5EF4-FFF2-40B4-BE49-F238E27FC236}">
              <a16:creationId xmlns:a16="http://schemas.microsoft.com/office/drawing/2014/main" id="{00000000-0008-0000-0100-00005E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1" name="5 CuadroTexto" hidden="1">
          <a:extLst>
            <a:ext uri="{FF2B5EF4-FFF2-40B4-BE49-F238E27FC236}">
              <a16:creationId xmlns:a16="http://schemas.microsoft.com/office/drawing/2014/main" id="{00000000-0008-0000-0100-00005F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2" name="5 CuadroTexto" hidden="1">
          <a:extLst>
            <a:ext uri="{FF2B5EF4-FFF2-40B4-BE49-F238E27FC236}">
              <a16:creationId xmlns:a16="http://schemas.microsoft.com/office/drawing/2014/main" id="{00000000-0008-0000-0100-000060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3" name="5 CuadroTexto" hidden="1">
          <a:extLst>
            <a:ext uri="{FF2B5EF4-FFF2-40B4-BE49-F238E27FC236}">
              <a16:creationId xmlns:a16="http://schemas.microsoft.com/office/drawing/2014/main" id="{00000000-0008-0000-0100-000061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4" name="5 CuadroTexto" hidden="1">
          <a:extLst>
            <a:ext uri="{FF2B5EF4-FFF2-40B4-BE49-F238E27FC236}">
              <a16:creationId xmlns:a16="http://schemas.microsoft.com/office/drawing/2014/main" id="{00000000-0008-0000-0100-000062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5" name="5 CuadroTexto" hidden="1">
          <a:extLst>
            <a:ext uri="{FF2B5EF4-FFF2-40B4-BE49-F238E27FC236}">
              <a16:creationId xmlns:a16="http://schemas.microsoft.com/office/drawing/2014/main" id="{00000000-0008-0000-0100-000063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6" name="5 CuadroTexto" hidden="1">
          <a:extLst>
            <a:ext uri="{FF2B5EF4-FFF2-40B4-BE49-F238E27FC236}">
              <a16:creationId xmlns:a16="http://schemas.microsoft.com/office/drawing/2014/main" id="{00000000-0008-0000-0100-000064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7" name="5 CuadroTexto" hidden="1">
          <a:extLst>
            <a:ext uri="{FF2B5EF4-FFF2-40B4-BE49-F238E27FC236}">
              <a16:creationId xmlns:a16="http://schemas.microsoft.com/office/drawing/2014/main" id="{00000000-0008-0000-0100-000065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8" name="5 CuadroTexto" hidden="1">
          <a:extLst>
            <a:ext uri="{FF2B5EF4-FFF2-40B4-BE49-F238E27FC236}">
              <a16:creationId xmlns:a16="http://schemas.microsoft.com/office/drawing/2014/main" id="{00000000-0008-0000-0100-000066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59" name="5 CuadroTexto" hidden="1">
          <a:extLst>
            <a:ext uri="{FF2B5EF4-FFF2-40B4-BE49-F238E27FC236}">
              <a16:creationId xmlns:a16="http://schemas.microsoft.com/office/drawing/2014/main" id="{00000000-0008-0000-0100-000067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0" name="5 CuadroTexto" hidden="1">
          <a:extLst>
            <a:ext uri="{FF2B5EF4-FFF2-40B4-BE49-F238E27FC236}">
              <a16:creationId xmlns:a16="http://schemas.microsoft.com/office/drawing/2014/main" id="{00000000-0008-0000-0100-000068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1" name="5 CuadroTexto" hidden="1">
          <a:extLst>
            <a:ext uri="{FF2B5EF4-FFF2-40B4-BE49-F238E27FC236}">
              <a16:creationId xmlns:a16="http://schemas.microsoft.com/office/drawing/2014/main" id="{00000000-0008-0000-0100-000069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2" name="5 CuadroTexto" hidden="1">
          <a:extLst>
            <a:ext uri="{FF2B5EF4-FFF2-40B4-BE49-F238E27FC236}">
              <a16:creationId xmlns:a16="http://schemas.microsoft.com/office/drawing/2014/main" id="{00000000-0008-0000-0100-00006A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3" name="2 CuadroTexto" hidden="1">
          <a:extLst>
            <a:ext uri="{FF2B5EF4-FFF2-40B4-BE49-F238E27FC236}">
              <a16:creationId xmlns:a16="http://schemas.microsoft.com/office/drawing/2014/main" id="{00000000-0008-0000-0100-00006B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4" name="5 CuadroTexto" hidden="1">
          <a:extLst>
            <a:ext uri="{FF2B5EF4-FFF2-40B4-BE49-F238E27FC236}">
              <a16:creationId xmlns:a16="http://schemas.microsoft.com/office/drawing/2014/main" id="{00000000-0008-0000-0100-00006C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5" name="5 CuadroTexto" hidden="1">
          <a:extLst>
            <a:ext uri="{FF2B5EF4-FFF2-40B4-BE49-F238E27FC236}">
              <a16:creationId xmlns:a16="http://schemas.microsoft.com/office/drawing/2014/main" id="{00000000-0008-0000-0100-00006D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6" name="5 CuadroTexto" hidden="1">
          <a:extLst>
            <a:ext uri="{FF2B5EF4-FFF2-40B4-BE49-F238E27FC236}">
              <a16:creationId xmlns:a16="http://schemas.microsoft.com/office/drawing/2014/main" id="{00000000-0008-0000-0100-00006E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7" name="5 CuadroTexto" hidden="1">
          <a:extLst>
            <a:ext uri="{FF2B5EF4-FFF2-40B4-BE49-F238E27FC236}">
              <a16:creationId xmlns:a16="http://schemas.microsoft.com/office/drawing/2014/main" id="{00000000-0008-0000-0100-00006F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8" name="5 CuadroTexto" hidden="1">
          <a:extLst>
            <a:ext uri="{FF2B5EF4-FFF2-40B4-BE49-F238E27FC236}">
              <a16:creationId xmlns:a16="http://schemas.microsoft.com/office/drawing/2014/main" id="{00000000-0008-0000-0100-000070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69" name="5 CuadroTexto" hidden="1">
          <a:extLst>
            <a:ext uri="{FF2B5EF4-FFF2-40B4-BE49-F238E27FC236}">
              <a16:creationId xmlns:a16="http://schemas.microsoft.com/office/drawing/2014/main" id="{00000000-0008-0000-0100-000071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0" name="5 CuadroTexto" hidden="1">
          <a:extLst>
            <a:ext uri="{FF2B5EF4-FFF2-40B4-BE49-F238E27FC236}">
              <a16:creationId xmlns:a16="http://schemas.microsoft.com/office/drawing/2014/main" id="{00000000-0008-0000-0100-000072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1" name="5 CuadroTexto" hidden="1">
          <a:extLst>
            <a:ext uri="{FF2B5EF4-FFF2-40B4-BE49-F238E27FC236}">
              <a16:creationId xmlns:a16="http://schemas.microsoft.com/office/drawing/2014/main" id="{00000000-0008-0000-0100-000073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2" name="5 CuadroTexto" hidden="1">
          <a:extLst>
            <a:ext uri="{FF2B5EF4-FFF2-40B4-BE49-F238E27FC236}">
              <a16:creationId xmlns:a16="http://schemas.microsoft.com/office/drawing/2014/main" id="{00000000-0008-0000-0100-000074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3" name="5 CuadroTexto" hidden="1">
          <a:extLst>
            <a:ext uri="{FF2B5EF4-FFF2-40B4-BE49-F238E27FC236}">
              <a16:creationId xmlns:a16="http://schemas.microsoft.com/office/drawing/2014/main" id="{00000000-0008-0000-0100-000075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4" name="5 CuadroTexto" hidden="1">
          <a:extLst>
            <a:ext uri="{FF2B5EF4-FFF2-40B4-BE49-F238E27FC236}">
              <a16:creationId xmlns:a16="http://schemas.microsoft.com/office/drawing/2014/main" id="{00000000-0008-0000-0100-000076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5" name="5 CuadroTexto" hidden="1">
          <a:extLst>
            <a:ext uri="{FF2B5EF4-FFF2-40B4-BE49-F238E27FC236}">
              <a16:creationId xmlns:a16="http://schemas.microsoft.com/office/drawing/2014/main" id="{00000000-0008-0000-0100-000077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6" name="5 CuadroTexto" hidden="1">
          <a:extLst>
            <a:ext uri="{FF2B5EF4-FFF2-40B4-BE49-F238E27FC236}">
              <a16:creationId xmlns:a16="http://schemas.microsoft.com/office/drawing/2014/main" id="{00000000-0008-0000-0100-000078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7" name="5 CuadroTexto" hidden="1">
          <a:extLst>
            <a:ext uri="{FF2B5EF4-FFF2-40B4-BE49-F238E27FC236}">
              <a16:creationId xmlns:a16="http://schemas.microsoft.com/office/drawing/2014/main" id="{00000000-0008-0000-0100-000079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8" name="5 CuadroTexto" hidden="1">
          <a:extLst>
            <a:ext uri="{FF2B5EF4-FFF2-40B4-BE49-F238E27FC236}">
              <a16:creationId xmlns:a16="http://schemas.microsoft.com/office/drawing/2014/main" id="{00000000-0008-0000-0100-00007A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79" name="5 CuadroTexto" hidden="1">
          <a:extLst>
            <a:ext uri="{FF2B5EF4-FFF2-40B4-BE49-F238E27FC236}">
              <a16:creationId xmlns:a16="http://schemas.microsoft.com/office/drawing/2014/main" id="{00000000-0008-0000-0100-00007B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0" name="5 CuadroTexto" hidden="1">
          <a:extLst>
            <a:ext uri="{FF2B5EF4-FFF2-40B4-BE49-F238E27FC236}">
              <a16:creationId xmlns:a16="http://schemas.microsoft.com/office/drawing/2014/main" id="{00000000-0008-0000-0100-00007C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1" name="5 CuadroTexto" hidden="1">
          <a:extLst>
            <a:ext uri="{FF2B5EF4-FFF2-40B4-BE49-F238E27FC236}">
              <a16:creationId xmlns:a16="http://schemas.microsoft.com/office/drawing/2014/main" id="{00000000-0008-0000-0100-00007D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2" name="103 CuadroTexto" hidden="1">
          <a:extLst>
            <a:ext uri="{FF2B5EF4-FFF2-40B4-BE49-F238E27FC236}">
              <a16:creationId xmlns:a16="http://schemas.microsoft.com/office/drawing/2014/main" id="{00000000-0008-0000-0100-00007E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3" name="2 CuadroTexto" hidden="1">
          <a:extLst>
            <a:ext uri="{FF2B5EF4-FFF2-40B4-BE49-F238E27FC236}">
              <a16:creationId xmlns:a16="http://schemas.microsoft.com/office/drawing/2014/main" id="{00000000-0008-0000-0100-00007F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4" name="106 CuadroTexto" hidden="1">
          <a:extLst>
            <a:ext uri="{FF2B5EF4-FFF2-40B4-BE49-F238E27FC236}">
              <a16:creationId xmlns:a16="http://schemas.microsoft.com/office/drawing/2014/main" id="{00000000-0008-0000-0100-000080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5" name="2 CuadroTexto" hidden="1">
          <a:extLst>
            <a:ext uri="{FF2B5EF4-FFF2-40B4-BE49-F238E27FC236}">
              <a16:creationId xmlns:a16="http://schemas.microsoft.com/office/drawing/2014/main" id="{00000000-0008-0000-0100-000081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6" name="5 CuadroTexto" hidden="1">
          <a:extLst>
            <a:ext uri="{FF2B5EF4-FFF2-40B4-BE49-F238E27FC236}">
              <a16:creationId xmlns:a16="http://schemas.microsoft.com/office/drawing/2014/main" id="{00000000-0008-0000-0100-000082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7" name="5 CuadroTexto" hidden="1">
          <a:extLst>
            <a:ext uri="{FF2B5EF4-FFF2-40B4-BE49-F238E27FC236}">
              <a16:creationId xmlns:a16="http://schemas.microsoft.com/office/drawing/2014/main" id="{00000000-0008-0000-0100-000083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8" name="5 CuadroTexto" hidden="1">
          <a:extLst>
            <a:ext uri="{FF2B5EF4-FFF2-40B4-BE49-F238E27FC236}">
              <a16:creationId xmlns:a16="http://schemas.microsoft.com/office/drawing/2014/main" id="{00000000-0008-0000-0100-000084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89" name="5 CuadroTexto" hidden="1">
          <a:extLst>
            <a:ext uri="{FF2B5EF4-FFF2-40B4-BE49-F238E27FC236}">
              <a16:creationId xmlns:a16="http://schemas.microsoft.com/office/drawing/2014/main" id="{00000000-0008-0000-0100-000085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0" name="5 CuadroTexto" hidden="1">
          <a:extLst>
            <a:ext uri="{FF2B5EF4-FFF2-40B4-BE49-F238E27FC236}">
              <a16:creationId xmlns:a16="http://schemas.microsoft.com/office/drawing/2014/main" id="{00000000-0008-0000-0100-000086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1" name="5 CuadroTexto" hidden="1">
          <a:extLst>
            <a:ext uri="{FF2B5EF4-FFF2-40B4-BE49-F238E27FC236}">
              <a16:creationId xmlns:a16="http://schemas.microsoft.com/office/drawing/2014/main" id="{00000000-0008-0000-0100-000087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2" name="5 CuadroTexto" hidden="1">
          <a:extLst>
            <a:ext uri="{FF2B5EF4-FFF2-40B4-BE49-F238E27FC236}">
              <a16:creationId xmlns:a16="http://schemas.microsoft.com/office/drawing/2014/main" id="{00000000-0008-0000-0100-000088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3" name="5 CuadroTexto" hidden="1">
          <a:extLst>
            <a:ext uri="{FF2B5EF4-FFF2-40B4-BE49-F238E27FC236}">
              <a16:creationId xmlns:a16="http://schemas.microsoft.com/office/drawing/2014/main" id="{00000000-0008-0000-0100-000089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4" name="5 CuadroTexto" hidden="1">
          <a:extLst>
            <a:ext uri="{FF2B5EF4-FFF2-40B4-BE49-F238E27FC236}">
              <a16:creationId xmlns:a16="http://schemas.microsoft.com/office/drawing/2014/main" id="{00000000-0008-0000-0100-00008A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5" name="5 CuadroTexto" hidden="1">
          <a:extLst>
            <a:ext uri="{FF2B5EF4-FFF2-40B4-BE49-F238E27FC236}">
              <a16:creationId xmlns:a16="http://schemas.microsoft.com/office/drawing/2014/main" id="{00000000-0008-0000-0100-00008B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6" name="5 CuadroTexto" hidden="1">
          <a:extLst>
            <a:ext uri="{FF2B5EF4-FFF2-40B4-BE49-F238E27FC236}">
              <a16:creationId xmlns:a16="http://schemas.microsoft.com/office/drawing/2014/main" id="{00000000-0008-0000-0100-00008C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7" name="5 CuadroTexto" hidden="1">
          <a:extLst>
            <a:ext uri="{FF2B5EF4-FFF2-40B4-BE49-F238E27FC236}">
              <a16:creationId xmlns:a16="http://schemas.microsoft.com/office/drawing/2014/main" id="{00000000-0008-0000-0100-00008D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8" name="5 CuadroTexto" hidden="1">
          <a:extLst>
            <a:ext uri="{FF2B5EF4-FFF2-40B4-BE49-F238E27FC236}">
              <a16:creationId xmlns:a16="http://schemas.microsoft.com/office/drawing/2014/main" id="{00000000-0008-0000-0100-00008E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399" name="5 CuadroTexto" hidden="1">
          <a:extLst>
            <a:ext uri="{FF2B5EF4-FFF2-40B4-BE49-F238E27FC236}">
              <a16:creationId xmlns:a16="http://schemas.microsoft.com/office/drawing/2014/main" id="{00000000-0008-0000-0100-00008F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0" name="5 CuadroTexto" hidden="1">
          <a:extLst>
            <a:ext uri="{FF2B5EF4-FFF2-40B4-BE49-F238E27FC236}">
              <a16:creationId xmlns:a16="http://schemas.microsoft.com/office/drawing/2014/main" id="{00000000-0008-0000-0100-000090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1" name="5 CuadroTexto" hidden="1">
          <a:extLst>
            <a:ext uri="{FF2B5EF4-FFF2-40B4-BE49-F238E27FC236}">
              <a16:creationId xmlns:a16="http://schemas.microsoft.com/office/drawing/2014/main" id="{00000000-0008-0000-0100-000091010000}"/>
            </a:ext>
          </a:extLst>
        </xdr:cNvPr>
        <xdr:cNvSpPr txBox="1"/>
      </xdr:nvSpPr>
      <xdr:spPr>
        <a:xfrm>
          <a:off x="7620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2" name="1 CuadroTexto" hidden="1">
          <a:extLst>
            <a:ext uri="{FF2B5EF4-FFF2-40B4-BE49-F238E27FC236}">
              <a16:creationId xmlns:a16="http://schemas.microsoft.com/office/drawing/2014/main" id="{00000000-0008-0000-0100-000092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3" name="3 CuadroTexto" hidden="1">
          <a:extLst>
            <a:ext uri="{FF2B5EF4-FFF2-40B4-BE49-F238E27FC236}">
              <a16:creationId xmlns:a16="http://schemas.microsoft.com/office/drawing/2014/main" id="{00000000-0008-0000-0100-000093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4" name="5 CuadroTexto" hidden="1">
          <a:extLst>
            <a:ext uri="{FF2B5EF4-FFF2-40B4-BE49-F238E27FC236}">
              <a16:creationId xmlns:a16="http://schemas.microsoft.com/office/drawing/2014/main" id="{00000000-0008-0000-0100-000094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5" name="5 CuadroTexto" hidden="1">
          <a:extLst>
            <a:ext uri="{FF2B5EF4-FFF2-40B4-BE49-F238E27FC236}">
              <a16:creationId xmlns:a16="http://schemas.microsoft.com/office/drawing/2014/main" id="{00000000-0008-0000-0100-000095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6" name="5 CuadroTexto" hidden="1">
          <a:extLst>
            <a:ext uri="{FF2B5EF4-FFF2-40B4-BE49-F238E27FC236}">
              <a16:creationId xmlns:a16="http://schemas.microsoft.com/office/drawing/2014/main" id="{00000000-0008-0000-0100-000096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7" name="5 CuadroTexto" hidden="1">
          <a:extLst>
            <a:ext uri="{FF2B5EF4-FFF2-40B4-BE49-F238E27FC236}">
              <a16:creationId xmlns:a16="http://schemas.microsoft.com/office/drawing/2014/main" id="{00000000-0008-0000-0100-000097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8" name="5 CuadroTexto" hidden="1">
          <a:extLst>
            <a:ext uri="{FF2B5EF4-FFF2-40B4-BE49-F238E27FC236}">
              <a16:creationId xmlns:a16="http://schemas.microsoft.com/office/drawing/2014/main" id="{00000000-0008-0000-0100-000098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09" name="5 CuadroTexto" hidden="1">
          <a:extLst>
            <a:ext uri="{FF2B5EF4-FFF2-40B4-BE49-F238E27FC236}">
              <a16:creationId xmlns:a16="http://schemas.microsoft.com/office/drawing/2014/main" id="{00000000-0008-0000-0100-000099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0" name="5 CuadroTexto" hidden="1">
          <a:extLst>
            <a:ext uri="{FF2B5EF4-FFF2-40B4-BE49-F238E27FC236}">
              <a16:creationId xmlns:a16="http://schemas.microsoft.com/office/drawing/2014/main" id="{00000000-0008-0000-0100-00009A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1" name="5 CuadroTexto" hidden="1">
          <a:extLst>
            <a:ext uri="{FF2B5EF4-FFF2-40B4-BE49-F238E27FC236}">
              <a16:creationId xmlns:a16="http://schemas.microsoft.com/office/drawing/2014/main" id="{00000000-0008-0000-0100-00009B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2" name="5 CuadroTexto" hidden="1">
          <a:extLst>
            <a:ext uri="{FF2B5EF4-FFF2-40B4-BE49-F238E27FC236}">
              <a16:creationId xmlns:a16="http://schemas.microsoft.com/office/drawing/2014/main" id="{00000000-0008-0000-0100-00009C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3" name="5 CuadroTexto" hidden="1">
          <a:extLst>
            <a:ext uri="{FF2B5EF4-FFF2-40B4-BE49-F238E27FC236}">
              <a16:creationId xmlns:a16="http://schemas.microsoft.com/office/drawing/2014/main" id="{00000000-0008-0000-0100-00009D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4" name="5 CuadroTexto" hidden="1">
          <a:extLst>
            <a:ext uri="{FF2B5EF4-FFF2-40B4-BE49-F238E27FC236}">
              <a16:creationId xmlns:a16="http://schemas.microsoft.com/office/drawing/2014/main" id="{00000000-0008-0000-0100-00009E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5" name="5 CuadroTexto" hidden="1">
          <a:extLst>
            <a:ext uri="{FF2B5EF4-FFF2-40B4-BE49-F238E27FC236}">
              <a16:creationId xmlns:a16="http://schemas.microsoft.com/office/drawing/2014/main" id="{00000000-0008-0000-0100-00009F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6" name="5 CuadroTexto" hidden="1">
          <a:extLst>
            <a:ext uri="{FF2B5EF4-FFF2-40B4-BE49-F238E27FC236}">
              <a16:creationId xmlns:a16="http://schemas.microsoft.com/office/drawing/2014/main" id="{00000000-0008-0000-0100-0000A0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7" name="5 CuadroTexto" hidden="1">
          <a:extLst>
            <a:ext uri="{FF2B5EF4-FFF2-40B4-BE49-F238E27FC236}">
              <a16:creationId xmlns:a16="http://schemas.microsoft.com/office/drawing/2014/main" id="{00000000-0008-0000-0100-0000A1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8" name="5 CuadroTexto" hidden="1">
          <a:extLst>
            <a:ext uri="{FF2B5EF4-FFF2-40B4-BE49-F238E27FC236}">
              <a16:creationId xmlns:a16="http://schemas.microsoft.com/office/drawing/2014/main" id="{00000000-0008-0000-0100-0000A2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19" name="5 CuadroTexto" hidden="1">
          <a:extLst>
            <a:ext uri="{FF2B5EF4-FFF2-40B4-BE49-F238E27FC236}">
              <a16:creationId xmlns:a16="http://schemas.microsoft.com/office/drawing/2014/main" id="{00000000-0008-0000-0100-0000A3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0" name="5 CuadroTexto" hidden="1">
          <a:extLst>
            <a:ext uri="{FF2B5EF4-FFF2-40B4-BE49-F238E27FC236}">
              <a16:creationId xmlns:a16="http://schemas.microsoft.com/office/drawing/2014/main" id="{00000000-0008-0000-0100-0000A4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1" name="5 CuadroTexto" hidden="1">
          <a:extLst>
            <a:ext uri="{FF2B5EF4-FFF2-40B4-BE49-F238E27FC236}">
              <a16:creationId xmlns:a16="http://schemas.microsoft.com/office/drawing/2014/main" id="{00000000-0008-0000-0100-0000A5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2" name="5 CuadroTexto" hidden="1">
          <a:extLst>
            <a:ext uri="{FF2B5EF4-FFF2-40B4-BE49-F238E27FC236}">
              <a16:creationId xmlns:a16="http://schemas.microsoft.com/office/drawing/2014/main" id="{00000000-0008-0000-0100-0000A6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3" name="5 CuadroTexto" hidden="1">
          <a:extLst>
            <a:ext uri="{FF2B5EF4-FFF2-40B4-BE49-F238E27FC236}">
              <a16:creationId xmlns:a16="http://schemas.microsoft.com/office/drawing/2014/main" id="{00000000-0008-0000-0100-0000A7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4" name="5 CuadroTexto" hidden="1">
          <a:extLst>
            <a:ext uri="{FF2B5EF4-FFF2-40B4-BE49-F238E27FC236}">
              <a16:creationId xmlns:a16="http://schemas.microsoft.com/office/drawing/2014/main" id="{00000000-0008-0000-0100-0000A8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5" name="5 CuadroTexto" hidden="1">
          <a:extLst>
            <a:ext uri="{FF2B5EF4-FFF2-40B4-BE49-F238E27FC236}">
              <a16:creationId xmlns:a16="http://schemas.microsoft.com/office/drawing/2014/main" id="{00000000-0008-0000-0100-0000A9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6" name="5 CuadroTexto" hidden="1">
          <a:extLst>
            <a:ext uri="{FF2B5EF4-FFF2-40B4-BE49-F238E27FC236}">
              <a16:creationId xmlns:a16="http://schemas.microsoft.com/office/drawing/2014/main" id="{00000000-0008-0000-0100-0000AA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7" name="5 CuadroTexto" hidden="1">
          <a:extLst>
            <a:ext uri="{FF2B5EF4-FFF2-40B4-BE49-F238E27FC236}">
              <a16:creationId xmlns:a16="http://schemas.microsoft.com/office/drawing/2014/main" id="{00000000-0008-0000-0100-0000AB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8" name="5 CuadroTexto" hidden="1">
          <a:extLst>
            <a:ext uri="{FF2B5EF4-FFF2-40B4-BE49-F238E27FC236}">
              <a16:creationId xmlns:a16="http://schemas.microsoft.com/office/drawing/2014/main" id="{00000000-0008-0000-0100-0000AC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29" name="5 CuadroTexto" hidden="1">
          <a:extLst>
            <a:ext uri="{FF2B5EF4-FFF2-40B4-BE49-F238E27FC236}">
              <a16:creationId xmlns:a16="http://schemas.microsoft.com/office/drawing/2014/main" id="{00000000-0008-0000-0100-0000AD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0" name="5 CuadroTexto" hidden="1">
          <a:extLst>
            <a:ext uri="{FF2B5EF4-FFF2-40B4-BE49-F238E27FC236}">
              <a16:creationId xmlns:a16="http://schemas.microsoft.com/office/drawing/2014/main" id="{00000000-0008-0000-0100-0000AE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1" name="5 CuadroTexto" hidden="1">
          <a:extLst>
            <a:ext uri="{FF2B5EF4-FFF2-40B4-BE49-F238E27FC236}">
              <a16:creationId xmlns:a16="http://schemas.microsoft.com/office/drawing/2014/main" id="{00000000-0008-0000-0100-0000AF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2" name="5 CuadroTexto" hidden="1">
          <a:extLst>
            <a:ext uri="{FF2B5EF4-FFF2-40B4-BE49-F238E27FC236}">
              <a16:creationId xmlns:a16="http://schemas.microsoft.com/office/drawing/2014/main" id="{00000000-0008-0000-0100-0000B0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3" name="5 CuadroTexto" hidden="1">
          <a:extLst>
            <a:ext uri="{FF2B5EF4-FFF2-40B4-BE49-F238E27FC236}">
              <a16:creationId xmlns:a16="http://schemas.microsoft.com/office/drawing/2014/main" id="{00000000-0008-0000-0100-0000B1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4" name="5 CuadroTexto" hidden="1">
          <a:extLst>
            <a:ext uri="{FF2B5EF4-FFF2-40B4-BE49-F238E27FC236}">
              <a16:creationId xmlns:a16="http://schemas.microsoft.com/office/drawing/2014/main" id="{00000000-0008-0000-0100-0000B2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5" name="5 CuadroTexto" hidden="1">
          <a:extLst>
            <a:ext uri="{FF2B5EF4-FFF2-40B4-BE49-F238E27FC236}">
              <a16:creationId xmlns:a16="http://schemas.microsoft.com/office/drawing/2014/main" id="{00000000-0008-0000-0100-0000B3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6" name="2 CuadroTexto" hidden="1">
          <a:extLst>
            <a:ext uri="{FF2B5EF4-FFF2-40B4-BE49-F238E27FC236}">
              <a16:creationId xmlns:a16="http://schemas.microsoft.com/office/drawing/2014/main" id="{00000000-0008-0000-0100-0000B4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7" name="5 CuadroTexto" hidden="1">
          <a:extLst>
            <a:ext uri="{FF2B5EF4-FFF2-40B4-BE49-F238E27FC236}">
              <a16:creationId xmlns:a16="http://schemas.microsoft.com/office/drawing/2014/main" id="{00000000-0008-0000-0100-0000B5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8" name="5 CuadroTexto" hidden="1">
          <a:extLst>
            <a:ext uri="{FF2B5EF4-FFF2-40B4-BE49-F238E27FC236}">
              <a16:creationId xmlns:a16="http://schemas.microsoft.com/office/drawing/2014/main" id="{00000000-0008-0000-0100-0000B6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39" name="5 CuadroTexto" hidden="1">
          <a:extLst>
            <a:ext uri="{FF2B5EF4-FFF2-40B4-BE49-F238E27FC236}">
              <a16:creationId xmlns:a16="http://schemas.microsoft.com/office/drawing/2014/main" id="{00000000-0008-0000-0100-0000B7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0" name="5 CuadroTexto" hidden="1">
          <a:extLst>
            <a:ext uri="{FF2B5EF4-FFF2-40B4-BE49-F238E27FC236}">
              <a16:creationId xmlns:a16="http://schemas.microsoft.com/office/drawing/2014/main" id="{00000000-0008-0000-0100-0000B8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1" name="5 CuadroTexto" hidden="1">
          <a:extLst>
            <a:ext uri="{FF2B5EF4-FFF2-40B4-BE49-F238E27FC236}">
              <a16:creationId xmlns:a16="http://schemas.microsoft.com/office/drawing/2014/main" id="{00000000-0008-0000-0100-0000B9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2" name="5 CuadroTexto" hidden="1">
          <a:extLst>
            <a:ext uri="{FF2B5EF4-FFF2-40B4-BE49-F238E27FC236}">
              <a16:creationId xmlns:a16="http://schemas.microsoft.com/office/drawing/2014/main" id="{00000000-0008-0000-0100-0000BA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3" name="5 CuadroTexto" hidden="1">
          <a:extLst>
            <a:ext uri="{FF2B5EF4-FFF2-40B4-BE49-F238E27FC236}">
              <a16:creationId xmlns:a16="http://schemas.microsoft.com/office/drawing/2014/main" id="{00000000-0008-0000-0100-0000BB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4" name="5 CuadroTexto" hidden="1">
          <a:extLst>
            <a:ext uri="{FF2B5EF4-FFF2-40B4-BE49-F238E27FC236}">
              <a16:creationId xmlns:a16="http://schemas.microsoft.com/office/drawing/2014/main" id="{00000000-0008-0000-0100-0000BC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5" name="5 CuadroTexto" hidden="1">
          <a:extLst>
            <a:ext uri="{FF2B5EF4-FFF2-40B4-BE49-F238E27FC236}">
              <a16:creationId xmlns:a16="http://schemas.microsoft.com/office/drawing/2014/main" id="{00000000-0008-0000-0100-0000BD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6" name="5 CuadroTexto" hidden="1">
          <a:extLst>
            <a:ext uri="{FF2B5EF4-FFF2-40B4-BE49-F238E27FC236}">
              <a16:creationId xmlns:a16="http://schemas.microsoft.com/office/drawing/2014/main" id="{00000000-0008-0000-0100-0000BE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7" name="5 CuadroTexto" hidden="1">
          <a:extLst>
            <a:ext uri="{FF2B5EF4-FFF2-40B4-BE49-F238E27FC236}">
              <a16:creationId xmlns:a16="http://schemas.microsoft.com/office/drawing/2014/main" id="{00000000-0008-0000-0100-0000BF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8" name="5 CuadroTexto" hidden="1">
          <a:extLst>
            <a:ext uri="{FF2B5EF4-FFF2-40B4-BE49-F238E27FC236}">
              <a16:creationId xmlns:a16="http://schemas.microsoft.com/office/drawing/2014/main" id="{00000000-0008-0000-0100-0000C0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49" name="5 CuadroTexto" hidden="1">
          <a:extLst>
            <a:ext uri="{FF2B5EF4-FFF2-40B4-BE49-F238E27FC236}">
              <a16:creationId xmlns:a16="http://schemas.microsoft.com/office/drawing/2014/main" id="{00000000-0008-0000-0100-0000C1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0" name="5 CuadroTexto" hidden="1">
          <a:extLst>
            <a:ext uri="{FF2B5EF4-FFF2-40B4-BE49-F238E27FC236}">
              <a16:creationId xmlns:a16="http://schemas.microsoft.com/office/drawing/2014/main" id="{00000000-0008-0000-0100-0000C2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1" name="5 CuadroTexto" hidden="1">
          <a:extLst>
            <a:ext uri="{FF2B5EF4-FFF2-40B4-BE49-F238E27FC236}">
              <a16:creationId xmlns:a16="http://schemas.microsoft.com/office/drawing/2014/main" id="{00000000-0008-0000-0100-0000C3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2" name="5 CuadroTexto" hidden="1">
          <a:extLst>
            <a:ext uri="{FF2B5EF4-FFF2-40B4-BE49-F238E27FC236}">
              <a16:creationId xmlns:a16="http://schemas.microsoft.com/office/drawing/2014/main" id="{00000000-0008-0000-0100-0000C4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3" name="5 CuadroTexto" hidden="1">
          <a:extLst>
            <a:ext uri="{FF2B5EF4-FFF2-40B4-BE49-F238E27FC236}">
              <a16:creationId xmlns:a16="http://schemas.microsoft.com/office/drawing/2014/main" id="{00000000-0008-0000-0100-0000C5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4" name="5 CuadroTexto" hidden="1">
          <a:extLst>
            <a:ext uri="{FF2B5EF4-FFF2-40B4-BE49-F238E27FC236}">
              <a16:creationId xmlns:a16="http://schemas.microsoft.com/office/drawing/2014/main" id="{00000000-0008-0000-0100-0000C6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5" name="103 CuadroTexto" hidden="1">
          <a:extLst>
            <a:ext uri="{FF2B5EF4-FFF2-40B4-BE49-F238E27FC236}">
              <a16:creationId xmlns:a16="http://schemas.microsoft.com/office/drawing/2014/main" id="{00000000-0008-0000-0100-0000C7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6" name="2 CuadroTexto" hidden="1">
          <a:extLst>
            <a:ext uri="{FF2B5EF4-FFF2-40B4-BE49-F238E27FC236}">
              <a16:creationId xmlns:a16="http://schemas.microsoft.com/office/drawing/2014/main" id="{00000000-0008-0000-0100-0000C8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7" name="106 CuadroTexto" hidden="1">
          <a:extLst>
            <a:ext uri="{FF2B5EF4-FFF2-40B4-BE49-F238E27FC236}">
              <a16:creationId xmlns:a16="http://schemas.microsoft.com/office/drawing/2014/main" id="{00000000-0008-0000-0100-0000C9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8" name="2 CuadroTexto" hidden="1">
          <a:extLst>
            <a:ext uri="{FF2B5EF4-FFF2-40B4-BE49-F238E27FC236}">
              <a16:creationId xmlns:a16="http://schemas.microsoft.com/office/drawing/2014/main" id="{00000000-0008-0000-0100-0000CA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59" name="5 CuadroTexto" hidden="1">
          <a:extLst>
            <a:ext uri="{FF2B5EF4-FFF2-40B4-BE49-F238E27FC236}">
              <a16:creationId xmlns:a16="http://schemas.microsoft.com/office/drawing/2014/main" id="{00000000-0008-0000-0100-0000CB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0" name="5 CuadroTexto" hidden="1">
          <a:extLst>
            <a:ext uri="{FF2B5EF4-FFF2-40B4-BE49-F238E27FC236}">
              <a16:creationId xmlns:a16="http://schemas.microsoft.com/office/drawing/2014/main" id="{00000000-0008-0000-0100-0000CC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1" name="5 CuadroTexto" hidden="1">
          <a:extLst>
            <a:ext uri="{FF2B5EF4-FFF2-40B4-BE49-F238E27FC236}">
              <a16:creationId xmlns:a16="http://schemas.microsoft.com/office/drawing/2014/main" id="{00000000-0008-0000-0100-0000CD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2" name="5 CuadroTexto" hidden="1">
          <a:extLst>
            <a:ext uri="{FF2B5EF4-FFF2-40B4-BE49-F238E27FC236}">
              <a16:creationId xmlns:a16="http://schemas.microsoft.com/office/drawing/2014/main" id="{00000000-0008-0000-0100-0000CE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3" name="5 CuadroTexto" hidden="1">
          <a:extLst>
            <a:ext uri="{FF2B5EF4-FFF2-40B4-BE49-F238E27FC236}">
              <a16:creationId xmlns:a16="http://schemas.microsoft.com/office/drawing/2014/main" id="{00000000-0008-0000-0100-0000CF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4" name="5 CuadroTexto" hidden="1">
          <a:extLst>
            <a:ext uri="{FF2B5EF4-FFF2-40B4-BE49-F238E27FC236}">
              <a16:creationId xmlns:a16="http://schemas.microsoft.com/office/drawing/2014/main" id="{00000000-0008-0000-0100-0000D0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5" name="5 CuadroTexto" hidden="1">
          <a:extLst>
            <a:ext uri="{FF2B5EF4-FFF2-40B4-BE49-F238E27FC236}">
              <a16:creationId xmlns:a16="http://schemas.microsoft.com/office/drawing/2014/main" id="{00000000-0008-0000-0100-0000D1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6" name="5 CuadroTexto" hidden="1">
          <a:extLst>
            <a:ext uri="{FF2B5EF4-FFF2-40B4-BE49-F238E27FC236}">
              <a16:creationId xmlns:a16="http://schemas.microsoft.com/office/drawing/2014/main" id="{00000000-0008-0000-0100-0000D2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7" name="5 CuadroTexto" hidden="1">
          <a:extLst>
            <a:ext uri="{FF2B5EF4-FFF2-40B4-BE49-F238E27FC236}">
              <a16:creationId xmlns:a16="http://schemas.microsoft.com/office/drawing/2014/main" id="{00000000-0008-0000-0100-0000D3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8" name="5 CuadroTexto" hidden="1">
          <a:extLst>
            <a:ext uri="{FF2B5EF4-FFF2-40B4-BE49-F238E27FC236}">
              <a16:creationId xmlns:a16="http://schemas.microsoft.com/office/drawing/2014/main" id="{00000000-0008-0000-0100-0000D4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69" name="5 CuadroTexto" hidden="1">
          <a:extLst>
            <a:ext uri="{FF2B5EF4-FFF2-40B4-BE49-F238E27FC236}">
              <a16:creationId xmlns:a16="http://schemas.microsoft.com/office/drawing/2014/main" id="{00000000-0008-0000-0100-0000D5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70" name="5 CuadroTexto" hidden="1">
          <a:extLst>
            <a:ext uri="{FF2B5EF4-FFF2-40B4-BE49-F238E27FC236}">
              <a16:creationId xmlns:a16="http://schemas.microsoft.com/office/drawing/2014/main" id="{00000000-0008-0000-0100-0000D6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71" name="5 CuadroTexto" hidden="1">
          <a:extLst>
            <a:ext uri="{FF2B5EF4-FFF2-40B4-BE49-F238E27FC236}">
              <a16:creationId xmlns:a16="http://schemas.microsoft.com/office/drawing/2014/main" id="{00000000-0008-0000-0100-0000D7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72" name="5 CuadroTexto" hidden="1">
          <a:extLst>
            <a:ext uri="{FF2B5EF4-FFF2-40B4-BE49-F238E27FC236}">
              <a16:creationId xmlns:a16="http://schemas.microsoft.com/office/drawing/2014/main" id="{00000000-0008-0000-0100-0000D8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73" name="5 CuadroTexto" hidden="1">
          <a:extLst>
            <a:ext uri="{FF2B5EF4-FFF2-40B4-BE49-F238E27FC236}">
              <a16:creationId xmlns:a16="http://schemas.microsoft.com/office/drawing/2014/main" id="{00000000-0008-0000-0100-0000D9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94</xdr:row>
      <xdr:rowOff>0</xdr:rowOff>
    </xdr:from>
    <xdr:ext cx="184731" cy="264560"/>
    <xdr:sp macro="" textlink="">
      <xdr:nvSpPr>
        <xdr:cNvPr id="474" name="5 CuadroTexto" hidden="1">
          <a:extLst>
            <a:ext uri="{FF2B5EF4-FFF2-40B4-BE49-F238E27FC236}">
              <a16:creationId xmlns:a16="http://schemas.microsoft.com/office/drawing/2014/main" id="{00000000-0008-0000-0100-0000DA010000}"/>
            </a:ext>
          </a:extLst>
        </xdr:cNvPr>
        <xdr:cNvSpPr txBox="1"/>
      </xdr:nvSpPr>
      <xdr:spPr>
        <a:xfrm>
          <a:off x="76200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86" name="1 CuadroTexto" hidden="1">
          <a:extLst>
            <a:ext uri="{FF2B5EF4-FFF2-40B4-BE49-F238E27FC236}">
              <a16:creationId xmlns:a16="http://schemas.microsoft.com/office/drawing/2014/main" id="{00000000-0008-0000-0100-00004A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87" name="3 CuadroTexto" hidden="1">
          <a:extLst>
            <a:ext uri="{FF2B5EF4-FFF2-40B4-BE49-F238E27FC236}">
              <a16:creationId xmlns:a16="http://schemas.microsoft.com/office/drawing/2014/main" id="{00000000-0008-0000-0100-00004B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88" name="5 CuadroTexto" hidden="1">
          <a:extLst>
            <a:ext uri="{FF2B5EF4-FFF2-40B4-BE49-F238E27FC236}">
              <a16:creationId xmlns:a16="http://schemas.microsoft.com/office/drawing/2014/main" id="{00000000-0008-0000-0100-00004C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89" name="5 CuadroTexto" hidden="1">
          <a:extLst>
            <a:ext uri="{FF2B5EF4-FFF2-40B4-BE49-F238E27FC236}">
              <a16:creationId xmlns:a16="http://schemas.microsoft.com/office/drawing/2014/main" id="{00000000-0008-0000-0100-00004D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0" name="5 CuadroTexto" hidden="1">
          <a:extLst>
            <a:ext uri="{FF2B5EF4-FFF2-40B4-BE49-F238E27FC236}">
              <a16:creationId xmlns:a16="http://schemas.microsoft.com/office/drawing/2014/main" id="{00000000-0008-0000-0100-00004E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1" name="5 CuadroTexto" hidden="1">
          <a:extLst>
            <a:ext uri="{FF2B5EF4-FFF2-40B4-BE49-F238E27FC236}">
              <a16:creationId xmlns:a16="http://schemas.microsoft.com/office/drawing/2014/main" id="{00000000-0008-0000-0100-00004F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2" name="5 CuadroTexto" hidden="1">
          <a:extLst>
            <a:ext uri="{FF2B5EF4-FFF2-40B4-BE49-F238E27FC236}">
              <a16:creationId xmlns:a16="http://schemas.microsoft.com/office/drawing/2014/main" id="{00000000-0008-0000-0100-000050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3" name="5 CuadroTexto" hidden="1">
          <a:extLst>
            <a:ext uri="{FF2B5EF4-FFF2-40B4-BE49-F238E27FC236}">
              <a16:creationId xmlns:a16="http://schemas.microsoft.com/office/drawing/2014/main" id="{00000000-0008-0000-0100-000051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4" name="5 CuadroTexto" hidden="1">
          <a:extLst>
            <a:ext uri="{FF2B5EF4-FFF2-40B4-BE49-F238E27FC236}">
              <a16:creationId xmlns:a16="http://schemas.microsoft.com/office/drawing/2014/main" id="{00000000-0008-0000-0100-000052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5" name="5 CuadroTexto" hidden="1">
          <a:extLst>
            <a:ext uri="{FF2B5EF4-FFF2-40B4-BE49-F238E27FC236}">
              <a16:creationId xmlns:a16="http://schemas.microsoft.com/office/drawing/2014/main" id="{00000000-0008-0000-0100-000053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6" name="5 CuadroTexto" hidden="1">
          <a:extLst>
            <a:ext uri="{FF2B5EF4-FFF2-40B4-BE49-F238E27FC236}">
              <a16:creationId xmlns:a16="http://schemas.microsoft.com/office/drawing/2014/main" id="{00000000-0008-0000-0100-000054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7" name="5 CuadroTexto" hidden="1">
          <a:extLst>
            <a:ext uri="{FF2B5EF4-FFF2-40B4-BE49-F238E27FC236}">
              <a16:creationId xmlns:a16="http://schemas.microsoft.com/office/drawing/2014/main" id="{00000000-0008-0000-0100-000055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8" name="5 CuadroTexto" hidden="1">
          <a:extLst>
            <a:ext uri="{FF2B5EF4-FFF2-40B4-BE49-F238E27FC236}">
              <a16:creationId xmlns:a16="http://schemas.microsoft.com/office/drawing/2014/main" id="{00000000-0008-0000-0100-000056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599" name="5 CuadroTexto" hidden="1">
          <a:extLst>
            <a:ext uri="{FF2B5EF4-FFF2-40B4-BE49-F238E27FC236}">
              <a16:creationId xmlns:a16="http://schemas.microsoft.com/office/drawing/2014/main" id="{00000000-0008-0000-0100-000057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0" name="5 CuadroTexto" hidden="1">
          <a:extLst>
            <a:ext uri="{FF2B5EF4-FFF2-40B4-BE49-F238E27FC236}">
              <a16:creationId xmlns:a16="http://schemas.microsoft.com/office/drawing/2014/main" id="{00000000-0008-0000-0100-000058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1" name="5 CuadroTexto" hidden="1">
          <a:extLst>
            <a:ext uri="{FF2B5EF4-FFF2-40B4-BE49-F238E27FC236}">
              <a16:creationId xmlns:a16="http://schemas.microsoft.com/office/drawing/2014/main" id="{00000000-0008-0000-0100-000059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2" name="5 CuadroTexto" hidden="1">
          <a:extLst>
            <a:ext uri="{FF2B5EF4-FFF2-40B4-BE49-F238E27FC236}">
              <a16:creationId xmlns:a16="http://schemas.microsoft.com/office/drawing/2014/main" id="{00000000-0008-0000-0100-00005A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3" name="5 CuadroTexto" hidden="1">
          <a:extLst>
            <a:ext uri="{FF2B5EF4-FFF2-40B4-BE49-F238E27FC236}">
              <a16:creationId xmlns:a16="http://schemas.microsoft.com/office/drawing/2014/main" id="{00000000-0008-0000-0100-00005B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4" name="5 CuadroTexto" hidden="1">
          <a:extLst>
            <a:ext uri="{FF2B5EF4-FFF2-40B4-BE49-F238E27FC236}">
              <a16:creationId xmlns:a16="http://schemas.microsoft.com/office/drawing/2014/main" id="{00000000-0008-0000-0100-00005C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5" name="5 CuadroTexto" hidden="1">
          <a:extLst>
            <a:ext uri="{FF2B5EF4-FFF2-40B4-BE49-F238E27FC236}">
              <a16:creationId xmlns:a16="http://schemas.microsoft.com/office/drawing/2014/main" id="{00000000-0008-0000-0100-00005D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6" name="5 CuadroTexto" hidden="1">
          <a:extLst>
            <a:ext uri="{FF2B5EF4-FFF2-40B4-BE49-F238E27FC236}">
              <a16:creationId xmlns:a16="http://schemas.microsoft.com/office/drawing/2014/main" id="{00000000-0008-0000-0100-00005E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7" name="5 CuadroTexto" hidden="1">
          <a:extLst>
            <a:ext uri="{FF2B5EF4-FFF2-40B4-BE49-F238E27FC236}">
              <a16:creationId xmlns:a16="http://schemas.microsoft.com/office/drawing/2014/main" id="{00000000-0008-0000-0100-00005F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8" name="5 CuadroTexto" hidden="1">
          <a:extLst>
            <a:ext uri="{FF2B5EF4-FFF2-40B4-BE49-F238E27FC236}">
              <a16:creationId xmlns:a16="http://schemas.microsoft.com/office/drawing/2014/main" id="{00000000-0008-0000-0100-000060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09" name="5 CuadroTexto" hidden="1">
          <a:extLst>
            <a:ext uri="{FF2B5EF4-FFF2-40B4-BE49-F238E27FC236}">
              <a16:creationId xmlns:a16="http://schemas.microsoft.com/office/drawing/2014/main" id="{00000000-0008-0000-0100-000061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0" name="5 CuadroTexto" hidden="1">
          <a:extLst>
            <a:ext uri="{FF2B5EF4-FFF2-40B4-BE49-F238E27FC236}">
              <a16:creationId xmlns:a16="http://schemas.microsoft.com/office/drawing/2014/main" id="{00000000-0008-0000-0100-000062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1" name="5 CuadroTexto" hidden="1">
          <a:extLst>
            <a:ext uri="{FF2B5EF4-FFF2-40B4-BE49-F238E27FC236}">
              <a16:creationId xmlns:a16="http://schemas.microsoft.com/office/drawing/2014/main" id="{00000000-0008-0000-0100-000063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2" name="5 CuadroTexto" hidden="1">
          <a:extLst>
            <a:ext uri="{FF2B5EF4-FFF2-40B4-BE49-F238E27FC236}">
              <a16:creationId xmlns:a16="http://schemas.microsoft.com/office/drawing/2014/main" id="{00000000-0008-0000-0100-000064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3" name="5 CuadroTexto" hidden="1">
          <a:extLst>
            <a:ext uri="{FF2B5EF4-FFF2-40B4-BE49-F238E27FC236}">
              <a16:creationId xmlns:a16="http://schemas.microsoft.com/office/drawing/2014/main" id="{00000000-0008-0000-0100-000065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4" name="5 CuadroTexto" hidden="1">
          <a:extLst>
            <a:ext uri="{FF2B5EF4-FFF2-40B4-BE49-F238E27FC236}">
              <a16:creationId xmlns:a16="http://schemas.microsoft.com/office/drawing/2014/main" id="{00000000-0008-0000-0100-000066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5" name="5 CuadroTexto" hidden="1">
          <a:extLst>
            <a:ext uri="{FF2B5EF4-FFF2-40B4-BE49-F238E27FC236}">
              <a16:creationId xmlns:a16="http://schemas.microsoft.com/office/drawing/2014/main" id="{00000000-0008-0000-0100-000067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6" name="5 CuadroTexto" hidden="1">
          <a:extLst>
            <a:ext uri="{FF2B5EF4-FFF2-40B4-BE49-F238E27FC236}">
              <a16:creationId xmlns:a16="http://schemas.microsoft.com/office/drawing/2014/main" id="{00000000-0008-0000-0100-000068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7" name="5 CuadroTexto" hidden="1">
          <a:extLst>
            <a:ext uri="{FF2B5EF4-FFF2-40B4-BE49-F238E27FC236}">
              <a16:creationId xmlns:a16="http://schemas.microsoft.com/office/drawing/2014/main" id="{00000000-0008-0000-0100-000069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8" name="5 CuadroTexto" hidden="1">
          <a:extLst>
            <a:ext uri="{FF2B5EF4-FFF2-40B4-BE49-F238E27FC236}">
              <a16:creationId xmlns:a16="http://schemas.microsoft.com/office/drawing/2014/main" id="{00000000-0008-0000-0100-00006A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19" name="5 CuadroTexto" hidden="1">
          <a:extLst>
            <a:ext uri="{FF2B5EF4-FFF2-40B4-BE49-F238E27FC236}">
              <a16:creationId xmlns:a16="http://schemas.microsoft.com/office/drawing/2014/main" id="{00000000-0008-0000-0100-00006B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0" name="2 CuadroTexto" hidden="1">
          <a:extLst>
            <a:ext uri="{FF2B5EF4-FFF2-40B4-BE49-F238E27FC236}">
              <a16:creationId xmlns:a16="http://schemas.microsoft.com/office/drawing/2014/main" id="{00000000-0008-0000-0100-00006C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1" name="5 CuadroTexto" hidden="1">
          <a:extLst>
            <a:ext uri="{FF2B5EF4-FFF2-40B4-BE49-F238E27FC236}">
              <a16:creationId xmlns:a16="http://schemas.microsoft.com/office/drawing/2014/main" id="{00000000-0008-0000-0100-00006D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2" name="5 CuadroTexto" hidden="1">
          <a:extLst>
            <a:ext uri="{FF2B5EF4-FFF2-40B4-BE49-F238E27FC236}">
              <a16:creationId xmlns:a16="http://schemas.microsoft.com/office/drawing/2014/main" id="{00000000-0008-0000-0100-00006E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3" name="5 CuadroTexto" hidden="1">
          <a:extLst>
            <a:ext uri="{FF2B5EF4-FFF2-40B4-BE49-F238E27FC236}">
              <a16:creationId xmlns:a16="http://schemas.microsoft.com/office/drawing/2014/main" id="{00000000-0008-0000-0100-00006F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4" name="5 CuadroTexto" hidden="1">
          <a:extLst>
            <a:ext uri="{FF2B5EF4-FFF2-40B4-BE49-F238E27FC236}">
              <a16:creationId xmlns:a16="http://schemas.microsoft.com/office/drawing/2014/main" id="{00000000-0008-0000-0100-000070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5" name="5 CuadroTexto" hidden="1">
          <a:extLst>
            <a:ext uri="{FF2B5EF4-FFF2-40B4-BE49-F238E27FC236}">
              <a16:creationId xmlns:a16="http://schemas.microsoft.com/office/drawing/2014/main" id="{00000000-0008-0000-0100-000071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6" name="5 CuadroTexto" hidden="1">
          <a:extLst>
            <a:ext uri="{FF2B5EF4-FFF2-40B4-BE49-F238E27FC236}">
              <a16:creationId xmlns:a16="http://schemas.microsoft.com/office/drawing/2014/main" id="{00000000-0008-0000-0100-000072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7" name="5 CuadroTexto" hidden="1">
          <a:extLst>
            <a:ext uri="{FF2B5EF4-FFF2-40B4-BE49-F238E27FC236}">
              <a16:creationId xmlns:a16="http://schemas.microsoft.com/office/drawing/2014/main" id="{00000000-0008-0000-0100-000073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8" name="5 CuadroTexto" hidden="1">
          <a:extLst>
            <a:ext uri="{FF2B5EF4-FFF2-40B4-BE49-F238E27FC236}">
              <a16:creationId xmlns:a16="http://schemas.microsoft.com/office/drawing/2014/main" id="{00000000-0008-0000-0100-000074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29" name="5 CuadroTexto" hidden="1">
          <a:extLst>
            <a:ext uri="{FF2B5EF4-FFF2-40B4-BE49-F238E27FC236}">
              <a16:creationId xmlns:a16="http://schemas.microsoft.com/office/drawing/2014/main" id="{00000000-0008-0000-0100-000075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0" name="5 CuadroTexto" hidden="1">
          <a:extLst>
            <a:ext uri="{FF2B5EF4-FFF2-40B4-BE49-F238E27FC236}">
              <a16:creationId xmlns:a16="http://schemas.microsoft.com/office/drawing/2014/main" id="{00000000-0008-0000-0100-000076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1" name="5 CuadroTexto" hidden="1">
          <a:extLst>
            <a:ext uri="{FF2B5EF4-FFF2-40B4-BE49-F238E27FC236}">
              <a16:creationId xmlns:a16="http://schemas.microsoft.com/office/drawing/2014/main" id="{00000000-0008-0000-0100-000077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2" name="5 CuadroTexto" hidden="1">
          <a:extLst>
            <a:ext uri="{FF2B5EF4-FFF2-40B4-BE49-F238E27FC236}">
              <a16:creationId xmlns:a16="http://schemas.microsoft.com/office/drawing/2014/main" id="{00000000-0008-0000-0100-000078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3" name="5 CuadroTexto" hidden="1">
          <a:extLst>
            <a:ext uri="{FF2B5EF4-FFF2-40B4-BE49-F238E27FC236}">
              <a16:creationId xmlns:a16="http://schemas.microsoft.com/office/drawing/2014/main" id="{00000000-0008-0000-0100-000079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4" name="5 CuadroTexto" hidden="1">
          <a:extLst>
            <a:ext uri="{FF2B5EF4-FFF2-40B4-BE49-F238E27FC236}">
              <a16:creationId xmlns:a16="http://schemas.microsoft.com/office/drawing/2014/main" id="{00000000-0008-0000-0100-00007A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5" name="5 CuadroTexto" hidden="1">
          <a:extLst>
            <a:ext uri="{FF2B5EF4-FFF2-40B4-BE49-F238E27FC236}">
              <a16:creationId xmlns:a16="http://schemas.microsoft.com/office/drawing/2014/main" id="{00000000-0008-0000-0100-00007B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6" name="5 CuadroTexto" hidden="1">
          <a:extLst>
            <a:ext uri="{FF2B5EF4-FFF2-40B4-BE49-F238E27FC236}">
              <a16:creationId xmlns:a16="http://schemas.microsoft.com/office/drawing/2014/main" id="{00000000-0008-0000-0100-00007C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7" name="5 CuadroTexto" hidden="1">
          <a:extLst>
            <a:ext uri="{FF2B5EF4-FFF2-40B4-BE49-F238E27FC236}">
              <a16:creationId xmlns:a16="http://schemas.microsoft.com/office/drawing/2014/main" id="{00000000-0008-0000-0100-00007D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8" name="5 CuadroTexto" hidden="1">
          <a:extLst>
            <a:ext uri="{FF2B5EF4-FFF2-40B4-BE49-F238E27FC236}">
              <a16:creationId xmlns:a16="http://schemas.microsoft.com/office/drawing/2014/main" id="{00000000-0008-0000-0100-00007E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39" name="103 CuadroTexto" hidden="1">
          <a:extLst>
            <a:ext uri="{FF2B5EF4-FFF2-40B4-BE49-F238E27FC236}">
              <a16:creationId xmlns:a16="http://schemas.microsoft.com/office/drawing/2014/main" id="{00000000-0008-0000-0100-00007F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0" name="2 CuadroTexto" hidden="1">
          <a:extLst>
            <a:ext uri="{FF2B5EF4-FFF2-40B4-BE49-F238E27FC236}">
              <a16:creationId xmlns:a16="http://schemas.microsoft.com/office/drawing/2014/main" id="{00000000-0008-0000-0100-000080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1" name="106 CuadroTexto" hidden="1">
          <a:extLst>
            <a:ext uri="{FF2B5EF4-FFF2-40B4-BE49-F238E27FC236}">
              <a16:creationId xmlns:a16="http://schemas.microsoft.com/office/drawing/2014/main" id="{00000000-0008-0000-0100-000081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2" name="2 CuadroTexto" hidden="1">
          <a:extLst>
            <a:ext uri="{FF2B5EF4-FFF2-40B4-BE49-F238E27FC236}">
              <a16:creationId xmlns:a16="http://schemas.microsoft.com/office/drawing/2014/main" id="{00000000-0008-0000-0100-000082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3" name="5 CuadroTexto" hidden="1">
          <a:extLst>
            <a:ext uri="{FF2B5EF4-FFF2-40B4-BE49-F238E27FC236}">
              <a16:creationId xmlns:a16="http://schemas.microsoft.com/office/drawing/2014/main" id="{00000000-0008-0000-0100-000083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4" name="5 CuadroTexto" hidden="1">
          <a:extLst>
            <a:ext uri="{FF2B5EF4-FFF2-40B4-BE49-F238E27FC236}">
              <a16:creationId xmlns:a16="http://schemas.microsoft.com/office/drawing/2014/main" id="{00000000-0008-0000-0100-000084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5" name="5 CuadroTexto" hidden="1">
          <a:extLst>
            <a:ext uri="{FF2B5EF4-FFF2-40B4-BE49-F238E27FC236}">
              <a16:creationId xmlns:a16="http://schemas.microsoft.com/office/drawing/2014/main" id="{00000000-0008-0000-0100-000085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6" name="5 CuadroTexto" hidden="1">
          <a:extLst>
            <a:ext uri="{FF2B5EF4-FFF2-40B4-BE49-F238E27FC236}">
              <a16:creationId xmlns:a16="http://schemas.microsoft.com/office/drawing/2014/main" id="{00000000-0008-0000-0100-000086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7" name="5 CuadroTexto" hidden="1">
          <a:extLst>
            <a:ext uri="{FF2B5EF4-FFF2-40B4-BE49-F238E27FC236}">
              <a16:creationId xmlns:a16="http://schemas.microsoft.com/office/drawing/2014/main" id="{00000000-0008-0000-0100-000087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8" name="5 CuadroTexto" hidden="1">
          <a:extLst>
            <a:ext uri="{FF2B5EF4-FFF2-40B4-BE49-F238E27FC236}">
              <a16:creationId xmlns:a16="http://schemas.microsoft.com/office/drawing/2014/main" id="{00000000-0008-0000-0100-000088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49" name="5 CuadroTexto" hidden="1">
          <a:extLst>
            <a:ext uri="{FF2B5EF4-FFF2-40B4-BE49-F238E27FC236}">
              <a16:creationId xmlns:a16="http://schemas.microsoft.com/office/drawing/2014/main" id="{00000000-0008-0000-0100-000089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0" name="5 CuadroTexto" hidden="1">
          <a:extLst>
            <a:ext uri="{FF2B5EF4-FFF2-40B4-BE49-F238E27FC236}">
              <a16:creationId xmlns:a16="http://schemas.microsoft.com/office/drawing/2014/main" id="{00000000-0008-0000-0100-00008A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1" name="5 CuadroTexto" hidden="1">
          <a:extLst>
            <a:ext uri="{FF2B5EF4-FFF2-40B4-BE49-F238E27FC236}">
              <a16:creationId xmlns:a16="http://schemas.microsoft.com/office/drawing/2014/main" id="{00000000-0008-0000-0100-00008B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2" name="5 CuadroTexto" hidden="1">
          <a:extLst>
            <a:ext uri="{FF2B5EF4-FFF2-40B4-BE49-F238E27FC236}">
              <a16:creationId xmlns:a16="http://schemas.microsoft.com/office/drawing/2014/main" id="{00000000-0008-0000-0100-00008C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3" name="5 CuadroTexto" hidden="1">
          <a:extLst>
            <a:ext uri="{FF2B5EF4-FFF2-40B4-BE49-F238E27FC236}">
              <a16:creationId xmlns:a16="http://schemas.microsoft.com/office/drawing/2014/main" id="{00000000-0008-0000-0100-00008D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4" name="5 CuadroTexto" hidden="1">
          <a:extLst>
            <a:ext uri="{FF2B5EF4-FFF2-40B4-BE49-F238E27FC236}">
              <a16:creationId xmlns:a16="http://schemas.microsoft.com/office/drawing/2014/main" id="{00000000-0008-0000-0100-00008E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5" name="5 CuadroTexto" hidden="1">
          <a:extLst>
            <a:ext uri="{FF2B5EF4-FFF2-40B4-BE49-F238E27FC236}">
              <a16:creationId xmlns:a16="http://schemas.microsoft.com/office/drawing/2014/main" id="{00000000-0008-0000-0100-00008F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6" name="5 CuadroTexto" hidden="1">
          <a:extLst>
            <a:ext uri="{FF2B5EF4-FFF2-40B4-BE49-F238E27FC236}">
              <a16:creationId xmlns:a16="http://schemas.microsoft.com/office/drawing/2014/main" id="{00000000-0008-0000-0100-000090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7" name="5 CuadroTexto" hidden="1">
          <a:extLst>
            <a:ext uri="{FF2B5EF4-FFF2-40B4-BE49-F238E27FC236}">
              <a16:creationId xmlns:a16="http://schemas.microsoft.com/office/drawing/2014/main" id="{00000000-0008-0000-0100-000091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123</xdr:row>
      <xdr:rowOff>0</xdr:rowOff>
    </xdr:from>
    <xdr:ext cx="184731" cy="264560"/>
    <xdr:sp macro="" textlink="">
      <xdr:nvSpPr>
        <xdr:cNvPr id="658" name="5 CuadroTexto" hidden="1">
          <a:extLst>
            <a:ext uri="{FF2B5EF4-FFF2-40B4-BE49-F238E27FC236}">
              <a16:creationId xmlns:a16="http://schemas.microsoft.com/office/drawing/2014/main" id="{00000000-0008-0000-0100-000092020000}"/>
            </a:ext>
          </a:extLst>
        </xdr:cNvPr>
        <xdr:cNvSpPr txBox="1"/>
      </xdr:nvSpPr>
      <xdr:spPr>
        <a:xfrm>
          <a:off x="647700" y="215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5</xdr:col>
      <xdr:colOff>52118</xdr:colOff>
      <xdr:row>0</xdr:row>
      <xdr:rowOff>0</xdr:rowOff>
    </xdr:from>
    <xdr:to>
      <xdr:col>6</xdr:col>
      <xdr:colOff>399356</xdr:colOff>
      <xdr:row>6</xdr:row>
      <xdr:rowOff>66908</xdr:rowOff>
    </xdr:to>
    <xdr:pic>
      <xdr:nvPicPr>
        <xdr:cNvPr id="3" name="Imagen 2">
          <a:extLst>
            <a:ext uri="{FF2B5EF4-FFF2-40B4-BE49-F238E27FC236}">
              <a16:creationId xmlns:a16="http://schemas.microsoft.com/office/drawing/2014/main" id="{A8585E7B-A2EE-4558-8384-E6388F5103FF}"/>
            </a:ext>
          </a:extLst>
        </xdr:cNvPr>
        <xdr:cNvPicPr>
          <a:picLocks noChangeAspect="1"/>
        </xdr:cNvPicPr>
      </xdr:nvPicPr>
      <xdr:blipFill>
        <a:blip xmlns:r="http://schemas.openxmlformats.org/officeDocument/2006/relationships" r:embed="rId1"/>
        <a:stretch>
          <a:fillRect/>
        </a:stretch>
      </xdr:blipFill>
      <xdr:spPr>
        <a:xfrm>
          <a:off x="8929418" y="0"/>
          <a:ext cx="1718838" cy="1590908"/>
        </a:xfrm>
        <a:prstGeom prst="rect">
          <a:avLst/>
        </a:prstGeom>
      </xdr:spPr>
    </xdr:pic>
    <xdr:clientData/>
  </xdr:twoCellAnchor>
  <xdr:oneCellAnchor>
    <xdr:from>
      <xdr:col>0</xdr:col>
      <xdr:colOff>647700</xdr:colOff>
      <xdr:row>971</xdr:row>
      <xdr:rowOff>0</xdr:rowOff>
    </xdr:from>
    <xdr:ext cx="184731" cy="264560"/>
    <xdr:sp macro="" textlink="">
      <xdr:nvSpPr>
        <xdr:cNvPr id="475" name="1 CuadroTexto" hidden="1">
          <a:extLst>
            <a:ext uri="{FF2B5EF4-FFF2-40B4-BE49-F238E27FC236}">
              <a16:creationId xmlns:a16="http://schemas.microsoft.com/office/drawing/2014/main" id="{8B3D38EC-E098-4D8E-A3C4-1DEF824159D6}"/>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76" name="3 CuadroTexto" hidden="1">
          <a:extLst>
            <a:ext uri="{FF2B5EF4-FFF2-40B4-BE49-F238E27FC236}">
              <a16:creationId xmlns:a16="http://schemas.microsoft.com/office/drawing/2014/main" id="{ACF5AE73-269B-404A-A99D-619557F10519}"/>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77" name="5 CuadroTexto" hidden="1">
          <a:extLst>
            <a:ext uri="{FF2B5EF4-FFF2-40B4-BE49-F238E27FC236}">
              <a16:creationId xmlns:a16="http://schemas.microsoft.com/office/drawing/2014/main" id="{26436BB8-42E6-43F0-935B-F5547E4F51CD}"/>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78" name="5 CuadroTexto" hidden="1">
          <a:extLst>
            <a:ext uri="{FF2B5EF4-FFF2-40B4-BE49-F238E27FC236}">
              <a16:creationId xmlns:a16="http://schemas.microsoft.com/office/drawing/2014/main" id="{61110BC9-E7C2-4460-9877-6AF0B8771A65}"/>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79" name="5 CuadroTexto" hidden="1">
          <a:extLst>
            <a:ext uri="{FF2B5EF4-FFF2-40B4-BE49-F238E27FC236}">
              <a16:creationId xmlns:a16="http://schemas.microsoft.com/office/drawing/2014/main" id="{BF92C80E-4BE6-4881-954D-D8EC3240197F}"/>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0" name="5 CuadroTexto" hidden="1">
          <a:extLst>
            <a:ext uri="{FF2B5EF4-FFF2-40B4-BE49-F238E27FC236}">
              <a16:creationId xmlns:a16="http://schemas.microsoft.com/office/drawing/2014/main" id="{008A72AD-51AF-4AE7-B063-D41AB3B4A89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1" name="5 CuadroTexto" hidden="1">
          <a:extLst>
            <a:ext uri="{FF2B5EF4-FFF2-40B4-BE49-F238E27FC236}">
              <a16:creationId xmlns:a16="http://schemas.microsoft.com/office/drawing/2014/main" id="{F1B843D1-8896-437F-8425-C4D6DE5B15A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2" name="5 CuadroTexto" hidden="1">
          <a:extLst>
            <a:ext uri="{FF2B5EF4-FFF2-40B4-BE49-F238E27FC236}">
              <a16:creationId xmlns:a16="http://schemas.microsoft.com/office/drawing/2014/main" id="{37E9FB60-5F6D-44E7-AD3F-3F35D4DCE1D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3" name="5 CuadroTexto" hidden="1">
          <a:extLst>
            <a:ext uri="{FF2B5EF4-FFF2-40B4-BE49-F238E27FC236}">
              <a16:creationId xmlns:a16="http://schemas.microsoft.com/office/drawing/2014/main" id="{08ECA1DA-3A86-4B92-BD15-F5E60A78884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4" name="5 CuadroTexto" hidden="1">
          <a:extLst>
            <a:ext uri="{FF2B5EF4-FFF2-40B4-BE49-F238E27FC236}">
              <a16:creationId xmlns:a16="http://schemas.microsoft.com/office/drawing/2014/main" id="{44934839-1BBD-44C5-9E00-83A2F62CE245}"/>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5" name="5 CuadroTexto" hidden="1">
          <a:extLst>
            <a:ext uri="{FF2B5EF4-FFF2-40B4-BE49-F238E27FC236}">
              <a16:creationId xmlns:a16="http://schemas.microsoft.com/office/drawing/2014/main" id="{4701B1AD-6299-48F3-A38D-A887177106E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6" name="5 CuadroTexto" hidden="1">
          <a:extLst>
            <a:ext uri="{FF2B5EF4-FFF2-40B4-BE49-F238E27FC236}">
              <a16:creationId xmlns:a16="http://schemas.microsoft.com/office/drawing/2014/main" id="{775D7AEA-7BA7-493A-B0DC-CC477A5E2652}"/>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7" name="5 CuadroTexto" hidden="1">
          <a:extLst>
            <a:ext uri="{FF2B5EF4-FFF2-40B4-BE49-F238E27FC236}">
              <a16:creationId xmlns:a16="http://schemas.microsoft.com/office/drawing/2014/main" id="{DCAC65CC-8250-4F19-8D09-AA5D4F3A170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8" name="5 CuadroTexto" hidden="1">
          <a:extLst>
            <a:ext uri="{FF2B5EF4-FFF2-40B4-BE49-F238E27FC236}">
              <a16:creationId xmlns:a16="http://schemas.microsoft.com/office/drawing/2014/main" id="{8CB56EBB-7FC3-43D2-8F22-0935ADA1B02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89" name="5 CuadroTexto" hidden="1">
          <a:extLst>
            <a:ext uri="{FF2B5EF4-FFF2-40B4-BE49-F238E27FC236}">
              <a16:creationId xmlns:a16="http://schemas.microsoft.com/office/drawing/2014/main" id="{E92E8A7E-F814-49F5-AEBA-C3EC4DDBFC8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0" name="5 CuadroTexto" hidden="1">
          <a:extLst>
            <a:ext uri="{FF2B5EF4-FFF2-40B4-BE49-F238E27FC236}">
              <a16:creationId xmlns:a16="http://schemas.microsoft.com/office/drawing/2014/main" id="{5AC4FC86-BD30-4DEF-BF64-4A18F93617A6}"/>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1" name="5 CuadroTexto" hidden="1">
          <a:extLst>
            <a:ext uri="{FF2B5EF4-FFF2-40B4-BE49-F238E27FC236}">
              <a16:creationId xmlns:a16="http://schemas.microsoft.com/office/drawing/2014/main" id="{DCAE2FC4-5D2C-4F8E-8F93-2ED58D6F0E12}"/>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2" name="5 CuadroTexto" hidden="1">
          <a:extLst>
            <a:ext uri="{FF2B5EF4-FFF2-40B4-BE49-F238E27FC236}">
              <a16:creationId xmlns:a16="http://schemas.microsoft.com/office/drawing/2014/main" id="{4BD067CC-6199-4E7F-9F5B-1E7D1C5A99E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3" name="5 CuadroTexto" hidden="1">
          <a:extLst>
            <a:ext uri="{FF2B5EF4-FFF2-40B4-BE49-F238E27FC236}">
              <a16:creationId xmlns:a16="http://schemas.microsoft.com/office/drawing/2014/main" id="{56FA5D27-93DA-4D8C-9F03-EF19177E925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4" name="5 CuadroTexto" hidden="1">
          <a:extLst>
            <a:ext uri="{FF2B5EF4-FFF2-40B4-BE49-F238E27FC236}">
              <a16:creationId xmlns:a16="http://schemas.microsoft.com/office/drawing/2014/main" id="{39B4AE9A-1EEE-4900-A3FD-7A924D791FA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5" name="5 CuadroTexto" hidden="1">
          <a:extLst>
            <a:ext uri="{FF2B5EF4-FFF2-40B4-BE49-F238E27FC236}">
              <a16:creationId xmlns:a16="http://schemas.microsoft.com/office/drawing/2014/main" id="{197F2A88-939E-47F2-8410-9C105F1EEF5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6" name="5 CuadroTexto" hidden="1">
          <a:extLst>
            <a:ext uri="{FF2B5EF4-FFF2-40B4-BE49-F238E27FC236}">
              <a16:creationId xmlns:a16="http://schemas.microsoft.com/office/drawing/2014/main" id="{D904616F-C790-4871-8DD4-B1FA1934274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7" name="5 CuadroTexto" hidden="1">
          <a:extLst>
            <a:ext uri="{FF2B5EF4-FFF2-40B4-BE49-F238E27FC236}">
              <a16:creationId xmlns:a16="http://schemas.microsoft.com/office/drawing/2014/main" id="{9BBD9FEF-56EB-41EC-8953-C2156282027D}"/>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8" name="5 CuadroTexto" hidden="1">
          <a:extLst>
            <a:ext uri="{FF2B5EF4-FFF2-40B4-BE49-F238E27FC236}">
              <a16:creationId xmlns:a16="http://schemas.microsoft.com/office/drawing/2014/main" id="{5E8250AE-40C3-47C1-B769-650BD8C7FF7B}"/>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499" name="5 CuadroTexto" hidden="1">
          <a:extLst>
            <a:ext uri="{FF2B5EF4-FFF2-40B4-BE49-F238E27FC236}">
              <a16:creationId xmlns:a16="http://schemas.microsoft.com/office/drawing/2014/main" id="{1B7F1DD6-5513-4F94-9FD6-4A988FB08BF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0" name="5 CuadroTexto" hidden="1">
          <a:extLst>
            <a:ext uri="{FF2B5EF4-FFF2-40B4-BE49-F238E27FC236}">
              <a16:creationId xmlns:a16="http://schemas.microsoft.com/office/drawing/2014/main" id="{30DDBFD7-4E58-4690-9905-1284810997C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1" name="5 CuadroTexto" hidden="1">
          <a:extLst>
            <a:ext uri="{FF2B5EF4-FFF2-40B4-BE49-F238E27FC236}">
              <a16:creationId xmlns:a16="http://schemas.microsoft.com/office/drawing/2014/main" id="{1DDE1367-8E58-4AF1-B101-5716BF6C876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2" name="5 CuadroTexto" hidden="1">
          <a:extLst>
            <a:ext uri="{FF2B5EF4-FFF2-40B4-BE49-F238E27FC236}">
              <a16:creationId xmlns:a16="http://schemas.microsoft.com/office/drawing/2014/main" id="{1BD7EE57-5AF8-46F4-A7ED-9E0E32C686BA}"/>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3" name="5 CuadroTexto" hidden="1">
          <a:extLst>
            <a:ext uri="{FF2B5EF4-FFF2-40B4-BE49-F238E27FC236}">
              <a16:creationId xmlns:a16="http://schemas.microsoft.com/office/drawing/2014/main" id="{BC236AE6-8C9F-45AE-93A1-9BBA57CF01BD}"/>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4" name="5 CuadroTexto" hidden="1">
          <a:extLst>
            <a:ext uri="{FF2B5EF4-FFF2-40B4-BE49-F238E27FC236}">
              <a16:creationId xmlns:a16="http://schemas.microsoft.com/office/drawing/2014/main" id="{958E268B-CBA4-40E9-B35D-55151A1D49D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5" name="5 CuadroTexto" hidden="1">
          <a:extLst>
            <a:ext uri="{FF2B5EF4-FFF2-40B4-BE49-F238E27FC236}">
              <a16:creationId xmlns:a16="http://schemas.microsoft.com/office/drawing/2014/main" id="{0FEE3D96-F8E5-4AEB-81BA-3F964B7CFD6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6" name="5 CuadroTexto" hidden="1">
          <a:extLst>
            <a:ext uri="{FF2B5EF4-FFF2-40B4-BE49-F238E27FC236}">
              <a16:creationId xmlns:a16="http://schemas.microsoft.com/office/drawing/2014/main" id="{E8268EBE-D631-4429-B3B3-BD31F10FE20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7" name="5 CuadroTexto" hidden="1">
          <a:extLst>
            <a:ext uri="{FF2B5EF4-FFF2-40B4-BE49-F238E27FC236}">
              <a16:creationId xmlns:a16="http://schemas.microsoft.com/office/drawing/2014/main" id="{4D275ECA-63CB-4DF4-9202-B8705A3DB83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8" name="5 CuadroTexto" hidden="1">
          <a:extLst>
            <a:ext uri="{FF2B5EF4-FFF2-40B4-BE49-F238E27FC236}">
              <a16:creationId xmlns:a16="http://schemas.microsoft.com/office/drawing/2014/main" id="{EFAE536F-D420-46E6-B764-C73EF1422FB9}"/>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09" name="2 CuadroTexto" hidden="1">
          <a:extLst>
            <a:ext uri="{FF2B5EF4-FFF2-40B4-BE49-F238E27FC236}">
              <a16:creationId xmlns:a16="http://schemas.microsoft.com/office/drawing/2014/main" id="{1B4B3F7B-B597-443A-B11D-2BF23746AAA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0" name="5 CuadroTexto" hidden="1">
          <a:extLst>
            <a:ext uri="{FF2B5EF4-FFF2-40B4-BE49-F238E27FC236}">
              <a16:creationId xmlns:a16="http://schemas.microsoft.com/office/drawing/2014/main" id="{A7B7003C-7C45-4A18-A245-087DFBF3DE23}"/>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1" name="5 CuadroTexto" hidden="1">
          <a:extLst>
            <a:ext uri="{FF2B5EF4-FFF2-40B4-BE49-F238E27FC236}">
              <a16:creationId xmlns:a16="http://schemas.microsoft.com/office/drawing/2014/main" id="{FE955445-26D9-4FD9-B864-C51D23ABBCC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2" name="5 CuadroTexto" hidden="1">
          <a:extLst>
            <a:ext uri="{FF2B5EF4-FFF2-40B4-BE49-F238E27FC236}">
              <a16:creationId xmlns:a16="http://schemas.microsoft.com/office/drawing/2014/main" id="{EB9674F5-23BD-480F-A4D2-9AE9335C4B15}"/>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3" name="5 CuadroTexto" hidden="1">
          <a:extLst>
            <a:ext uri="{FF2B5EF4-FFF2-40B4-BE49-F238E27FC236}">
              <a16:creationId xmlns:a16="http://schemas.microsoft.com/office/drawing/2014/main" id="{ECD26A04-A6C5-474C-AFAD-F5F4518D54E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4" name="5 CuadroTexto" hidden="1">
          <a:extLst>
            <a:ext uri="{FF2B5EF4-FFF2-40B4-BE49-F238E27FC236}">
              <a16:creationId xmlns:a16="http://schemas.microsoft.com/office/drawing/2014/main" id="{756D5B5F-447D-4FD8-9151-0FE7C5CEF68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5" name="5 CuadroTexto" hidden="1">
          <a:extLst>
            <a:ext uri="{FF2B5EF4-FFF2-40B4-BE49-F238E27FC236}">
              <a16:creationId xmlns:a16="http://schemas.microsoft.com/office/drawing/2014/main" id="{401C9DDB-7BBF-4A67-BC0C-8FAFA75423C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6" name="5 CuadroTexto" hidden="1">
          <a:extLst>
            <a:ext uri="{FF2B5EF4-FFF2-40B4-BE49-F238E27FC236}">
              <a16:creationId xmlns:a16="http://schemas.microsoft.com/office/drawing/2014/main" id="{8C3D71EE-93EA-49AF-8B35-3A0F76C713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7" name="5 CuadroTexto" hidden="1">
          <a:extLst>
            <a:ext uri="{FF2B5EF4-FFF2-40B4-BE49-F238E27FC236}">
              <a16:creationId xmlns:a16="http://schemas.microsoft.com/office/drawing/2014/main" id="{CCBCA54F-4DE9-4556-87D1-7D896AC53A3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8" name="5 CuadroTexto" hidden="1">
          <a:extLst>
            <a:ext uri="{FF2B5EF4-FFF2-40B4-BE49-F238E27FC236}">
              <a16:creationId xmlns:a16="http://schemas.microsoft.com/office/drawing/2014/main" id="{09389A9B-32FA-47D1-B793-CFEDE873B3A4}"/>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19" name="5 CuadroTexto" hidden="1">
          <a:extLst>
            <a:ext uri="{FF2B5EF4-FFF2-40B4-BE49-F238E27FC236}">
              <a16:creationId xmlns:a16="http://schemas.microsoft.com/office/drawing/2014/main" id="{3B0F5F56-881D-4140-92EA-E571154FD805}"/>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0" name="5 CuadroTexto" hidden="1">
          <a:extLst>
            <a:ext uri="{FF2B5EF4-FFF2-40B4-BE49-F238E27FC236}">
              <a16:creationId xmlns:a16="http://schemas.microsoft.com/office/drawing/2014/main" id="{B7FAFAAD-67EA-4FEE-9918-0690C3FC477D}"/>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1" name="5 CuadroTexto" hidden="1">
          <a:extLst>
            <a:ext uri="{FF2B5EF4-FFF2-40B4-BE49-F238E27FC236}">
              <a16:creationId xmlns:a16="http://schemas.microsoft.com/office/drawing/2014/main" id="{880EBC53-0DD5-44B6-B5E6-84A3FDC5A7DA}"/>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2" name="5 CuadroTexto" hidden="1">
          <a:extLst>
            <a:ext uri="{FF2B5EF4-FFF2-40B4-BE49-F238E27FC236}">
              <a16:creationId xmlns:a16="http://schemas.microsoft.com/office/drawing/2014/main" id="{0D8EB2AE-6EF7-443E-BB11-E78819A526D3}"/>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3" name="5 CuadroTexto" hidden="1">
          <a:extLst>
            <a:ext uri="{FF2B5EF4-FFF2-40B4-BE49-F238E27FC236}">
              <a16:creationId xmlns:a16="http://schemas.microsoft.com/office/drawing/2014/main" id="{B2E4D92E-C51F-4AA8-AD39-5AD59E0E15BD}"/>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4" name="5 CuadroTexto" hidden="1">
          <a:extLst>
            <a:ext uri="{FF2B5EF4-FFF2-40B4-BE49-F238E27FC236}">
              <a16:creationId xmlns:a16="http://schemas.microsoft.com/office/drawing/2014/main" id="{E63CBDA9-26BD-47DF-9053-B33238BCBCB3}"/>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5" name="5 CuadroTexto" hidden="1">
          <a:extLst>
            <a:ext uri="{FF2B5EF4-FFF2-40B4-BE49-F238E27FC236}">
              <a16:creationId xmlns:a16="http://schemas.microsoft.com/office/drawing/2014/main" id="{5C766B25-C06C-4E23-B186-37DB1CC1FA3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6" name="5 CuadroTexto" hidden="1">
          <a:extLst>
            <a:ext uri="{FF2B5EF4-FFF2-40B4-BE49-F238E27FC236}">
              <a16:creationId xmlns:a16="http://schemas.microsoft.com/office/drawing/2014/main" id="{ADFE3DF2-FA48-4DF6-9CF7-F2C34A52688A}"/>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7" name="5 CuadroTexto" hidden="1">
          <a:extLst>
            <a:ext uri="{FF2B5EF4-FFF2-40B4-BE49-F238E27FC236}">
              <a16:creationId xmlns:a16="http://schemas.microsoft.com/office/drawing/2014/main" id="{AE3A7231-4F07-4C72-97C8-DA7A1F145C59}"/>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8" name="103 CuadroTexto" hidden="1">
          <a:extLst>
            <a:ext uri="{FF2B5EF4-FFF2-40B4-BE49-F238E27FC236}">
              <a16:creationId xmlns:a16="http://schemas.microsoft.com/office/drawing/2014/main" id="{F2B0F269-1CBD-4CC8-B371-F642A108F713}"/>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29" name="2 CuadroTexto" hidden="1">
          <a:extLst>
            <a:ext uri="{FF2B5EF4-FFF2-40B4-BE49-F238E27FC236}">
              <a16:creationId xmlns:a16="http://schemas.microsoft.com/office/drawing/2014/main" id="{01623FC2-ADBA-44E0-916A-CD76CC037961}"/>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0" name="106 CuadroTexto" hidden="1">
          <a:extLst>
            <a:ext uri="{FF2B5EF4-FFF2-40B4-BE49-F238E27FC236}">
              <a16:creationId xmlns:a16="http://schemas.microsoft.com/office/drawing/2014/main" id="{29D50F63-9B3D-4475-9075-9D849731C9F5}"/>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1" name="2 CuadroTexto" hidden="1">
          <a:extLst>
            <a:ext uri="{FF2B5EF4-FFF2-40B4-BE49-F238E27FC236}">
              <a16:creationId xmlns:a16="http://schemas.microsoft.com/office/drawing/2014/main" id="{141B4E90-C111-4BFA-9ADC-3A412801078B}"/>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2" name="5 CuadroTexto" hidden="1">
          <a:extLst>
            <a:ext uri="{FF2B5EF4-FFF2-40B4-BE49-F238E27FC236}">
              <a16:creationId xmlns:a16="http://schemas.microsoft.com/office/drawing/2014/main" id="{18B2B56C-56D4-4472-AE34-284F5B7E6EF9}"/>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3" name="5 CuadroTexto" hidden="1">
          <a:extLst>
            <a:ext uri="{FF2B5EF4-FFF2-40B4-BE49-F238E27FC236}">
              <a16:creationId xmlns:a16="http://schemas.microsoft.com/office/drawing/2014/main" id="{8B3C7D02-9D43-4C20-A9A2-00D693E2A163}"/>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4" name="5 CuadroTexto" hidden="1">
          <a:extLst>
            <a:ext uri="{FF2B5EF4-FFF2-40B4-BE49-F238E27FC236}">
              <a16:creationId xmlns:a16="http://schemas.microsoft.com/office/drawing/2014/main" id="{653CE93B-BE97-4922-BB5B-A27C8298F01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5" name="5 CuadroTexto" hidden="1">
          <a:extLst>
            <a:ext uri="{FF2B5EF4-FFF2-40B4-BE49-F238E27FC236}">
              <a16:creationId xmlns:a16="http://schemas.microsoft.com/office/drawing/2014/main" id="{57F4C71E-DC25-4E11-8C08-EAC1243D657A}"/>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6" name="5 CuadroTexto" hidden="1">
          <a:extLst>
            <a:ext uri="{FF2B5EF4-FFF2-40B4-BE49-F238E27FC236}">
              <a16:creationId xmlns:a16="http://schemas.microsoft.com/office/drawing/2014/main" id="{A49251DA-88A0-44F5-8FA3-6D50A3EA0C6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7" name="5 CuadroTexto" hidden="1">
          <a:extLst>
            <a:ext uri="{FF2B5EF4-FFF2-40B4-BE49-F238E27FC236}">
              <a16:creationId xmlns:a16="http://schemas.microsoft.com/office/drawing/2014/main" id="{291C33D4-4239-475E-908E-34A58D91ED5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8" name="5 CuadroTexto" hidden="1">
          <a:extLst>
            <a:ext uri="{FF2B5EF4-FFF2-40B4-BE49-F238E27FC236}">
              <a16:creationId xmlns:a16="http://schemas.microsoft.com/office/drawing/2014/main" id="{0B447D85-9048-4818-8D4B-07FE2F5E52C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39" name="5 CuadroTexto" hidden="1">
          <a:extLst>
            <a:ext uri="{FF2B5EF4-FFF2-40B4-BE49-F238E27FC236}">
              <a16:creationId xmlns:a16="http://schemas.microsoft.com/office/drawing/2014/main" id="{FCC0EC63-C1AD-4B89-8315-B393B4D03BCC}"/>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0" name="5 CuadroTexto" hidden="1">
          <a:extLst>
            <a:ext uri="{FF2B5EF4-FFF2-40B4-BE49-F238E27FC236}">
              <a16:creationId xmlns:a16="http://schemas.microsoft.com/office/drawing/2014/main" id="{5AEFB77C-AEFA-4E23-A2C9-49D9F9018C42}"/>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1" name="5 CuadroTexto" hidden="1">
          <a:extLst>
            <a:ext uri="{FF2B5EF4-FFF2-40B4-BE49-F238E27FC236}">
              <a16:creationId xmlns:a16="http://schemas.microsoft.com/office/drawing/2014/main" id="{DE0E425B-895E-4796-9DFE-0EEF296C958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2" name="5 CuadroTexto" hidden="1">
          <a:extLst>
            <a:ext uri="{FF2B5EF4-FFF2-40B4-BE49-F238E27FC236}">
              <a16:creationId xmlns:a16="http://schemas.microsoft.com/office/drawing/2014/main" id="{4228BD78-267B-4BA7-ABB7-5931074AA13B}"/>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3" name="5 CuadroTexto" hidden="1">
          <a:extLst>
            <a:ext uri="{FF2B5EF4-FFF2-40B4-BE49-F238E27FC236}">
              <a16:creationId xmlns:a16="http://schemas.microsoft.com/office/drawing/2014/main" id="{A600E40D-B55B-434D-84E0-CD9BECAF464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4" name="5 CuadroTexto" hidden="1">
          <a:extLst>
            <a:ext uri="{FF2B5EF4-FFF2-40B4-BE49-F238E27FC236}">
              <a16:creationId xmlns:a16="http://schemas.microsoft.com/office/drawing/2014/main" id="{995C7906-B518-486E-AC8E-26A723BAE76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5" name="5 CuadroTexto" hidden="1">
          <a:extLst>
            <a:ext uri="{FF2B5EF4-FFF2-40B4-BE49-F238E27FC236}">
              <a16:creationId xmlns:a16="http://schemas.microsoft.com/office/drawing/2014/main" id="{CF7B2322-6C10-404E-ADCF-4487D6E7F7D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6" name="5 CuadroTexto" hidden="1">
          <a:extLst>
            <a:ext uri="{FF2B5EF4-FFF2-40B4-BE49-F238E27FC236}">
              <a16:creationId xmlns:a16="http://schemas.microsoft.com/office/drawing/2014/main" id="{9207BF8D-2386-4861-A11F-EDC3D8D40E6E}"/>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971</xdr:row>
      <xdr:rowOff>0</xdr:rowOff>
    </xdr:from>
    <xdr:ext cx="184731" cy="264560"/>
    <xdr:sp macro="" textlink="">
      <xdr:nvSpPr>
        <xdr:cNvPr id="547" name="5 CuadroTexto" hidden="1">
          <a:extLst>
            <a:ext uri="{FF2B5EF4-FFF2-40B4-BE49-F238E27FC236}">
              <a16:creationId xmlns:a16="http://schemas.microsoft.com/office/drawing/2014/main" id="{2DC0F2EF-9C80-4222-A6DB-7CD6E25981F8}"/>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652145</xdr:colOff>
      <xdr:row>1119</xdr:row>
      <xdr:rowOff>0</xdr:rowOff>
    </xdr:from>
    <xdr:ext cx="185487" cy="264560"/>
    <xdr:sp macro="" textlink="">
      <xdr:nvSpPr>
        <xdr:cNvPr id="548" name="1 CuadroTexto" hidden="1">
          <a:extLst>
            <a:ext uri="{FF2B5EF4-FFF2-40B4-BE49-F238E27FC236}">
              <a16:creationId xmlns:a16="http://schemas.microsoft.com/office/drawing/2014/main" id="{DCA5A06B-34D7-4C44-87FC-844E7CBBA0ED}"/>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49" name="3 CuadroTexto" hidden="1">
          <a:extLst>
            <a:ext uri="{FF2B5EF4-FFF2-40B4-BE49-F238E27FC236}">
              <a16:creationId xmlns:a16="http://schemas.microsoft.com/office/drawing/2014/main" id="{12A7509C-F9B6-4F68-A5D1-3306DBF9F24A}"/>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0" name="5 CuadroTexto" hidden="1">
          <a:extLst>
            <a:ext uri="{FF2B5EF4-FFF2-40B4-BE49-F238E27FC236}">
              <a16:creationId xmlns:a16="http://schemas.microsoft.com/office/drawing/2014/main" id="{88B5316D-4957-485C-BC08-A431E91851E5}"/>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1" name="5 CuadroTexto" hidden="1">
          <a:extLst>
            <a:ext uri="{FF2B5EF4-FFF2-40B4-BE49-F238E27FC236}">
              <a16:creationId xmlns:a16="http://schemas.microsoft.com/office/drawing/2014/main" id="{DA77F627-05E0-4EFC-A9C6-33CC92FEBF7E}"/>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2" name="5 CuadroTexto" hidden="1">
          <a:extLst>
            <a:ext uri="{FF2B5EF4-FFF2-40B4-BE49-F238E27FC236}">
              <a16:creationId xmlns:a16="http://schemas.microsoft.com/office/drawing/2014/main" id="{609FA0B4-44DD-4342-AC7B-E13DB9A9C573}"/>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3" name="5 CuadroTexto" hidden="1">
          <a:extLst>
            <a:ext uri="{FF2B5EF4-FFF2-40B4-BE49-F238E27FC236}">
              <a16:creationId xmlns:a16="http://schemas.microsoft.com/office/drawing/2014/main" id="{5D4298C2-1B55-4445-BF7B-9CD0BD8DC22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4" name="5 CuadroTexto" hidden="1">
          <a:extLst>
            <a:ext uri="{FF2B5EF4-FFF2-40B4-BE49-F238E27FC236}">
              <a16:creationId xmlns:a16="http://schemas.microsoft.com/office/drawing/2014/main" id="{A3854940-F8CB-477D-82FA-81D7C5E8239B}"/>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5" name="5 CuadroTexto" hidden="1">
          <a:extLst>
            <a:ext uri="{FF2B5EF4-FFF2-40B4-BE49-F238E27FC236}">
              <a16:creationId xmlns:a16="http://schemas.microsoft.com/office/drawing/2014/main" id="{FFEF20E1-A53C-45F2-82F2-3E96EA5D611E}"/>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6" name="5 CuadroTexto" hidden="1">
          <a:extLst>
            <a:ext uri="{FF2B5EF4-FFF2-40B4-BE49-F238E27FC236}">
              <a16:creationId xmlns:a16="http://schemas.microsoft.com/office/drawing/2014/main" id="{F4F48811-CE91-412D-A8AF-7F86511011D1}"/>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7" name="5 CuadroTexto" hidden="1">
          <a:extLst>
            <a:ext uri="{FF2B5EF4-FFF2-40B4-BE49-F238E27FC236}">
              <a16:creationId xmlns:a16="http://schemas.microsoft.com/office/drawing/2014/main" id="{6A4A8852-1564-4EEF-8DCB-2A1F054BB94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8" name="5 CuadroTexto" hidden="1">
          <a:extLst>
            <a:ext uri="{FF2B5EF4-FFF2-40B4-BE49-F238E27FC236}">
              <a16:creationId xmlns:a16="http://schemas.microsoft.com/office/drawing/2014/main" id="{C019EF5B-FA9A-43E4-B909-00B5BEC33F13}"/>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59" name="5 CuadroTexto" hidden="1">
          <a:extLst>
            <a:ext uri="{FF2B5EF4-FFF2-40B4-BE49-F238E27FC236}">
              <a16:creationId xmlns:a16="http://schemas.microsoft.com/office/drawing/2014/main" id="{680DA9AF-E63B-4A4D-9472-0A13A1C2318B}"/>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0" name="5 CuadroTexto" hidden="1">
          <a:extLst>
            <a:ext uri="{FF2B5EF4-FFF2-40B4-BE49-F238E27FC236}">
              <a16:creationId xmlns:a16="http://schemas.microsoft.com/office/drawing/2014/main" id="{F5D04BF6-A167-486A-A6C2-9B90C4F419C1}"/>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1" name="5 CuadroTexto" hidden="1">
          <a:extLst>
            <a:ext uri="{FF2B5EF4-FFF2-40B4-BE49-F238E27FC236}">
              <a16:creationId xmlns:a16="http://schemas.microsoft.com/office/drawing/2014/main" id="{F2D640AB-A5A0-471E-BC5D-0F74BF89514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2" name="5 CuadroTexto" hidden="1">
          <a:extLst>
            <a:ext uri="{FF2B5EF4-FFF2-40B4-BE49-F238E27FC236}">
              <a16:creationId xmlns:a16="http://schemas.microsoft.com/office/drawing/2014/main" id="{C25BC95B-2E4A-45E3-B5BB-4BE8851067C2}"/>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3" name="5 CuadroTexto" hidden="1">
          <a:extLst>
            <a:ext uri="{FF2B5EF4-FFF2-40B4-BE49-F238E27FC236}">
              <a16:creationId xmlns:a16="http://schemas.microsoft.com/office/drawing/2014/main" id="{90A054AB-B19C-4FD2-9C4D-54FB8981F3C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4" name="5 CuadroTexto" hidden="1">
          <a:extLst>
            <a:ext uri="{FF2B5EF4-FFF2-40B4-BE49-F238E27FC236}">
              <a16:creationId xmlns:a16="http://schemas.microsoft.com/office/drawing/2014/main" id="{27D3D344-5682-46E2-A3A2-9E98AF97AA2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5" name="5 CuadroTexto" hidden="1">
          <a:extLst>
            <a:ext uri="{FF2B5EF4-FFF2-40B4-BE49-F238E27FC236}">
              <a16:creationId xmlns:a16="http://schemas.microsoft.com/office/drawing/2014/main" id="{AB11D209-6BF1-4FEB-8A9F-80AE3215DF9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6" name="5 CuadroTexto" hidden="1">
          <a:extLst>
            <a:ext uri="{FF2B5EF4-FFF2-40B4-BE49-F238E27FC236}">
              <a16:creationId xmlns:a16="http://schemas.microsoft.com/office/drawing/2014/main" id="{9A8062B3-01A1-40FE-A05A-BB382EEEF9D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7" name="5 CuadroTexto" hidden="1">
          <a:extLst>
            <a:ext uri="{FF2B5EF4-FFF2-40B4-BE49-F238E27FC236}">
              <a16:creationId xmlns:a16="http://schemas.microsoft.com/office/drawing/2014/main" id="{6E7BA7D4-6B09-4DCF-9365-A7B27BB79851}"/>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8" name="5 CuadroTexto" hidden="1">
          <a:extLst>
            <a:ext uri="{FF2B5EF4-FFF2-40B4-BE49-F238E27FC236}">
              <a16:creationId xmlns:a16="http://schemas.microsoft.com/office/drawing/2014/main" id="{8F260FB2-043A-4417-A04D-1396F1A7492D}"/>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69" name="5 CuadroTexto" hidden="1">
          <a:extLst>
            <a:ext uri="{FF2B5EF4-FFF2-40B4-BE49-F238E27FC236}">
              <a16:creationId xmlns:a16="http://schemas.microsoft.com/office/drawing/2014/main" id="{C5F6CDE7-FDEE-4EB4-A3C9-B7DC9512463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0" name="5 CuadroTexto" hidden="1">
          <a:extLst>
            <a:ext uri="{FF2B5EF4-FFF2-40B4-BE49-F238E27FC236}">
              <a16:creationId xmlns:a16="http://schemas.microsoft.com/office/drawing/2014/main" id="{59791921-4B4D-4BC7-9728-B696F5474432}"/>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1" name="5 CuadroTexto" hidden="1">
          <a:extLst>
            <a:ext uri="{FF2B5EF4-FFF2-40B4-BE49-F238E27FC236}">
              <a16:creationId xmlns:a16="http://schemas.microsoft.com/office/drawing/2014/main" id="{7F59E210-2F5A-4BCB-8907-8527357FCB4E}"/>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2" name="5 CuadroTexto" hidden="1">
          <a:extLst>
            <a:ext uri="{FF2B5EF4-FFF2-40B4-BE49-F238E27FC236}">
              <a16:creationId xmlns:a16="http://schemas.microsoft.com/office/drawing/2014/main" id="{F8C8F7AC-4000-4018-B427-060EE3C29B2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3" name="5 CuadroTexto" hidden="1">
          <a:extLst>
            <a:ext uri="{FF2B5EF4-FFF2-40B4-BE49-F238E27FC236}">
              <a16:creationId xmlns:a16="http://schemas.microsoft.com/office/drawing/2014/main" id="{9537435D-254C-4887-B5AD-963A3353D43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4" name="5 CuadroTexto" hidden="1">
          <a:extLst>
            <a:ext uri="{FF2B5EF4-FFF2-40B4-BE49-F238E27FC236}">
              <a16:creationId xmlns:a16="http://schemas.microsoft.com/office/drawing/2014/main" id="{8C18A566-5994-4B7B-B020-B5E24380E02C}"/>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5" name="5 CuadroTexto" hidden="1">
          <a:extLst>
            <a:ext uri="{FF2B5EF4-FFF2-40B4-BE49-F238E27FC236}">
              <a16:creationId xmlns:a16="http://schemas.microsoft.com/office/drawing/2014/main" id="{13A540F5-8181-4B47-8091-CAFEA55B1424}"/>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6" name="5 CuadroTexto" hidden="1">
          <a:extLst>
            <a:ext uri="{FF2B5EF4-FFF2-40B4-BE49-F238E27FC236}">
              <a16:creationId xmlns:a16="http://schemas.microsoft.com/office/drawing/2014/main" id="{1BD8C6E3-6C17-4065-863B-C18B1D95E33C}"/>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7" name="5 CuadroTexto" hidden="1">
          <a:extLst>
            <a:ext uri="{FF2B5EF4-FFF2-40B4-BE49-F238E27FC236}">
              <a16:creationId xmlns:a16="http://schemas.microsoft.com/office/drawing/2014/main" id="{CAD3E6F3-CC84-4186-9015-598B7046CBC5}"/>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8" name="5 CuadroTexto" hidden="1">
          <a:extLst>
            <a:ext uri="{FF2B5EF4-FFF2-40B4-BE49-F238E27FC236}">
              <a16:creationId xmlns:a16="http://schemas.microsoft.com/office/drawing/2014/main" id="{57C5FE9A-004B-4430-8F33-F35ACDA74D3A}"/>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79" name="5 CuadroTexto" hidden="1">
          <a:extLst>
            <a:ext uri="{FF2B5EF4-FFF2-40B4-BE49-F238E27FC236}">
              <a16:creationId xmlns:a16="http://schemas.microsoft.com/office/drawing/2014/main" id="{82B4197D-F3C7-4CAD-B7B1-62511F0036C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0" name="5 CuadroTexto" hidden="1">
          <a:extLst>
            <a:ext uri="{FF2B5EF4-FFF2-40B4-BE49-F238E27FC236}">
              <a16:creationId xmlns:a16="http://schemas.microsoft.com/office/drawing/2014/main" id="{8791CC9A-B4FA-495A-88FE-581A7F90AC7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1" name="5 CuadroTexto" hidden="1">
          <a:extLst>
            <a:ext uri="{FF2B5EF4-FFF2-40B4-BE49-F238E27FC236}">
              <a16:creationId xmlns:a16="http://schemas.microsoft.com/office/drawing/2014/main" id="{089D02D5-9B3D-417A-A9E5-48C770ADB67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2" name="2 CuadroTexto" hidden="1">
          <a:extLst>
            <a:ext uri="{FF2B5EF4-FFF2-40B4-BE49-F238E27FC236}">
              <a16:creationId xmlns:a16="http://schemas.microsoft.com/office/drawing/2014/main" id="{047C8909-EDE3-4478-86EF-9D59E70CD8A1}"/>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3" name="5 CuadroTexto" hidden="1">
          <a:extLst>
            <a:ext uri="{FF2B5EF4-FFF2-40B4-BE49-F238E27FC236}">
              <a16:creationId xmlns:a16="http://schemas.microsoft.com/office/drawing/2014/main" id="{2ADB882D-45CB-4C4B-8BB5-14A4E1341CD6}"/>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4" name="5 CuadroTexto" hidden="1">
          <a:extLst>
            <a:ext uri="{FF2B5EF4-FFF2-40B4-BE49-F238E27FC236}">
              <a16:creationId xmlns:a16="http://schemas.microsoft.com/office/drawing/2014/main" id="{5277E212-0B9D-40B8-AB98-D6C42A86192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585" name="5 CuadroTexto" hidden="1">
          <a:extLst>
            <a:ext uri="{FF2B5EF4-FFF2-40B4-BE49-F238E27FC236}">
              <a16:creationId xmlns:a16="http://schemas.microsoft.com/office/drawing/2014/main" id="{C6AF7B48-3F1A-4938-88DE-37B61208EDDD}"/>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59" name="5 CuadroTexto" hidden="1">
          <a:extLst>
            <a:ext uri="{FF2B5EF4-FFF2-40B4-BE49-F238E27FC236}">
              <a16:creationId xmlns:a16="http://schemas.microsoft.com/office/drawing/2014/main" id="{2C0F231C-95C9-4423-825D-9AF0331E119A}"/>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0" name="5 CuadroTexto" hidden="1">
          <a:extLst>
            <a:ext uri="{FF2B5EF4-FFF2-40B4-BE49-F238E27FC236}">
              <a16:creationId xmlns:a16="http://schemas.microsoft.com/office/drawing/2014/main" id="{B5BBD747-8857-4492-9B0B-1BF3AD40CEB0}"/>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1" name="5 CuadroTexto" hidden="1">
          <a:extLst>
            <a:ext uri="{FF2B5EF4-FFF2-40B4-BE49-F238E27FC236}">
              <a16:creationId xmlns:a16="http://schemas.microsoft.com/office/drawing/2014/main" id="{B12AE4D9-468E-49ED-A7CF-E42DB7BA6570}"/>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2" name="5 CuadroTexto" hidden="1">
          <a:extLst>
            <a:ext uri="{FF2B5EF4-FFF2-40B4-BE49-F238E27FC236}">
              <a16:creationId xmlns:a16="http://schemas.microsoft.com/office/drawing/2014/main" id="{51018713-A5A8-41F7-ABBC-0D25ED72DADB}"/>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3" name="5 CuadroTexto" hidden="1">
          <a:extLst>
            <a:ext uri="{FF2B5EF4-FFF2-40B4-BE49-F238E27FC236}">
              <a16:creationId xmlns:a16="http://schemas.microsoft.com/office/drawing/2014/main" id="{E72E63B4-9529-452C-AD4F-5CC4DCD44722}"/>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4" name="5 CuadroTexto" hidden="1">
          <a:extLst>
            <a:ext uri="{FF2B5EF4-FFF2-40B4-BE49-F238E27FC236}">
              <a16:creationId xmlns:a16="http://schemas.microsoft.com/office/drawing/2014/main" id="{68E0C9D2-A593-41BE-96DF-C58E26014D84}"/>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5" name="5 CuadroTexto" hidden="1">
          <a:extLst>
            <a:ext uri="{FF2B5EF4-FFF2-40B4-BE49-F238E27FC236}">
              <a16:creationId xmlns:a16="http://schemas.microsoft.com/office/drawing/2014/main" id="{D9FBF6B5-2294-4438-B711-178B752E5E3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6" name="5 CuadroTexto" hidden="1">
          <a:extLst>
            <a:ext uri="{FF2B5EF4-FFF2-40B4-BE49-F238E27FC236}">
              <a16:creationId xmlns:a16="http://schemas.microsoft.com/office/drawing/2014/main" id="{55D38A67-3392-4646-BA18-803E0EB8D59A}"/>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7" name="5 CuadroTexto" hidden="1">
          <a:extLst>
            <a:ext uri="{FF2B5EF4-FFF2-40B4-BE49-F238E27FC236}">
              <a16:creationId xmlns:a16="http://schemas.microsoft.com/office/drawing/2014/main" id="{71F43B43-F5F2-4D7C-B96D-A688BA3CB16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8" name="5 CuadroTexto" hidden="1">
          <a:extLst>
            <a:ext uri="{FF2B5EF4-FFF2-40B4-BE49-F238E27FC236}">
              <a16:creationId xmlns:a16="http://schemas.microsoft.com/office/drawing/2014/main" id="{DCB9CF43-A702-45FB-A9C6-194384FF7DC0}"/>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69" name="5 CuadroTexto" hidden="1">
          <a:extLst>
            <a:ext uri="{FF2B5EF4-FFF2-40B4-BE49-F238E27FC236}">
              <a16:creationId xmlns:a16="http://schemas.microsoft.com/office/drawing/2014/main" id="{D2C4E543-94F0-4120-9F1D-91560DC4B2B5}"/>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0" name="5 CuadroTexto" hidden="1">
          <a:extLst>
            <a:ext uri="{FF2B5EF4-FFF2-40B4-BE49-F238E27FC236}">
              <a16:creationId xmlns:a16="http://schemas.microsoft.com/office/drawing/2014/main" id="{AE253790-1541-4E32-9BB0-3D293FBB4013}"/>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1" name="5 CuadroTexto" hidden="1">
          <a:extLst>
            <a:ext uri="{FF2B5EF4-FFF2-40B4-BE49-F238E27FC236}">
              <a16:creationId xmlns:a16="http://schemas.microsoft.com/office/drawing/2014/main" id="{DF59B173-94E7-4BB4-BBC3-44D526F16811}"/>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2" name="5 CuadroTexto" hidden="1">
          <a:extLst>
            <a:ext uri="{FF2B5EF4-FFF2-40B4-BE49-F238E27FC236}">
              <a16:creationId xmlns:a16="http://schemas.microsoft.com/office/drawing/2014/main" id="{4D63C76B-C3FD-41A9-835A-D232ABE05B9D}"/>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3" name="5 CuadroTexto" hidden="1">
          <a:extLst>
            <a:ext uri="{FF2B5EF4-FFF2-40B4-BE49-F238E27FC236}">
              <a16:creationId xmlns:a16="http://schemas.microsoft.com/office/drawing/2014/main" id="{6C1E9BD8-E5FE-4CFB-987C-D9298D3322B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4" name="103 CuadroTexto" hidden="1">
          <a:extLst>
            <a:ext uri="{FF2B5EF4-FFF2-40B4-BE49-F238E27FC236}">
              <a16:creationId xmlns:a16="http://schemas.microsoft.com/office/drawing/2014/main" id="{A671E700-6A90-48EE-81CB-1E5B1990F9B4}"/>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5" name="2 CuadroTexto" hidden="1">
          <a:extLst>
            <a:ext uri="{FF2B5EF4-FFF2-40B4-BE49-F238E27FC236}">
              <a16:creationId xmlns:a16="http://schemas.microsoft.com/office/drawing/2014/main" id="{1473599F-0E91-4EDD-9F9A-6726C8B02668}"/>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6" name="106 CuadroTexto" hidden="1">
          <a:extLst>
            <a:ext uri="{FF2B5EF4-FFF2-40B4-BE49-F238E27FC236}">
              <a16:creationId xmlns:a16="http://schemas.microsoft.com/office/drawing/2014/main" id="{D33FD4BA-3A65-4814-93CC-DF79A4D9253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7" name="2 CuadroTexto" hidden="1">
          <a:extLst>
            <a:ext uri="{FF2B5EF4-FFF2-40B4-BE49-F238E27FC236}">
              <a16:creationId xmlns:a16="http://schemas.microsoft.com/office/drawing/2014/main" id="{B8AE8601-ACE0-4088-9924-794D444240B2}"/>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8" name="5 CuadroTexto" hidden="1">
          <a:extLst>
            <a:ext uri="{FF2B5EF4-FFF2-40B4-BE49-F238E27FC236}">
              <a16:creationId xmlns:a16="http://schemas.microsoft.com/office/drawing/2014/main" id="{EEC90E55-C119-4306-B0D4-0B5817B8E7DB}"/>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79" name="5 CuadroTexto" hidden="1">
          <a:extLst>
            <a:ext uri="{FF2B5EF4-FFF2-40B4-BE49-F238E27FC236}">
              <a16:creationId xmlns:a16="http://schemas.microsoft.com/office/drawing/2014/main" id="{3521C846-4365-422E-96AB-4F44D413076C}"/>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0" name="5 CuadroTexto" hidden="1">
          <a:extLst>
            <a:ext uri="{FF2B5EF4-FFF2-40B4-BE49-F238E27FC236}">
              <a16:creationId xmlns:a16="http://schemas.microsoft.com/office/drawing/2014/main" id="{BCDFF745-1343-44D0-81C7-F378C636710C}"/>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1" name="5 CuadroTexto" hidden="1">
          <a:extLst>
            <a:ext uri="{FF2B5EF4-FFF2-40B4-BE49-F238E27FC236}">
              <a16:creationId xmlns:a16="http://schemas.microsoft.com/office/drawing/2014/main" id="{67D303FA-5065-4BB9-A889-384CBA046BC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2" name="5 CuadroTexto" hidden="1">
          <a:extLst>
            <a:ext uri="{FF2B5EF4-FFF2-40B4-BE49-F238E27FC236}">
              <a16:creationId xmlns:a16="http://schemas.microsoft.com/office/drawing/2014/main" id="{17B7CD78-9CA4-4F91-B4D7-3C511CBACF40}"/>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3" name="5 CuadroTexto" hidden="1">
          <a:extLst>
            <a:ext uri="{FF2B5EF4-FFF2-40B4-BE49-F238E27FC236}">
              <a16:creationId xmlns:a16="http://schemas.microsoft.com/office/drawing/2014/main" id="{15D2619C-8570-4F79-9427-F962DAA537C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4" name="5 CuadroTexto" hidden="1">
          <a:extLst>
            <a:ext uri="{FF2B5EF4-FFF2-40B4-BE49-F238E27FC236}">
              <a16:creationId xmlns:a16="http://schemas.microsoft.com/office/drawing/2014/main" id="{3E48A97E-B363-4DF4-9F0C-95F388CBB213}"/>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5" name="5 CuadroTexto" hidden="1">
          <a:extLst>
            <a:ext uri="{FF2B5EF4-FFF2-40B4-BE49-F238E27FC236}">
              <a16:creationId xmlns:a16="http://schemas.microsoft.com/office/drawing/2014/main" id="{BB6C8572-8CC3-4A9C-B0CE-02C5263D4D6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6" name="5 CuadroTexto" hidden="1">
          <a:extLst>
            <a:ext uri="{FF2B5EF4-FFF2-40B4-BE49-F238E27FC236}">
              <a16:creationId xmlns:a16="http://schemas.microsoft.com/office/drawing/2014/main" id="{B3EC8076-4E9F-4832-95E5-BC9AB0775EB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7" name="5 CuadroTexto" hidden="1">
          <a:extLst>
            <a:ext uri="{FF2B5EF4-FFF2-40B4-BE49-F238E27FC236}">
              <a16:creationId xmlns:a16="http://schemas.microsoft.com/office/drawing/2014/main" id="{D1683A36-041D-420A-BDD1-1345448BF06F}"/>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8" name="5 CuadroTexto" hidden="1">
          <a:extLst>
            <a:ext uri="{FF2B5EF4-FFF2-40B4-BE49-F238E27FC236}">
              <a16:creationId xmlns:a16="http://schemas.microsoft.com/office/drawing/2014/main" id="{99471757-2826-4A99-B317-4CDDABF72A24}"/>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89" name="5 CuadroTexto" hidden="1">
          <a:extLst>
            <a:ext uri="{FF2B5EF4-FFF2-40B4-BE49-F238E27FC236}">
              <a16:creationId xmlns:a16="http://schemas.microsoft.com/office/drawing/2014/main" id="{33CCA76B-4F3B-42F7-BBF9-8D95F206E898}"/>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90" name="5 CuadroTexto" hidden="1">
          <a:extLst>
            <a:ext uri="{FF2B5EF4-FFF2-40B4-BE49-F238E27FC236}">
              <a16:creationId xmlns:a16="http://schemas.microsoft.com/office/drawing/2014/main" id="{E7DC4908-B4CF-4728-93B2-4C532BE5F037}"/>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91" name="5 CuadroTexto" hidden="1">
          <a:extLst>
            <a:ext uri="{FF2B5EF4-FFF2-40B4-BE49-F238E27FC236}">
              <a16:creationId xmlns:a16="http://schemas.microsoft.com/office/drawing/2014/main" id="{32A51976-FF59-4045-8935-CFB8A151AA95}"/>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92" name="5 CuadroTexto" hidden="1">
          <a:extLst>
            <a:ext uri="{FF2B5EF4-FFF2-40B4-BE49-F238E27FC236}">
              <a16:creationId xmlns:a16="http://schemas.microsoft.com/office/drawing/2014/main" id="{2F5131A8-DCAD-4341-94B0-1D782D8E8034}"/>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1119</xdr:row>
      <xdr:rowOff>0</xdr:rowOff>
    </xdr:from>
    <xdr:ext cx="185487" cy="264560"/>
    <xdr:sp macro="" textlink="">
      <xdr:nvSpPr>
        <xdr:cNvPr id="693" name="5 CuadroTexto" hidden="1">
          <a:extLst>
            <a:ext uri="{FF2B5EF4-FFF2-40B4-BE49-F238E27FC236}">
              <a16:creationId xmlns:a16="http://schemas.microsoft.com/office/drawing/2014/main" id="{B8938DFC-0698-4907-84EC-36A30D4DF189}"/>
            </a:ext>
          </a:extLst>
        </xdr:cNvPr>
        <xdr:cNvSpPr txBox="1"/>
      </xdr:nvSpPr>
      <xdr:spPr>
        <a:xfrm>
          <a:off x="652145" y="5239702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4" name="1 CuadroTexto" hidden="1">
          <a:extLst>
            <a:ext uri="{FF2B5EF4-FFF2-40B4-BE49-F238E27FC236}">
              <a16:creationId xmlns:a16="http://schemas.microsoft.com/office/drawing/2014/main" id="{5140A1BB-98F2-477D-9F66-199D30FB0B6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5" name="3 CuadroTexto" hidden="1">
          <a:extLst>
            <a:ext uri="{FF2B5EF4-FFF2-40B4-BE49-F238E27FC236}">
              <a16:creationId xmlns:a16="http://schemas.microsoft.com/office/drawing/2014/main" id="{6CAEE7DF-7ECB-49FA-AD67-B8BB37836EB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6" name="5 CuadroTexto" hidden="1">
          <a:extLst>
            <a:ext uri="{FF2B5EF4-FFF2-40B4-BE49-F238E27FC236}">
              <a16:creationId xmlns:a16="http://schemas.microsoft.com/office/drawing/2014/main" id="{97932B04-A892-41F8-BEDD-55C50E8A478C}"/>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7" name="5 CuadroTexto" hidden="1">
          <a:extLst>
            <a:ext uri="{FF2B5EF4-FFF2-40B4-BE49-F238E27FC236}">
              <a16:creationId xmlns:a16="http://schemas.microsoft.com/office/drawing/2014/main" id="{A48EBFD4-2C0E-45E1-B22B-B6904724667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8" name="5 CuadroTexto" hidden="1">
          <a:extLst>
            <a:ext uri="{FF2B5EF4-FFF2-40B4-BE49-F238E27FC236}">
              <a16:creationId xmlns:a16="http://schemas.microsoft.com/office/drawing/2014/main" id="{7BD4C84B-E551-4D8A-8738-6F91E5AC38D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699" name="5 CuadroTexto" hidden="1">
          <a:extLst>
            <a:ext uri="{FF2B5EF4-FFF2-40B4-BE49-F238E27FC236}">
              <a16:creationId xmlns:a16="http://schemas.microsoft.com/office/drawing/2014/main" id="{CC060361-F014-4A2C-BEAF-613D9F35A38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0" name="5 CuadroTexto" hidden="1">
          <a:extLst>
            <a:ext uri="{FF2B5EF4-FFF2-40B4-BE49-F238E27FC236}">
              <a16:creationId xmlns:a16="http://schemas.microsoft.com/office/drawing/2014/main" id="{F1610199-AC95-4312-8866-2DCD9E9505E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1" name="5 CuadroTexto" hidden="1">
          <a:extLst>
            <a:ext uri="{FF2B5EF4-FFF2-40B4-BE49-F238E27FC236}">
              <a16:creationId xmlns:a16="http://schemas.microsoft.com/office/drawing/2014/main" id="{17143CC6-B74C-4CF0-A9F4-DBDE4C3174A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2" name="5 CuadroTexto" hidden="1">
          <a:extLst>
            <a:ext uri="{FF2B5EF4-FFF2-40B4-BE49-F238E27FC236}">
              <a16:creationId xmlns:a16="http://schemas.microsoft.com/office/drawing/2014/main" id="{8848A310-4213-4B89-9E00-226B955C8CB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3" name="5 CuadroTexto" hidden="1">
          <a:extLst>
            <a:ext uri="{FF2B5EF4-FFF2-40B4-BE49-F238E27FC236}">
              <a16:creationId xmlns:a16="http://schemas.microsoft.com/office/drawing/2014/main" id="{53E8CEBD-B620-4A03-B6A2-F76151A8041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4" name="5 CuadroTexto" hidden="1">
          <a:extLst>
            <a:ext uri="{FF2B5EF4-FFF2-40B4-BE49-F238E27FC236}">
              <a16:creationId xmlns:a16="http://schemas.microsoft.com/office/drawing/2014/main" id="{FFC69056-7275-4A22-A153-E933151E585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5" name="5 CuadroTexto" hidden="1">
          <a:extLst>
            <a:ext uri="{FF2B5EF4-FFF2-40B4-BE49-F238E27FC236}">
              <a16:creationId xmlns:a16="http://schemas.microsoft.com/office/drawing/2014/main" id="{650BF0CE-2522-4E42-8422-C4C6E05E162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6" name="5 CuadroTexto" hidden="1">
          <a:extLst>
            <a:ext uri="{FF2B5EF4-FFF2-40B4-BE49-F238E27FC236}">
              <a16:creationId xmlns:a16="http://schemas.microsoft.com/office/drawing/2014/main" id="{72BDE18E-E70B-4E42-B6AC-64945B4E018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7" name="5 CuadroTexto" hidden="1">
          <a:extLst>
            <a:ext uri="{FF2B5EF4-FFF2-40B4-BE49-F238E27FC236}">
              <a16:creationId xmlns:a16="http://schemas.microsoft.com/office/drawing/2014/main" id="{E9E10F3A-C179-471E-BFA2-4214B128C59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8" name="5 CuadroTexto" hidden="1">
          <a:extLst>
            <a:ext uri="{FF2B5EF4-FFF2-40B4-BE49-F238E27FC236}">
              <a16:creationId xmlns:a16="http://schemas.microsoft.com/office/drawing/2014/main" id="{D360DEF4-782D-49CF-A2FB-083ED2CFCA8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09" name="5 CuadroTexto" hidden="1">
          <a:extLst>
            <a:ext uri="{FF2B5EF4-FFF2-40B4-BE49-F238E27FC236}">
              <a16:creationId xmlns:a16="http://schemas.microsoft.com/office/drawing/2014/main" id="{04AF359F-17A2-4A1C-9D5E-1FB8E4A41DE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0" name="5 CuadroTexto" hidden="1">
          <a:extLst>
            <a:ext uri="{FF2B5EF4-FFF2-40B4-BE49-F238E27FC236}">
              <a16:creationId xmlns:a16="http://schemas.microsoft.com/office/drawing/2014/main" id="{491CDDB2-9F8A-4997-91F6-36C31B9169C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1" name="5 CuadroTexto" hidden="1">
          <a:extLst>
            <a:ext uri="{FF2B5EF4-FFF2-40B4-BE49-F238E27FC236}">
              <a16:creationId xmlns:a16="http://schemas.microsoft.com/office/drawing/2014/main" id="{00F15623-E97D-46DD-8483-AE6FD666F28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2" name="5 CuadroTexto" hidden="1">
          <a:extLst>
            <a:ext uri="{FF2B5EF4-FFF2-40B4-BE49-F238E27FC236}">
              <a16:creationId xmlns:a16="http://schemas.microsoft.com/office/drawing/2014/main" id="{C14B613C-E75A-4DD2-9592-5D84B37B4E60}"/>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3" name="5 CuadroTexto" hidden="1">
          <a:extLst>
            <a:ext uri="{FF2B5EF4-FFF2-40B4-BE49-F238E27FC236}">
              <a16:creationId xmlns:a16="http://schemas.microsoft.com/office/drawing/2014/main" id="{18233541-69EC-407D-9E0F-E696955A1C3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4" name="5 CuadroTexto" hidden="1">
          <a:extLst>
            <a:ext uri="{FF2B5EF4-FFF2-40B4-BE49-F238E27FC236}">
              <a16:creationId xmlns:a16="http://schemas.microsoft.com/office/drawing/2014/main" id="{FCE24829-C0EB-4939-99C9-71832A8C5F0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5" name="5 CuadroTexto" hidden="1">
          <a:extLst>
            <a:ext uri="{FF2B5EF4-FFF2-40B4-BE49-F238E27FC236}">
              <a16:creationId xmlns:a16="http://schemas.microsoft.com/office/drawing/2014/main" id="{3E347D28-441C-4695-A7B7-5A7ED181D5B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6" name="5 CuadroTexto" hidden="1">
          <a:extLst>
            <a:ext uri="{FF2B5EF4-FFF2-40B4-BE49-F238E27FC236}">
              <a16:creationId xmlns:a16="http://schemas.microsoft.com/office/drawing/2014/main" id="{D2748F99-B080-47CA-9831-BE541AAD33E0}"/>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7" name="5 CuadroTexto" hidden="1">
          <a:extLst>
            <a:ext uri="{FF2B5EF4-FFF2-40B4-BE49-F238E27FC236}">
              <a16:creationId xmlns:a16="http://schemas.microsoft.com/office/drawing/2014/main" id="{03085EBE-A237-4671-A0AC-4A754155023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8" name="5 CuadroTexto" hidden="1">
          <a:extLst>
            <a:ext uri="{FF2B5EF4-FFF2-40B4-BE49-F238E27FC236}">
              <a16:creationId xmlns:a16="http://schemas.microsoft.com/office/drawing/2014/main" id="{6F6A38D0-C828-46EB-870A-D71D74902DF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19" name="5 CuadroTexto" hidden="1">
          <a:extLst>
            <a:ext uri="{FF2B5EF4-FFF2-40B4-BE49-F238E27FC236}">
              <a16:creationId xmlns:a16="http://schemas.microsoft.com/office/drawing/2014/main" id="{A64D448E-D882-442F-95E1-D58D999572A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0" name="5 CuadroTexto" hidden="1">
          <a:extLst>
            <a:ext uri="{FF2B5EF4-FFF2-40B4-BE49-F238E27FC236}">
              <a16:creationId xmlns:a16="http://schemas.microsoft.com/office/drawing/2014/main" id="{4251F1BD-9490-4996-B7C2-9B62F2B520C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1" name="5 CuadroTexto" hidden="1">
          <a:extLst>
            <a:ext uri="{FF2B5EF4-FFF2-40B4-BE49-F238E27FC236}">
              <a16:creationId xmlns:a16="http://schemas.microsoft.com/office/drawing/2014/main" id="{1B692B68-AF08-4F14-98FD-62E76C0A1F9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2" name="5 CuadroTexto" hidden="1">
          <a:extLst>
            <a:ext uri="{FF2B5EF4-FFF2-40B4-BE49-F238E27FC236}">
              <a16:creationId xmlns:a16="http://schemas.microsoft.com/office/drawing/2014/main" id="{9877A6A6-9679-4F01-B975-C781080D618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3" name="5 CuadroTexto" hidden="1">
          <a:extLst>
            <a:ext uri="{FF2B5EF4-FFF2-40B4-BE49-F238E27FC236}">
              <a16:creationId xmlns:a16="http://schemas.microsoft.com/office/drawing/2014/main" id="{1757EC25-A6E5-4F95-945B-9241007A7DD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4" name="5 CuadroTexto" hidden="1">
          <a:extLst>
            <a:ext uri="{FF2B5EF4-FFF2-40B4-BE49-F238E27FC236}">
              <a16:creationId xmlns:a16="http://schemas.microsoft.com/office/drawing/2014/main" id="{A0057047-521E-4918-953E-61C685F53B7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5" name="5 CuadroTexto" hidden="1">
          <a:extLst>
            <a:ext uri="{FF2B5EF4-FFF2-40B4-BE49-F238E27FC236}">
              <a16:creationId xmlns:a16="http://schemas.microsoft.com/office/drawing/2014/main" id="{3868FE4D-62F0-49E5-854E-0D492AD2D03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6" name="5 CuadroTexto" hidden="1">
          <a:extLst>
            <a:ext uri="{FF2B5EF4-FFF2-40B4-BE49-F238E27FC236}">
              <a16:creationId xmlns:a16="http://schemas.microsoft.com/office/drawing/2014/main" id="{9E80BA4C-3B31-4974-9E11-54E2472EBF8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7" name="5 CuadroTexto" hidden="1">
          <a:extLst>
            <a:ext uri="{FF2B5EF4-FFF2-40B4-BE49-F238E27FC236}">
              <a16:creationId xmlns:a16="http://schemas.microsoft.com/office/drawing/2014/main" id="{1A80651F-680C-4115-8046-CFA6A22774D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8" name="2 CuadroTexto" hidden="1">
          <a:extLst>
            <a:ext uri="{FF2B5EF4-FFF2-40B4-BE49-F238E27FC236}">
              <a16:creationId xmlns:a16="http://schemas.microsoft.com/office/drawing/2014/main" id="{62D2C071-5D69-445E-82F3-414F6339169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29" name="5 CuadroTexto" hidden="1">
          <a:extLst>
            <a:ext uri="{FF2B5EF4-FFF2-40B4-BE49-F238E27FC236}">
              <a16:creationId xmlns:a16="http://schemas.microsoft.com/office/drawing/2014/main" id="{B67D3577-E43D-4FB1-A6F6-F5CBF5B573D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0" name="5 CuadroTexto" hidden="1">
          <a:extLst>
            <a:ext uri="{FF2B5EF4-FFF2-40B4-BE49-F238E27FC236}">
              <a16:creationId xmlns:a16="http://schemas.microsoft.com/office/drawing/2014/main" id="{5E4ED9C8-A261-4FD0-8078-32B31606959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1" name="5 CuadroTexto" hidden="1">
          <a:extLst>
            <a:ext uri="{FF2B5EF4-FFF2-40B4-BE49-F238E27FC236}">
              <a16:creationId xmlns:a16="http://schemas.microsoft.com/office/drawing/2014/main" id="{DD64BFEC-0B47-4218-8619-864002E644E0}"/>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2" name="5 CuadroTexto" hidden="1">
          <a:extLst>
            <a:ext uri="{FF2B5EF4-FFF2-40B4-BE49-F238E27FC236}">
              <a16:creationId xmlns:a16="http://schemas.microsoft.com/office/drawing/2014/main" id="{7EA5E730-F689-481A-9704-5B2CC1FEA71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3" name="5 CuadroTexto" hidden="1">
          <a:extLst>
            <a:ext uri="{FF2B5EF4-FFF2-40B4-BE49-F238E27FC236}">
              <a16:creationId xmlns:a16="http://schemas.microsoft.com/office/drawing/2014/main" id="{176780D2-4489-4F0B-B290-9F2546142D3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4" name="5 CuadroTexto" hidden="1">
          <a:extLst>
            <a:ext uri="{FF2B5EF4-FFF2-40B4-BE49-F238E27FC236}">
              <a16:creationId xmlns:a16="http://schemas.microsoft.com/office/drawing/2014/main" id="{55B51B65-360C-4080-8CDD-1F0522F1B26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5" name="5 CuadroTexto" hidden="1">
          <a:extLst>
            <a:ext uri="{FF2B5EF4-FFF2-40B4-BE49-F238E27FC236}">
              <a16:creationId xmlns:a16="http://schemas.microsoft.com/office/drawing/2014/main" id="{D4DA4808-923C-462A-9396-E4E24B2A2ED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6" name="5 CuadroTexto" hidden="1">
          <a:extLst>
            <a:ext uri="{FF2B5EF4-FFF2-40B4-BE49-F238E27FC236}">
              <a16:creationId xmlns:a16="http://schemas.microsoft.com/office/drawing/2014/main" id="{C0330631-D4F2-4002-BD6D-86A71E9788C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7" name="5 CuadroTexto" hidden="1">
          <a:extLst>
            <a:ext uri="{FF2B5EF4-FFF2-40B4-BE49-F238E27FC236}">
              <a16:creationId xmlns:a16="http://schemas.microsoft.com/office/drawing/2014/main" id="{94DC5BBC-DF79-4260-90E4-D31A797F5B7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8" name="5 CuadroTexto" hidden="1">
          <a:extLst>
            <a:ext uri="{FF2B5EF4-FFF2-40B4-BE49-F238E27FC236}">
              <a16:creationId xmlns:a16="http://schemas.microsoft.com/office/drawing/2014/main" id="{9C59719A-9931-4BC9-8BA5-5F7490ACFCD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39" name="5 CuadroTexto" hidden="1">
          <a:extLst>
            <a:ext uri="{FF2B5EF4-FFF2-40B4-BE49-F238E27FC236}">
              <a16:creationId xmlns:a16="http://schemas.microsoft.com/office/drawing/2014/main" id="{D09758DC-287E-421E-B2D1-CA5E107B68C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0" name="5 CuadroTexto" hidden="1">
          <a:extLst>
            <a:ext uri="{FF2B5EF4-FFF2-40B4-BE49-F238E27FC236}">
              <a16:creationId xmlns:a16="http://schemas.microsoft.com/office/drawing/2014/main" id="{86D75296-24CF-4FAD-BEED-76F03372589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1" name="5 CuadroTexto" hidden="1">
          <a:extLst>
            <a:ext uri="{FF2B5EF4-FFF2-40B4-BE49-F238E27FC236}">
              <a16:creationId xmlns:a16="http://schemas.microsoft.com/office/drawing/2014/main" id="{CD17DF43-54EE-4978-BFD3-83F0B11FDFF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2" name="5 CuadroTexto" hidden="1">
          <a:extLst>
            <a:ext uri="{FF2B5EF4-FFF2-40B4-BE49-F238E27FC236}">
              <a16:creationId xmlns:a16="http://schemas.microsoft.com/office/drawing/2014/main" id="{DBB09DB8-00F5-4104-8B5E-CC978427AB9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3" name="5 CuadroTexto" hidden="1">
          <a:extLst>
            <a:ext uri="{FF2B5EF4-FFF2-40B4-BE49-F238E27FC236}">
              <a16:creationId xmlns:a16="http://schemas.microsoft.com/office/drawing/2014/main" id="{1778A545-8E5F-4457-8259-E46586DBF32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4" name="5 CuadroTexto" hidden="1">
          <a:extLst>
            <a:ext uri="{FF2B5EF4-FFF2-40B4-BE49-F238E27FC236}">
              <a16:creationId xmlns:a16="http://schemas.microsoft.com/office/drawing/2014/main" id="{4798FFF8-6014-4D95-878F-4252047F863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5" name="5 CuadroTexto" hidden="1">
          <a:extLst>
            <a:ext uri="{FF2B5EF4-FFF2-40B4-BE49-F238E27FC236}">
              <a16:creationId xmlns:a16="http://schemas.microsoft.com/office/drawing/2014/main" id="{4F74841F-0B7C-48D1-89B3-D9411D25091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6" name="5 CuadroTexto" hidden="1">
          <a:extLst>
            <a:ext uri="{FF2B5EF4-FFF2-40B4-BE49-F238E27FC236}">
              <a16:creationId xmlns:a16="http://schemas.microsoft.com/office/drawing/2014/main" id="{6E01622D-ED57-47BF-808B-D32828AE770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7" name="103 CuadroTexto" hidden="1">
          <a:extLst>
            <a:ext uri="{FF2B5EF4-FFF2-40B4-BE49-F238E27FC236}">
              <a16:creationId xmlns:a16="http://schemas.microsoft.com/office/drawing/2014/main" id="{2697A99E-2D4D-41C2-8AA9-14962652C69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8" name="2 CuadroTexto" hidden="1">
          <a:extLst>
            <a:ext uri="{FF2B5EF4-FFF2-40B4-BE49-F238E27FC236}">
              <a16:creationId xmlns:a16="http://schemas.microsoft.com/office/drawing/2014/main" id="{B2F6A7CB-5A05-4A34-A4CA-906EF9E1BEB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49" name="106 CuadroTexto" hidden="1">
          <a:extLst>
            <a:ext uri="{FF2B5EF4-FFF2-40B4-BE49-F238E27FC236}">
              <a16:creationId xmlns:a16="http://schemas.microsoft.com/office/drawing/2014/main" id="{C18F4976-7682-4EF3-B1BF-74049F1E4FF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0" name="2 CuadroTexto" hidden="1">
          <a:extLst>
            <a:ext uri="{FF2B5EF4-FFF2-40B4-BE49-F238E27FC236}">
              <a16:creationId xmlns:a16="http://schemas.microsoft.com/office/drawing/2014/main" id="{4CEBBAE1-BF39-4636-A5C2-FA4D02D7853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1" name="5 CuadroTexto" hidden="1">
          <a:extLst>
            <a:ext uri="{FF2B5EF4-FFF2-40B4-BE49-F238E27FC236}">
              <a16:creationId xmlns:a16="http://schemas.microsoft.com/office/drawing/2014/main" id="{AB95FFA1-FF69-4F72-8640-2937137E608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2" name="5 CuadroTexto" hidden="1">
          <a:extLst>
            <a:ext uri="{FF2B5EF4-FFF2-40B4-BE49-F238E27FC236}">
              <a16:creationId xmlns:a16="http://schemas.microsoft.com/office/drawing/2014/main" id="{ACD83573-19EB-43C8-91AA-8FBC6FD4769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3" name="5 CuadroTexto" hidden="1">
          <a:extLst>
            <a:ext uri="{FF2B5EF4-FFF2-40B4-BE49-F238E27FC236}">
              <a16:creationId xmlns:a16="http://schemas.microsoft.com/office/drawing/2014/main" id="{30949E2C-09E4-4B71-BC55-7C0CCA31882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4" name="5 CuadroTexto" hidden="1">
          <a:extLst>
            <a:ext uri="{FF2B5EF4-FFF2-40B4-BE49-F238E27FC236}">
              <a16:creationId xmlns:a16="http://schemas.microsoft.com/office/drawing/2014/main" id="{B57415E5-B0EE-42D3-902B-C91819A3CE4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5" name="5 CuadroTexto" hidden="1">
          <a:extLst>
            <a:ext uri="{FF2B5EF4-FFF2-40B4-BE49-F238E27FC236}">
              <a16:creationId xmlns:a16="http://schemas.microsoft.com/office/drawing/2014/main" id="{4F85D8D8-2167-4A37-A0AB-E1AFD77047D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6" name="5 CuadroTexto" hidden="1">
          <a:extLst>
            <a:ext uri="{FF2B5EF4-FFF2-40B4-BE49-F238E27FC236}">
              <a16:creationId xmlns:a16="http://schemas.microsoft.com/office/drawing/2014/main" id="{E0185AB3-46B4-4496-887F-E7E218A90F9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7" name="5 CuadroTexto" hidden="1">
          <a:extLst>
            <a:ext uri="{FF2B5EF4-FFF2-40B4-BE49-F238E27FC236}">
              <a16:creationId xmlns:a16="http://schemas.microsoft.com/office/drawing/2014/main" id="{F68425F6-49B9-4F13-ACD1-4463B847C91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8" name="5 CuadroTexto" hidden="1">
          <a:extLst>
            <a:ext uri="{FF2B5EF4-FFF2-40B4-BE49-F238E27FC236}">
              <a16:creationId xmlns:a16="http://schemas.microsoft.com/office/drawing/2014/main" id="{39E032F1-54DB-4169-BE69-E612A84C661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59" name="5 CuadroTexto" hidden="1">
          <a:extLst>
            <a:ext uri="{FF2B5EF4-FFF2-40B4-BE49-F238E27FC236}">
              <a16:creationId xmlns:a16="http://schemas.microsoft.com/office/drawing/2014/main" id="{4C21D031-7B6C-4BE8-9BE6-BE0C13849BD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0" name="5 CuadroTexto" hidden="1">
          <a:extLst>
            <a:ext uri="{FF2B5EF4-FFF2-40B4-BE49-F238E27FC236}">
              <a16:creationId xmlns:a16="http://schemas.microsoft.com/office/drawing/2014/main" id="{734DEC76-397D-49F7-B56D-E65EDF83652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1" name="5 CuadroTexto" hidden="1">
          <a:extLst>
            <a:ext uri="{FF2B5EF4-FFF2-40B4-BE49-F238E27FC236}">
              <a16:creationId xmlns:a16="http://schemas.microsoft.com/office/drawing/2014/main" id="{87305D03-C00F-44AC-8097-5B33077A622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2" name="5 CuadroTexto" hidden="1">
          <a:extLst>
            <a:ext uri="{FF2B5EF4-FFF2-40B4-BE49-F238E27FC236}">
              <a16:creationId xmlns:a16="http://schemas.microsoft.com/office/drawing/2014/main" id="{674067AE-29BA-4A25-800F-341CE8E3A01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3" name="5 CuadroTexto" hidden="1">
          <a:extLst>
            <a:ext uri="{FF2B5EF4-FFF2-40B4-BE49-F238E27FC236}">
              <a16:creationId xmlns:a16="http://schemas.microsoft.com/office/drawing/2014/main" id="{E018EEB3-F812-494F-AB01-CBC14A4C870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4" name="5 CuadroTexto" hidden="1">
          <a:extLst>
            <a:ext uri="{FF2B5EF4-FFF2-40B4-BE49-F238E27FC236}">
              <a16:creationId xmlns:a16="http://schemas.microsoft.com/office/drawing/2014/main" id="{41DE3A4C-B1D8-4322-B5F2-425791F9633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5" name="5 CuadroTexto" hidden="1">
          <a:extLst>
            <a:ext uri="{FF2B5EF4-FFF2-40B4-BE49-F238E27FC236}">
              <a16:creationId xmlns:a16="http://schemas.microsoft.com/office/drawing/2014/main" id="{F111808E-9C8B-432D-B0C5-32B5179E3230}"/>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6" name="5 CuadroTexto" hidden="1">
          <a:extLst>
            <a:ext uri="{FF2B5EF4-FFF2-40B4-BE49-F238E27FC236}">
              <a16:creationId xmlns:a16="http://schemas.microsoft.com/office/drawing/2014/main" id="{BA4BE702-8B36-4283-AF9D-3710D2AE741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7" name="1 CuadroTexto" hidden="1">
          <a:extLst>
            <a:ext uri="{FF2B5EF4-FFF2-40B4-BE49-F238E27FC236}">
              <a16:creationId xmlns:a16="http://schemas.microsoft.com/office/drawing/2014/main" id="{E9E4DC6B-8841-4370-84F8-8E19E8937E3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8" name="3 CuadroTexto" hidden="1">
          <a:extLst>
            <a:ext uri="{FF2B5EF4-FFF2-40B4-BE49-F238E27FC236}">
              <a16:creationId xmlns:a16="http://schemas.microsoft.com/office/drawing/2014/main" id="{3C61B4DB-DB88-4062-8426-D90F1AC8BBF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69" name="5 CuadroTexto" hidden="1">
          <a:extLst>
            <a:ext uri="{FF2B5EF4-FFF2-40B4-BE49-F238E27FC236}">
              <a16:creationId xmlns:a16="http://schemas.microsoft.com/office/drawing/2014/main" id="{EBAA9DAE-2263-4818-A617-366445CE5BE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0" name="5 CuadroTexto" hidden="1">
          <a:extLst>
            <a:ext uri="{FF2B5EF4-FFF2-40B4-BE49-F238E27FC236}">
              <a16:creationId xmlns:a16="http://schemas.microsoft.com/office/drawing/2014/main" id="{EB06ED81-EBF6-4F17-838D-EBB5DA4E3D6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1" name="5 CuadroTexto" hidden="1">
          <a:extLst>
            <a:ext uri="{FF2B5EF4-FFF2-40B4-BE49-F238E27FC236}">
              <a16:creationId xmlns:a16="http://schemas.microsoft.com/office/drawing/2014/main" id="{7085AD04-6F20-4480-880F-C09D8A4C9CF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2" name="5 CuadroTexto" hidden="1">
          <a:extLst>
            <a:ext uri="{FF2B5EF4-FFF2-40B4-BE49-F238E27FC236}">
              <a16:creationId xmlns:a16="http://schemas.microsoft.com/office/drawing/2014/main" id="{53FA0F6D-68D8-4938-82F4-A58745B8731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3" name="5 CuadroTexto" hidden="1">
          <a:extLst>
            <a:ext uri="{FF2B5EF4-FFF2-40B4-BE49-F238E27FC236}">
              <a16:creationId xmlns:a16="http://schemas.microsoft.com/office/drawing/2014/main" id="{64FD6E4F-FB2F-49DF-B8D8-5D9E045BE3F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4" name="5 CuadroTexto" hidden="1">
          <a:extLst>
            <a:ext uri="{FF2B5EF4-FFF2-40B4-BE49-F238E27FC236}">
              <a16:creationId xmlns:a16="http://schemas.microsoft.com/office/drawing/2014/main" id="{B5F21D47-67DF-4EFC-8195-9BE0AF954A9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5" name="5 CuadroTexto" hidden="1">
          <a:extLst>
            <a:ext uri="{FF2B5EF4-FFF2-40B4-BE49-F238E27FC236}">
              <a16:creationId xmlns:a16="http://schemas.microsoft.com/office/drawing/2014/main" id="{27882AFF-B315-4E22-8079-68B2EAB6391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6" name="5 CuadroTexto" hidden="1">
          <a:extLst>
            <a:ext uri="{FF2B5EF4-FFF2-40B4-BE49-F238E27FC236}">
              <a16:creationId xmlns:a16="http://schemas.microsoft.com/office/drawing/2014/main" id="{D35E387E-821A-4F9A-9D06-41DBA38A563C}"/>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7" name="5 CuadroTexto" hidden="1">
          <a:extLst>
            <a:ext uri="{FF2B5EF4-FFF2-40B4-BE49-F238E27FC236}">
              <a16:creationId xmlns:a16="http://schemas.microsoft.com/office/drawing/2014/main" id="{5FC2E467-8F7A-4721-8BC6-D09768722E3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8" name="5 CuadroTexto" hidden="1">
          <a:extLst>
            <a:ext uri="{FF2B5EF4-FFF2-40B4-BE49-F238E27FC236}">
              <a16:creationId xmlns:a16="http://schemas.microsoft.com/office/drawing/2014/main" id="{9D17CC81-35C1-4C62-B03A-8916BA89F10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79" name="5 CuadroTexto" hidden="1">
          <a:extLst>
            <a:ext uri="{FF2B5EF4-FFF2-40B4-BE49-F238E27FC236}">
              <a16:creationId xmlns:a16="http://schemas.microsoft.com/office/drawing/2014/main" id="{0D9CC7D9-7B2C-43EB-8CBE-4F8BF938605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0" name="5 CuadroTexto" hidden="1">
          <a:extLst>
            <a:ext uri="{FF2B5EF4-FFF2-40B4-BE49-F238E27FC236}">
              <a16:creationId xmlns:a16="http://schemas.microsoft.com/office/drawing/2014/main" id="{9AB285E8-ACBF-4A5C-994D-635A423E7A8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1" name="5 CuadroTexto" hidden="1">
          <a:extLst>
            <a:ext uri="{FF2B5EF4-FFF2-40B4-BE49-F238E27FC236}">
              <a16:creationId xmlns:a16="http://schemas.microsoft.com/office/drawing/2014/main" id="{B6D4B3C5-97E7-4DB3-8B35-3496D543781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2" name="5 CuadroTexto" hidden="1">
          <a:extLst>
            <a:ext uri="{FF2B5EF4-FFF2-40B4-BE49-F238E27FC236}">
              <a16:creationId xmlns:a16="http://schemas.microsoft.com/office/drawing/2014/main" id="{F8DB1F23-C9EA-4660-BE8F-CDCAF7468D7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3" name="5 CuadroTexto" hidden="1">
          <a:extLst>
            <a:ext uri="{FF2B5EF4-FFF2-40B4-BE49-F238E27FC236}">
              <a16:creationId xmlns:a16="http://schemas.microsoft.com/office/drawing/2014/main" id="{F46A2DB8-A7B2-49DC-8138-DCCA3B06B51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4" name="5 CuadroTexto" hidden="1">
          <a:extLst>
            <a:ext uri="{FF2B5EF4-FFF2-40B4-BE49-F238E27FC236}">
              <a16:creationId xmlns:a16="http://schemas.microsoft.com/office/drawing/2014/main" id="{D4B606AB-47B4-4905-B955-F9F90E818B3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5" name="5 CuadroTexto" hidden="1">
          <a:extLst>
            <a:ext uri="{FF2B5EF4-FFF2-40B4-BE49-F238E27FC236}">
              <a16:creationId xmlns:a16="http://schemas.microsoft.com/office/drawing/2014/main" id="{C6EAA193-7E2F-43F8-95A4-3D151CEFD99C}"/>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6" name="5 CuadroTexto" hidden="1">
          <a:extLst>
            <a:ext uri="{FF2B5EF4-FFF2-40B4-BE49-F238E27FC236}">
              <a16:creationId xmlns:a16="http://schemas.microsoft.com/office/drawing/2014/main" id="{7AF2B2D8-4A93-4A06-B927-BD9E18CE77B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7" name="5 CuadroTexto" hidden="1">
          <a:extLst>
            <a:ext uri="{FF2B5EF4-FFF2-40B4-BE49-F238E27FC236}">
              <a16:creationId xmlns:a16="http://schemas.microsoft.com/office/drawing/2014/main" id="{5FE8C243-2DBF-4FDB-978B-A4191DC5EE5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8" name="5 CuadroTexto" hidden="1">
          <a:extLst>
            <a:ext uri="{FF2B5EF4-FFF2-40B4-BE49-F238E27FC236}">
              <a16:creationId xmlns:a16="http://schemas.microsoft.com/office/drawing/2014/main" id="{C7B9B360-BC6E-479C-A0F5-56779781A20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89" name="5 CuadroTexto" hidden="1">
          <a:extLst>
            <a:ext uri="{FF2B5EF4-FFF2-40B4-BE49-F238E27FC236}">
              <a16:creationId xmlns:a16="http://schemas.microsoft.com/office/drawing/2014/main" id="{EB5FD81A-880F-42C9-95AE-FE2C145B71D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0" name="5 CuadroTexto" hidden="1">
          <a:extLst>
            <a:ext uri="{FF2B5EF4-FFF2-40B4-BE49-F238E27FC236}">
              <a16:creationId xmlns:a16="http://schemas.microsoft.com/office/drawing/2014/main" id="{2E45DDBA-EB87-4978-8465-D1798568AE3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1" name="5 CuadroTexto" hidden="1">
          <a:extLst>
            <a:ext uri="{FF2B5EF4-FFF2-40B4-BE49-F238E27FC236}">
              <a16:creationId xmlns:a16="http://schemas.microsoft.com/office/drawing/2014/main" id="{8C140C7D-CCBB-4755-BEB2-4E0549FB506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2" name="5 CuadroTexto" hidden="1">
          <a:extLst>
            <a:ext uri="{FF2B5EF4-FFF2-40B4-BE49-F238E27FC236}">
              <a16:creationId xmlns:a16="http://schemas.microsoft.com/office/drawing/2014/main" id="{58E146E5-DD9D-4B4F-9D54-59A2A5FFBDAF}"/>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3" name="5 CuadroTexto" hidden="1">
          <a:extLst>
            <a:ext uri="{FF2B5EF4-FFF2-40B4-BE49-F238E27FC236}">
              <a16:creationId xmlns:a16="http://schemas.microsoft.com/office/drawing/2014/main" id="{F2C8F244-B33A-423C-B5CC-99DC9737CDA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4" name="5 CuadroTexto" hidden="1">
          <a:extLst>
            <a:ext uri="{FF2B5EF4-FFF2-40B4-BE49-F238E27FC236}">
              <a16:creationId xmlns:a16="http://schemas.microsoft.com/office/drawing/2014/main" id="{F3C00291-B7E8-4A94-A7F3-088745DC400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5" name="5 CuadroTexto" hidden="1">
          <a:extLst>
            <a:ext uri="{FF2B5EF4-FFF2-40B4-BE49-F238E27FC236}">
              <a16:creationId xmlns:a16="http://schemas.microsoft.com/office/drawing/2014/main" id="{4F7F2A3B-C846-4108-B9F1-BC048755322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6" name="5 CuadroTexto" hidden="1">
          <a:extLst>
            <a:ext uri="{FF2B5EF4-FFF2-40B4-BE49-F238E27FC236}">
              <a16:creationId xmlns:a16="http://schemas.microsoft.com/office/drawing/2014/main" id="{26DFD2D1-529D-4168-AC41-B57EB70B6B2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7" name="5 CuadroTexto" hidden="1">
          <a:extLst>
            <a:ext uri="{FF2B5EF4-FFF2-40B4-BE49-F238E27FC236}">
              <a16:creationId xmlns:a16="http://schemas.microsoft.com/office/drawing/2014/main" id="{B92197AF-6B45-4749-A01A-2CBCD8FE9D2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8" name="5 CuadroTexto" hidden="1">
          <a:extLst>
            <a:ext uri="{FF2B5EF4-FFF2-40B4-BE49-F238E27FC236}">
              <a16:creationId xmlns:a16="http://schemas.microsoft.com/office/drawing/2014/main" id="{4E38AD21-7821-4983-9785-1C8B5DE2C1C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799" name="5 CuadroTexto" hidden="1">
          <a:extLst>
            <a:ext uri="{FF2B5EF4-FFF2-40B4-BE49-F238E27FC236}">
              <a16:creationId xmlns:a16="http://schemas.microsoft.com/office/drawing/2014/main" id="{7F178461-D017-4657-863C-E58EA7C3468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0" name="5 CuadroTexto" hidden="1">
          <a:extLst>
            <a:ext uri="{FF2B5EF4-FFF2-40B4-BE49-F238E27FC236}">
              <a16:creationId xmlns:a16="http://schemas.microsoft.com/office/drawing/2014/main" id="{E195FA15-37EB-4604-9BE2-0E0615948E5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1" name="2 CuadroTexto" hidden="1">
          <a:extLst>
            <a:ext uri="{FF2B5EF4-FFF2-40B4-BE49-F238E27FC236}">
              <a16:creationId xmlns:a16="http://schemas.microsoft.com/office/drawing/2014/main" id="{2998B6FC-C0A8-45FF-84FB-01CC626D564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2" name="5 CuadroTexto" hidden="1">
          <a:extLst>
            <a:ext uri="{FF2B5EF4-FFF2-40B4-BE49-F238E27FC236}">
              <a16:creationId xmlns:a16="http://schemas.microsoft.com/office/drawing/2014/main" id="{000ABA07-F885-474E-A140-BB9DE5D422F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3" name="5 CuadroTexto" hidden="1">
          <a:extLst>
            <a:ext uri="{FF2B5EF4-FFF2-40B4-BE49-F238E27FC236}">
              <a16:creationId xmlns:a16="http://schemas.microsoft.com/office/drawing/2014/main" id="{FF06CD34-597F-4D2C-8A69-6D62EC5E696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4" name="5 CuadroTexto" hidden="1">
          <a:extLst>
            <a:ext uri="{FF2B5EF4-FFF2-40B4-BE49-F238E27FC236}">
              <a16:creationId xmlns:a16="http://schemas.microsoft.com/office/drawing/2014/main" id="{84B29FA6-D07F-4F3A-A1FF-A0041AD8A91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5" name="5 CuadroTexto" hidden="1">
          <a:extLst>
            <a:ext uri="{FF2B5EF4-FFF2-40B4-BE49-F238E27FC236}">
              <a16:creationId xmlns:a16="http://schemas.microsoft.com/office/drawing/2014/main" id="{28F9E70C-98D2-490F-948C-77627076CEF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6" name="5 CuadroTexto" hidden="1">
          <a:extLst>
            <a:ext uri="{FF2B5EF4-FFF2-40B4-BE49-F238E27FC236}">
              <a16:creationId xmlns:a16="http://schemas.microsoft.com/office/drawing/2014/main" id="{9802C0F5-6A7A-47AD-A699-5479D1DD2E7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7" name="5 CuadroTexto" hidden="1">
          <a:extLst>
            <a:ext uri="{FF2B5EF4-FFF2-40B4-BE49-F238E27FC236}">
              <a16:creationId xmlns:a16="http://schemas.microsoft.com/office/drawing/2014/main" id="{7C378F62-1503-481A-8A73-A75136E4B97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8" name="5 CuadroTexto" hidden="1">
          <a:extLst>
            <a:ext uri="{FF2B5EF4-FFF2-40B4-BE49-F238E27FC236}">
              <a16:creationId xmlns:a16="http://schemas.microsoft.com/office/drawing/2014/main" id="{FA0058F6-D356-4FE7-B367-4A9D791F6FC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09" name="5 CuadroTexto" hidden="1">
          <a:extLst>
            <a:ext uri="{FF2B5EF4-FFF2-40B4-BE49-F238E27FC236}">
              <a16:creationId xmlns:a16="http://schemas.microsoft.com/office/drawing/2014/main" id="{F9B87AE6-76A8-46BA-B0C0-9D67DB7D8E2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0" name="5 CuadroTexto" hidden="1">
          <a:extLst>
            <a:ext uri="{FF2B5EF4-FFF2-40B4-BE49-F238E27FC236}">
              <a16:creationId xmlns:a16="http://schemas.microsoft.com/office/drawing/2014/main" id="{7DF214B0-D696-4EC7-8A67-92EA9D2FFE8C}"/>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1" name="5 CuadroTexto" hidden="1">
          <a:extLst>
            <a:ext uri="{FF2B5EF4-FFF2-40B4-BE49-F238E27FC236}">
              <a16:creationId xmlns:a16="http://schemas.microsoft.com/office/drawing/2014/main" id="{2019AD09-4FC5-41B0-9CA7-F818D94D811E}"/>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2" name="5 CuadroTexto" hidden="1">
          <a:extLst>
            <a:ext uri="{FF2B5EF4-FFF2-40B4-BE49-F238E27FC236}">
              <a16:creationId xmlns:a16="http://schemas.microsoft.com/office/drawing/2014/main" id="{60E7DC1A-6B04-4BC6-B0F5-65BCEE59323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3" name="5 CuadroTexto" hidden="1">
          <a:extLst>
            <a:ext uri="{FF2B5EF4-FFF2-40B4-BE49-F238E27FC236}">
              <a16:creationId xmlns:a16="http://schemas.microsoft.com/office/drawing/2014/main" id="{D56E0D91-D2A1-4BAF-8825-8E4AD73D045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4" name="5 CuadroTexto" hidden="1">
          <a:extLst>
            <a:ext uri="{FF2B5EF4-FFF2-40B4-BE49-F238E27FC236}">
              <a16:creationId xmlns:a16="http://schemas.microsoft.com/office/drawing/2014/main" id="{80F506D1-F52C-44B2-B248-740FC18AEAA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5" name="5 CuadroTexto" hidden="1">
          <a:extLst>
            <a:ext uri="{FF2B5EF4-FFF2-40B4-BE49-F238E27FC236}">
              <a16:creationId xmlns:a16="http://schemas.microsoft.com/office/drawing/2014/main" id="{AA7E559B-F040-4AFC-A6B0-8EF0AB159D0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6" name="5 CuadroTexto" hidden="1">
          <a:extLst>
            <a:ext uri="{FF2B5EF4-FFF2-40B4-BE49-F238E27FC236}">
              <a16:creationId xmlns:a16="http://schemas.microsoft.com/office/drawing/2014/main" id="{5941DE05-B412-498F-AAB7-22E35F2E23FA}"/>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7" name="5 CuadroTexto" hidden="1">
          <a:extLst>
            <a:ext uri="{FF2B5EF4-FFF2-40B4-BE49-F238E27FC236}">
              <a16:creationId xmlns:a16="http://schemas.microsoft.com/office/drawing/2014/main" id="{8405DDA9-C453-46B1-A15A-1BE56774DBD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8" name="5 CuadroTexto" hidden="1">
          <a:extLst>
            <a:ext uri="{FF2B5EF4-FFF2-40B4-BE49-F238E27FC236}">
              <a16:creationId xmlns:a16="http://schemas.microsoft.com/office/drawing/2014/main" id="{A671685C-6ED2-455E-BC34-B46C6874E85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19" name="5 CuadroTexto" hidden="1">
          <a:extLst>
            <a:ext uri="{FF2B5EF4-FFF2-40B4-BE49-F238E27FC236}">
              <a16:creationId xmlns:a16="http://schemas.microsoft.com/office/drawing/2014/main" id="{4BD7FEA4-FC9D-402B-9F5E-64B376F8429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0" name="103 CuadroTexto" hidden="1">
          <a:extLst>
            <a:ext uri="{FF2B5EF4-FFF2-40B4-BE49-F238E27FC236}">
              <a16:creationId xmlns:a16="http://schemas.microsoft.com/office/drawing/2014/main" id="{01E7CEFC-9818-4C41-B3C5-4AE8FD456264}"/>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1" name="2 CuadroTexto" hidden="1">
          <a:extLst>
            <a:ext uri="{FF2B5EF4-FFF2-40B4-BE49-F238E27FC236}">
              <a16:creationId xmlns:a16="http://schemas.microsoft.com/office/drawing/2014/main" id="{E6F2A91C-0B34-4BE5-8999-1D227DC8FC4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2" name="106 CuadroTexto" hidden="1">
          <a:extLst>
            <a:ext uri="{FF2B5EF4-FFF2-40B4-BE49-F238E27FC236}">
              <a16:creationId xmlns:a16="http://schemas.microsoft.com/office/drawing/2014/main" id="{6C4C742C-E4F3-4FAB-B262-A2ADD9454C1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3" name="2 CuadroTexto" hidden="1">
          <a:extLst>
            <a:ext uri="{FF2B5EF4-FFF2-40B4-BE49-F238E27FC236}">
              <a16:creationId xmlns:a16="http://schemas.microsoft.com/office/drawing/2014/main" id="{C58A8160-85DB-476A-A75D-97A1D8C2DCE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4" name="5 CuadroTexto" hidden="1">
          <a:extLst>
            <a:ext uri="{FF2B5EF4-FFF2-40B4-BE49-F238E27FC236}">
              <a16:creationId xmlns:a16="http://schemas.microsoft.com/office/drawing/2014/main" id="{45CC4EE7-434B-40A1-B628-8FF8513A1DE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5" name="5 CuadroTexto" hidden="1">
          <a:extLst>
            <a:ext uri="{FF2B5EF4-FFF2-40B4-BE49-F238E27FC236}">
              <a16:creationId xmlns:a16="http://schemas.microsoft.com/office/drawing/2014/main" id="{B3BE9B3B-0FCB-4A04-AB74-B4B90B8A4415}"/>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6" name="5 CuadroTexto" hidden="1">
          <a:extLst>
            <a:ext uri="{FF2B5EF4-FFF2-40B4-BE49-F238E27FC236}">
              <a16:creationId xmlns:a16="http://schemas.microsoft.com/office/drawing/2014/main" id="{DFA947F8-DA4A-41F7-9A92-EC5AE2CD931D}"/>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7" name="5 CuadroTexto" hidden="1">
          <a:extLst>
            <a:ext uri="{FF2B5EF4-FFF2-40B4-BE49-F238E27FC236}">
              <a16:creationId xmlns:a16="http://schemas.microsoft.com/office/drawing/2014/main" id="{BB9982A9-7633-4DCC-9CEE-76079EC4951B}"/>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8" name="5 CuadroTexto" hidden="1">
          <a:extLst>
            <a:ext uri="{FF2B5EF4-FFF2-40B4-BE49-F238E27FC236}">
              <a16:creationId xmlns:a16="http://schemas.microsoft.com/office/drawing/2014/main" id="{622AFB30-2523-4E85-BB5B-699DFD987530}"/>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29" name="5 CuadroTexto" hidden="1">
          <a:extLst>
            <a:ext uri="{FF2B5EF4-FFF2-40B4-BE49-F238E27FC236}">
              <a16:creationId xmlns:a16="http://schemas.microsoft.com/office/drawing/2014/main" id="{8FCF77ED-102E-4157-BA6D-9F18C6ACCB72}"/>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0" name="5 CuadroTexto" hidden="1">
          <a:extLst>
            <a:ext uri="{FF2B5EF4-FFF2-40B4-BE49-F238E27FC236}">
              <a16:creationId xmlns:a16="http://schemas.microsoft.com/office/drawing/2014/main" id="{EF0D9D5B-5D99-4397-A4B9-136B1363C4C7}"/>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1" name="5 CuadroTexto" hidden="1">
          <a:extLst>
            <a:ext uri="{FF2B5EF4-FFF2-40B4-BE49-F238E27FC236}">
              <a16:creationId xmlns:a16="http://schemas.microsoft.com/office/drawing/2014/main" id="{4E49D7BF-38E4-4293-B974-F1D38185AB6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2" name="5 CuadroTexto" hidden="1">
          <a:extLst>
            <a:ext uri="{FF2B5EF4-FFF2-40B4-BE49-F238E27FC236}">
              <a16:creationId xmlns:a16="http://schemas.microsoft.com/office/drawing/2014/main" id="{104063B1-89D3-4941-8748-4F3D209CA53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3" name="5 CuadroTexto" hidden="1">
          <a:extLst>
            <a:ext uri="{FF2B5EF4-FFF2-40B4-BE49-F238E27FC236}">
              <a16:creationId xmlns:a16="http://schemas.microsoft.com/office/drawing/2014/main" id="{BFB8B046-0983-4883-8F7E-63460D75FEE8}"/>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4" name="5 CuadroTexto" hidden="1">
          <a:extLst>
            <a:ext uri="{FF2B5EF4-FFF2-40B4-BE49-F238E27FC236}">
              <a16:creationId xmlns:a16="http://schemas.microsoft.com/office/drawing/2014/main" id="{AB19E724-0E24-4DDD-ADA3-AE7E3C087303}"/>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5" name="5 CuadroTexto" hidden="1">
          <a:extLst>
            <a:ext uri="{FF2B5EF4-FFF2-40B4-BE49-F238E27FC236}">
              <a16:creationId xmlns:a16="http://schemas.microsoft.com/office/drawing/2014/main" id="{6D07C474-3FD5-42AB-9BC7-880FF39C00A1}"/>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6" name="5 CuadroTexto" hidden="1">
          <a:extLst>
            <a:ext uri="{FF2B5EF4-FFF2-40B4-BE49-F238E27FC236}">
              <a16:creationId xmlns:a16="http://schemas.microsoft.com/office/drawing/2014/main" id="{3A0F6FBB-CFD5-4421-BFBB-12083AE5393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7" name="5 CuadroTexto" hidden="1">
          <a:extLst>
            <a:ext uri="{FF2B5EF4-FFF2-40B4-BE49-F238E27FC236}">
              <a16:creationId xmlns:a16="http://schemas.microsoft.com/office/drawing/2014/main" id="{54F611EB-4DCB-48DA-BC9E-EAA01A91F929}"/>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8" name="5 CuadroTexto" hidden="1">
          <a:extLst>
            <a:ext uri="{FF2B5EF4-FFF2-40B4-BE49-F238E27FC236}">
              <a16:creationId xmlns:a16="http://schemas.microsoft.com/office/drawing/2014/main" id="{080ADC5B-3158-4327-B954-1F7EDA806A26}"/>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1120</xdr:row>
      <xdr:rowOff>0</xdr:rowOff>
    </xdr:from>
    <xdr:ext cx="185487" cy="264560"/>
    <xdr:sp macro="" textlink="">
      <xdr:nvSpPr>
        <xdr:cNvPr id="839" name="5 CuadroTexto" hidden="1">
          <a:extLst>
            <a:ext uri="{FF2B5EF4-FFF2-40B4-BE49-F238E27FC236}">
              <a16:creationId xmlns:a16="http://schemas.microsoft.com/office/drawing/2014/main" id="{8A91F375-02F3-4B2B-8A31-62FDC354B9FC}"/>
            </a:ext>
          </a:extLst>
        </xdr:cNvPr>
        <xdr:cNvSpPr txBox="1"/>
      </xdr:nvSpPr>
      <xdr:spPr>
        <a:xfrm>
          <a:off x="652145" y="537781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0" name="1 CuadroTexto" hidden="1">
          <a:extLst>
            <a:ext uri="{FF2B5EF4-FFF2-40B4-BE49-F238E27FC236}">
              <a16:creationId xmlns:a16="http://schemas.microsoft.com/office/drawing/2014/main" id="{250338C3-F787-4B15-88BC-F0455341D86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1" name="3 CuadroTexto" hidden="1">
          <a:extLst>
            <a:ext uri="{FF2B5EF4-FFF2-40B4-BE49-F238E27FC236}">
              <a16:creationId xmlns:a16="http://schemas.microsoft.com/office/drawing/2014/main" id="{E4E5E7A7-75FB-4DC3-829E-124ED358848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2" name="5 CuadroTexto" hidden="1">
          <a:extLst>
            <a:ext uri="{FF2B5EF4-FFF2-40B4-BE49-F238E27FC236}">
              <a16:creationId xmlns:a16="http://schemas.microsoft.com/office/drawing/2014/main" id="{3DEA627D-5203-4C96-9DC1-B699E8610BE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3" name="5 CuadroTexto" hidden="1">
          <a:extLst>
            <a:ext uri="{FF2B5EF4-FFF2-40B4-BE49-F238E27FC236}">
              <a16:creationId xmlns:a16="http://schemas.microsoft.com/office/drawing/2014/main" id="{75857D2E-4020-4128-9A8B-9FBCE5D0B7D6}"/>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4" name="5 CuadroTexto" hidden="1">
          <a:extLst>
            <a:ext uri="{FF2B5EF4-FFF2-40B4-BE49-F238E27FC236}">
              <a16:creationId xmlns:a16="http://schemas.microsoft.com/office/drawing/2014/main" id="{40BD1AEA-81AA-4A54-8246-48C4688BD38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5" name="5 CuadroTexto" hidden="1">
          <a:extLst>
            <a:ext uri="{FF2B5EF4-FFF2-40B4-BE49-F238E27FC236}">
              <a16:creationId xmlns:a16="http://schemas.microsoft.com/office/drawing/2014/main" id="{10352AF2-967B-4B6F-86DB-44762855892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6" name="5 CuadroTexto" hidden="1">
          <a:extLst>
            <a:ext uri="{FF2B5EF4-FFF2-40B4-BE49-F238E27FC236}">
              <a16:creationId xmlns:a16="http://schemas.microsoft.com/office/drawing/2014/main" id="{C563C490-25AA-4B03-92F2-1BC133D4E37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7" name="5 CuadroTexto" hidden="1">
          <a:extLst>
            <a:ext uri="{FF2B5EF4-FFF2-40B4-BE49-F238E27FC236}">
              <a16:creationId xmlns:a16="http://schemas.microsoft.com/office/drawing/2014/main" id="{5C1119C7-2C87-4F29-B68C-A9BA6D781BC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8" name="5 CuadroTexto" hidden="1">
          <a:extLst>
            <a:ext uri="{FF2B5EF4-FFF2-40B4-BE49-F238E27FC236}">
              <a16:creationId xmlns:a16="http://schemas.microsoft.com/office/drawing/2014/main" id="{CFA14567-6D92-4763-BD9C-646835D8664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49" name="5 CuadroTexto" hidden="1">
          <a:extLst>
            <a:ext uri="{FF2B5EF4-FFF2-40B4-BE49-F238E27FC236}">
              <a16:creationId xmlns:a16="http://schemas.microsoft.com/office/drawing/2014/main" id="{EC5404BE-D057-4E2B-841E-EC77791DFA7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0" name="5 CuadroTexto" hidden="1">
          <a:extLst>
            <a:ext uri="{FF2B5EF4-FFF2-40B4-BE49-F238E27FC236}">
              <a16:creationId xmlns:a16="http://schemas.microsoft.com/office/drawing/2014/main" id="{4225FAAF-E7EB-42E2-9A09-BD73BC18F19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1" name="5 CuadroTexto" hidden="1">
          <a:extLst>
            <a:ext uri="{FF2B5EF4-FFF2-40B4-BE49-F238E27FC236}">
              <a16:creationId xmlns:a16="http://schemas.microsoft.com/office/drawing/2014/main" id="{E5315EA8-A094-49E8-B719-098F3A64460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2" name="5 CuadroTexto" hidden="1">
          <a:extLst>
            <a:ext uri="{FF2B5EF4-FFF2-40B4-BE49-F238E27FC236}">
              <a16:creationId xmlns:a16="http://schemas.microsoft.com/office/drawing/2014/main" id="{DD907336-5112-4EF0-A446-BC874AAD941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3" name="5 CuadroTexto" hidden="1">
          <a:extLst>
            <a:ext uri="{FF2B5EF4-FFF2-40B4-BE49-F238E27FC236}">
              <a16:creationId xmlns:a16="http://schemas.microsoft.com/office/drawing/2014/main" id="{5254F6AC-9D1A-474E-970B-F69F7E531AB6}"/>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4" name="5 CuadroTexto" hidden="1">
          <a:extLst>
            <a:ext uri="{FF2B5EF4-FFF2-40B4-BE49-F238E27FC236}">
              <a16:creationId xmlns:a16="http://schemas.microsoft.com/office/drawing/2014/main" id="{6721A4C7-4065-43E2-9C1D-B22EDD5349A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5" name="5 CuadroTexto" hidden="1">
          <a:extLst>
            <a:ext uri="{FF2B5EF4-FFF2-40B4-BE49-F238E27FC236}">
              <a16:creationId xmlns:a16="http://schemas.microsoft.com/office/drawing/2014/main" id="{7DA5191B-F5E7-4659-9D56-77518213FC8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6" name="5 CuadroTexto" hidden="1">
          <a:extLst>
            <a:ext uri="{FF2B5EF4-FFF2-40B4-BE49-F238E27FC236}">
              <a16:creationId xmlns:a16="http://schemas.microsoft.com/office/drawing/2014/main" id="{7B080A1F-C80B-4538-9E7F-BDC043D712F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7" name="5 CuadroTexto" hidden="1">
          <a:extLst>
            <a:ext uri="{FF2B5EF4-FFF2-40B4-BE49-F238E27FC236}">
              <a16:creationId xmlns:a16="http://schemas.microsoft.com/office/drawing/2014/main" id="{EE3918FF-9D80-4F76-AA5F-3701E46ECE6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8" name="5 CuadroTexto" hidden="1">
          <a:extLst>
            <a:ext uri="{FF2B5EF4-FFF2-40B4-BE49-F238E27FC236}">
              <a16:creationId xmlns:a16="http://schemas.microsoft.com/office/drawing/2014/main" id="{FBFCD180-A5CC-4DD3-9633-774677C36CB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59" name="5 CuadroTexto" hidden="1">
          <a:extLst>
            <a:ext uri="{FF2B5EF4-FFF2-40B4-BE49-F238E27FC236}">
              <a16:creationId xmlns:a16="http://schemas.microsoft.com/office/drawing/2014/main" id="{7F766B40-1938-46B2-BACB-BAEAE146204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0" name="5 CuadroTexto" hidden="1">
          <a:extLst>
            <a:ext uri="{FF2B5EF4-FFF2-40B4-BE49-F238E27FC236}">
              <a16:creationId xmlns:a16="http://schemas.microsoft.com/office/drawing/2014/main" id="{5B4BFF4F-2865-4388-A031-5FAAF8C5716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1" name="5 CuadroTexto" hidden="1">
          <a:extLst>
            <a:ext uri="{FF2B5EF4-FFF2-40B4-BE49-F238E27FC236}">
              <a16:creationId xmlns:a16="http://schemas.microsoft.com/office/drawing/2014/main" id="{0A79061F-BE20-486F-80B1-21795C79056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2" name="5 CuadroTexto" hidden="1">
          <a:extLst>
            <a:ext uri="{FF2B5EF4-FFF2-40B4-BE49-F238E27FC236}">
              <a16:creationId xmlns:a16="http://schemas.microsoft.com/office/drawing/2014/main" id="{F3A757EE-36F4-47AD-B422-6831B14229D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3" name="5 CuadroTexto" hidden="1">
          <a:extLst>
            <a:ext uri="{FF2B5EF4-FFF2-40B4-BE49-F238E27FC236}">
              <a16:creationId xmlns:a16="http://schemas.microsoft.com/office/drawing/2014/main" id="{6DBD1570-55CE-48CB-92A8-33B4F4AD584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4" name="5 CuadroTexto" hidden="1">
          <a:extLst>
            <a:ext uri="{FF2B5EF4-FFF2-40B4-BE49-F238E27FC236}">
              <a16:creationId xmlns:a16="http://schemas.microsoft.com/office/drawing/2014/main" id="{C8E7CF9C-6DC0-42AB-8F46-AF326E37DDA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5" name="5 CuadroTexto" hidden="1">
          <a:extLst>
            <a:ext uri="{FF2B5EF4-FFF2-40B4-BE49-F238E27FC236}">
              <a16:creationId xmlns:a16="http://schemas.microsoft.com/office/drawing/2014/main" id="{E1EB44AD-DFAE-4DF7-BEE0-70C021AC697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6" name="5 CuadroTexto" hidden="1">
          <a:extLst>
            <a:ext uri="{FF2B5EF4-FFF2-40B4-BE49-F238E27FC236}">
              <a16:creationId xmlns:a16="http://schemas.microsoft.com/office/drawing/2014/main" id="{4116234D-92C2-4C73-80C6-597F011A5E7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7" name="5 CuadroTexto" hidden="1">
          <a:extLst>
            <a:ext uri="{FF2B5EF4-FFF2-40B4-BE49-F238E27FC236}">
              <a16:creationId xmlns:a16="http://schemas.microsoft.com/office/drawing/2014/main" id="{ED94A30C-B887-4815-A0BF-74339008BBA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8" name="5 CuadroTexto" hidden="1">
          <a:extLst>
            <a:ext uri="{FF2B5EF4-FFF2-40B4-BE49-F238E27FC236}">
              <a16:creationId xmlns:a16="http://schemas.microsoft.com/office/drawing/2014/main" id="{C7BF07E1-6EE4-4C9F-BC10-1AAC3A10849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69" name="5 CuadroTexto" hidden="1">
          <a:extLst>
            <a:ext uri="{FF2B5EF4-FFF2-40B4-BE49-F238E27FC236}">
              <a16:creationId xmlns:a16="http://schemas.microsoft.com/office/drawing/2014/main" id="{D0EF01EF-44F0-4AE7-B476-B8C25EB603F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0" name="5 CuadroTexto" hidden="1">
          <a:extLst>
            <a:ext uri="{FF2B5EF4-FFF2-40B4-BE49-F238E27FC236}">
              <a16:creationId xmlns:a16="http://schemas.microsoft.com/office/drawing/2014/main" id="{ED7BC368-4C47-444C-B606-32E7469A93D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1" name="5 CuadroTexto" hidden="1">
          <a:extLst>
            <a:ext uri="{FF2B5EF4-FFF2-40B4-BE49-F238E27FC236}">
              <a16:creationId xmlns:a16="http://schemas.microsoft.com/office/drawing/2014/main" id="{601BC9E1-905E-4962-8BE7-547FFF35245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2" name="5 CuadroTexto" hidden="1">
          <a:extLst>
            <a:ext uri="{FF2B5EF4-FFF2-40B4-BE49-F238E27FC236}">
              <a16:creationId xmlns:a16="http://schemas.microsoft.com/office/drawing/2014/main" id="{509F5A79-C402-4947-B070-4B1FEF106A1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3" name="5 CuadroTexto" hidden="1">
          <a:extLst>
            <a:ext uri="{FF2B5EF4-FFF2-40B4-BE49-F238E27FC236}">
              <a16:creationId xmlns:a16="http://schemas.microsoft.com/office/drawing/2014/main" id="{DA507F9D-189E-45A1-B22A-D6F4DECBACC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4" name="2 CuadroTexto" hidden="1">
          <a:extLst>
            <a:ext uri="{FF2B5EF4-FFF2-40B4-BE49-F238E27FC236}">
              <a16:creationId xmlns:a16="http://schemas.microsoft.com/office/drawing/2014/main" id="{77D5ED14-B816-43AC-9DDE-67BACB2D39F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5" name="5 CuadroTexto" hidden="1">
          <a:extLst>
            <a:ext uri="{FF2B5EF4-FFF2-40B4-BE49-F238E27FC236}">
              <a16:creationId xmlns:a16="http://schemas.microsoft.com/office/drawing/2014/main" id="{4B104D18-D065-4354-980B-7E4254775C8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6" name="5 CuadroTexto" hidden="1">
          <a:extLst>
            <a:ext uri="{FF2B5EF4-FFF2-40B4-BE49-F238E27FC236}">
              <a16:creationId xmlns:a16="http://schemas.microsoft.com/office/drawing/2014/main" id="{E362C2C0-0506-4646-A2F2-E4C06B23BBD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7" name="5 CuadroTexto" hidden="1">
          <a:extLst>
            <a:ext uri="{FF2B5EF4-FFF2-40B4-BE49-F238E27FC236}">
              <a16:creationId xmlns:a16="http://schemas.microsoft.com/office/drawing/2014/main" id="{BF621DF6-27C7-478F-8468-BA18971BF09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8" name="5 CuadroTexto" hidden="1">
          <a:extLst>
            <a:ext uri="{FF2B5EF4-FFF2-40B4-BE49-F238E27FC236}">
              <a16:creationId xmlns:a16="http://schemas.microsoft.com/office/drawing/2014/main" id="{230EB94D-EB4C-4264-A345-9A97933292F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79" name="5 CuadroTexto" hidden="1">
          <a:extLst>
            <a:ext uri="{FF2B5EF4-FFF2-40B4-BE49-F238E27FC236}">
              <a16:creationId xmlns:a16="http://schemas.microsoft.com/office/drawing/2014/main" id="{02827D81-4849-42C6-913F-77643F6EA7F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0" name="5 CuadroTexto" hidden="1">
          <a:extLst>
            <a:ext uri="{FF2B5EF4-FFF2-40B4-BE49-F238E27FC236}">
              <a16:creationId xmlns:a16="http://schemas.microsoft.com/office/drawing/2014/main" id="{ADA750BF-DF7C-4C1D-95D0-11E4C999811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1" name="5 CuadroTexto" hidden="1">
          <a:extLst>
            <a:ext uri="{FF2B5EF4-FFF2-40B4-BE49-F238E27FC236}">
              <a16:creationId xmlns:a16="http://schemas.microsoft.com/office/drawing/2014/main" id="{4207AEAB-9114-488D-8BCB-0226BB18532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2" name="5 CuadroTexto" hidden="1">
          <a:extLst>
            <a:ext uri="{FF2B5EF4-FFF2-40B4-BE49-F238E27FC236}">
              <a16:creationId xmlns:a16="http://schemas.microsoft.com/office/drawing/2014/main" id="{779A3003-5E10-4557-8A87-92DC9E456D7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3" name="5 CuadroTexto" hidden="1">
          <a:extLst>
            <a:ext uri="{FF2B5EF4-FFF2-40B4-BE49-F238E27FC236}">
              <a16:creationId xmlns:a16="http://schemas.microsoft.com/office/drawing/2014/main" id="{FD7A03C2-624D-479D-ABB1-DA043C54759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4" name="5 CuadroTexto" hidden="1">
          <a:extLst>
            <a:ext uri="{FF2B5EF4-FFF2-40B4-BE49-F238E27FC236}">
              <a16:creationId xmlns:a16="http://schemas.microsoft.com/office/drawing/2014/main" id="{9E65C3DF-690C-450F-9CE0-378E84AA6E3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5" name="5 CuadroTexto" hidden="1">
          <a:extLst>
            <a:ext uri="{FF2B5EF4-FFF2-40B4-BE49-F238E27FC236}">
              <a16:creationId xmlns:a16="http://schemas.microsoft.com/office/drawing/2014/main" id="{5D2B007C-E458-44FE-91E8-849259CF646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6" name="5 CuadroTexto" hidden="1">
          <a:extLst>
            <a:ext uri="{FF2B5EF4-FFF2-40B4-BE49-F238E27FC236}">
              <a16:creationId xmlns:a16="http://schemas.microsoft.com/office/drawing/2014/main" id="{C6610280-F959-4134-807A-CBEFBFE8C2A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7" name="5 CuadroTexto" hidden="1">
          <a:extLst>
            <a:ext uri="{FF2B5EF4-FFF2-40B4-BE49-F238E27FC236}">
              <a16:creationId xmlns:a16="http://schemas.microsoft.com/office/drawing/2014/main" id="{458595B6-E6A4-4274-A3D3-63BA81BBF94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8" name="5 CuadroTexto" hidden="1">
          <a:extLst>
            <a:ext uri="{FF2B5EF4-FFF2-40B4-BE49-F238E27FC236}">
              <a16:creationId xmlns:a16="http://schemas.microsoft.com/office/drawing/2014/main" id="{67C333A4-433C-4FDB-BDAD-167A83E5D3E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89" name="5 CuadroTexto" hidden="1">
          <a:extLst>
            <a:ext uri="{FF2B5EF4-FFF2-40B4-BE49-F238E27FC236}">
              <a16:creationId xmlns:a16="http://schemas.microsoft.com/office/drawing/2014/main" id="{0433F6D7-C92D-43CB-AB86-97FF6AC4CA5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0" name="5 CuadroTexto" hidden="1">
          <a:extLst>
            <a:ext uri="{FF2B5EF4-FFF2-40B4-BE49-F238E27FC236}">
              <a16:creationId xmlns:a16="http://schemas.microsoft.com/office/drawing/2014/main" id="{F2B1AD68-0FF6-4E25-8D6B-F7CBC78A760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1" name="5 CuadroTexto" hidden="1">
          <a:extLst>
            <a:ext uri="{FF2B5EF4-FFF2-40B4-BE49-F238E27FC236}">
              <a16:creationId xmlns:a16="http://schemas.microsoft.com/office/drawing/2014/main" id="{38C973F7-9FA4-4F3D-9B28-D103B40314B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2" name="5 CuadroTexto" hidden="1">
          <a:extLst>
            <a:ext uri="{FF2B5EF4-FFF2-40B4-BE49-F238E27FC236}">
              <a16:creationId xmlns:a16="http://schemas.microsoft.com/office/drawing/2014/main" id="{938011A8-F99E-4E70-B3D3-6FCFB3857CE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3" name="103 CuadroTexto" hidden="1">
          <a:extLst>
            <a:ext uri="{FF2B5EF4-FFF2-40B4-BE49-F238E27FC236}">
              <a16:creationId xmlns:a16="http://schemas.microsoft.com/office/drawing/2014/main" id="{1D1FBFB9-5B5C-49CA-810F-E61C570DDA0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4" name="2 CuadroTexto" hidden="1">
          <a:extLst>
            <a:ext uri="{FF2B5EF4-FFF2-40B4-BE49-F238E27FC236}">
              <a16:creationId xmlns:a16="http://schemas.microsoft.com/office/drawing/2014/main" id="{1ACA236E-DBDE-4BC2-84A2-308ECFB22C9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5" name="106 CuadroTexto" hidden="1">
          <a:extLst>
            <a:ext uri="{FF2B5EF4-FFF2-40B4-BE49-F238E27FC236}">
              <a16:creationId xmlns:a16="http://schemas.microsoft.com/office/drawing/2014/main" id="{012344F1-B3FC-4E60-AE4B-0D9B129CB40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6" name="2 CuadroTexto" hidden="1">
          <a:extLst>
            <a:ext uri="{FF2B5EF4-FFF2-40B4-BE49-F238E27FC236}">
              <a16:creationId xmlns:a16="http://schemas.microsoft.com/office/drawing/2014/main" id="{5740D0E1-762B-47B7-96E0-820A19316F9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7" name="5 CuadroTexto" hidden="1">
          <a:extLst>
            <a:ext uri="{FF2B5EF4-FFF2-40B4-BE49-F238E27FC236}">
              <a16:creationId xmlns:a16="http://schemas.microsoft.com/office/drawing/2014/main" id="{A2D3EF08-5E32-4FCA-95EF-E7EC7E554BF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8" name="5 CuadroTexto" hidden="1">
          <a:extLst>
            <a:ext uri="{FF2B5EF4-FFF2-40B4-BE49-F238E27FC236}">
              <a16:creationId xmlns:a16="http://schemas.microsoft.com/office/drawing/2014/main" id="{7B771C90-8A28-4B69-B804-0930A307413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899" name="5 CuadroTexto" hidden="1">
          <a:extLst>
            <a:ext uri="{FF2B5EF4-FFF2-40B4-BE49-F238E27FC236}">
              <a16:creationId xmlns:a16="http://schemas.microsoft.com/office/drawing/2014/main" id="{D505D03E-F068-4BFD-8232-42CE7CE4043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0" name="5 CuadroTexto" hidden="1">
          <a:extLst>
            <a:ext uri="{FF2B5EF4-FFF2-40B4-BE49-F238E27FC236}">
              <a16:creationId xmlns:a16="http://schemas.microsoft.com/office/drawing/2014/main" id="{CE34E5B6-B9E9-4897-B738-9EBD26AF5B5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1" name="5 CuadroTexto" hidden="1">
          <a:extLst>
            <a:ext uri="{FF2B5EF4-FFF2-40B4-BE49-F238E27FC236}">
              <a16:creationId xmlns:a16="http://schemas.microsoft.com/office/drawing/2014/main" id="{CD5500DC-5D1C-410D-9429-95D423CD686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2" name="5 CuadroTexto" hidden="1">
          <a:extLst>
            <a:ext uri="{FF2B5EF4-FFF2-40B4-BE49-F238E27FC236}">
              <a16:creationId xmlns:a16="http://schemas.microsoft.com/office/drawing/2014/main" id="{6C773481-08FA-4C8B-B851-47E69725C78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3" name="5 CuadroTexto" hidden="1">
          <a:extLst>
            <a:ext uri="{FF2B5EF4-FFF2-40B4-BE49-F238E27FC236}">
              <a16:creationId xmlns:a16="http://schemas.microsoft.com/office/drawing/2014/main" id="{D2FBF8AD-19B3-4F14-A8DA-4A037F32D1F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4" name="5 CuadroTexto" hidden="1">
          <a:extLst>
            <a:ext uri="{FF2B5EF4-FFF2-40B4-BE49-F238E27FC236}">
              <a16:creationId xmlns:a16="http://schemas.microsoft.com/office/drawing/2014/main" id="{F4C7D80F-BCA7-4CBF-A3C6-E2BCD2F6A90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5" name="5 CuadroTexto" hidden="1">
          <a:extLst>
            <a:ext uri="{FF2B5EF4-FFF2-40B4-BE49-F238E27FC236}">
              <a16:creationId xmlns:a16="http://schemas.microsoft.com/office/drawing/2014/main" id="{E757C7F7-C929-4E25-85C5-486749C1C42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6" name="5 CuadroTexto" hidden="1">
          <a:extLst>
            <a:ext uri="{FF2B5EF4-FFF2-40B4-BE49-F238E27FC236}">
              <a16:creationId xmlns:a16="http://schemas.microsoft.com/office/drawing/2014/main" id="{A818F30B-ABC8-4170-9366-B8986535D30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7" name="5 CuadroTexto" hidden="1">
          <a:extLst>
            <a:ext uri="{FF2B5EF4-FFF2-40B4-BE49-F238E27FC236}">
              <a16:creationId xmlns:a16="http://schemas.microsoft.com/office/drawing/2014/main" id="{C8C2BCAC-5A01-4166-A474-71D57908C37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8" name="5 CuadroTexto" hidden="1">
          <a:extLst>
            <a:ext uri="{FF2B5EF4-FFF2-40B4-BE49-F238E27FC236}">
              <a16:creationId xmlns:a16="http://schemas.microsoft.com/office/drawing/2014/main" id="{CC9BE860-6F6F-4CAE-8C07-E91D42296BE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09" name="5 CuadroTexto" hidden="1">
          <a:extLst>
            <a:ext uri="{FF2B5EF4-FFF2-40B4-BE49-F238E27FC236}">
              <a16:creationId xmlns:a16="http://schemas.microsoft.com/office/drawing/2014/main" id="{CBBA7A07-4176-44D0-99F4-46FAB3BECD9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10" name="5 CuadroTexto" hidden="1">
          <a:extLst>
            <a:ext uri="{FF2B5EF4-FFF2-40B4-BE49-F238E27FC236}">
              <a16:creationId xmlns:a16="http://schemas.microsoft.com/office/drawing/2014/main" id="{BADFD44C-FA6D-4519-B8EC-A7FBE8F82C29}"/>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11" name="5 CuadroTexto" hidden="1">
          <a:extLst>
            <a:ext uri="{FF2B5EF4-FFF2-40B4-BE49-F238E27FC236}">
              <a16:creationId xmlns:a16="http://schemas.microsoft.com/office/drawing/2014/main" id="{6073CEE4-CF3E-468A-B9B0-37DE2E6B847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912" name="5 CuadroTexto" hidden="1">
          <a:extLst>
            <a:ext uri="{FF2B5EF4-FFF2-40B4-BE49-F238E27FC236}">
              <a16:creationId xmlns:a16="http://schemas.microsoft.com/office/drawing/2014/main" id="{2FC9D889-8771-49AB-B681-38B1FB448FD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3" name="1 CuadroTexto" hidden="1">
          <a:extLst>
            <a:ext uri="{FF2B5EF4-FFF2-40B4-BE49-F238E27FC236}">
              <a16:creationId xmlns:a16="http://schemas.microsoft.com/office/drawing/2014/main" id="{E3302DD1-9A55-4746-9D0C-7852B814160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4" name="3 CuadroTexto" hidden="1">
          <a:extLst>
            <a:ext uri="{FF2B5EF4-FFF2-40B4-BE49-F238E27FC236}">
              <a16:creationId xmlns:a16="http://schemas.microsoft.com/office/drawing/2014/main" id="{A0B73D8E-3139-4049-BAAF-261A90FBC91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5" name="5 CuadroTexto" hidden="1">
          <a:extLst>
            <a:ext uri="{FF2B5EF4-FFF2-40B4-BE49-F238E27FC236}">
              <a16:creationId xmlns:a16="http://schemas.microsoft.com/office/drawing/2014/main" id="{A560058B-38A3-46E5-8E21-36D8FA701D9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6" name="5 CuadroTexto" hidden="1">
          <a:extLst>
            <a:ext uri="{FF2B5EF4-FFF2-40B4-BE49-F238E27FC236}">
              <a16:creationId xmlns:a16="http://schemas.microsoft.com/office/drawing/2014/main" id="{43D57039-3730-4BC5-844B-079C5E69E2A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7" name="5 CuadroTexto" hidden="1">
          <a:extLst>
            <a:ext uri="{FF2B5EF4-FFF2-40B4-BE49-F238E27FC236}">
              <a16:creationId xmlns:a16="http://schemas.microsoft.com/office/drawing/2014/main" id="{8B6624C8-3CE8-43EE-AECF-CF7CF75D657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8" name="5 CuadroTexto" hidden="1">
          <a:extLst>
            <a:ext uri="{FF2B5EF4-FFF2-40B4-BE49-F238E27FC236}">
              <a16:creationId xmlns:a16="http://schemas.microsoft.com/office/drawing/2014/main" id="{46DFA171-07A7-41DA-85A7-D0552D9B046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19" name="5 CuadroTexto" hidden="1">
          <a:extLst>
            <a:ext uri="{FF2B5EF4-FFF2-40B4-BE49-F238E27FC236}">
              <a16:creationId xmlns:a16="http://schemas.microsoft.com/office/drawing/2014/main" id="{8C7A8AB7-7180-48BA-947B-114CF69279A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0" name="5 CuadroTexto" hidden="1">
          <a:extLst>
            <a:ext uri="{FF2B5EF4-FFF2-40B4-BE49-F238E27FC236}">
              <a16:creationId xmlns:a16="http://schemas.microsoft.com/office/drawing/2014/main" id="{7D6E82E9-2652-4F0E-A280-3B28EE08E98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1" name="5 CuadroTexto" hidden="1">
          <a:extLst>
            <a:ext uri="{FF2B5EF4-FFF2-40B4-BE49-F238E27FC236}">
              <a16:creationId xmlns:a16="http://schemas.microsoft.com/office/drawing/2014/main" id="{D0EC5E6F-B057-425F-A5F8-A6C967807D8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2" name="5 CuadroTexto" hidden="1">
          <a:extLst>
            <a:ext uri="{FF2B5EF4-FFF2-40B4-BE49-F238E27FC236}">
              <a16:creationId xmlns:a16="http://schemas.microsoft.com/office/drawing/2014/main" id="{B3563240-2C39-416D-9033-F55FEA1E03F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3" name="5 CuadroTexto" hidden="1">
          <a:extLst>
            <a:ext uri="{FF2B5EF4-FFF2-40B4-BE49-F238E27FC236}">
              <a16:creationId xmlns:a16="http://schemas.microsoft.com/office/drawing/2014/main" id="{6F3B63F3-4E9E-4525-B641-7EBD7F68A20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4" name="5 CuadroTexto" hidden="1">
          <a:extLst>
            <a:ext uri="{FF2B5EF4-FFF2-40B4-BE49-F238E27FC236}">
              <a16:creationId xmlns:a16="http://schemas.microsoft.com/office/drawing/2014/main" id="{5BEA3337-F488-4F31-94B6-31CFAA0FA4E9}"/>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5" name="5 CuadroTexto" hidden="1">
          <a:extLst>
            <a:ext uri="{FF2B5EF4-FFF2-40B4-BE49-F238E27FC236}">
              <a16:creationId xmlns:a16="http://schemas.microsoft.com/office/drawing/2014/main" id="{8E8BC1DD-3458-4F7E-AAB3-60A1C774227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6" name="5 CuadroTexto" hidden="1">
          <a:extLst>
            <a:ext uri="{FF2B5EF4-FFF2-40B4-BE49-F238E27FC236}">
              <a16:creationId xmlns:a16="http://schemas.microsoft.com/office/drawing/2014/main" id="{0F66E86E-533E-4C81-9C59-AEB92F2364A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7" name="5 CuadroTexto" hidden="1">
          <a:extLst>
            <a:ext uri="{FF2B5EF4-FFF2-40B4-BE49-F238E27FC236}">
              <a16:creationId xmlns:a16="http://schemas.microsoft.com/office/drawing/2014/main" id="{A2A06BD3-2685-4362-B352-E11A8EE399F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8" name="5 CuadroTexto" hidden="1">
          <a:extLst>
            <a:ext uri="{FF2B5EF4-FFF2-40B4-BE49-F238E27FC236}">
              <a16:creationId xmlns:a16="http://schemas.microsoft.com/office/drawing/2014/main" id="{CA62AF5B-D711-4A86-AE05-08E4A6BEC20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29" name="5 CuadroTexto" hidden="1">
          <a:extLst>
            <a:ext uri="{FF2B5EF4-FFF2-40B4-BE49-F238E27FC236}">
              <a16:creationId xmlns:a16="http://schemas.microsoft.com/office/drawing/2014/main" id="{DA27C4D0-9EFA-47FE-A2CE-83AEED0D22C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0" name="5 CuadroTexto" hidden="1">
          <a:extLst>
            <a:ext uri="{FF2B5EF4-FFF2-40B4-BE49-F238E27FC236}">
              <a16:creationId xmlns:a16="http://schemas.microsoft.com/office/drawing/2014/main" id="{49B539F8-9711-4B15-8157-E1EEFF203E9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1" name="5 CuadroTexto" hidden="1">
          <a:extLst>
            <a:ext uri="{FF2B5EF4-FFF2-40B4-BE49-F238E27FC236}">
              <a16:creationId xmlns:a16="http://schemas.microsoft.com/office/drawing/2014/main" id="{13559F85-7B48-4C47-A5A3-278CF46342E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2" name="5 CuadroTexto" hidden="1">
          <a:extLst>
            <a:ext uri="{FF2B5EF4-FFF2-40B4-BE49-F238E27FC236}">
              <a16:creationId xmlns:a16="http://schemas.microsoft.com/office/drawing/2014/main" id="{521C9FE6-91E1-44D5-B5B5-DF16A5D376B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3" name="5 CuadroTexto" hidden="1">
          <a:extLst>
            <a:ext uri="{FF2B5EF4-FFF2-40B4-BE49-F238E27FC236}">
              <a16:creationId xmlns:a16="http://schemas.microsoft.com/office/drawing/2014/main" id="{B2E8D084-6222-4FC5-BE61-11B791473D7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4" name="5 CuadroTexto" hidden="1">
          <a:extLst>
            <a:ext uri="{FF2B5EF4-FFF2-40B4-BE49-F238E27FC236}">
              <a16:creationId xmlns:a16="http://schemas.microsoft.com/office/drawing/2014/main" id="{C22119CD-3F96-44AC-9B8A-D1664C0ADB19}"/>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5" name="5 CuadroTexto" hidden="1">
          <a:extLst>
            <a:ext uri="{FF2B5EF4-FFF2-40B4-BE49-F238E27FC236}">
              <a16:creationId xmlns:a16="http://schemas.microsoft.com/office/drawing/2014/main" id="{787DA874-17FA-4ECE-AAA1-4E5F7B3127F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6" name="5 CuadroTexto" hidden="1">
          <a:extLst>
            <a:ext uri="{FF2B5EF4-FFF2-40B4-BE49-F238E27FC236}">
              <a16:creationId xmlns:a16="http://schemas.microsoft.com/office/drawing/2014/main" id="{D8A2BE9F-90FC-4848-A2D6-DE7D57E9FBC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7" name="5 CuadroTexto" hidden="1">
          <a:extLst>
            <a:ext uri="{FF2B5EF4-FFF2-40B4-BE49-F238E27FC236}">
              <a16:creationId xmlns:a16="http://schemas.microsoft.com/office/drawing/2014/main" id="{E5CC4ACB-4042-4C06-9467-33C71B85713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8" name="5 CuadroTexto" hidden="1">
          <a:extLst>
            <a:ext uri="{FF2B5EF4-FFF2-40B4-BE49-F238E27FC236}">
              <a16:creationId xmlns:a16="http://schemas.microsoft.com/office/drawing/2014/main" id="{12956131-2E82-4820-A4E0-47697CE4F46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39" name="5 CuadroTexto" hidden="1">
          <a:extLst>
            <a:ext uri="{FF2B5EF4-FFF2-40B4-BE49-F238E27FC236}">
              <a16:creationId xmlns:a16="http://schemas.microsoft.com/office/drawing/2014/main" id="{BE35A356-45CF-4D84-AF05-49B156FDD9C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0" name="5 CuadroTexto" hidden="1">
          <a:extLst>
            <a:ext uri="{FF2B5EF4-FFF2-40B4-BE49-F238E27FC236}">
              <a16:creationId xmlns:a16="http://schemas.microsoft.com/office/drawing/2014/main" id="{D38B4077-6AEA-4D49-AB5A-FB09FE04682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1" name="5 CuadroTexto" hidden="1">
          <a:extLst>
            <a:ext uri="{FF2B5EF4-FFF2-40B4-BE49-F238E27FC236}">
              <a16:creationId xmlns:a16="http://schemas.microsoft.com/office/drawing/2014/main" id="{821351DC-B5A3-46D5-9A55-6DDF5CC6102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2" name="5 CuadroTexto" hidden="1">
          <a:extLst>
            <a:ext uri="{FF2B5EF4-FFF2-40B4-BE49-F238E27FC236}">
              <a16:creationId xmlns:a16="http://schemas.microsoft.com/office/drawing/2014/main" id="{EE19573A-2B06-47B2-9EA3-FABE8108121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3" name="5 CuadroTexto" hidden="1">
          <a:extLst>
            <a:ext uri="{FF2B5EF4-FFF2-40B4-BE49-F238E27FC236}">
              <a16:creationId xmlns:a16="http://schemas.microsoft.com/office/drawing/2014/main" id="{B6A6FE9D-63FE-40BC-9D2E-9A0979D380E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4" name="5 CuadroTexto" hidden="1">
          <a:extLst>
            <a:ext uri="{FF2B5EF4-FFF2-40B4-BE49-F238E27FC236}">
              <a16:creationId xmlns:a16="http://schemas.microsoft.com/office/drawing/2014/main" id="{3D10D6B1-C7E0-4DA5-AF50-5320791F0BF1}"/>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5" name="5 CuadroTexto" hidden="1">
          <a:extLst>
            <a:ext uri="{FF2B5EF4-FFF2-40B4-BE49-F238E27FC236}">
              <a16:creationId xmlns:a16="http://schemas.microsoft.com/office/drawing/2014/main" id="{8A8790FC-E75A-4500-9E9C-639BA3B3B16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6" name="5 CuadroTexto" hidden="1">
          <a:extLst>
            <a:ext uri="{FF2B5EF4-FFF2-40B4-BE49-F238E27FC236}">
              <a16:creationId xmlns:a16="http://schemas.microsoft.com/office/drawing/2014/main" id="{79EE1773-FD41-448B-AA7C-14B52A238DD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7" name="2 CuadroTexto" hidden="1">
          <a:extLst>
            <a:ext uri="{FF2B5EF4-FFF2-40B4-BE49-F238E27FC236}">
              <a16:creationId xmlns:a16="http://schemas.microsoft.com/office/drawing/2014/main" id="{E2FE313C-7376-48CA-B4AF-0E6CCA2D405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8" name="5 CuadroTexto" hidden="1">
          <a:extLst>
            <a:ext uri="{FF2B5EF4-FFF2-40B4-BE49-F238E27FC236}">
              <a16:creationId xmlns:a16="http://schemas.microsoft.com/office/drawing/2014/main" id="{B0EDA1F3-F60A-4A68-A048-AAAF45B737A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49" name="5 CuadroTexto" hidden="1">
          <a:extLst>
            <a:ext uri="{FF2B5EF4-FFF2-40B4-BE49-F238E27FC236}">
              <a16:creationId xmlns:a16="http://schemas.microsoft.com/office/drawing/2014/main" id="{363BB1CB-7299-43A5-AD7A-A56A866756C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0" name="5 CuadroTexto" hidden="1">
          <a:extLst>
            <a:ext uri="{FF2B5EF4-FFF2-40B4-BE49-F238E27FC236}">
              <a16:creationId xmlns:a16="http://schemas.microsoft.com/office/drawing/2014/main" id="{56BAC3A7-E5F0-49BF-AD14-1B27A53D7A3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1" name="5 CuadroTexto" hidden="1">
          <a:extLst>
            <a:ext uri="{FF2B5EF4-FFF2-40B4-BE49-F238E27FC236}">
              <a16:creationId xmlns:a16="http://schemas.microsoft.com/office/drawing/2014/main" id="{085828D9-DD59-406F-9A4F-4410DC67A44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2" name="5 CuadroTexto" hidden="1">
          <a:extLst>
            <a:ext uri="{FF2B5EF4-FFF2-40B4-BE49-F238E27FC236}">
              <a16:creationId xmlns:a16="http://schemas.microsoft.com/office/drawing/2014/main" id="{09F13C8A-8743-4732-B68B-5AA4A516BE2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3" name="5 CuadroTexto" hidden="1">
          <a:extLst>
            <a:ext uri="{FF2B5EF4-FFF2-40B4-BE49-F238E27FC236}">
              <a16:creationId xmlns:a16="http://schemas.microsoft.com/office/drawing/2014/main" id="{267B11B9-8CF0-4D93-B88A-0F5E20262E2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4" name="5 CuadroTexto" hidden="1">
          <a:extLst>
            <a:ext uri="{FF2B5EF4-FFF2-40B4-BE49-F238E27FC236}">
              <a16:creationId xmlns:a16="http://schemas.microsoft.com/office/drawing/2014/main" id="{644B6459-DA8F-4BE7-A618-22E6614F353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5" name="5 CuadroTexto" hidden="1">
          <a:extLst>
            <a:ext uri="{FF2B5EF4-FFF2-40B4-BE49-F238E27FC236}">
              <a16:creationId xmlns:a16="http://schemas.microsoft.com/office/drawing/2014/main" id="{6C813CE5-0F01-49B5-98FB-6DD9B2A0A00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6" name="5 CuadroTexto" hidden="1">
          <a:extLst>
            <a:ext uri="{FF2B5EF4-FFF2-40B4-BE49-F238E27FC236}">
              <a16:creationId xmlns:a16="http://schemas.microsoft.com/office/drawing/2014/main" id="{BFA88BDB-B342-4DFA-A374-BB4316B1C71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7" name="5 CuadroTexto" hidden="1">
          <a:extLst>
            <a:ext uri="{FF2B5EF4-FFF2-40B4-BE49-F238E27FC236}">
              <a16:creationId xmlns:a16="http://schemas.microsoft.com/office/drawing/2014/main" id="{CCF096A1-2A49-4DF7-AB77-1896786DC1D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8" name="5 CuadroTexto" hidden="1">
          <a:extLst>
            <a:ext uri="{FF2B5EF4-FFF2-40B4-BE49-F238E27FC236}">
              <a16:creationId xmlns:a16="http://schemas.microsoft.com/office/drawing/2014/main" id="{7D36C252-B28E-45A7-AC68-779645A2293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59" name="5 CuadroTexto" hidden="1">
          <a:extLst>
            <a:ext uri="{FF2B5EF4-FFF2-40B4-BE49-F238E27FC236}">
              <a16:creationId xmlns:a16="http://schemas.microsoft.com/office/drawing/2014/main" id="{FEB9B14B-A53C-4F1A-97AA-095FC31D656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0" name="5 CuadroTexto" hidden="1">
          <a:extLst>
            <a:ext uri="{FF2B5EF4-FFF2-40B4-BE49-F238E27FC236}">
              <a16:creationId xmlns:a16="http://schemas.microsoft.com/office/drawing/2014/main" id="{992882FE-FAE3-4345-8DD6-DFB7FDC3D83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1" name="5 CuadroTexto" hidden="1">
          <a:extLst>
            <a:ext uri="{FF2B5EF4-FFF2-40B4-BE49-F238E27FC236}">
              <a16:creationId xmlns:a16="http://schemas.microsoft.com/office/drawing/2014/main" id="{AD553A16-E4C0-473B-8861-956284E2C4C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2" name="5 CuadroTexto" hidden="1">
          <a:extLst>
            <a:ext uri="{FF2B5EF4-FFF2-40B4-BE49-F238E27FC236}">
              <a16:creationId xmlns:a16="http://schemas.microsoft.com/office/drawing/2014/main" id="{245130D5-C1C5-4568-89B4-CE7E364AB58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3" name="5 CuadroTexto" hidden="1">
          <a:extLst>
            <a:ext uri="{FF2B5EF4-FFF2-40B4-BE49-F238E27FC236}">
              <a16:creationId xmlns:a16="http://schemas.microsoft.com/office/drawing/2014/main" id="{3EFCD9AF-B02B-4AF9-A395-ACBE000A9A5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4" name="5 CuadroTexto" hidden="1">
          <a:extLst>
            <a:ext uri="{FF2B5EF4-FFF2-40B4-BE49-F238E27FC236}">
              <a16:creationId xmlns:a16="http://schemas.microsoft.com/office/drawing/2014/main" id="{02834163-E852-40B7-BDD4-2D33DC2D346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5" name="5 CuadroTexto" hidden="1">
          <a:extLst>
            <a:ext uri="{FF2B5EF4-FFF2-40B4-BE49-F238E27FC236}">
              <a16:creationId xmlns:a16="http://schemas.microsoft.com/office/drawing/2014/main" id="{FB8F9390-BAF0-4B81-8C30-CAD229AC6FE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6" name="103 CuadroTexto" hidden="1">
          <a:extLst>
            <a:ext uri="{FF2B5EF4-FFF2-40B4-BE49-F238E27FC236}">
              <a16:creationId xmlns:a16="http://schemas.microsoft.com/office/drawing/2014/main" id="{D00E8E2D-CA2F-43CF-AE4A-AECD7F28161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7" name="2 CuadroTexto" hidden="1">
          <a:extLst>
            <a:ext uri="{FF2B5EF4-FFF2-40B4-BE49-F238E27FC236}">
              <a16:creationId xmlns:a16="http://schemas.microsoft.com/office/drawing/2014/main" id="{E153E3BD-C2BC-4796-AAFB-38C8C11E9A3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8" name="106 CuadroTexto" hidden="1">
          <a:extLst>
            <a:ext uri="{FF2B5EF4-FFF2-40B4-BE49-F238E27FC236}">
              <a16:creationId xmlns:a16="http://schemas.microsoft.com/office/drawing/2014/main" id="{8DCC4D58-605F-4280-9FEB-94AB4261D7A9}"/>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69" name="2 CuadroTexto" hidden="1">
          <a:extLst>
            <a:ext uri="{FF2B5EF4-FFF2-40B4-BE49-F238E27FC236}">
              <a16:creationId xmlns:a16="http://schemas.microsoft.com/office/drawing/2014/main" id="{7F915658-FF23-4F10-84C4-54B91E760609}"/>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0" name="5 CuadroTexto" hidden="1">
          <a:extLst>
            <a:ext uri="{FF2B5EF4-FFF2-40B4-BE49-F238E27FC236}">
              <a16:creationId xmlns:a16="http://schemas.microsoft.com/office/drawing/2014/main" id="{6293EA3B-ED53-4B5C-8B16-EAD7501103D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1" name="5 CuadroTexto" hidden="1">
          <a:extLst>
            <a:ext uri="{FF2B5EF4-FFF2-40B4-BE49-F238E27FC236}">
              <a16:creationId xmlns:a16="http://schemas.microsoft.com/office/drawing/2014/main" id="{DA446FE5-E8D2-4784-8E74-12003066115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2" name="5 CuadroTexto" hidden="1">
          <a:extLst>
            <a:ext uri="{FF2B5EF4-FFF2-40B4-BE49-F238E27FC236}">
              <a16:creationId xmlns:a16="http://schemas.microsoft.com/office/drawing/2014/main" id="{E99954DE-3505-48A3-9872-6D704E98F37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3" name="5 CuadroTexto" hidden="1">
          <a:extLst>
            <a:ext uri="{FF2B5EF4-FFF2-40B4-BE49-F238E27FC236}">
              <a16:creationId xmlns:a16="http://schemas.microsoft.com/office/drawing/2014/main" id="{B173F018-AFC1-4673-A695-3BE774970699}"/>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4" name="5 CuadroTexto" hidden="1">
          <a:extLst>
            <a:ext uri="{FF2B5EF4-FFF2-40B4-BE49-F238E27FC236}">
              <a16:creationId xmlns:a16="http://schemas.microsoft.com/office/drawing/2014/main" id="{D4B65875-B400-4BDF-862B-5FC685564F1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5" name="5 CuadroTexto" hidden="1">
          <a:extLst>
            <a:ext uri="{FF2B5EF4-FFF2-40B4-BE49-F238E27FC236}">
              <a16:creationId xmlns:a16="http://schemas.microsoft.com/office/drawing/2014/main" id="{245D2724-A17D-4BEC-B680-2F6692024C6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6" name="5 CuadroTexto" hidden="1">
          <a:extLst>
            <a:ext uri="{FF2B5EF4-FFF2-40B4-BE49-F238E27FC236}">
              <a16:creationId xmlns:a16="http://schemas.microsoft.com/office/drawing/2014/main" id="{0A3A04DF-56FB-43B9-A764-5464995A64A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7" name="5 CuadroTexto" hidden="1">
          <a:extLst>
            <a:ext uri="{FF2B5EF4-FFF2-40B4-BE49-F238E27FC236}">
              <a16:creationId xmlns:a16="http://schemas.microsoft.com/office/drawing/2014/main" id="{C5F69BE3-8F1A-4842-B335-F9BE7FE9700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8" name="5 CuadroTexto" hidden="1">
          <a:extLst>
            <a:ext uri="{FF2B5EF4-FFF2-40B4-BE49-F238E27FC236}">
              <a16:creationId xmlns:a16="http://schemas.microsoft.com/office/drawing/2014/main" id="{AC1F0D12-49A0-4993-8BDC-65885C8E37F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79" name="5 CuadroTexto" hidden="1">
          <a:extLst>
            <a:ext uri="{FF2B5EF4-FFF2-40B4-BE49-F238E27FC236}">
              <a16:creationId xmlns:a16="http://schemas.microsoft.com/office/drawing/2014/main" id="{D2956D10-33DA-455D-9A56-582EB47B6DE1}"/>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0" name="5 CuadroTexto" hidden="1">
          <a:extLst>
            <a:ext uri="{FF2B5EF4-FFF2-40B4-BE49-F238E27FC236}">
              <a16:creationId xmlns:a16="http://schemas.microsoft.com/office/drawing/2014/main" id="{D071A861-66BB-4026-8C3C-AD346A22FED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1" name="5 CuadroTexto" hidden="1">
          <a:extLst>
            <a:ext uri="{FF2B5EF4-FFF2-40B4-BE49-F238E27FC236}">
              <a16:creationId xmlns:a16="http://schemas.microsoft.com/office/drawing/2014/main" id="{9B63338B-E3ED-4A80-9847-ECE08F652B3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2" name="5 CuadroTexto" hidden="1">
          <a:extLst>
            <a:ext uri="{FF2B5EF4-FFF2-40B4-BE49-F238E27FC236}">
              <a16:creationId xmlns:a16="http://schemas.microsoft.com/office/drawing/2014/main" id="{CA87BEF6-341B-40B9-9E16-53F26D4DEE2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3" name="5 CuadroTexto" hidden="1">
          <a:extLst>
            <a:ext uri="{FF2B5EF4-FFF2-40B4-BE49-F238E27FC236}">
              <a16:creationId xmlns:a16="http://schemas.microsoft.com/office/drawing/2014/main" id="{F6DA6661-5435-4EBD-B747-CD7259A92E7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4" name="5 CuadroTexto" hidden="1">
          <a:extLst>
            <a:ext uri="{FF2B5EF4-FFF2-40B4-BE49-F238E27FC236}">
              <a16:creationId xmlns:a16="http://schemas.microsoft.com/office/drawing/2014/main" id="{49882677-D458-4FB9-9EF1-92AE2DF018A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985" name="5 CuadroTexto" hidden="1">
          <a:extLst>
            <a:ext uri="{FF2B5EF4-FFF2-40B4-BE49-F238E27FC236}">
              <a16:creationId xmlns:a16="http://schemas.microsoft.com/office/drawing/2014/main" id="{1A99971B-646C-47ED-B219-7984E75D11E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86" name="1 CuadroTexto" hidden="1">
          <a:extLst>
            <a:ext uri="{FF2B5EF4-FFF2-40B4-BE49-F238E27FC236}">
              <a16:creationId xmlns:a16="http://schemas.microsoft.com/office/drawing/2014/main" id="{6056F6FB-FBF8-45EC-B9AD-469BF74D1D6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87" name="3 CuadroTexto" hidden="1">
          <a:extLst>
            <a:ext uri="{FF2B5EF4-FFF2-40B4-BE49-F238E27FC236}">
              <a16:creationId xmlns:a16="http://schemas.microsoft.com/office/drawing/2014/main" id="{85408CCE-70C4-4E20-84CA-7B9CDB520C7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88" name="5 CuadroTexto" hidden="1">
          <a:extLst>
            <a:ext uri="{FF2B5EF4-FFF2-40B4-BE49-F238E27FC236}">
              <a16:creationId xmlns:a16="http://schemas.microsoft.com/office/drawing/2014/main" id="{38BF19CA-FA78-4898-872D-FEE09175CCA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89" name="5 CuadroTexto" hidden="1">
          <a:extLst>
            <a:ext uri="{FF2B5EF4-FFF2-40B4-BE49-F238E27FC236}">
              <a16:creationId xmlns:a16="http://schemas.microsoft.com/office/drawing/2014/main" id="{670803C9-3E69-4FDD-BCCF-1F71921D01E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0" name="5 CuadroTexto" hidden="1">
          <a:extLst>
            <a:ext uri="{FF2B5EF4-FFF2-40B4-BE49-F238E27FC236}">
              <a16:creationId xmlns:a16="http://schemas.microsoft.com/office/drawing/2014/main" id="{793ED6F6-BF62-49AA-8E9D-AA53CBB937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1" name="5 CuadroTexto" hidden="1">
          <a:extLst>
            <a:ext uri="{FF2B5EF4-FFF2-40B4-BE49-F238E27FC236}">
              <a16:creationId xmlns:a16="http://schemas.microsoft.com/office/drawing/2014/main" id="{1327E913-1878-4DC4-928F-7388D33C613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2" name="5 CuadroTexto" hidden="1">
          <a:extLst>
            <a:ext uri="{FF2B5EF4-FFF2-40B4-BE49-F238E27FC236}">
              <a16:creationId xmlns:a16="http://schemas.microsoft.com/office/drawing/2014/main" id="{30D8992F-92C2-4338-BAB7-142BAD080AF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3" name="5 CuadroTexto" hidden="1">
          <a:extLst>
            <a:ext uri="{FF2B5EF4-FFF2-40B4-BE49-F238E27FC236}">
              <a16:creationId xmlns:a16="http://schemas.microsoft.com/office/drawing/2014/main" id="{3AC175DA-5F0C-4362-9552-3F011E33038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4" name="5 CuadroTexto" hidden="1">
          <a:extLst>
            <a:ext uri="{FF2B5EF4-FFF2-40B4-BE49-F238E27FC236}">
              <a16:creationId xmlns:a16="http://schemas.microsoft.com/office/drawing/2014/main" id="{978E8C5B-8B3F-43FE-B6F8-E6F8B8890EA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5" name="5 CuadroTexto" hidden="1">
          <a:extLst>
            <a:ext uri="{FF2B5EF4-FFF2-40B4-BE49-F238E27FC236}">
              <a16:creationId xmlns:a16="http://schemas.microsoft.com/office/drawing/2014/main" id="{8C15571B-FFC5-4509-8138-A77828C0F47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6" name="5 CuadroTexto" hidden="1">
          <a:extLst>
            <a:ext uri="{FF2B5EF4-FFF2-40B4-BE49-F238E27FC236}">
              <a16:creationId xmlns:a16="http://schemas.microsoft.com/office/drawing/2014/main" id="{E2782E80-6612-40E6-8B87-8C506FA7CB7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7" name="5 CuadroTexto" hidden="1">
          <a:extLst>
            <a:ext uri="{FF2B5EF4-FFF2-40B4-BE49-F238E27FC236}">
              <a16:creationId xmlns:a16="http://schemas.microsoft.com/office/drawing/2014/main" id="{BC46D001-96C1-4346-8C3A-E78703C91DF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8" name="5 CuadroTexto" hidden="1">
          <a:extLst>
            <a:ext uri="{FF2B5EF4-FFF2-40B4-BE49-F238E27FC236}">
              <a16:creationId xmlns:a16="http://schemas.microsoft.com/office/drawing/2014/main" id="{ED33024A-8DBB-455E-BE59-049C01C0F14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999" name="5 CuadroTexto" hidden="1">
          <a:extLst>
            <a:ext uri="{FF2B5EF4-FFF2-40B4-BE49-F238E27FC236}">
              <a16:creationId xmlns:a16="http://schemas.microsoft.com/office/drawing/2014/main" id="{F0F34EFC-A9D9-42AE-9ED9-E764AF96CAA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0" name="5 CuadroTexto" hidden="1">
          <a:extLst>
            <a:ext uri="{FF2B5EF4-FFF2-40B4-BE49-F238E27FC236}">
              <a16:creationId xmlns:a16="http://schemas.microsoft.com/office/drawing/2014/main" id="{D8356817-DE74-441B-82DE-532B7067BA0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1" name="5 CuadroTexto" hidden="1">
          <a:extLst>
            <a:ext uri="{FF2B5EF4-FFF2-40B4-BE49-F238E27FC236}">
              <a16:creationId xmlns:a16="http://schemas.microsoft.com/office/drawing/2014/main" id="{2FDD74F5-F48C-4706-B8DF-6F125ECD4C2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2" name="5 CuadroTexto" hidden="1">
          <a:extLst>
            <a:ext uri="{FF2B5EF4-FFF2-40B4-BE49-F238E27FC236}">
              <a16:creationId xmlns:a16="http://schemas.microsoft.com/office/drawing/2014/main" id="{97AD0F81-FCD7-4FB1-8F3D-C749E417A1A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3" name="5 CuadroTexto" hidden="1">
          <a:extLst>
            <a:ext uri="{FF2B5EF4-FFF2-40B4-BE49-F238E27FC236}">
              <a16:creationId xmlns:a16="http://schemas.microsoft.com/office/drawing/2014/main" id="{66EE73E0-B318-4361-867F-DBDFA142B8D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4" name="5 CuadroTexto" hidden="1">
          <a:extLst>
            <a:ext uri="{FF2B5EF4-FFF2-40B4-BE49-F238E27FC236}">
              <a16:creationId xmlns:a16="http://schemas.microsoft.com/office/drawing/2014/main" id="{7894E473-EE2F-417A-9968-0EE663DAEA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5" name="5 CuadroTexto" hidden="1">
          <a:extLst>
            <a:ext uri="{FF2B5EF4-FFF2-40B4-BE49-F238E27FC236}">
              <a16:creationId xmlns:a16="http://schemas.microsoft.com/office/drawing/2014/main" id="{FBB1B044-D455-4DCC-A971-E202422F17D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6" name="5 CuadroTexto" hidden="1">
          <a:extLst>
            <a:ext uri="{FF2B5EF4-FFF2-40B4-BE49-F238E27FC236}">
              <a16:creationId xmlns:a16="http://schemas.microsoft.com/office/drawing/2014/main" id="{A1AD0F8E-C6DA-448B-BCFB-A96AC55A30A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7" name="5 CuadroTexto" hidden="1">
          <a:extLst>
            <a:ext uri="{FF2B5EF4-FFF2-40B4-BE49-F238E27FC236}">
              <a16:creationId xmlns:a16="http://schemas.microsoft.com/office/drawing/2014/main" id="{A4218016-D525-4287-A961-F77F8815965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8" name="5 CuadroTexto" hidden="1">
          <a:extLst>
            <a:ext uri="{FF2B5EF4-FFF2-40B4-BE49-F238E27FC236}">
              <a16:creationId xmlns:a16="http://schemas.microsoft.com/office/drawing/2014/main" id="{BDC6C04A-75BB-48E9-A893-AFC5E586703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09" name="5 CuadroTexto" hidden="1">
          <a:extLst>
            <a:ext uri="{FF2B5EF4-FFF2-40B4-BE49-F238E27FC236}">
              <a16:creationId xmlns:a16="http://schemas.microsoft.com/office/drawing/2014/main" id="{02F5561F-B5B2-411D-915D-FB57BE1D570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0" name="5 CuadroTexto" hidden="1">
          <a:extLst>
            <a:ext uri="{FF2B5EF4-FFF2-40B4-BE49-F238E27FC236}">
              <a16:creationId xmlns:a16="http://schemas.microsoft.com/office/drawing/2014/main" id="{7DCA6CA9-47FF-4367-917B-01970CCF1C1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1" name="5 CuadroTexto" hidden="1">
          <a:extLst>
            <a:ext uri="{FF2B5EF4-FFF2-40B4-BE49-F238E27FC236}">
              <a16:creationId xmlns:a16="http://schemas.microsoft.com/office/drawing/2014/main" id="{EBE84B0F-4774-4A2C-BDAE-563D02895C3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2" name="5 CuadroTexto" hidden="1">
          <a:extLst>
            <a:ext uri="{FF2B5EF4-FFF2-40B4-BE49-F238E27FC236}">
              <a16:creationId xmlns:a16="http://schemas.microsoft.com/office/drawing/2014/main" id="{2BF8AD1F-721A-4DC1-8628-333FF80FF31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3" name="5 CuadroTexto" hidden="1">
          <a:extLst>
            <a:ext uri="{FF2B5EF4-FFF2-40B4-BE49-F238E27FC236}">
              <a16:creationId xmlns:a16="http://schemas.microsoft.com/office/drawing/2014/main" id="{58D6CDD6-F961-4598-B43D-FA669E0F6EE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4" name="5 CuadroTexto" hidden="1">
          <a:extLst>
            <a:ext uri="{FF2B5EF4-FFF2-40B4-BE49-F238E27FC236}">
              <a16:creationId xmlns:a16="http://schemas.microsoft.com/office/drawing/2014/main" id="{C659BE5A-CA4E-49B9-9A1A-88543814092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5" name="5 CuadroTexto" hidden="1">
          <a:extLst>
            <a:ext uri="{FF2B5EF4-FFF2-40B4-BE49-F238E27FC236}">
              <a16:creationId xmlns:a16="http://schemas.microsoft.com/office/drawing/2014/main" id="{1DC91D97-A753-4E66-B0A3-77312856A4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6" name="5 CuadroTexto" hidden="1">
          <a:extLst>
            <a:ext uri="{FF2B5EF4-FFF2-40B4-BE49-F238E27FC236}">
              <a16:creationId xmlns:a16="http://schemas.microsoft.com/office/drawing/2014/main" id="{E885CA0B-690B-4648-8846-E8D835A08E4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7" name="5 CuadroTexto" hidden="1">
          <a:extLst>
            <a:ext uri="{FF2B5EF4-FFF2-40B4-BE49-F238E27FC236}">
              <a16:creationId xmlns:a16="http://schemas.microsoft.com/office/drawing/2014/main" id="{731140AB-149A-47F9-848F-8AD31C832EA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8" name="5 CuadroTexto" hidden="1">
          <a:extLst>
            <a:ext uri="{FF2B5EF4-FFF2-40B4-BE49-F238E27FC236}">
              <a16:creationId xmlns:a16="http://schemas.microsoft.com/office/drawing/2014/main" id="{4B0896AA-FCEC-4B3A-B45D-A5101E17153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19" name="5 CuadroTexto" hidden="1">
          <a:extLst>
            <a:ext uri="{FF2B5EF4-FFF2-40B4-BE49-F238E27FC236}">
              <a16:creationId xmlns:a16="http://schemas.microsoft.com/office/drawing/2014/main" id="{9F74B095-04CB-49FC-B9C1-2DFC6A63BF7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0" name="2 CuadroTexto" hidden="1">
          <a:extLst>
            <a:ext uri="{FF2B5EF4-FFF2-40B4-BE49-F238E27FC236}">
              <a16:creationId xmlns:a16="http://schemas.microsoft.com/office/drawing/2014/main" id="{5794D3B8-6A3C-4B39-B260-39865EAFB3B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1" name="5 CuadroTexto" hidden="1">
          <a:extLst>
            <a:ext uri="{FF2B5EF4-FFF2-40B4-BE49-F238E27FC236}">
              <a16:creationId xmlns:a16="http://schemas.microsoft.com/office/drawing/2014/main" id="{E205931A-84A3-4274-9BF1-A9479B9D559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2" name="5 CuadroTexto" hidden="1">
          <a:extLst>
            <a:ext uri="{FF2B5EF4-FFF2-40B4-BE49-F238E27FC236}">
              <a16:creationId xmlns:a16="http://schemas.microsoft.com/office/drawing/2014/main" id="{5605B54F-D227-49AD-91A5-A3E8903949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3" name="5 CuadroTexto" hidden="1">
          <a:extLst>
            <a:ext uri="{FF2B5EF4-FFF2-40B4-BE49-F238E27FC236}">
              <a16:creationId xmlns:a16="http://schemas.microsoft.com/office/drawing/2014/main" id="{338AD9E0-C30F-4AA8-8111-3BC1CB0CFF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4" name="5 CuadroTexto" hidden="1">
          <a:extLst>
            <a:ext uri="{FF2B5EF4-FFF2-40B4-BE49-F238E27FC236}">
              <a16:creationId xmlns:a16="http://schemas.microsoft.com/office/drawing/2014/main" id="{BCEF1734-81E6-4474-A571-59C57993D8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5" name="5 CuadroTexto" hidden="1">
          <a:extLst>
            <a:ext uri="{FF2B5EF4-FFF2-40B4-BE49-F238E27FC236}">
              <a16:creationId xmlns:a16="http://schemas.microsoft.com/office/drawing/2014/main" id="{4B8D6436-8EFA-4C83-BE7B-A1E339DAE9B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6" name="5 CuadroTexto" hidden="1">
          <a:extLst>
            <a:ext uri="{FF2B5EF4-FFF2-40B4-BE49-F238E27FC236}">
              <a16:creationId xmlns:a16="http://schemas.microsoft.com/office/drawing/2014/main" id="{1CC22EF5-A2B4-4148-A7E5-9F280B19903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7" name="5 CuadroTexto" hidden="1">
          <a:extLst>
            <a:ext uri="{FF2B5EF4-FFF2-40B4-BE49-F238E27FC236}">
              <a16:creationId xmlns:a16="http://schemas.microsoft.com/office/drawing/2014/main" id="{611699BB-007F-4839-BDF3-45F4F4C513C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8" name="5 CuadroTexto" hidden="1">
          <a:extLst>
            <a:ext uri="{FF2B5EF4-FFF2-40B4-BE49-F238E27FC236}">
              <a16:creationId xmlns:a16="http://schemas.microsoft.com/office/drawing/2014/main" id="{EFCB0D1B-1C5F-4B01-B872-DA2694681B0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29" name="5 CuadroTexto" hidden="1">
          <a:extLst>
            <a:ext uri="{FF2B5EF4-FFF2-40B4-BE49-F238E27FC236}">
              <a16:creationId xmlns:a16="http://schemas.microsoft.com/office/drawing/2014/main" id="{864AB64B-ED9C-481D-A03C-487BAF6F51A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0" name="5 CuadroTexto" hidden="1">
          <a:extLst>
            <a:ext uri="{FF2B5EF4-FFF2-40B4-BE49-F238E27FC236}">
              <a16:creationId xmlns:a16="http://schemas.microsoft.com/office/drawing/2014/main" id="{15586B3C-237F-4BDA-9741-CF18D2560C6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1" name="5 CuadroTexto" hidden="1">
          <a:extLst>
            <a:ext uri="{FF2B5EF4-FFF2-40B4-BE49-F238E27FC236}">
              <a16:creationId xmlns:a16="http://schemas.microsoft.com/office/drawing/2014/main" id="{6EF33872-D072-4A56-AACE-DD743400FFD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2" name="5 CuadroTexto" hidden="1">
          <a:extLst>
            <a:ext uri="{FF2B5EF4-FFF2-40B4-BE49-F238E27FC236}">
              <a16:creationId xmlns:a16="http://schemas.microsoft.com/office/drawing/2014/main" id="{7B10E31E-0183-41EA-8A39-C516175BA0F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3" name="5 CuadroTexto" hidden="1">
          <a:extLst>
            <a:ext uri="{FF2B5EF4-FFF2-40B4-BE49-F238E27FC236}">
              <a16:creationId xmlns:a16="http://schemas.microsoft.com/office/drawing/2014/main" id="{C43069F7-6698-4D0E-A7A5-049455801F4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4" name="5 CuadroTexto" hidden="1">
          <a:extLst>
            <a:ext uri="{FF2B5EF4-FFF2-40B4-BE49-F238E27FC236}">
              <a16:creationId xmlns:a16="http://schemas.microsoft.com/office/drawing/2014/main" id="{8708CF48-EB88-465A-BEE7-EBEA2F1EF95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5" name="5 CuadroTexto" hidden="1">
          <a:extLst>
            <a:ext uri="{FF2B5EF4-FFF2-40B4-BE49-F238E27FC236}">
              <a16:creationId xmlns:a16="http://schemas.microsoft.com/office/drawing/2014/main" id="{6E24A657-256B-484B-A096-2F57CFB4057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6" name="5 CuadroTexto" hidden="1">
          <a:extLst>
            <a:ext uri="{FF2B5EF4-FFF2-40B4-BE49-F238E27FC236}">
              <a16:creationId xmlns:a16="http://schemas.microsoft.com/office/drawing/2014/main" id="{06B4C361-C124-4202-8886-A83BF80D00F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7" name="5 CuadroTexto" hidden="1">
          <a:extLst>
            <a:ext uri="{FF2B5EF4-FFF2-40B4-BE49-F238E27FC236}">
              <a16:creationId xmlns:a16="http://schemas.microsoft.com/office/drawing/2014/main" id="{3420C7A8-5FED-4EFF-AC21-7E7F863A815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8" name="5 CuadroTexto" hidden="1">
          <a:extLst>
            <a:ext uri="{FF2B5EF4-FFF2-40B4-BE49-F238E27FC236}">
              <a16:creationId xmlns:a16="http://schemas.microsoft.com/office/drawing/2014/main" id="{912A92DA-0584-4634-B7BB-87E45DAA888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39" name="103 CuadroTexto" hidden="1">
          <a:extLst>
            <a:ext uri="{FF2B5EF4-FFF2-40B4-BE49-F238E27FC236}">
              <a16:creationId xmlns:a16="http://schemas.microsoft.com/office/drawing/2014/main" id="{26912842-7A5B-4E44-ACB5-94E25CA66D6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0" name="2 CuadroTexto" hidden="1">
          <a:extLst>
            <a:ext uri="{FF2B5EF4-FFF2-40B4-BE49-F238E27FC236}">
              <a16:creationId xmlns:a16="http://schemas.microsoft.com/office/drawing/2014/main" id="{5D118014-4341-471C-82E5-9B7174DA923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1" name="106 CuadroTexto" hidden="1">
          <a:extLst>
            <a:ext uri="{FF2B5EF4-FFF2-40B4-BE49-F238E27FC236}">
              <a16:creationId xmlns:a16="http://schemas.microsoft.com/office/drawing/2014/main" id="{4C0311C8-F9CB-4B1B-8DD9-8451802AA38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2" name="2 CuadroTexto" hidden="1">
          <a:extLst>
            <a:ext uri="{FF2B5EF4-FFF2-40B4-BE49-F238E27FC236}">
              <a16:creationId xmlns:a16="http://schemas.microsoft.com/office/drawing/2014/main" id="{A6185808-AF77-4210-B314-195951F9D73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3" name="5 CuadroTexto" hidden="1">
          <a:extLst>
            <a:ext uri="{FF2B5EF4-FFF2-40B4-BE49-F238E27FC236}">
              <a16:creationId xmlns:a16="http://schemas.microsoft.com/office/drawing/2014/main" id="{D2BA546E-D155-4313-878B-BCB119F930A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4" name="5 CuadroTexto" hidden="1">
          <a:extLst>
            <a:ext uri="{FF2B5EF4-FFF2-40B4-BE49-F238E27FC236}">
              <a16:creationId xmlns:a16="http://schemas.microsoft.com/office/drawing/2014/main" id="{D90DA76A-39F3-467E-B40C-5E9C7EFBBEB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5" name="5 CuadroTexto" hidden="1">
          <a:extLst>
            <a:ext uri="{FF2B5EF4-FFF2-40B4-BE49-F238E27FC236}">
              <a16:creationId xmlns:a16="http://schemas.microsoft.com/office/drawing/2014/main" id="{B405D9C7-23D9-4C10-A94C-DE25696B152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6" name="5 CuadroTexto" hidden="1">
          <a:extLst>
            <a:ext uri="{FF2B5EF4-FFF2-40B4-BE49-F238E27FC236}">
              <a16:creationId xmlns:a16="http://schemas.microsoft.com/office/drawing/2014/main" id="{8A91B6BC-DFD3-4F54-991B-CCCEA20A9C9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7" name="5 CuadroTexto" hidden="1">
          <a:extLst>
            <a:ext uri="{FF2B5EF4-FFF2-40B4-BE49-F238E27FC236}">
              <a16:creationId xmlns:a16="http://schemas.microsoft.com/office/drawing/2014/main" id="{3F7D097F-5890-4389-BDF2-43FB2002A7E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8" name="5 CuadroTexto" hidden="1">
          <a:extLst>
            <a:ext uri="{FF2B5EF4-FFF2-40B4-BE49-F238E27FC236}">
              <a16:creationId xmlns:a16="http://schemas.microsoft.com/office/drawing/2014/main" id="{66E24825-ADA3-4BD2-A648-B97F7CC1169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49" name="5 CuadroTexto" hidden="1">
          <a:extLst>
            <a:ext uri="{FF2B5EF4-FFF2-40B4-BE49-F238E27FC236}">
              <a16:creationId xmlns:a16="http://schemas.microsoft.com/office/drawing/2014/main" id="{D1B10CEE-4E2D-4B1F-BD67-631F60F9076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0" name="5 CuadroTexto" hidden="1">
          <a:extLst>
            <a:ext uri="{FF2B5EF4-FFF2-40B4-BE49-F238E27FC236}">
              <a16:creationId xmlns:a16="http://schemas.microsoft.com/office/drawing/2014/main" id="{4A9EB296-33D1-4937-A238-625D077CB5C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1" name="5 CuadroTexto" hidden="1">
          <a:extLst>
            <a:ext uri="{FF2B5EF4-FFF2-40B4-BE49-F238E27FC236}">
              <a16:creationId xmlns:a16="http://schemas.microsoft.com/office/drawing/2014/main" id="{21642EE1-D5C9-406F-8F92-8D2FF3F0020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2" name="5 CuadroTexto" hidden="1">
          <a:extLst>
            <a:ext uri="{FF2B5EF4-FFF2-40B4-BE49-F238E27FC236}">
              <a16:creationId xmlns:a16="http://schemas.microsoft.com/office/drawing/2014/main" id="{0CE976F8-9304-4C08-B61B-8717F376CF5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3" name="5 CuadroTexto" hidden="1">
          <a:extLst>
            <a:ext uri="{FF2B5EF4-FFF2-40B4-BE49-F238E27FC236}">
              <a16:creationId xmlns:a16="http://schemas.microsoft.com/office/drawing/2014/main" id="{91C0C3A0-A55F-4613-BE05-16E5034A2F2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4" name="5 CuadroTexto" hidden="1">
          <a:extLst>
            <a:ext uri="{FF2B5EF4-FFF2-40B4-BE49-F238E27FC236}">
              <a16:creationId xmlns:a16="http://schemas.microsoft.com/office/drawing/2014/main" id="{E6B83D96-67D0-4305-BFCC-3E0D4A8C80D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5" name="5 CuadroTexto" hidden="1">
          <a:extLst>
            <a:ext uri="{FF2B5EF4-FFF2-40B4-BE49-F238E27FC236}">
              <a16:creationId xmlns:a16="http://schemas.microsoft.com/office/drawing/2014/main" id="{9397A77C-985F-4829-9B83-F91A98F7961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6" name="5 CuadroTexto" hidden="1">
          <a:extLst>
            <a:ext uri="{FF2B5EF4-FFF2-40B4-BE49-F238E27FC236}">
              <a16:creationId xmlns:a16="http://schemas.microsoft.com/office/drawing/2014/main" id="{010652A2-011C-4323-ADE0-26F442BB7A0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7" name="5 CuadroTexto" hidden="1">
          <a:extLst>
            <a:ext uri="{FF2B5EF4-FFF2-40B4-BE49-F238E27FC236}">
              <a16:creationId xmlns:a16="http://schemas.microsoft.com/office/drawing/2014/main" id="{09233890-8CEB-44B3-9627-437CAF89528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8" name="5 CuadroTexto" hidden="1">
          <a:extLst>
            <a:ext uri="{FF2B5EF4-FFF2-40B4-BE49-F238E27FC236}">
              <a16:creationId xmlns:a16="http://schemas.microsoft.com/office/drawing/2014/main" id="{2E60CDCB-3DAE-42CE-B490-8A380BAD87A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59" name="1 CuadroTexto" hidden="1">
          <a:extLst>
            <a:ext uri="{FF2B5EF4-FFF2-40B4-BE49-F238E27FC236}">
              <a16:creationId xmlns:a16="http://schemas.microsoft.com/office/drawing/2014/main" id="{9C81FBF3-4FDF-478C-B7B9-8E3D817DE0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0" name="3 CuadroTexto" hidden="1">
          <a:extLst>
            <a:ext uri="{FF2B5EF4-FFF2-40B4-BE49-F238E27FC236}">
              <a16:creationId xmlns:a16="http://schemas.microsoft.com/office/drawing/2014/main" id="{113D592D-F26A-47CA-ADB3-A1F7A2B609E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1" name="5 CuadroTexto" hidden="1">
          <a:extLst>
            <a:ext uri="{FF2B5EF4-FFF2-40B4-BE49-F238E27FC236}">
              <a16:creationId xmlns:a16="http://schemas.microsoft.com/office/drawing/2014/main" id="{8AB0E11C-7322-4B11-82C7-B2AF210CE59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2" name="5 CuadroTexto" hidden="1">
          <a:extLst>
            <a:ext uri="{FF2B5EF4-FFF2-40B4-BE49-F238E27FC236}">
              <a16:creationId xmlns:a16="http://schemas.microsoft.com/office/drawing/2014/main" id="{BFCC066A-01FE-415C-A74C-D745AC19A13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3" name="5 CuadroTexto" hidden="1">
          <a:extLst>
            <a:ext uri="{FF2B5EF4-FFF2-40B4-BE49-F238E27FC236}">
              <a16:creationId xmlns:a16="http://schemas.microsoft.com/office/drawing/2014/main" id="{EAF9A378-D8B0-4375-8E2B-74EC8E108AE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4" name="5 CuadroTexto" hidden="1">
          <a:extLst>
            <a:ext uri="{FF2B5EF4-FFF2-40B4-BE49-F238E27FC236}">
              <a16:creationId xmlns:a16="http://schemas.microsoft.com/office/drawing/2014/main" id="{9279A87F-C31B-4ACB-9D1E-CA26D5DBF96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5" name="5 CuadroTexto" hidden="1">
          <a:extLst>
            <a:ext uri="{FF2B5EF4-FFF2-40B4-BE49-F238E27FC236}">
              <a16:creationId xmlns:a16="http://schemas.microsoft.com/office/drawing/2014/main" id="{491D4DAB-D13B-4C0B-90BA-0C31D519EB5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6" name="5 CuadroTexto" hidden="1">
          <a:extLst>
            <a:ext uri="{FF2B5EF4-FFF2-40B4-BE49-F238E27FC236}">
              <a16:creationId xmlns:a16="http://schemas.microsoft.com/office/drawing/2014/main" id="{79C21E40-570C-490C-8E7F-EFCAD747A0B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7" name="5 CuadroTexto" hidden="1">
          <a:extLst>
            <a:ext uri="{FF2B5EF4-FFF2-40B4-BE49-F238E27FC236}">
              <a16:creationId xmlns:a16="http://schemas.microsoft.com/office/drawing/2014/main" id="{F6A023EC-DE2C-4549-8412-1C8D81636E7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8" name="5 CuadroTexto" hidden="1">
          <a:extLst>
            <a:ext uri="{FF2B5EF4-FFF2-40B4-BE49-F238E27FC236}">
              <a16:creationId xmlns:a16="http://schemas.microsoft.com/office/drawing/2014/main" id="{BE7F6613-A904-4F01-B8E8-33FBFABEB6B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69" name="5 CuadroTexto" hidden="1">
          <a:extLst>
            <a:ext uri="{FF2B5EF4-FFF2-40B4-BE49-F238E27FC236}">
              <a16:creationId xmlns:a16="http://schemas.microsoft.com/office/drawing/2014/main" id="{FE041749-1B5E-4D1C-9D6B-B57DE8B9459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0" name="5 CuadroTexto" hidden="1">
          <a:extLst>
            <a:ext uri="{FF2B5EF4-FFF2-40B4-BE49-F238E27FC236}">
              <a16:creationId xmlns:a16="http://schemas.microsoft.com/office/drawing/2014/main" id="{4866D69F-84D1-420C-BD69-E71DF0EEC93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1" name="5 CuadroTexto" hidden="1">
          <a:extLst>
            <a:ext uri="{FF2B5EF4-FFF2-40B4-BE49-F238E27FC236}">
              <a16:creationId xmlns:a16="http://schemas.microsoft.com/office/drawing/2014/main" id="{6D1E4660-B17C-4635-9F2D-F485560DC4F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2" name="5 CuadroTexto" hidden="1">
          <a:extLst>
            <a:ext uri="{FF2B5EF4-FFF2-40B4-BE49-F238E27FC236}">
              <a16:creationId xmlns:a16="http://schemas.microsoft.com/office/drawing/2014/main" id="{48B1337B-E676-4EE1-BC00-49F591D1D5D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3" name="5 CuadroTexto" hidden="1">
          <a:extLst>
            <a:ext uri="{FF2B5EF4-FFF2-40B4-BE49-F238E27FC236}">
              <a16:creationId xmlns:a16="http://schemas.microsoft.com/office/drawing/2014/main" id="{1CD80D77-6112-48B6-9F1B-CF4BA3957C1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4" name="5 CuadroTexto" hidden="1">
          <a:extLst>
            <a:ext uri="{FF2B5EF4-FFF2-40B4-BE49-F238E27FC236}">
              <a16:creationId xmlns:a16="http://schemas.microsoft.com/office/drawing/2014/main" id="{AA1C0637-130C-42AC-B18F-24C55DBA0E8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5" name="5 CuadroTexto" hidden="1">
          <a:extLst>
            <a:ext uri="{FF2B5EF4-FFF2-40B4-BE49-F238E27FC236}">
              <a16:creationId xmlns:a16="http://schemas.microsoft.com/office/drawing/2014/main" id="{1FFDCB08-941A-4E41-9EEE-90A06AD8A4A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6" name="5 CuadroTexto" hidden="1">
          <a:extLst>
            <a:ext uri="{FF2B5EF4-FFF2-40B4-BE49-F238E27FC236}">
              <a16:creationId xmlns:a16="http://schemas.microsoft.com/office/drawing/2014/main" id="{C2CEF6CF-5F88-430F-8C33-8F44FC73463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7" name="5 CuadroTexto" hidden="1">
          <a:extLst>
            <a:ext uri="{FF2B5EF4-FFF2-40B4-BE49-F238E27FC236}">
              <a16:creationId xmlns:a16="http://schemas.microsoft.com/office/drawing/2014/main" id="{EBB281A0-0D05-48EF-8100-AF9B3C09D87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8" name="5 CuadroTexto" hidden="1">
          <a:extLst>
            <a:ext uri="{FF2B5EF4-FFF2-40B4-BE49-F238E27FC236}">
              <a16:creationId xmlns:a16="http://schemas.microsoft.com/office/drawing/2014/main" id="{8EE07557-AF30-4942-A3E8-5D105D52546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79" name="5 CuadroTexto" hidden="1">
          <a:extLst>
            <a:ext uri="{FF2B5EF4-FFF2-40B4-BE49-F238E27FC236}">
              <a16:creationId xmlns:a16="http://schemas.microsoft.com/office/drawing/2014/main" id="{8B9235DA-A9E3-42D1-93D6-C532AA1537A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0" name="5 CuadroTexto" hidden="1">
          <a:extLst>
            <a:ext uri="{FF2B5EF4-FFF2-40B4-BE49-F238E27FC236}">
              <a16:creationId xmlns:a16="http://schemas.microsoft.com/office/drawing/2014/main" id="{B7FA8BDD-BD86-4105-8595-7CB2E71DFA9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1" name="5 CuadroTexto" hidden="1">
          <a:extLst>
            <a:ext uri="{FF2B5EF4-FFF2-40B4-BE49-F238E27FC236}">
              <a16:creationId xmlns:a16="http://schemas.microsoft.com/office/drawing/2014/main" id="{1A02F53E-CB57-4A5E-83D4-85877E2027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2" name="5 CuadroTexto" hidden="1">
          <a:extLst>
            <a:ext uri="{FF2B5EF4-FFF2-40B4-BE49-F238E27FC236}">
              <a16:creationId xmlns:a16="http://schemas.microsoft.com/office/drawing/2014/main" id="{33B6DE61-62FC-457F-B6DF-5A3B895FF6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3" name="5 CuadroTexto" hidden="1">
          <a:extLst>
            <a:ext uri="{FF2B5EF4-FFF2-40B4-BE49-F238E27FC236}">
              <a16:creationId xmlns:a16="http://schemas.microsoft.com/office/drawing/2014/main" id="{DD56527F-FFB2-49DC-B537-6A4FC4C3028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4" name="5 CuadroTexto" hidden="1">
          <a:extLst>
            <a:ext uri="{FF2B5EF4-FFF2-40B4-BE49-F238E27FC236}">
              <a16:creationId xmlns:a16="http://schemas.microsoft.com/office/drawing/2014/main" id="{DCA60593-EBDC-464B-A0AE-7071000ED4A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5" name="5 CuadroTexto" hidden="1">
          <a:extLst>
            <a:ext uri="{FF2B5EF4-FFF2-40B4-BE49-F238E27FC236}">
              <a16:creationId xmlns:a16="http://schemas.microsoft.com/office/drawing/2014/main" id="{05918DEA-5FDE-41FA-8DEC-9B43835A41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6" name="5 CuadroTexto" hidden="1">
          <a:extLst>
            <a:ext uri="{FF2B5EF4-FFF2-40B4-BE49-F238E27FC236}">
              <a16:creationId xmlns:a16="http://schemas.microsoft.com/office/drawing/2014/main" id="{B6A5E2D0-BEF2-4192-ACE6-D1CF75BE734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7" name="5 CuadroTexto" hidden="1">
          <a:extLst>
            <a:ext uri="{FF2B5EF4-FFF2-40B4-BE49-F238E27FC236}">
              <a16:creationId xmlns:a16="http://schemas.microsoft.com/office/drawing/2014/main" id="{78D8DAC5-92AD-484C-92F8-9B6BF66BB7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8" name="5 CuadroTexto" hidden="1">
          <a:extLst>
            <a:ext uri="{FF2B5EF4-FFF2-40B4-BE49-F238E27FC236}">
              <a16:creationId xmlns:a16="http://schemas.microsoft.com/office/drawing/2014/main" id="{FFDA27A8-8AC2-485C-9386-312F2582C0C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89" name="5 CuadroTexto" hidden="1">
          <a:extLst>
            <a:ext uri="{FF2B5EF4-FFF2-40B4-BE49-F238E27FC236}">
              <a16:creationId xmlns:a16="http://schemas.microsoft.com/office/drawing/2014/main" id="{447B1E62-B947-41CB-8EB8-66C9F0C2814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0" name="5 CuadroTexto" hidden="1">
          <a:extLst>
            <a:ext uri="{FF2B5EF4-FFF2-40B4-BE49-F238E27FC236}">
              <a16:creationId xmlns:a16="http://schemas.microsoft.com/office/drawing/2014/main" id="{4AFBBB82-7C2E-4B1A-AD18-CD8793E2116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1" name="5 CuadroTexto" hidden="1">
          <a:extLst>
            <a:ext uri="{FF2B5EF4-FFF2-40B4-BE49-F238E27FC236}">
              <a16:creationId xmlns:a16="http://schemas.microsoft.com/office/drawing/2014/main" id="{313F6575-8E58-4A83-A4FF-FBFC58A19FB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2" name="5 CuadroTexto" hidden="1">
          <a:extLst>
            <a:ext uri="{FF2B5EF4-FFF2-40B4-BE49-F238E27FC236}">
              <a16:creationId xmlns:a16="http://schemas.microsoft.com/office/drawing/2014/main" id="{8A74ADA9-BBAB-4A8D-B3BA-E11841F587E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3" name="2 CuadroTexto" hidden="1">
          <a:extLst>
            <a:ext uri="{FF2B5EF4-FFF2-40B4-BE49-F238E27FC236}">
              <a16:creationId xmlns:a16="http://schemas.microsoft.com/office/drawing/2014/main" id="{CCE3CF2A-87F9-4337-91C7-5BF4DCE492A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4" name="5 CuadroTexto" hidden="1">
          <a:extLst>
            <a:ext uri="{FF2B5EF4-FFF2-40B4-BE49-F238E27FC236}">
              <a16:creationId xmlns:a16="http://schemas.microsoft.com/office/drawing/2014/main" id="{8B187478-6F44-4D72-85FB-632228F8020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5" name="5 CuadroTexto" hidden="1">
          <a:extLst>
            <a:ext uri="{FF2B5EF4-FFF2-40B4-BE49-F238E27FC236}">
              <a16:creationId xmlns:a16="http://schemas.microsoft.com/office/drawing/2014/main" id="{D68E33CE-B060-4E16-87E7-51D50D06488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6" name="5 CuadroTexto" hidden="1">
          <a:extLst>
            <a:ext uri="{FF2B5EF4-FFF2-40B4-BE49-F238E27FC236}">
              <a16:creationId xmlns:a16="http://schemas.microsoft.com/office/drawing/2014/main" id="{9404F6E9-3800-4093-B7E0-CCB2772A8E3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7" name="5 CuadroTexto" hidden="1">
          <a:extLst>
            <a:ext uri="{FF2B5EF4-FFF2-40B4-BE49-F238E27FC236}">
              <a16:creationId xmlns:a16="http://schemas.microsoft.com/office/drawing/2014/main" id="{286E1683-8975-4BE5-8858-1D8A1630D6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8" name="5 CuadroTexto" hidden="1">
          <a:extLst>
            <a:ext uri="{FF2B5EF4-FFF2-40B4-BE49-F238E27FC236}">
              <a16:creationId xmlns:a16="http://schemas.microsoft.com/office/drawing/2014/main" id="{54E49971-2CBC-46FB-9A6B-1F486F7A9FC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099" name="5 CuadroTexto" hidden="1">
          <a:extLst>
            <a:ext uri="{FF2B5EF4-FFF2-40B4-BE49-F238E27FC236}">
              <a16:creationId xmlns:a16="http://schemas.microsoft.com/office/drawing/2014/main" id="{31770134-818D-4BA7-BB41-D30E5AB7587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0" name="5 CuadroTexto" hidden="1">
          <a:extLst>
            <a:ext uri="{FF2B5EF4-FFF2-40B4-BE49-F238E27FC236}">
              <a16:creationId xmlns:a16="http://schemas.microsoft.com/office/drawing/2014/main" id="{F025B8FF-D2A9-415E-BC08-810F7D5030D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1" name="5 CuadroTexto" hidden="1">
          <a:extLst>
            <a:ext uri="{FF2B5EF4-FFF2-40B4-BE49-F238E27FC236}">
              <a16:creationId xmlns:a16="http://schemas.microsoft.com/office/drawing/2014/main" id="{C74F4EFF-2B4B-4DAB-9C71-2BC8243C11A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2" name="5 CuadroTexto" hidden="1">
          <a:extLst>
            <a:ext uri="{FF2B5EF4-FFF2-40B4-BE49-F238E27FC236}">
              <a16:creationId xmlns:a16="http://schemas.microsoft.com/office/drawing/2014/main" id="{75AA8AB1-871D-4FAA-852E-71DDCEC5E2B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3" name="5 CuadroTexto" hidden="1">
          <a:extLst>
            <a:ext uri="{FF2B5EF4-FFF2-40B4-BE49-F238E27FC236}">
              <a16:creationId xmlns:a16="http://schemas.microsoft.com/office/drawing/2014/main" id="{51A62982-3CB3-44CD-B2D4-DD6627E819D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4" name="5 CuadroTexto" hidden="1">
          <a:extLst>
            <a:ext uri="{FF2B5EF4-FFF2-40B4-BE49-F238E27FC236}">
              <a16:creationId xmlns:a16="http://schemas.microsoft.com/office/drawing/2014/main" id="{A133E169-0FA7-4A49-863E-2078899A383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5" name="5 CuadroTexto" hidden="1">
          <a:extLst>
            <a:ext uri="{FF2B5EF4-FFF2-40B4-BE49-F238E27FC236}">
              <a16:creationId xmlns:a16="http://schemas.microsoft.com/office/drawing/2014/main" id="{58F1CDCD-C363-474D-98BC-D08EED1EFD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6" name="5 CuadroTexto" hidden="1">
          <a:extLst>
            <a:ext uri="{FF2B5EF4-FFF2-40B4-BE49-F238E27FC236}">
              <a16:creationId xmlns:a16="http://schemas.microsoft.com/office/drawing/2014/main" id="{94F030C7-FDDA-45AB-91EA-5DE0520F34E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7" name="5 CuadroTexto" hidden="1">
          <a:extLst>
            <a:ext uri="{FF2B5EF4-FFF2-40B4-BE49-F238E27FC236}">
              <a16:creationId xmlns:a16="http://schemas.microsoft.com/office/drawing/2014/main" id="{F2FC1B1A-DAA5-49FB-9111-DC6F7CF0F72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8" name="5 CuadroTexto" hidden="1">
          <a:extLst>
            <a:ext uri="{FF2B5EF4-FFF2-40B4-BE49-F238E27FC236}">
              <a16:creationId xmlns:a16="http://schemas.microsoft.com/office/drawing/2014/main" id="{D8CD50E8-F33C-4CC4-BD47-F93E02FA6D6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09" name="5 CuadroTexto" hidden="1">
          <a:extLst>
            <a:ext uri="{FF2B5EF4-FFF2-40B4-BE49-F238E27FC236}">
              <a16:creationId xmlns:a16="http://schemas.microsoft.com/office/drawing/2014/main" id="{66605A63-C226-4F78-A3C2-B228B0F4A4E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0" name="5 CuadroTexto" hidden="1">
          <a:extLst>
            <a:ext uri="{FF2B5EF4-FFF2-40B4-BE49-F238E27FC236}">
              <a16:creationId xmlns:a16="http://schemas.microsoft.com/office/drawing/2014/main" id="{84ADE5A0-765F-4FA4-BF8C-AC001EEB8F8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1" name="5 CuadroTexto" hidden="1">
          <a:extLst>
            <a:ext uri="{FF2B5EF4-FFF2-40B4-BE49-F238E27FC236}">
              <a16:creationId xmlns:a16="http://schemas.microsoft.com/office/drawing/2014/main" id="{1E0BAD8C-CA70-485B-B2A9-5A497E267DB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2" name="103 CuadroTexto" hidden="1">
          <a:extLst>
            <a:ext uri="{FF2B5EF4-FFF2-40B4-BE49-F238E27FC236}">
              <a16:creationId xmlns:a16="http://schemas.microsoft.com/office/drawing/2014/main" id="{9EBAC78D-D856-4528-9137-1FE93DBCD12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3" name="2 CuadroTexto" hidden="1">
          <a:extLst>
            <a:ext uri="{FF2B5EF4-FFF2-40B4-BE49-F238E27FC236}">
              <a16:creationId xmlns:a16="http://schemas.microsoft.com/office/drawing/2014/main" id="{C40A4956-5E01-4443-955D-2F672C0F7FA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4" name="106 CuadroTexto" hidden="1">
          <a:extLst>
            <a:ext uri="{FF2B5EF4-FFF2-40B4-BE49-F238E27FC236}">
              <a16:creationId xmlns:a16="http://schemas.microsoft.com/office/drawing/2014/main" id="{A8FC31EE-9B8D-4FE4-A506-2473074781C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5" name="2 CuadroTexto" hidden="1">
          <a:extLst>
            <a:ext uri="{FF2B5EF4-FFF2-40B4-BE49-F238E27FC236}">
              <a16:creationId xmlns:a16="http://schemas.microsoft.com/office/drawing/2014/main" id="{09729A6B-907C-4826-8EE2-08C29E807E5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6" name="5 CuadroTexto" hidden="1">
          <a:extLst>
            <a:ext uri="{FF2B5EF4-FFF2-40B4-BE49-F238E27FC236}">
              <a16:creationId xmlns:a16="http://schemas.microsoft.com/office/drawing/2014/main" id="{BCEF6504-EEAA-4C8F-A2B5-ECE36C5BB06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7" name="5 CuadroTexto" hidden="1">
          <a:extLst>
            <a:ext uri="{FF2B5EF4-FFF2-40B4-BE49-F238E27FC236}">
              <a16:creationId xmlns:a16="http://schemas.microsoft.com/office/drawing/2014/main" id="{EF9D793C-8476-4BE0-BFF1-A3052183B07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8" name="5 CuadroTexto" hidden="1">
          <a:extLst>
            <a:ext uri="{FF2B5EF4-FFF2-40B4-BE49-F238E27FC236}">
              <a16:creationId xmlns:a16="http://schemas.microsoft.com/office/drawing/2014/main" id="{7C528860-A002-4F09-8031-28646138702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19" name="5 CuadroTexto" hidden="1">
          <a:extLst>
            <a:ext uri="{FF2B5EF4-FFF2-40B4-BE49-F238E27FC236}">
              <a16:creationId xmlns:a16="http://schemas.microsoft.com/office/drawing/2014/main" id="{6D6BE504-561B-452B-93E7-E61B23B1516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0" name="5 CuadroTexto" hidden="1">
          <a:extLst>
            <a:ext uri="{FF2B5EF4-FFF2-40B4-BE49-F238E27FC236}">
              <a16:creationId xmlns:a16="http://schemas.microsoft.com/office/drawing/2014/main" id="{AB42204B-BF3A-4052-8015-1011FE7AD0C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1" name="5 CuadroTexto" hidden="1">
          <a:extLst>
            <a:ext uri="{FF2B5EF4-FFF2-40B4-BE49-F238E27FC236}">
              <a16:creationId xmlns:a16="http://schemas.microsoft.com/office/drawing/2014/main" id="{C66F01BB-FAC1-481C-8F34-F9A84F38D25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2" name="5 CuadroTexto" hidden="1">
          <a:extLst>
            <a:ext uri="{FF2B5EF4-FFF2-40B4-BE49-F238E27FC236}">
              <a16:creationId xmlns:a16="http://schemas.microsoft.com/office/drawing/2014/main" id="{986E31C4-BB02-4623-9E68-C196AFC7088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3" name="5 CuadroTexto" hidden="1">
          <a:extLst>
            <a:ext uri="{FF2B5EF4-FFF2-40B4-BE49-F238E27FC236}">
              <a16:creationId xmlns:a16="http://schemas.microsoft.com/office/drawing/2014/main" id="{616C2B9C-7ADB-4113-94B6-ECB34AB318C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4" name="5 CuadroTexto" hidden="1">
          <a:extLst>
            <a:ext uri="{FF2B5EF4-FFF2-40B4-BE49-F238E27FC236}">
              <a16:creationId xmlns:a16="http://schemas.microsoft.com/office/drawing/2014/main" id="{1EC31CCB-B10C-4C0E-8AF0-1CB033F5143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5" name="5 CuadroTexto" hidden="1">
          <a:extLst>
            <a:ext uri="{FF2B5EF4-FFF2-40B4-BE49-F238E27FC236}">
              <a16:creationId xmlns:a16="http://schemas.microsoft.com/office/drawing/2014/main" id="{0F034186-9BCF-4F3E-9E48-EC3BE14214E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6" name="5 CuadroTexto" hidden="1">
          <a:extLst>
            <a:ext uri="{FF2B5EF4-FFF2-40B4-BE49-F238E27FC236}">
              <a16:creationId xmlns:a16="http://schemas.microsoft.com/office/drawing/2014/main" id="{350CCCB8-959F-4906-B225-D32741D629C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7" name="5 CuadroTexto" hidden="1">
          <a:extLst>
            <a:ext uri="{FF2B5EF4-FFF2-40B4-BE49-F238E27FC236}">
              <a16:creationId xmlns:a16="http://schemas.microsoft.com/office/drawing/2014/main" id="{2403BF24-EC68-417E-91F3-673624E85BB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8" name="5 CuadroTexto" hidden="1">
          <a:extLst>
            <a:ext uri="{FF2B5EF4-FFF2-40B4-BE49-F238E27FC236}">
              <a16:creationId xmlns:a16="http://schemas.microsoft.com/office/drawing/2014/main" id="{E950A607-68F2-4C97-90BB-04035E87902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29" name="5 CuadroTexto" hidden="1">
          <a:extLst>
            <a:ext uri="{FF2B5EF4-FFF2-40B4-BE49-F238E27FC236}">
              <a16:creationId xmlns:a16="http://schemas.microsoft.com/office/drawing/2014/main" id="{2BA67B6F-47B0-4762-B1B1-B8DC8781D90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0" name="5 CuadroTexto" hidden="1">
          <a:extLst>
            <a:ext uri="{FF2B5EF4-FFF2-40B4-BE49-F238E27FC236}">
              <a16:creationId xmlns:a16="http://schemas.microsoft.com/office/drawing/2014/main" id="{EFE04166-BFC3-4F9D-947A-51D55AF7605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1" name="5 CuadroTexto" hidden="1">
          <a:extLst>
            <a:ext uri="{FF2B5EF4-FFF2-40B4-BE49-F238E27FC236}">
              <a16:creationId xmlns:a16="http://schemas.microsoft.com/office/drawing/2014/main" id="{0F9EF64A-1BAA-43CB-B0F2-47E2D9EBB89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2" name="1 CuadroTexto" hidden="1">
          <a:extLst>
            <a:ext uri="{FF2B5EF4-FFF2-40B4-BE49-F238E27FC236}">
              <a16:creationId xmlns:a16="http://schemas.microsoft.com/office/drawing/2014/main" id="{1B06B3E9-AEB1-4766-89CD-222D21B7F7C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3" name="3 CuadroTexto" hidden="1">
          <a:extLst>
            <a:ext uri="{FF2B5EF4-FFF2-40B4-BE49-F238E27FC236}">
              <a16:creationId xmlns:a16="http://schemas.microsoft.com/office/drawing/2014/main" id="{1712C75F-A0B8-4830-8AA1-90B827E1E72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4" name="5 CuadroTexto" hidden="1">
          <a:extLst>
            <a:ext uri="{FF2B5EF4-FFF2-40B4-BE49-F238E27FC236}">
              <a16:creationId xmlns:a16="http://schemas.microsoft.com/office/drawing/2014/main" id="{7E994B2B-7381-43CB-A31C-841BC2DC025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5" name="5 CuadroTexto" hidden="1">
          <a:extLst>
            <a:ext uri="{FF2B5EF4-FFF2-40B4-BE49-F238E27FC236}">
              <a16:creationId xmlns:a16="http://schemas.microsoft.com/office/drawing/2014/main" id="{BB8C1449-B25B-44C0-9897-0D18594B47B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6" name="5 CuadroTexto" hidden="1">
          <a:extLst>
            <a:ext uri="{FF2B5EF4-FFF2-40B4-BE49-F238E27FC236}">
              <a16:creationId xmlns:a16="http://schemas.microsoft.com/office/drawing/2014/main" id="{3C513E08-2FC5-4547-83D0-78C787211F6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7" name="5 CuadroTexto" hidden="1">
          <a:extLst>
            <a:ext uri="{FF2B5EF4-FFF2-40B4-BE49-F238E27FC236}">
              <a16:creationId xmlns:a16="http://schemas.microsoft.com/office/drawing/2014/main" id="{88E2D9B4-29E3-4B5D-B219-CEC6915ED0B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8" name="5 CuadroTexto" hidden="1">
          <a:extLst>
            <a:ext uri="{FF2B5EF4-FFF2-40B4-BE49-F238E27FC236}">
              <a16:creationId xmlns:a16="http://schemas.microsoft.com/office/drawing/2014/main" id="{9F943FE8-DC26-42E7-BA70-E64CE52F712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39" name="5 CuadroTexto" hidden="1">
          <a:extLst>
            <a:ext uri="{FF2B5EF4-FFF2-40B4-BE49-F238E27FC236}">
              <a16:creationId xmlns:a16="http://schemas.microsoft.com/office/drawing/2014/main" id="{9B2ECB89-63AD-4CFD-9898-847A47CDE9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0" name="5 CuadroTexto" hidden="1">
          <a:extLst>
            <a:ext uri="{FF2B5EF4-FFF2-40B4-BE49-F238E27FC236}">
              <a16:creationId xmlns:a16="http://schemas.microsoft.com/office/drawing/2014/main" id="{6D36FA23-A4AD-4F5C-B47D-2B8E028CA8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1" name="5 CuadroTexto" hidden="1">
          <a:extLst>
            <a:ext uri="{FF2B5EF4-FFF2-40B4-BE49-F238E27FC236}">
              <a16:creationId xmlns:a16="http://schemas.microsoft.com/office/drawing/2014/main" id="{41D5683E-EA15-4910-A736-3454EAEF6CA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2" name="5 CuadroTexto" hidden="1">
          <a:extLst>
            <a:ext uri="{FF2B5EF4-FFF2-40B4-BE49-F238E27FC236}">
              <a16:creationId xmlns:a16="http://schemas.microsoft.com/office/drawing/2014/main" id="{B881A2CF-A3EE-411F-8331-F1DBD9B914D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3" name="5 CuadroTexto" hidden="1">
          <a:extLst>
            <a:ext uri="{FF2B5EF4-FFF2-40B4-BE49-F238E27FC236}">
              <a16:creationId xmlns:a16="http://schemas.microsoft.com/office/drawing/2014/main" id="{21192080-675C-4E4A-98A8-3EE6141FF57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4" name="5 CuadroTexto" hidden="1">
          <a:extLst>
            <a:ext uri="{FF2B5EF4-FFF2-40B4-BE49-F238E27FC236}">
              <a16:creationId xmlns:a16="http://schemas.microsoft.com/office/drawing/2014/main" id="{DD92E49F-E2F8-42D4-9D01-E6EB4590EA1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5" name="5 CuadroTexto" hidden="1">
          <a:extLst>
            <a:ext uri="{FF2B5EF4-FFF2-40B4-BE49-F238E27FC236}">
              <a16:creationId xmlns:a16="http://schemas.microsoft.com/office/drawing/2014/main" id="{2D1E60C7-7952-44B8-8DD5-516F2A6ADF6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6" name="5 CuadroTexto" hidden="1">
          <a:extLst>
            <a:ext uri="{FF2B5EF4-FFF2-40B4-BE49-F238E27FC236}">
              <a16:creationId xmlns:a16="http://schemas.microsoft.com/office/drawing/2014/main" id="{77CB9AC4-F470-4FBA-8DB0-24A9CBF9E15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7" name="5 CuadroTexto" hidden="1">
          <a:extLst>
            <a:ext uri="{FF2B5EF4-FFF2-40B4-BE49-F238E27FC236}">
              <a16:creationId xmlns:a16="http://schemas.microsoft.com/office/drawing/2014/main" id="{30D34E48-5409-4DA5-AB0D-BEB264251CA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8" name="5 CuadroTexto" hidden="1">
          <a:extLst>
            <a:ext uri="{FF2B5EF4-FFF2-40B4-BE49-F238E27FC236}">
              <a16:creationId xmlns:a16="http://schemas.microsoft.com/office/drawing/2014/main" id="{0A6DC2A5-3A04-4D7D-8EBC-51D827ECB70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49" name="5 CuadroTexto" hidden="1">
          <a:extLst>
            <a:ext uri="{FF2B5EF4-FFF2-40B4-BE49-F238E27FC236}">
              <a16:creationId xmlns:a16="http://schemas.microsoft.com/office/drawing/2014/main" id="{FAD25718-46F5-4C74-9144-CBC77F77DDB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0" name="5 CuadroTexto" hidden="1">
          <a:extLst>
            <a:ext uri="{FF2B5EF4-FFF2-40B4-BE49-F238E27FC236}">
              <a16:creationId xmlns:a16="http://schemas.microsoft.com/office/drawing/2014/main" id="{4AED2473-D5DC-43A1-9CE8-E1D66EFCC3B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1" name="5 CuadroTexto" hidden="1">
          <a:extLst>
            <a:ext uri="{FF2B5EF4-FFF2-40B4-BE49-F238E27FC236}">
              <a16:creationId xmlns:a16="http://schemas.microsoft.com/office/drawing/2014/main" id="{1DAAA1C0-4C37-4A99-A7F2-8519A65630C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2" name="5 CuadroTexto" hidden="1">
          <a:extLst>
            <a:ext uri="{FF2B5EF4-FFF2-40B4-BE49-F238E27FC236}">
              <a16:creationId xmlns:a16="http://schemas.microsoft.com/office/drawing/2014/main" id="{53AC4A08-F5CB-4326-A972-40428B714D6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3" name="5 CuadroTexto" hidden="1">
          <a:extLst>
            <a:ext uri="{FF2B5EF4-FFF2-40B4-BE49-F238E27FC236}">
              <a16:creationId xmlns:a16="http://schemas.microsoft.com/office/drawing/2014/main" id="{9F5BCF46-28CA-4E55-9A8D-F967A48307E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4" name="5 CuadroTexto" hidden="1">
          <a:extLst>
            <a:ext uri="{FF2B5EF4-FFF2-40B4-BE49-F238E27FC236}">
              <a16:creationId xmlns:a16="http://schemas.microsoft.com/office/drawing/2014/main" id="{FA703399-A89B-4AC5-B0BB-5B12DE37801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5" name="5 CuadroTexto" hidden="1">
          <a:extLst>
            <a:ext uri="{FF2B5EF4-FFF2-40B4-BE49-F238E27FC236}">
              <a16:creationId xmlns:a16="http://schemas.microsoft.com/office/drawing/2014/main" id="{E740A919-B7EA-4424-A98E-3A0093D99C9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6" name="5 CuadroTexto" hidden="1">
          <a:extLst>
            <a:ext uri="{FF2B5EF4-FFF2-40B4-BE49-F238E27FC236}">
              <a16:creationId xmlns:a16="http://schemas.microsoft.com/office/drawing/2014/main" id="{2E3CC1A1-BE1C-466A-A580-E223F81F3AD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7" name="5 CuadroTexto" hidden="1">
          <a:extLst>
            <a:ext uri="{FF2B5EF4-FFF2-40B4-BE49-F238E27FC236}">
              <a16:creationId xmlns:a16="http://schemas.microsoft.com/office/drawing/2014/main" id="{62B5A522-07F0-4EA5-91AE-6F42318ABBD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8" name="5 CuadroTexto" hidden="1">
          <a:extLst>
            <a:ext uri="{FF2B5EF4-FFF2-40B4-BE49-F238E27FC236}">
              <a16:creationId xmlns:a16="http://schemas.microsoft.com/office/drawing/2014/main" id="{E5446D99-A4F0-49A3-8CB7-900DACEEA16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59" name="5 CuadroTexto" hidden="1">
          <a:extLst>
            <a:ext uri="{FF2B5EF4-FFF2-40B4-BE49-F238E27FC236}">
              <a16:creationId xmlns:a16="http://schemas.microsoft.com/office/drawing/2014/main" id="{FE170105-C26F-414A-B688-1636996B725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0" name="5 CuadroTexto" hidden="1">
          <a:extLst>
            <a:ext uri="{FF2B5EF4-FFF2-40B4-BE49-F238E27FC236}">
              <a16:creationId xmlns:a16="http://schemas.microsoft.com/office/drawing/2014/main" id="{7584BB69-F7AB-4F5F-BF01-D48C12C0445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1" name="5 CuadroTexto" hidden="1">
          <a:extLst>
            <a:ext uri="{FF2B5EF4-FFF2-40B4-BE49-F238E27FC236}">
              <a16:creationId xmlns:a16="http://schemas.microsoft.com/office/drawing/2014/main" id="{565B6FAC-1772-43E4-927C-B105F8ECB34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2" name="5 CuadroTexto" hidden="1">
          <a:extLst>
            <a:ext uri="{FF2B5EF4-FFF2-40B4-BE49-F238E27FC236}">
              <a16:creationId xmlns:a16="http://schemas.microsoft.com/office/drawing/2014/main" id="{2A9F524C-683A-4B82-9133-0FDC5049C9A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3" name="5 CuadroTexto" hidden="1">
          <a:extLst>
            <a:ext uri="{FF2B5EF4-FFF2-40B4-BE49-F238E27FC236}">
              <a16:creationId xmlns:a16="http://schemas.microsoft.com/office/drawing/2014/main" id="{F3D00F11-9065-4434-AA7D-018990DE0E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4" name="5 CuadroTexto" hidden="1">
          <a:extLst>
            <a:ext uri="{FF2B5EF4-FFF2-40B4-BE49-F238E27FC236}">
              <a16:creationId xmlns:a16="http://schemas.microsoft.com/office/drawing/2014/main" id="{315139F3-160F-48A4-8E79-27BAAAE2983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5" name="5 CuadroTexto" hidden="1">
          <a:extLst>
            <a:ext uri="{FF2B5EF4-FFF2-40B4-BE49-F238E27FC236}">
              <a16:creationId xmlns:a16="http://schemas.microsoft.com/office/drawing/2014/main" id="{9DA5967C-CB1A-4D42-AA65-A35AF2942EE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6" name="2 CuadroTexto" hidden="1">
          <a:extLst>
            <a:ext uri="{FF2B5EF4-FFF2-40B4-BE49-F238E27FC236}">
              <a16:creationId xmlns:a16="http://schemas.microsoft.com/office/drawing/2014/main" id="{921CBA1C-C1FD-44E1-8F8C-D6A178DFF13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7" name="5 CuadroTexto" hidden="1">
          <a:extLst>
            <a:ext uri="{FF2B5EF4-FFF2-40B4-BE49-F238E27FC236}">
              <a16:creationId xmlns:a16="http://schemas.microsoft.com/office/drawing/2014/main" id="{815763E8-617D-4D81-ABBA-6DF74ACF6C3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8" name="5 CuadroTexto" hidden="1">
          <a:extLst>
            <a:ext uri="{FF2B5EF4-FFF2-40B4-BE49-F238E27FC236}">
              <a16:creationId xmlns:a16="http://schemas.microsoft.com/office/drawing/2014/main" id="{42CEDF33-B362-4A98-B422-43118698CC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69" name="5 CuadroTexto" hidden="1">
          <a:extLst>
            <a:ext uri="{FF2B5EF4-FFF2-40B4-BE49-F238E27FC236}">
              <a16:creationId xmlns:a16="http://schemas.microsoft.com/office/drawing/2014/main" id="{BB80AFBF-BA2F-43B0-8050-06FE0156FAD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0" name="5 CuadroTexto" hidden="1">
          <a:extLst>
            <a:ext uri="{FF2B5EF4-FFF2-40B4-BE49-F238E27FC236}">
              <a16:creationId xmlns:a16="http://schemas.microsoft.com/office/drawing/2014/main" id="{E3FB8C7F-D30C-4DF4-A152-029308166E4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1" name="5 CuadroTexto" hidden="1">
          <a:extLst>
            <a:ext uri="{FF2B5EF4-FFF2-40B4-BE49-F238E27FC236}">
              <a16:creationId xmlns:a16="http://schemas.microsoft.com/office/drawing/2014/main" id="{AB86D1CD-77EC-4913-8ACA-A6268E0243E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2" name="5 CuadroTexto" hidden="1">
          <a:extLst>
            <a:ext uri="{FF2B5EF4-FFF2-40B4-BE49-F238E27FC236}">
              <a16:creationId xmlns:a16="http://schemas.microsoft.com/office/drawing/2014/main" id="{0BE4B1B0-EAF1-4D1E-9186-9D10C2AC8D8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3" name="5 CuadroTexto" hidden="1">
          <a:extLst>
            <a:ext uri="{FF2B5EF4-FFF2-40B4-BE49-F238E27FC236}">
              <a16:creationId xmlns:a16="http://schemas.microsoft.com/office/drawing/2014/main" id="{784E78C8-557E-4261-BD38-45225BB3252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4" name="5 CuadroTexto" hidden="1">
          <a:extLst>
            <a:ext uri="{FF2B5EF4-FFF2-40B4-BE49-F238E27FC236}">
              <a16:creationId xmlns:a16="http://schemas.microsoft.com/office/drawing/2014/main" id="{93CDFC4E-8E73-484F-B37A-B924249E3F5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5" name="5 CuadroTexto" hidden="1">
          <a:extLst>
            <a:ext uri="{FF2B5EF4-FFF2-40B4-BE49-F238E27FC236}">
              <a16:creationId xmlns:a16="http://schemas.microsoft.com/office/drawing/2014/main" id="{21FEA0FD-AED4-4427-8A21-C8DB0A50DE2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6" name="5 CuadroTexto" hidden="1">
          <a:extLst>
            <a:ext uri="{FF2B5EF4-FFF2-40B4-BE49-F238E27FC236}">
              <a16:creationId xmlns:a16="http://schemas.microsoft.com/office/drawing/2014/main" id="{945912C7-53AC-4205-B6B3-DCFCF4C67C6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7" name="5 CuadroTexto" hidden="1">
          <a:extLst>
            <a:ext uri="{FF2B5EF4-FFF2-40B4-BE49-F238E27FC236}">
              <a16:creationId xmlns:a16="http://schemas.microsoft.com/office/drawing/2014/main" id="{06019801-2FB0-4B93-9B5F-367159CA99D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8" name="5 CuadroTexto" hidden="1">
          <a:extLst>
            <a:ext uri="{FF2B5EF4-FFF2-40B4-BE49-F238E27FC236}">
              <a16:creationId xmlns:a16="http://schemas.microsoft.com/office/drawing/2014/main" id="{98098C53-BD8E-4D2D-969E-C84749AB7B2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79" name="5 CuadroTexto" hidden="1">
          <a:extLst>
            <a:ext uri="{FF2B5EF4-FFF2-40B4-BE49-F238E27FC236}">
              <a16:creationId xmlns:a16="http://schemas.microsoft.com/office/drawing/2014/main" id="{F6C2C491-FADD-4B59-9C7F-2A291077EFC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0" name="5 CuadroTexto" hidden="1">
          <a:extLst>
            <a:ext uri="{FF2B5EF4-FFF2-40B4-BE49-F238E27FC236}">
              <a16:creationId xmlns:a16="http://schemas.microsoft.com/office/drawing/2014/main" id="{8393007E-DBE5-4089-B4B6-D4C44D5B94C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1" name="5 CuadroTexto" hidden="1">
          <a:extLst>
            <a:ext uri="{FF2B5EF4-FFF2-40B4-BE49-F238E27FC236}">
              <a16:creationId xmlns:a16="http://schemas.microsoft.com/office/drawing/2014/main" id="{238E1BA8-45D8-4618-87FA-180641CF751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2" name="5 CuadroTexto" hidden="1">
          <a:extLst>
            <a:ext uri="{FF2B5EF4-FFF2-40B4-BE49-F238E27FC236}">
              <a16:creationId xmlns:a16="http://schemas.microsoft.com/office/drawing/2014/main" id="{DFD20FC1-536A-4441-B417-BBEB48E77C0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3" name="5 CuadroTexto" hidden="1">
          <a:extLst>
            <a:ext uri="{FF2B5EF4-FFF2-40B4-BE49-F238E27FC236}">
              <a16:creationId xmlns:a16="http://schemas.microsoft.com/office/drawing/2014/main" id="{C06676DD-4F0F-46BC-BCD6-4E3CA33183B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4" name="5 CuadroTexto" hidden="1">
          <a:extLst>
            <a:ext uri="{FF2B5EF4-FFF2-40B4-BE49-F238E27FC236}">
              <a16:creationId xmlns:a16="http://schemas.microsoft.com/office/drawing/2014/main" id="{048DA9FA-2A7E-4B18-AB13-990D71B4F7B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5" name="103 CuadroTexto" hidden="1">
          <a:extLst>
            <a:ext uri="{FF2B5EF4-FFF2-40B4-BE49-F238E27FC236}">
              <a16:creationId xmlns:a16="http://schemas.microsoft.com/office/drawing/2014/main" id="{73F2FFB3-3B42-4C63-8D51-B8E70A42B15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6" name="2 CuadroTexto" hidden="1">
          <a:extLst>
            <a:ext uri="{FF2B5EF4-FFF2-40B4-BE49-F238E27FC236}">
              <a16:creationId xmlns:a16="http://schemas.microsoft.com/office/drawing/2014/main" id="{DD774E4B-35D0-44DE-9CA0-4E57EBDAD8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7" name="106 CuadroTexto" hidden="1">
          <a:extLst>
            <a:ext uri="{FF2B5EF4-FFF2-40B4-BE49-F238E27FC236}">
              <a16:creationId xmlns:a16="http://schemas.microsoft.com/office/drawing/2014/main" id="{5768B792-7E96-4E2B-9817-E9FA0A93602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8" name="2 CuadroTexto" hidden="1">
          <a:extLst>
            <a:ext uri="{FF2B5EF4-FFF2-40B4-BE49-F238E27FC236}">
              <a16:creationId xmlns:a16="http://schemas.microsoft.com/office/drawing/2014/main" id="{935B28B1-FA42-4C6B-8FF7-F5FD580BD81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89" name="5 CuadroTexto" hidden="1">
          <a:extLst>
            <a:ext uri="{FF2B5EF4-FFF2-40B4-BE49-F238E27FC236}">
              <a16:creationId xmlns:a16="http://schemas.microsoft.com/office/drawing/2014/main" id="{63FA89B4-2785-4B5B-8CFF-2280AD412B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0" name="5 CuadroTexto" hidden="1">
          <a:extLst>
            <a:ext uri="{FF2B5EF4-FFF2-40B4-BE49-F238E27FC236}">
              <a16:creationId xmlns:a16="http://schemas.microsoft.com/office/drawing/2014/main" id="{DA599C7C-08A3-4D00-928A-128D443E0F9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1" name="5 CuadroTexto" hidden="1">
          <a:extLst>
            <a:ext uri="{FF2B5EF4-FFF2-40B4-BE49-F238E27FC236}">
              <a16:creationId xmlns:a16="http://schemas.microsoft.com/office/drawing/2014/main" id="{9B74F2A2-7DB9-4ACC-9E35-84A0C6DDC29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2" name="5 CuadroTexto" hidden="1">
          <a:extLst>
            <a:ext uri="{FF2B5EF4-FFF2-40B4-BE49-F238E27FC236}">
              <a16:creationId xmlns:a16="http://schemas.microsoft.com/office/drawing/2014/main" id="{F6C40BF4-4930-4293-BAF1-7DF4F41A315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3" name="5 CuadroTexto" hidden="1">
          <a:extLst>
            <a:ext uri="{FF2B5EF4-FFF2-40B4-BE49-F238E27FC236}">
              <a16:creationId xmlns:a16="http://schemas.microsoft.com/office/drawing/2014/main" id="{031ED664-73FC-4732-BFB0-C74ADAF1DDA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4" name="5 CuadroTexto" hidden="1">
          <a:extLst>
            <a:ext uri="{FF2B5EF4-FFF2-40B4-BE49-F238E27FC236}">
              <a16:creationId xmlns:a16="http://schemas.microsoft.com/office/drawing/2014/main" id="{F8580C5C-42F2-4738-B0F9-DFF3093FFBC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5" name="5 CuadroTexto" hidden="1">
          <a:extLst>
            <a:ext uri="{FF2B5EF4-FFF2-40B4-BE49-F238E27FC236}">
              <a16:creationId xmlns:a16="http://schemas.microsoft.com/office/drawing/2014/main" id="{38A3F5FC-7277-452A-BA88-2E5B057C94D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6" name="5 CuadroTexto" hidden="1">
          <a:extLst>
            <a:ext uri="{FF2B5EF4-FFF2-40B4-BE49-F238E27FC236}">
              <a16:creationId xmlns:a16="http://schemas.microsoft.com/office/drawing/2014/main" id="{936ACABD-76B5-4D3C-B9B7-385406CA49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7" name="5 CuadroTexto" hidden="1">
          <a:extLst>
            <a:ext uri="{FF2B5EF4-FFF2-40B4-BE49-F238E27FC236}">
              <a16:creationId xmlns:a16="http://schemas.microsoft.com/office/drawing/2014/main" id="{E9C2E4E8-F699-42AD-8303-1FCF02F8F94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8" name="5 CuadroTexto" hidden="1">
          <a:extLst>
            <a:ext uri="{FF2B5EF4-FFF2-40B4-BE49-F238E27FC236}">
              <a16:creationId xmlns:a16="http://schemas.microsoft.com/office/drawing/2014/main" id="{B2A4EDB6-4C54-46C0-B46D-DB1120342F3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199" name="5 CuadroTexto" hidden="1">
          <a:extLst>
            <a:ext uri="{FF2B5EF4-FFF2-40B4-BE49-F238E27FC236}">
              <a16:creationId xmlns:a16="http://schemas.microsoft.com/office/drawing/2014/main" id="{CB1E5C3F-499A-457F-BB4A-C3E1659CCE3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0" name="5 CuadroTexto" hidden="1">
          <a:extLst>
            <a:ext uri="{FF2B5EF4-FFF2-40B4-BE49-F238E27FC236}">
              <a16:creationId xmlns:a16="http://schemas.microsoft.com/office/drawing/2014/main" id="{490A45DC-2749-4EF2-B6B6-142C4801A42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1" name="5 CuadroTexto" hidden="1">
          <a:extLst>
            <a:ext uri="{FF2B5EF4-FFF2-40B4-BE49-F238E27FC236}">
              <a16:creationId xmlns:a16="http://schemas.microsoft.com/office/drawing/2014/main" id="{BFD9F5D5-ADAA-4914-A9C1-1179F7F8D86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2" name="5 CuadroTexto" hidden="1">
          <a:extLst>
            <a:ext uri="{FF2B5EF4-FFF2-40B4-BE49-F238E27FC236}">
              <a16:creationId xmlns:a16="http://schemas.microsoft.com/office/drawing/2014/main" id="{80FB37C0-DD22-4BE6-A839-62620EC5B85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3" name="5 CuadroTexto" hidden="1">
          <a:extLst>
            <a:ext uri="{FF2B5EF4-FFF2-40B4-BE49-F238E27FC236}">
              <a16:creationId xmlns:a16="http://schemas.microsoft.com/office/drawing/2014/main" id="{E41E631A-2CEF-4C32-B6B5-36875D9105B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4" name="5 CuadroTexto" hidden="1">
          <a:extLst>
            <a:ext uri="{FF2B5EF4-FFF2-40B4-BE49-F238E27FC236}">
              <a16:creationId xmlns:a16="http://schemas.microsoft.com/office/drawing/2014/main" id="{25BFD1A5-53C3-465D-9FAF-CC87E616D9B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5" name="1 CuadroTexto" hidden="1">
          <a:extLst>
            <a:ext uri="{FF2B5EF4-FFF2-40B4-BE49-F238E27FC236}">
              <a16:creationId xmlns:a16="http://schemas.microsoft.com/office/drawing/2014/main" id="{3077460E-1FD0-4EF6-BCDF-B3E856C3D5A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6" name="3 CuadroTexto" hidden="1">
          <a:extLst>
            <a:ext uri="{FF2B5EF4-FFF2-40B4-BE49-F238E27FC236}">
              <a16:creationId xmlns:a16="http://schemas.microsoft.com/office/drawing/2014/main" id="{E1478A24-8F23-4CDB-88F4-ED170C148AC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7" name="5 CuadroTexto" hidden="1">
          <a:extLst>
            <a:ext uri="{FF2B5EF4-FFF2-40B4-BE49-F238E27FC236}">
              <a16:creationId xmlns:a16="http://schemas.microsoft.com/office/drawing/2014/main" id="{B24ACCC8-A521-4C00-8CDD-9431701D589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8" name="5 CuadroTexto" hidden="1">
          <a:extLst>
            <a:ext uri="{FF2B5EF4-FFF2-40B4-BE49-F238E27FC236}">
              <a16:creationId xmlns:a16="http://schemas.microsoft.com/office/drawing/2014/main" id="{D3B2AA04-DFC1-4FDA-8463-C944F270CF4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09" name="5 CuadroTexto" hidden="1">
          <a:extLst>
            <a:ext uri="{FF2B5EF4-FFF2-40B4-BE49-F238E27FC236}">
              <a16:creationId xmlns:a16="http://schemas.microsoft.com/office/drawing/2014/main" id="{1450ED88-8704-42F5-92B1-9E4FE4030D8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0" name="5 CuadroTexto" hidden="1">
          <a:extLst>
            <a:ext uri="{FF2B5EF4-FFF2-40B4-BE49-F238E27FC236}">
              <a16:creationId xmlns:a16="http://schemas.microsoft.com/office/drawing/2014/main" id="{B23C1FFB-9C9F-4405-A1A0-687772E171C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1" name="5 CuadroTexto" hidden="1">
          <a:extLst>
            <a:ext uri="{FF2B5EF4-FFF2-40B4-BE49-F238E27FC236}">
              <a16:creationId xmlns:a16="http://schemas.microsoft.com/office/drawing/2014/main" id="{95E640D2-D182-4572-9545-2DEFD204FA4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2" name="5 CuadroTexto" hidden="1">
          <a:extLst>
            <a:ext uri="{FF2B5EF4-FFF2-40B4-BE49-F238E27FC236}">
              <a16:creationId xmlns:a16="http://schemas.microsoft.com/office/drawing/2014/main" id="{C1748DFB-70F6-4BD7-B5C0-C4BCC1B59DC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3" name="5 CuadroTexto" hidden="1">
          <a:extLst>
            <a:ext uri="{FF2B5EF4-FFF2-40B4-BE49-F238E27FC236}">
              <a16:creationId xmlns:a16="http://schemas.microsoft.com/office/drawing/2014/main" id="{8CA1F9F8-75C3-4C0B-8FE4-76398BC00D6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4" name="5 CuadroTexto" hidden="1">
          <a:extLst>
            <a:ext uri="{FF2B5EF4-FFF2-40B4-BE49-F238E27FC236}">
              <a16:creationId xmlns:a16="http://schemas.microsoft.com/office/drawing/2014/main" id="{5EBB61F9-EDFC-4FBF-829B-29B4E522795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5" name="5 CuadroTexto" hidden="1">
          <a:extLst>
            <a:ext uri="{FF2B5EF4-FFF2-40B4-BE49-F238E27FC236}">
              <a16:creationId xmlns:a16="http://schemas.microsoft.com/office/drawing/2014/main" id="{DAE4ED3D-5BB4-4105-9C9D-3450C2BF673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6" name="5 CuadroTexto" hidden="1">
          <a:extLst>
            <a:ext uri="{FF2B5EF4-FFF2-40B4-BE49-F238E27FC236}">
              <a16:creationId xmlns:a16="http://schemas.microsoft.com/office/drawing/2014/main" id="{617B3AA8-37B7-4A45-9258-52C723BE599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7" name="5 CuadroTexto" hidden="1">
          <a:extLst>
            <a:ext uri="{FF2B5EF4-FFF2-40B4-BE49-F238E27FC236}">
              <a16:creationId xmlns:a16="http://schemas.microsoft.com/office/drawing/2014/main" id="{BF2604B2-06A0-44AD-B450-154DDECB7A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8" name="5 CuadroTexto" hidden="1">
          <a:extLst>
            <a:ext uri="{FF2B5EF4-FFF2-40B4-BE49-F238E27FC236}">
              <a16:creationId xmlns:a16="http://schemas.microsoft.com/office/drawing/2014/main" id="{C23F71B1-C7DF-4E2D-85DE-4E50D32AED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19" name="5 CuadroTexto" hidden="1">
          <a:extLst>
            <a:ext uri="{FF2B5EF4-FFF2-40B4-BE49-F238E27FC236}">
              <a16:creationId xmlns:a16="http://schemas.microsoft.com/office/drawing/2014/main" id="{7ABE820A-BE2F-4D6B-91A9-DB45962F6C0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0" name="5 CuadroTexto" hidden="1">
          <a:extLst>
            <a:ext uri="{FF2B5EF4-FFF2-40B4-BE49-F238E27FC236}">
              <a16:creationId xmlns:a16="http://schemas.microsoft.com/office/drawing/2014/main" id="{E92A1F5D-71AC-4CAA-BB2F-271E3028263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1" name="5 CuadroTexto" hidden="1">
          <a:extLst>
            <a:ext uri="{FF2B5EF4-FFF2-40B4-BE49-F238E27FC236}">
              <a16:creationId xmlns:a16="http://schemas.microsoft.com/office/drawing/2014/main" id="{D539BE1C-B35F-4F23-A593-F0C80877DCC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2" name="5 CuadroTexto" hidden="1">
          <a:extLst>
            <a:ext uri="{FF2B5EF4-FFF2-40B4-BE49-F238E27FC236}">
              <a16:creationId xmlns:a16="http://schemas.microsoft.com/office/drawing/2014/main" id="{696B59CC-4118-4CE5-82F4-3608B6218E5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3" name="5 CuadroTexto" hidden="1">
          <a:extLst>
            <a:ext uri="{FF2B5EF4-FFF2-40B4-BE49-F238E27FC236}">
              <a16:creationId xmlns:a16="http://schemas.microsoft.com/office/drawing/2014/main" id="{FE7DA0DC-A23E-48CD-A697-CCD5D67C2EC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4" name="5 CuadroTexto" hidden="1">
          <a:extLst>
            <a:ext uri="{FF2B5EF4-FFF2-40B4-BE49-F238E27FC236}">
              <a16:creationId xmlns:a16="http://schemas.microsoft.com/office/drawing/2014/main" id="{AE5C3ED6-0454-4C06-8187-FC47BB44619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5" name="5 CuadroTexto" hidden="1">
          <a:extLst>
            <a:ext uri="{FF2B5EF4-FFF2-40B4-BE49-F238E27FC236}">
              <a16:creationId xmlns:a16="http://schemas.microsoft.com/office/drawing/2014/main" id="{9D303730-A034-462F-AE41-70A07384163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6" name="5 CuadroTexto" hidden="1">
          <a:extLst>
            <a:ext uri="{FF2B5EF4-FFF2-40B4-BE49-F238E27FC236}">
              <a16:creationId xmlns:a16="http://schemas.microsoft.com/office/drawing/2014/main" id="{00BEF72A-AE40-4932-AB6D-B4E2EE23C92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7" name="5 CuadroTexto" hidden="1">
          <a:extLst>
            <a:ext uri="{FF2B5EF4-FFF2-40B4-BE49-F238E27FC236}">
              <a16:creationId xmlns:a16="http://schemas.microsoft.com/office/drawing/2014/main" id="{FEF7984E-5819-4F17-AB43-9C3AD5215E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8" name="5 CuadroTexto" hidden="1">
          <a:extLst>
            <a:ext uri="{FF2B5EF4-FFF2-40B4-BE49-F238E27FC236}">
              <a16:creationId xmlns:a16="http://schemas.microsoft.com/office/drawing/2014/main" id="{006F7C6A-430D-4DB3-BFFA-F0EA22B6A79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29" name="5 CuadroTexto" hidden="1">
          <a:extLst>
            <a:ext uri="{FF2B5EF4-FFF2-40B4-BE49-F238E27FC236}">
              <a16:creationId xmlns:a16="http://schemas.microsoft.com/office/drawing/2014/main" id="{DF0185F6-1EB3-4C45-B17C-12E9E6C0CB5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0" name="5 CuadroTexto" hidden="1">
          <a:extLst>
            <a:ext uri="{FF2B5EF4-FFF2-40B4-BE49-F238E27FC236}">
              <a16:creationId xmlns:a16="http://schemas.microsoft.com/office/drawing/2014/main" id="{686F0ADE-4540-4BE9-B0EA-7CFA5D886DA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1" name="5 CuadroTexto" hidden="1">
          <a:extLst>
            <a:ext uri="{FF2B5EF4-FFF2-40B4-BE49-F238E27FC236}">
              <a16:creationId xmlns:a16="http://schemas.microsoft.com/office/drawing/2014/main" id="{6AEA2D35-103A-4548-9779-F935483415C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2" name="5 CuadroTexto" hidden="1">
          <a:extLst>
            <a:ext uri="{FF2B5EF4-FFF2-40B4-BE49-F238E27FC236}">
              <a16:creationId xmlns:a16="http://schemas.microsoft.com/office/drawing/2014/main" id="{85C7A237-7B85-46E2-B0B0-A1CFFEA8235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3" name="5 CuadroTexto" hidden="1">
          <a:extLst>
            <a:ext uri="{FF2B5EF4-FFF2-40B4-BE49-F238E27FC236}">
              <a16:creationId xmlns:a16="http://schemas.microsoft.com/office/drawing/2014/main" id="{921915D7-8BB7-4C8D-9E91-F8B6BDCBD20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4" name="5 CuadroTexto" hidden="1">
          <a:extLst>
            <a:ext uri="{FF2B5EF4-FFF2-40B4-BE49-F238E27FC236}">
              <a16:creationId xmlns:a16="http://schemas.microsoft.com/office/drawing/2014/main" id="{08BB7440-CC3D-42BF-AEA9-01D19A9070F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5" name="5 CuadroTexto" hidden="1">
          <a:extLst>
            <a:ext uri="{FF2B5EF4-FFF2-40B4-BE49-F238E27FC236}">
              <a16:creationId xmlns:a16="http://schemas.microsoft.com/office/drawing/2014/main" id="{91384C83-6EC6-4AD7-813F-4F94A061788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6" name="5 CuadroTexto" hidden="1">
          <a:extLst>
            <a:ext uri="{FF2B5EF4-FFF2-40B4-BE49-F238E27FC236}">
              <a16:creationId xmlns:a16="http://schemas.microsoft.com/office/drawing/2014/main" id="{5C75FD4D-F8B2-4517-8CAA-F0466BBC7CE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7" name="5 CuadroTexto" hidden="1">
          <a:extLst>
            <a:ext uri="{FF2B5EF4-FFF2-40B4-BE49-F238E27FC236}">
              <a16:creationId xmlns:a16="http://schemas.microsoft.com/office/drawing/2014/main" id="{4B42A739-4106-466C-8DAD-642053BCA70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8" name="5 CuadroTexto" hidden="1">
          <a:extLst>
            <a:ext uri="{FF2B5EF4-FFF2-40B4-BE49-F238E27FC236}">
              <a16:creationId xmlns:a16="http://schemas.microsoft.com/office/drawing/2014/main" id="{A752D7C4-4FD7-44F4-B5F2-3B1849DE2AA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39" name="2 CuadroTexto" hidden="1">
          <a:extLst>
            <a:ext uri="{FF2B5EF4-FFF2-40B4-BE49-F238E27FC236}">
              <a16:creationId xmlns:a16="http://schemas.microsoft.com/office/drawing/2014/main" id="{5E396260-FF83-4AE5-96E2-A1444CD0795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0" name="5 CuadroTexto" hidden="1">
          <a:extLst>
            <a:ext uri="{FF2B5EF4-FFF2-40B4-BE49-F238E27FC236}">
              <a16:creationId xmlns:a16="http://schemas.microsoft.com/office/drawing/2014/main" id="{90D46D4C-365E-4123-B823-E8651F87254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1" name="5 CuadroTexto" hidden="1">
          <a:extLst>
            <a:ext uri="{FF2B5EF4-FFF2-40B4-BE49-F238E27FC236}">
              <a16:creationId xmlns:a16="http://schemas.microsoft.com/office/drawing/2014/main" id="{3E301CBB-66D7-4C80-ACB5-D90B6A61ED3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2" name="5 CuadroTexto" hidden="1">
          <a:extLst>
            <a:ext uri="{FF2B5EF4-FFF2-40B4-BE49-F238E27FC236}">
              <a16:creationId xmlns:a16="http://schemas.microsoft.com/office/drawing/2014/main" id="{4249D96A-045B-42ED-B37C-D6B651A5057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3" name="5 CuadroTexto" hidden="1">
          <a:extLst>
            <a:ext uri="{FF2B5EF4-FFF2-40B4-BE49-F238E27FC236}">
              <a16:creationId xmlns:a16="http://schemas.microsoft.com/office/drawing/2014/main" id="{2AF92D59-C53B-4485-A42C-AB5B34D6A5C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4" name="5 CuadroTexto" hidden="1">
          <a:extLst>
            <a:ext uri="{FF2B5EF4-FFF2-40B4-BE49-F238E27FC236}">
              <a16:creationId xmlns:a16="http://schemas.microsoft.com/office/drawing/2014/main" id="{F62D64E4-1326-45A3-B554-28A580C0DC3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5" name="5 CuadroTexto" hidden="1">
          <a:extLst>
            <a:ext uri="{FF2B5EF4-FFF2-40B4-BE49-F238E27FC236}">
              <a16:creationId xmlns:a16="http://schemas.microsoft.com/office/drawing/2014/main" id="{5672864F-FD9E-4D5D-84A0-42F00935957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6" name="5 CuadroTexto" hidden="1">
          <a:extLst>
            <a:ext uri="{FF2B5EF4-FFF2-40B4-BE49-F238E27FC236}">
              <a16:creationId xmlns:a16="http://schemas.microsoft.com/office/drawing/2014/main" id="{110FD6C0-98E2-4946-8EA7-9E1CD34A0E4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7" name="5 CuadroTexto" hidden="1">
          <a:extLst>
            <a:ext uri="{FF2B5EF4-FFF2-40B4-BE49-F238E27FC236}">
              <a16:creationId xmlns:a16="http://schemas.microsoft.com/office/drawing/2014/main" id="{A220C693-0CA4-4A16-83CE-AE7F20B95F2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8" name="5 CuadroTexto" hidden="1">
          <a:extLst>
            <a:ext uri="{FF2B5EF4-FFF2-40B4-BE49-F238E27FC236}">
              <a16:creationId xmlns:a16="http://schemas.microsoft.com/office/drawing/2014/main" id="{C3E59DCF-C977-4AAB-B58F-020BD030C80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49" name="5 CuadroTexto" hidden="1">
          <a:extLst>
            <a:ext uri="{FF2B5EF4-FFF2-40B4-BE49-F238E27FC236}">
              <a16:creationId xmlns:a16="http://schemas.microsoft.com/office/drawing/2014/main" id="{740E83CB-831A-4D6D-A8CB-F774417E143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0" name="5 CuadroTexto" hidden="1">
          <a:extLst>
            <a:ext uri="{FF2B5EF4-FFF2-40B4-BE49-F238E27FC236}">
              <a16:creationId xmlns:a16="http://schemas.microsoft.com/office/drawing/2014/main" id="{F541D2DB-3FF6-47F4-984E-EE9D753F52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1" name="5 CuadroTexto" hidden="1">
          <a:extLst>
            <a:ext uri="{FF2B5EF4-FFF2-40B4-BE49-F238E27FC236}">
              <a16:creationId xmlns:a16="http://schemas.microsoft.com/office/drawing/2014/main" id="{71188238-5DE0-4D4A-BEC9-3E0EC97EABE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2" name="5 CuadroTexto" hidden="1">
          <a:extLst>
            <a:ext uri="{FF2B5EF4-FFF2-40B4-BE49-F238E27FC236}">
              <a16:creationId xmlns:a16="http://schemas.microsoft.com/office/drawing/2014/main" id="{9F73F8C5-90C7-43CC-9296-D87ED3FAE38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3" name="5 CuadroTexto" hidden="1">
          <a:extLst>
            <a:ext uri="{FF2B5EF4-FFF2-40B4-BE49-F238E27FC236}">
              <a16:creationId xmlns:a16="http://schemas.microsoft.com/office/drawing/2014/main" id="{222E9980-198D-46D1-A6FE-DC2568E14E3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4" name="5 CuadroTexto" hidden="1">
          <a:extLst>
            <a:ext uri="{FF2B5EF4-FFF2-40B4-BE49-F238E27FC236}">
              <a16:creationId xmlns:a16="http://schemas.microsoft.com/office/drawing/2014/main" id="{2376B9B0-D76F-47D0-AB8B-007208768BD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5" name="5 CuadroTexto" hidden="1">
          <a:extLst>
            <a:ext uri="{FF2B5EF4-FFF2-40B4-BE49-F238E27FC236}">
              <a16:creationId xmlns:a16="http://schemas.microsoft.com/office/drawing/2014/main" id="{2A5516EF-F9F6-4EEE-A541-ECCCB28E6DD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6" name="5 CuadroTexto" hidden="1">
          <a:extLst>
            <a:ext uri="{FF2B5EF4-FFF2-40B4-BE49-F238E27FC236}">
              <a16:creationId xmlns:a16="http://schemas.microsoft.com/office/drawing/2014/main" id="{C46CBE04-99CF-480C-8CDE-9F0AAF839DE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7" name="5 CuadroTexto" hidden="1">
          <a:extLst>
            <a:ext uri="{FF2B5EF4-FFF2-40B4-BE49-F238E27FC236}">
              <a16:creationId xmlns:a16="http://schemas.microsoft.com/office/drawing/2014/main" id="{629FD92D-41CB-4495-ABEF-E41BF865B92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8" name="103 CuadroTexto" hidden="1">
          <a:extLst>
            <a:ext uri="{FF2B5EF4-FFF2-40B4-BE49-F238E27FC236}">
              <a16:creationId xmlns:a16="http://schemas.microsoft.com/office/drawing/2014/main" id="{30AF5DF9-32D8-445A-946B-E365C95E0F0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59" name="2 CuadroTexto" hidden="1">
          <a:extLst>
            <a:ext uri="{FF2B5EF4-FFF2-40B4-BE49-F238E27FC236}">
              <a16:creationId xmlns:a16="http://schemas.microsoft.com/office/drawing/2014/main" id="{1AE1C703-2BB9-49B0-A2A7-C8103F66BDA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0" name="106 CuadroTexto" hidden="1">
          <a:extLst>
            <a:ext uri="{FF2B5EF4-FFF2-40B4-BE49-F238E27FC236}">
              <a16:creationId xmlns:a16="http://schemas.microsoft.com/office/drawing/2014/main" id="{0505D68B-C8EC-4D7A-B721-62F39254E5C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1" name="2 CuadroTexto" hidden="1">
          <a:extLst>
            <a:ext uri="{FF2B5EF4-FFF2-40B4-BE49-F238E27FC236}">
              <a16:creationId xmlns:a16="http://schemas.microsoft.com/office/drawing/2014/main" id="{DB56E30A-4CD6-4C8A-AD12-33CA9F2B307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2" name="5 CuadroTexto" hidden="1">
          <a:extLst>
            <a:ext uri="{FF2B5EF4-FFF2-40B4-BE49-F238E27FC236}">
              <a16:creationId xmlns:a16="http://schemas.microsoft.com/office/drawing/2014/main" id="{AA5F227B-417D-4AD1-9713-015DF68987B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3" name="5 CuadroTexto" hidden="1">
          <a:extLst>
            <a:ext uri="{FF2B5EF4-FFF2-40B4-BE49-F238E27FC236}">
              <a16:creationId xmlns:a16="http://schemas.microsoft.com/office/drawing/2014/main" id="{710D46B7-A455-454E-9C20-9CE2A11937D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4" name="5 CuadroTexto" hidden="1">
          <a:extLst>
            <a:ext uri="{FF2B5EF4-FFF2-40B4-BE49-F238E27FC236}">
              <a16:creationId xmlns:a16="http://schemas.microsoft.com/office/drawing/2014/main" id="{8990C244-8623-49B7-BFA0-039BF898AF7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5" name="5 CuadroTexto" hidden="1">
          <a:extLst>
            <a:ext uri="{FF2B5EF4-FFF2-40B4-BE49-F238E27FC236}">
              <a16:creationId xmlns:a16="http://schemas.microsoft.com/office/drawing/2014/main" id="{0276AFCA-CB45-4CA8-8FD0-F4248796F4A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6" name="5 CuadroTexto" hidden="1">
          <a:extLst>
            <a:ext uri="{FF2B5EF4-FFF2-40B4-BE49-F238E27FC236}">
              <a16:creationId xmlns:a16="http://schemas.microsoft.com/office/drawing/2014/main" id="{3D37D083-6414-4868-837A-73DDE35D262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7" name="5 CuadroTexto" hidden="1">
          <a:extLst>
            <a:ext uri="{FF2B5EF4-FFF2-40B4-BE49-F238E27FC236}">
              <a16:creationId xmlns:a16="http://schemas.microsoft.com/office/drawing/2014/main" id="{348B3CF0-A5E2-41B5-8637-4D552C98590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8" name="5 CuadroTexto" hidden="1">
          <a:extLst>
            <a:ext uri="{FF2B5EF4-FFF2-40B4-BE49-F238E27FC236}">
              <a16:creationId xmlns:a16="http://schemas.microsoft.com/office/drawing/2014/main" id="{1C595619-8790-4ABD-B820-A4D474F7E18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69" name="5 CuadroTexto" hidden="1">
          <a:extLst>
            <a:ext uri="{FF2B5EF4-FFF2-40B4-BE49-F238E27FC236}">
              <a16:creationId xmlns:a16="http://schemas.microsoft.com/office/drawing/2014/main" id="{8E362F68-493C-4428-AC1B-83DEFF36BAE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0" name="5 CuadroTexto" hidden="1">
          <a:extLst>
            <a:ext uri="{FF2B5EF4-FFF2-40B4-BE49-F238E27FC236}">
              <a16:creationId xmlns:a16="http://schemas.microsoft.com/office/drawing/2014/main" id="{ED530FB8-D8F5-40FE-9FE0-76305A1C82C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1" name="5 CuadroTexto" hidden="1">
          <a:extLst>
            <a:ext uri="{FF2B5EF4-FFF2-40B4-BE49-F238E27FC236}">
              <a16:creationId xmlns:a16="http://schemas.microsoft.com/office/drawing/2014/main" id="{3BC6F3C5-892A-45C2-A650-3E408BB86E2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2" name="5 CuadroTexto" hidden="1">
          <a:extLst>
            <a:ext uri="{FF2B5EF4-FFF2-40B4-BE49-F238E27FC236}">
              <a16:creationId xmlns:a16="http://schemas.microsoft.com/office/drawing/2014/main" id="{63E04788-C5E5-4376-9472-9898B528313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3" name="5 CuadroTexto" hidden="1">
          <a:extLst>
            <a:ext uri="{FF2B5EF4-FFF2-40B4-BE49-F238E27FC236}">
              <a16:creationId xmlns:a16="http://schemas.microsoft.com/office/drawing/2014/main" id="{E2A4A457-0CF3-49DA-808E-44F51FED38B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4" name="5 CuadroTexto" hidden="1">
          <a:extLst>
            <a:ext uri="{FF2B5EF4-FFF2-40B4-BE49-F238E27FC236}">
              <a16:creationId xmlns:a16="http://schemas.microsoft.com/office/drawing/2014/main" id="{4C8ADD72-FC81-4410-9A8C-C894EB017EE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5" name="5 CuadroTexto" hidden="1">
          <a:extLst>
            <a:ext uri="{FF2B5EF4-FFF2-40B4-BE49-F238E27FC236}">
              <a16:creationId xmlns:a16="http://schemas.microsoft.com/office/drawing/2014/main" id="{9E097873-AB3C-4396-B45C-E310AF4DC00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6" name="5 CuadroTexto" hidden="1">
          <a:extLst>
            <a:ext uri="{FF2B5EF4-FFF2-40B4-BE49-F238E27FC236}">
              <a16:creationId xmlns:a16="http://schemas.microsoft.com/office/drawing/2014/main" id="{62718365-F6F5-4AF9-9F33-C9B5A0EBD8D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277" name="5 CuadroTexto" hidden="1">
          <a:extLst>
            <a:ext uri="{FF2B5EF4-FFF2-40B4-BE49-F238E27FC236}">
              <a16:creationId xmlns:a16="http://schemas.microsoft.com/office/drawing/2014/main" id="{E01682CD-D490-46B9-9D6D-1514173F81C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78" name="255 CuadroTexto" hidden="1">
          <a:extLst>
            <a:ext uri="{FF2B5EF4-FFF2-40B4-BE49-F238E27FC236}">
              <a16:creationId xmlns:a16="http://schemas.microsoft.com/office/drawing/2014/main" id="{CBBD0C5C-4E5F-4CB0-AF0C-8155FA35EF01}"/>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79" name="256 CuadroTexto" hidden="1">
          <a:extLst>
            <a:ext uri="{FF2B5EF4-FFF2-40B4-BE49-F238E27FC236}">
              <a16:creationId xmlns:a16="http://schemas.microsoft.com/office/drawing/2014/main" id="{F1258E59-1E4A-42D6-A68E-2FCA4C69D566}"/>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0" name="5 CuadroTexto" hidden="1">
          <a:extLst>
            <a:ext uri="{FF2B5EF4-FFF2-40B4-BE49-F238E27FC236}">
              <a16:creationId xmlns:a16="http://schemas.microsoft.com/office/drawing/2014/main" id="{8473BAB7-DF1F-4387-9711-5D2228208C5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1" name="5 CuadroTexto" hidden="1">
          <a:extLst>
            <a:ext uri="{FF2B5EF4-FFF2-40B4-BE49-F238E27FC236}">
              <a16:creationId xmlns:a16="http://schemas.microsoft.com/office/drawing/2014/main" id="{4A177091-2A59-455C-AB2E-145525A54939}"/>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2" name="5 CuadroTexto" hidden="1">
          <a:extLst>
            <a:ext uri="{FF2B5EF4-FFF2-40B4-BE49-F238E27FC236}">
              <a16:creationId xmlns:a16="http://schemas.microsoft.com/office/drawing/2014/main" id="{C66229FF-C3C5-4F2A-B2BA-7134FD595F59}"/>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3" name="5 CuadroTexto" hidden="1">
          <a:extLst>
            <a:ext uri="{FF2B5EF4-FFF2-40B4-BE49-F238E27FC236}">
              <a16:creationId xmlns:a16="http://schemas.microsoft.com/office/drawing/2014/main" id="{78814EC9-5DE0-477B-AAEE-DC0013A405B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4" name="5 CuadroTexto" hidden="1">
          <a:extLst>
            <a:ext uri="{FF2B5EF4-FFF2-40B4-BE49-F238E27FC236}">
              <a16:creationId xmlns:a16="http://schemas.microsoft.com/office/drawing/2014/main" id="{20B4168B-88A2-4074-87A1-EC4D60DF70F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5" name="5 CuadroTexto" hidden="1">
          <a:extLst>
            <a:ext uri="{FF2B5EF4-FFF2-40B4-BE49-F238E27FC236}">
              <a16:creationId xmlns:a16="http://schemas.microsoft.com/office/drawing/2014/main" id="{DCD8941D-6F70-4211-8BBC-CDD1527360B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6" name="5 CuadroTexto" hidden="1">
          <a:extLst>
            <a:ext uri="{FF2B5EF4-FFF2-40B4-BE49-F238E27FC236}">
              <a16:creationId xmlns:a16="http://schemas.microsoft.com/office/drawing/2014/main" id="{671CBF24-5591-4A37-90CB-07E2818C007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7" name="5 CuadroTexto" hidden="1">
          <a:extLst>
            <a:ext uri="{FF2B5EF4-FFF2-40B4-BE49-F238E27FC236}">
              <a16:creationId xmlns:a16="http://schemas.microsoft.com/office/drawing/2014/main" id="{896ADB0C-0194-4C5E-A7D1-0BE03AF34FDA}"/>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8" name="5 CuadroTexto" hidden="1">
          <a:extLst>
            <a:ext uri="{FF2B5EF4-FFF2-40B4-BE49-F238E27FC236}">
              <a16:creationId xmlns:a16="http://schemas.microsoft.com/office/drawing/2014/main" id="{9416183A-10FE-4E70-8F06-0D4D8145EAC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89" name="5 CuadroTexto" hidden="1">
          <a:extLst>
            <a:ext uri="{FF2B5EF4-FFF2-40B4-BE49-F238E27FC236}">
              <a16:creationId xmlns:a16="http://schemas.microsoft.com/office/drawing/2014/main" id="{CA3299AF-3309-4358-93E2-10DA4E13ED6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0" name="5 CuadroTexto" hidden="1">
          <a:extLst>
            <a:ext uri="{FF2B5EF4-FFF2-40B4-BE49-F238E27FC236}">
              <a16:creationId xmlns:a16="http://schemas.microsoft.com/office/drawing/2014/main" id="{189F66A7-663B-4461-94A9-9A494D17E04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1" name="5 CuadroTexto" hidden="1">
          <a:extLst>
            <a:ext uri="{FF2B5EF4-FFF2-40B4-BE49-F238E27FC236}">
              <a16:creationId xmlns:a16="http://schemas.microsoft.com/office/drawing/2014/main" id="{0B32B7FE-9BC9-4849-BE61-00B600FCF945}"/>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2" name="5 CuadroTexto" hidden="1">
          <a:extLst>
            <a:ext uri="{FF2B5EF4-FFF2-40B4-BE49-F238E27FC236}">
              <a16:creationId xmlns:a16="http://schemas.microsoft.com/office/drawing/2014/main" id="{152A72CD-6F23-4016-99F1-4C2E89BD3336}"/>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3" name="5 CuadroTexto" hidden="1">
          <a:extLst>
            <a:ext uri="{FF2B5EF4-FFF2-40B4-BE49-F238E27FC236}">
              <a16:creationId xmlns:a16="http://schemas.microsoft.com/office/drawing/2014/main" id="{91405247-2F6A-41C9-A18C-DE656214BC05}"/>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4" name="5 CuadroTexto" hidden="1">
          <a:extLst>
            <a:ext uri="{FF2B5EF4-FFF2-40B4-BE49-F238E27FC236}">
              <a16:creationId xmlns:a16="http://schemas.microsoft.com/office/drawing/2014/main" id="{EAEBE910-B243-4BDA-8973-E9BFB1DC60E0}"/>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5" name="5 CuadroTexto" hidden="1">
          <a:extLst>
            <a:ext uri="{FF2B5EF4-FFF2-40B4-BE49-F238E27FC236}">
              <a16:creationId xmlns:a16="http://schemas.microsoft.com/office/drawing/2014/main" id="{88DF5A9D-B505-4C43-897E-ED538F51992B}"/>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6" name="5 CuadroTexto" hidden="1">
          <a:extLst>
            <a:ext uri="{FF2B5EF4-FFF2-40B4-BE49-F238E27FC236}">
              <a16:creationId xmlns:a16="http://schemas.microsoft.com/office/drawing/2014/main" id="{F39F131E-2864-4151-A875-EEE7983ED893}"/>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7" name="5 CuadroTexto" hidden="1">
          <a:extLst>
            <a:ext uri="{FF2B5EF4-FFF2-40B4-BE49-F238E27FC236}">
              <a16:creationId xmlns:a16="http://schemas.microsoft.com/office/drawing/2014/main" id="{4BAD5060-8C7A-43D6-9FAD-5E3D0FB829EA}"/>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8" name="5 CuadroTexto" hidden="1">
          <a:extLst>
            <a:ext uri="{FF2B5EF4-FFF2-40B4-BE49-F238E27FC236}">
              <a16:creationId xmlns:a16="http://schemas.microsoft.com/office/drawing/2014/main" id="{9026B491-C689-421D-96E0-B2115F842F27}"/>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299" name="5 CuadroTexto" hidden="1">
          <a:extLst>
            <a:ext uri="{FF2B5EF4-FFF2-40B4-BE49-F238E27FC236}">
              <a16:creationId xmlns:a16="http://schemas.microsoft.com/office/drawing/2014/main" id="{544ACCF0-4003-499F-A07F-DD28A92E689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0" name="5 CuadroTexto" hidden="1">
          <a:extLst>
            <a:ext uri="{FF2B5EF4-FFF2-40B4-BE49-F238E27FC236}">
              <a16:creationId xmlns:a16="http://schemas.microsoft.com/office/drawing/2014/main" id="{8778D855-EC56-4DB3-A15B-22F338709B59}"/>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1" name="5 CuadroTexto" hidden="1">
          <a:extLst>
            <a:ext uri="{FF2B5EF4-FFF2-40B4-BE49-F238E27FC236}">
              <a16:creationId xmlns:a16="http://schemas.microsoft.com/office/drawing/2014/main" id="{B59109F2-6A76-42FC-A982-FD8FB6222E6B}"/>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2" name="5 CuadroTexto" hidden="1">
          <a:extLst>
            <a:ext uri="{FF2B5EF4-FFF2-40B4-BE49-F238E27FC236}">
              <a16:creationId xmlns:a16="http://schemas.microsoft.com/office/drawing/2014/main" id="{24264272-7BCD-4AC3-8661-C431E5A8342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3" name="5 CuadroTexto" hidden="1">
          <a:extLst>
            <a:ext uri="{FF2B5EF4-FFF2-40B4-BE49-F238E27FC236}">
              <a16:creationId xmlns:a16="http://schemas.microsoft.com/office/drawing/2014/main" id="{90B5220C-EF5E-42B0-8DF9-4CB57B230184}"/>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4" name="5 CuadroTexto" hidden="1">
          <a:extLst>
            <a:ext uri="{FF2B5EF4-FFF2-40B4-BE49-F238E27FC236}">
              <a16:creationId xmlns:a16="http://schemas.microsoft.com/office/drawing/2014/main" id="{A71718CB-BA2E-433D-905B-769C2BB3F3D6}"/>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5" name="5 CuadroTexto" hidden="1">
          <a:extLst>
            <a:ext uri="{FF2B5EF4-FFF2-40B4-BE49-F238E27FC236}">
              <a16:creationId xmlns:a16="http://schemas.microsoft.com/office/drawing/2014/main" id="{9C691F90-69C0-470F-B39A-DB5E35299B2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6" name="5 CuadroTexto" hidden="1">
          <a:extLst>
            <a:ext uri="{FF2B5EF4-FFF2-40B4-BE49-F238E27FC236}">
              <a16:creationId xmlns:a16="http://schemas.microsoft.com/office/drawing/2014/main" id="{2480EBB7-7623-43EE-BC98-DEFC588C680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7" name="5 CuadroTexto" hidden="1">
          <a:extLst>
            <a:ext uri="{FF2B5EF4-FFF2-40B4-BE49-F238E27FC236}">
              <a16:creationId xmlns:a16="http://schemas.microsoft.com/office/drawing/2014/main" id="{CBDBC747-0D5E-43DE-8E19-7A8FBED1460A}"/>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8" name="5 CuadroTexto" hidden="1">
          <a:extLst>
            <a:ext uri="{FF2B5EF4-FFF2-40B4-BE49-F238E27FC236}">
              <a16:creationId xmlns:a16="http://schemas.microsoft.com/office/drawing/2014/main" id="{F6C2F123-1B9D-4C94-93BE-9CBA7640A05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09" name="5 CuadroTexto" hidden="1">
          <a:extLst>
            <a:ext uri="{FF2B5EF4-FFF2-40B4-BE49-F238E27FC236}">
              <a16:creationId xmlns:a16="http://schemas.microsoft.com/office/drawing/2014/main" id="{DFAF61F6-F2BA-43F3-9876-1C6CE073F099}"/>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0" name="5 CuadroTexto" hidden="1">
          <a:extLst>
            <a:ext uri="{FF2B5EF4-FFF2-40B4-BE49-F238E27FC236}">
              <a16:creationId xmlns:a16="http://schemas.microsoft.com/office/drawing/2014/main" id="{D3D61EB6-FBD2-4732-80FC-6F031B7577F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1" name="5 CuadroTexto" hidden="1">
          <a:extLst>
            <a:ext uri="{FF2B5EF4-FFF2-40B4-BE49-F238E27FC236}">
              <a16:creationId xmlns:a16="http://schemas.microsoft.com/office/drawing/2014/main" id="{40BF56E8-6A23-49FC-BD6E-822DBD85026B}"/>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2" name="2 CuadroTexto" hidden="1">
          <a:extLst>
            <a:ext uri="{FF2B5EF4-FFF2-40B4-BE49-F238E27FC236}">
              <a16:creationId xmlns:a16="http://schemas.microsoft.com/office/drawing/2014/main" id="{9A8AC0BD-2A94-4C0E-921C-48B644812B38}"/>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3" name="5 CuadroTexto" hidden="1">
          <a:extLst>
            <a:ext uri="{FF2B5EF4-FFF2-40B4-BE49-F238E27FC236}">
              <a16:creationId xmlns:a16="http://schemas.microsoft.com/office/drawing/2014/main" id="{D580A60A-4D51-4D8A-AC6A-77B565D0359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4" name="5 CuadroTexto" hidden="1">
          <a:extLst>
            <a:ext uri="{FF2B5EF4-FFF2-40B4-BE49-F238E27FC236}">
              <a16:creationId xmlns:a16="http://schemas.microsoft.com/office/drawing/2014/main" id="{FE81E679-E357-4BC4-987F-5BA9A95ABB3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5" name="5 CuadroTexto" hidden="1">
          <a:extLst>
            <a:ext uri="{FF2B5EF4-FFF2-40B4-BE49-F238E27FC236}">
              <a16:creationId xmlns:a16="http://schemas.microsoft.com/office/drawing/2014/main" id="{A86C5FD4-E3BA-44A3-A7A2-B6113A02A5F4}"/>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6" name="5 CuadroTexto" hidden="1">
          <a:extLst>
            <a:ext uri="{FF2B5EF4-FFF2-40B4-BE49-F238E27FC236}">
              <a16:creationId xmlns:a16="http://schemas.microsoft.com/office/drawing/2014/main" id="{93A62BC7-254E-4193-8365-4429CBFC68F8}"/>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7" name="5 CuadroTexto" hidden="1">
          <a:extLst>
            <a:ext uri="{FF2B5EF4-FFF2-40B4-BE49-F238E27FC236}">
              <a16:creationId xmlns:a16="http://schemas.microsoft.com/office/drawing/2014/main" id="{83D0B405-BA21-4C7C-9194-9364FF66BAF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8" name="5 CuadroTexto" hidden="1">
          <a:extLst>
            <a:ext uri="{FF2B5EF4-FFF2-40B4-BE49-F238E27FC236}">
              <a16:creationId xmlns:a16="http://schemas.microsoft.com/office/drawing/2014/main" id="{E572AFD4-5FA0-43CE-BC31-D932E07CC53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19" name="5 CuadroTexto" hidden="1">
          <a:extLst>
            <a:ext uri="{FF2B5EF4-FFF2-40B4-BE49-F238E27FC236}">
              <a16:creationId xmlns:a16="http://schemas.microsoft.com/office/drawing/2014/main" id="{957A1444-FF46-4A89-9D4F-31D94D3023F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0" name="5 CuadroTexto" hidden="1">
          <a:extLst>
            <a:ext uri="{FF2B5EF4-FFF2-40B4-BE49-F238E27FC236}">
              <a16:creationId xmlns:a16="http://schemas.microsoft.com/office/drawing/2014/main" id="{0609859B-8517-44F2-946C-1A334F56262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1" name="5 CuadroTexto" hidden="1">
          <a:extLst>
            <a:ext uri="{FF2B5EF4-FFF2-40B4-BE49-F238E27FC236}">
              <a16:creationId xmlns:a16="http://schemas.microsoft.com/office/drawing/2014/main" id="{769A61FE-6B3E-4137-AB7B-132EEF122FE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2" name="5 CuadroTexto" hidden="1">
          <a:extLst>
            <a:ext uri="{FF2B5EF4-FFF2-40B4-BE49-F238E27FC236}">
              <a16:creationId xmlns:a16="http://schemas.microsoft.com/office/drawing/2014/main" id="{51286C4C-3278-4940-9D62-70081D838427}"/>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3" name="5 CuadroTexto" hidden="1">
          <a:extLst>
            <a:ext uri="{FF2B5EF4-FFF2-40B4-BE49-F238E27FC236}">
              <a16:creationId xmlns:a16="http://schemas.microsoft.com/office/drawing/2014/main" id="{1E3D2836-0AC6-48D9-80BC-8FECF3D4AACB}"/>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4" name="5 CuadroTexto" hidden="1">
          <a:extLst>
            <a:ext uri="{FF2B5EF4-FFF2-40B4-BE49-F238E27FC236}">
              <a16:creationId xmlns:a16="http://schemas.microsoft.com/office/drawing/2014/main" id="{D9910A78-B97D-4423-908D-CA7576011CC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5" name="5 CuadroTexto" hidden="1">
          <a:extLst>
            <a:ext uri="{FF2B5EF4-FFF2-40B4-BE49-F238E27FC236}">
              <a16:creationId xmlns:a16="http://schemas.microsoft.com/office/drawing/2014/main" id="{FD7E0C9F-E0AD-4427-95BC-F326DECE7EA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6" name="5 CuadroTexto" hidden="1">
          <a:extLst>
            <a:ext uri="{FF2B5EF4-FFF2-40B4-BE49-F238E27FC236}">
              <a16:creationId xmlns:a16="http://schemas.microsoft.com/office/drawing/2014/main" id="{7C759E4B-7B9A-4D89-AA41-B10FD56E97F7}"/>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7" name="5 CuadroTexto" hidden="1">
          <a:extLst>
            <a:ext uri="{FF2B5EF4-FFF2-40B4-BE49-F238E27FC236}">
              <a16:creationId xmlns:a16="http://schemas.microsoft.com/office/drawing/2014/main" id="{0C0AD968-E15F-4C92-9AB7-6B6A83618E8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8" name="5 CuadroTexto" hidden="1">
          <a:extLst>
            <a:ext uri="{FF2B5EF4-FFF2-40B4-BE49-F238E27FC236}">
              <a16:creationId xmlns:a16="http://schemas.microsoft.com/office/drawing/2014/main" id="{37B7437B-F903-484C-B827-52BAF444D027}"/>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29" name="5 CuadroTexto" hidden="1">
          <a:extLst>
            <a:ext uri="{FF2B5EF4-FFF2-40B4-BE49-F238E27FC236}">
              <a16:creationId xmlns:a16="http://schemas.microsoft.com/office/drawing/2014/main" id="{B4AED6DF-3027-417E-8395-7BD36A82F99B}"/>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0" name="5 CuadroTexto" hidden="1">
          <a:extLst>
            <a:ext uri="{FF2B5EF4-FFF2-40B4-BE49-F238E27FC236}">
              <a16:creationId xmlns:a16="http://schemas.microsoft.com/office/drawing/2014/main" id="{3E07DD3E-545F-4880-8A9E-59D6DCBAA011}"/>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1" name="308 CuadroTexto" hidden="1">
          <a:extLst>
            <a:ext uri="{FF2B5EF4-FFF2-40B4-BE49-F238E27FC236}">
              <a16:creationId xmlns:a16="http://schemas.microsoft.com/office/drawing/2014/main" id="{0B78E58C-73E6-4E80-8C7F-C6EC26F8AE2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2" name="2 CuadroTexto" hidden="1">
          <a:extLst>
            <a:ext uri="{FF2B5EF4-FFF2-40B4-BE49-F238E27FC236}">
              <a16:creationId xmlns:a16="http://schemas.microsoft.com/office/drawing/2014/main" id="{479DF820-DDEA-4F2C-B090-B4FF436E5407}"/>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3" name="310 CuadroTexto" hidden="1">
          <a:extLst>
            <a:ext uri="{FF2B5EF4-FFF2-40B4-BE49-F238E27FC236}">
              <a16:creationId xmlns:a16="http://schemas.microsoft.com/office/drawing/2014/main" id="{7B4DD4DD-571A-40C8-A0AB-AA6228DD3EB3}"/>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4" name="2 CuadroTexto" hidden="1">
          <a:extLst>
            <a:ext uri="{FF2B5EF4-FFF2-40B4-BE49-F238E27FC236}">
              <a16:creationId xmlns:a16="http://schemas.microsoft.com/office/drawing/2014/main" id="{506C6EF4-D38B-4E0A-A851-C7B1CDFC17DC}"/>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5" name="5 CuadroTexto" hidden="1">
          <a:extLst>
            <a:ext uri="{FF2B5EF4-FFF2-40B4-BE49-F238E27FC236}">
              <a16:creationId xmlns:a16="http://schemas.microsoft.com/office/drawing/2014/main" id="{5E3D441E-7346-41F1-91EE-AE630C151F5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6" name="5 CuadroTexto" hidden="1">
          <a:extLst>
            <a:ext uri="{FF2B5EF4-FFF2-40B4-BE49-F238E27FC236}">
              <a16:creationId xmlns:a16="http://schemas.microsoft.com/office/drawing/2014/main" id="{B6D6F5EA-D136-4F13-B00A-7E08FB1E4C0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7" name="5 CuadroTexto" hidden="1">
          <a:extLst>
            <a:ext uri="{FF2B5EF4-FFF2-40B4-BE49-F238E27FC236}">
              <a16:creationId xmlns:a16="http://schemas.microsoft.com/office/drawing/2014/main" id="{2009732A-5E86-4464-8DDA-B9ABD7538313}"/>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8" name="5 CuadroTexto" hidden="1">
          <a:extLst>
            <a:ext uri="{FF2B5EF4-FFF2-40B4-BE49-F238E27FC236}">
              <a16:creationId xmlns:a16="http://schemas.microsoft.com/office/drawing/2014/main" id="{E1092ABE-A108-40F2-B9C1-8C7F7BFECAF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39" name="5 CuadroTexto" hidden="1">
          <a:extLst>
            <a:ext uri="{FF2B5EF4-FFF2-40B4-BE49-F238E27FC236}">
              <a16:creationId xmlns:a16="http://schemas.microsoft.com/office/drawing/2014/main" id="{0305DC9B-5945-4A28-880D-3B8E14D958CE}"/>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0" name="5 CuadroTexto" hidden="1">
          <a:extLst>
            <a:ext uri="{FF2B5EF4-FFF2-40B4-BE49-F238E27FC236}">
              <a16:creationId xmlns:a16="http://schemas.microsoft.com/office/drawing/2014/main" id="{C1C68E30-2B3D-48F9-A21C-D1C16A6ADE6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1" name="5 CuadroTexto" hidden="1">
          <a:extLst>
            <a:ext uri="{FF2B5EF4-FFF2-40B4-BE49-F238E27FC236}">
              <a16:creationId xmlns:a16="http://schemas.microsoft.com/office/drawing/2014/main" id="{F2A915B8-5695-4832-8B67-13AB884271BF}"/>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2" name="5 CuadroTexto" hidden="1">
          <a:extLst>
            <a:ext uri="{FF2B5EF4-FFF2-40B4-BE49-F238E27FC236}">
              <a16:creationId xmlns:a16="http://schemas.microsoft.com/office/drawing/2014/main" id="{CB2E7C19-B73A-4CB7-8986-3000C8D25D03}"/>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3" name="5 CuadroTexto" hidden="1">
          <a:extLst>
            <a:ext uri="{FF2B5EF4-FFF2-40B4-BE49-F238E27FC236}">
              <a16:creationId xmlns:a16="http://schemas.microsoft.com/office/drawing/2014/main" id="{376E99DF-7807-4B4F-ACA2-23B529CAC863}"/>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4" name="5 CuadroTexto" hidden="1">
          <a:extLst>
            <a:ext uri="{FF2B5EF4-FFF2-40B4-BE49-F238E27FC236}">
              <a16:creationId xmlns:a16="http://schemas.microsoft.com/office/drawing/2014/main" id="{90187675-A0D2-446F-AC80-58E8BC0930B0}"/>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5" name="5 CuadroTexto" hidden="1">
          <a:extLst>
            <a:ext uri="{FF2B5EF4-FFF2-40B4-BE49-F238E27FC236}">
              <a16:creationId xmlns:a16="http://schemas.microsoft.com/office/drawing/2014/main" id="{19519FA1-7E98-4C6D-9CE9-3225DC09F036}"/>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6" name="5 CuadroTexto" hidden="1">
          <a:extLst>
            <a:ext uri="{FF2B5EF4-FFF2-40B4-BE49-F238E27FC236}">
              <a16:creationId xmlns:a16="http://schemas.microsoft.com/office/drawing/2014/main" id="{55995AD1-7509-4B27-A361-8218690ED090}"/>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7" name="5 CuadroTexto" hidden="1">
          <a:extLst>
            <a:ext uri="{FF2B5EF4-FFF2-40B4-BE49-F238E27FC236}">
              <a16:creationId xmlns:a16="http://schemas.microsoft.com/office/drawing/2014/main" id="{9F84D752-D265-43C3-8ABB-161C4D642F06}"/>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8" name="5 CuadroTexto" hidden="1">
          <a:extLst>
            <a:ext uri="{FF2B5EF4-FFF2-40B4-BE49-F238E27FC236}">
              <a16:creationId xmlns:a16="http://schemas.microsoft.com/office/drawing/2014/main" id="{BF7F3959-5906-44F5-9973-C7A7C495B744}"/>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49" name="5 CuadroTexto" hidden="1">
          <a:extLst>
            <a:ext uri="{FF2B5EF4-FFF2-40B4-BE49-F238E27FC236}">
              <a16:creationId xmlns:a16="http://schemas.microsoft.com/office/drawing/2014/main" id="{AFAD2955-EEFC-4AC9-984C-042C161E8CB2}"/>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1119</xdr:row>
      <xdr:rowOff>0</xdr:rowOff>
    </xdr:from>
    <xdr:ext cx="186801" cy="264560"/>
    <xdr:sp macro="" textlink="">
      <xdr:nvSpPr>
        <xdr:cNvPr id="1350" name="5 CuadroTexto" hidden="1">
          <a:extLst>
            <a:ext uri="{FF2B5EF4-FFF2-40B4-BE49-F238E27FC236}">
              <a16:creationId xmlns:a16="http://schemas.microsoft.com/office/drawing/2014/main" id="{A1FCA323-6A4D-458C-A299-A855EE45281D}"/>
            </a:ext>
          </a:extLst>
        </xdr:cNvPr>
        <xdr:cNvSpPr txBox="1"/>
      </xdr:nvSpPr>
      <xdr:spPr>
        <a:xfrm>
          <a:off x="590550" y="523970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1" name="255 CuadroTexto" hidden="1">
          <a:extLst>
            <a:ext uri="{FF2B5EF4-FFF2-40B4-BE49-F238E27FC236}">
              <a16:creationId xmlns:a16="http://schemas.microsoft.com/office/drawing/2014/main" id="{6DB81D16-7896-48EE-853C-1D6CD35B9DF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2" name="256 CuadroTexto" hidden="1">
          <a:extLst>
            <a:ext uri="{FF2B5EF4-FFF2-40B4-BE49-F238E27FC236}">
              <a16:creationId xmlns:a16="http://schemas.microsoft.com/office/drawing/2014/main" id="{262088FC-D584-4CDB-A305-409EFD9202A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3" name="5 CuadroTexto" hidden="1">
          <a:extLst>
            <a:ext uri="{FF2B5EF4-FFF2-40B4-BE49-F238E27FC236}">
              <a16:creationId xmlns:a16="http://schemas.microsoft.com/office/drawing/2014/main" id="{22AFB798-CF7D-4B2C-B76B-A55C7C263AB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4" name="5 CuadroTexto" hidden="1">
          <a:extLst>
            <a:ext uri="{FF2B5EF4-FFF2-40B4-BE49-F238E27FC236}">
              <a16:creationId xmlns:a16="http://schemas.microsoft.com/office/drawing/2014/main" id="{692FAFD1-9B9B-4C9D-A6E2-2044B00D920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5" name="5 CuadroTexto" hidden="1">
          <a:extLst>
            <a:ext uri="{FF2B5EF4-FFF2-40B4-BE49-F238E27FC236}">
              <a16:creationId xmlns:a16="http://schemas.microsoft.com/office/drawing/2014/main" id="{45188BF8-A3D9-4EC8-9CFB-4B8A9384478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6" name="5 CuadroTexto" hidden="1">
          <a:extLst>
            <a:ext uri="{FF2B5EF4-FFF2-40B4-BE49-F238E27FC236}">
              <a16:creationId xmlns:a16="http://schemas.microsoft.com/office/drawing/2014/main" id="{B660EA58-25A2-4348-9EAF-6692CC64F69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7" name="5 CuadroTexto" hidden="1">
          <a:extLst>
            <a:ext uri="{FF2B5EF4-FFF2-40B4-BE49-F238E27FC236}">
              <a16:creationId xmlns:a16="http://schemas.microsoft.com/office/drawing/2014/main" id="{D7ACC5B7-3058-4DE8-9B64-466760060F4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8" name="5 CuadroTexto" hidden="1">
          <a:extLst>
            <a:ext uri="{FF2B5EF4-FFF2-40B4-BE49-F238E27FC236}">
              <a16:creationId xmlns:a16="http://schemas.microsoft.com/office/drawing/2014/main" id="{4FEAAF28-A1A8-43CE-963B-D867950A350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59" name="5 CuadroTexto" hidden="1">
          <a:extLst>
            <a:ext uri="{FF2B5EF4-FFF2-40B4-BE49-F238E27FC236}">
              <a16:creationId xmlns:a16="http://schemas.microsoft.com/office/drawing/2014/main" id="{5F235231-9041-4FAF-A8E6-2A3F20743E2C}"/>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0" name="5 CuadroTexto" hidden="1">
          <a:extLst>
            <a:ext uri="{FF2B5EF4-FFF2-40B4-BE49-F238E27FC236}">
              <a16:creationId xmlns:a16="http://schemas.microsoft.com/office/drawing/2014/main" id="{E2457398-13EB-4220-A882-4CFB33E0AF4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1" name="5 CuadroTexto" hidden="1">
          <a:extLst>
            <a:ext uri="{FF2B5EF4-FFF2-40B4-BE49-F238E27FC236}">
              <a16:creationId xmlns:a16="http://schemas.microsoft.com/office/drawing/2014/main" id="{A17A6A73-E2EE-42A9-BAE0-A258193C514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2" name="5 CuadroTexto" hidden="1">
          <a:extLst>
            <a:ext uri="{FF2B5EF4-FFF2-40B4-BE49-F238E27FC236}">
              <a16:creationId xmlns:a16="http://schemas.microsoft.com/office/drawing/2014/main" id="{0BCB7097-6ABC-4B5B-AAA1-7D0953E978C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3" name="5 CuadroTexto" hidden="1">
          <a:extLst>
            <a:ext uri="{FF2B5EF4-FFF2-40B4-BE49-F238E27FC236}">
              <a16:creationId xmlns:a16="http://schemas.microsoft.com/office/drawing/2014/main" id="{EEB2CD4F-4149-40A2-869F-E6EDBBAD665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4" name="5 CuadroTexto" hidden="1">
          <a:extLst>
            <a:ext uri="{FF2B5EF4-FFF2-40B4-BE49-F238E27FC236}">
              <a16:creationId xmlns:a16="http://schemas.microsoft.com/office/drawing/2014/main" id="{71B3A673-2A30-4EB6-81BC-E7CF8DF940A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5" name="5 CuadroTexto" hidden="1">
          <a:extLst>
            <a:ext uri="{FF2B5EF4-FFF2-40B4-BE49-F238E27FC236}">
              <a16:creationId xmlns:a16="http://schemas.microsoft.com/office/drawing/2014/main" id="{D0B58731-01CF-4AD9-BD30-8A76B91124A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6" name="5 CuadroTexto" hidden="1">
          <a:extLst>
            <a:ext uri="{FF2B5EF4-FFF2-40B4-BE49-F238E27FC236}">
              <a16:creationId xmlns:a16="http://schemas.microsoft.com/office/drawing/2014/main" id="{08B4BBBE-0A9A-4A25-ADCF-25B13DED676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7" name="5 CuadroTexto" hidden="1">
          <a:extLst>
            <a:ext uri="{FF2B5EF4-FFF2-40B4-BE49-F238E27FC236}">
              <a16:creationId xmlns:a16="http://schemas.microsoft.com/office/drawing/2014/main" id="{0FC205AB-92D2-4702-AD8F-3B44581FD07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8" name="5 CuadroTexto" hidden="1">
          <a:extLst>
            <a:ext uri="{FF2B5EF4-FFF2-40B4-BE49-F238E27FC236}">
              <a16:creationId xmlns:a16="http://schemas.microsoft.com/office/drawing/2014/main" id="{EA5B64DF-A6C2-44B6-9A3E-9CAE423B645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69" name="5 CuadroTexto" hidden="1">
          <a:extLst>
            <a:ext uri="{FF2B5EF4-FFF2-40B4-BE49-F238E27FC236}">
              <a16:creationId xmlns:a16="http://schemas.microsoft.com/office/drawing/2014/main" id="{7CCF8A36-A052-4C67-BD55-842375390DD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0" name="5 CuadroTexto" hidden="1">
          <a:extLst>
            <a:ext uri="{FF2B5EF4-FFF2-40B4-BE49-F238E27FC236}">
              <a16:creationId xmlns:a16="http://schemas.microsoft.com/office/drawing/2014/main" id="{4A20CC39-A755-48E7-8657-35A98364F17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1" name="5 CuadroTexto" hidden="1">
          <a:extLst>
            <a:ext uri="{FF2B5EF4-FFF2-40B4-BE49-F238E27FC236}">
              <a16:creationId xmlns:a16="http://schemas.microsoft.com/office/drawing/2014/main" id="{7E1449B2-2376-47D5-A294-E786E2C9579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2" name="5 CuadroTexto" hidden="1">
          <a:extLst>
            <a:ext uri="{FF2B5EF4-FFF2-40B4-BE49-F238E27FC236}">
              <a16:creationId xmlns:a16="http://schemas.microsoft.com/office/drawing/2014/main" id="{8062034A-BBFC-4A70-836B-7AEDBFF5FA3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3" name="5 CuadroTexto" hidden="1">
          <a:extLst>
            <a:ext uri="{FF2B5EF4-FFF2-40B4-BE49-F238E27FC236}">
              <a16:creationId xmlns:a16="http://schemas.microsoft.com/office/drawing/2014/main" id="{2AF8091A-AE73-4FC0-9719-7E3A9817AF1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4" name="5 CuadroTexto" hidden="1">
          <a:extLst>
            <a:ext uri="{FF2B5EF4-FFF2-40B4-BE49-F238E27FC236}">
              <a16:creationId xmlns:a16="http://schemas.microsoft.com/office/drawing/2014/main" id="{B24045EC-9D3A-42EF-A9DE-7041DDB468F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5" name="5 CuadroTexto" hidden="1">
          <a:extLst>
            <a:ext uri="{FF2B5EF4-FFF2-40B4-BE49-F238E27FC236}">
              <a16:creationId xmlns:a16="http://schemas.microsoft.com/office/drawing/2014/main" id="{321DACA2-6094-4D51-89F3-B247BBB56E0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6" name="5 CuadroTexto" hidden="1">
          <a:extLst>
            <a:ext uri="{FF2B5EF4-FFF2-40B4-BE49-F238E27FC236}">
              <a16:creationId xmlns:a16="http://schemas.microsoft.com/office/drawing/2014/main" id="{7CF618B9-E67C-4E00-84E9-DA4FC743D78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7" name="5 CuadroTexto" hidden="1">
          <a:extLst>
            <a:ext uri="{FF2B5EF4-FFF2-40B4-BE49-F238E27FC236}">
              <a16:creationId xmlns:a16="http://schemas.microsoft.com/office/drawing/2014/main" id="{DDBEA45C-BE6F-4DF6-BE61-41A825B42F7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8" name="5 CuadroTexto" hidden="1">
          <a:extLst>
            <a:ext uri="{FF2B5EF4-FFF2-40B4-BE49-F238E27FC236}">
              <a16:creationId xmlns:a16="http://schemas.microsoft.com/office/drawing/2014/main" id="{2F98B247-17D5-4BC1-80F3-B16C3AFF00F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79" name="5 CuadroTexto" hidden="1">
          <a:extLst>
            <a:ext uri="{FF2B5EF4-FFF2-40B4-BE49-F238E27FC236}">
              <a16:creationId xmlns:a16="http://schemas.microsoft.com/office/drawing/2014/main" id="{22751E95-56ED-4195-BF9F-6A1C236166D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0" name="5 CuadroTexto" hidden="1">
          <a:extLst>
            <a:ext uri="{FF2B5EF4-FFF2-40B4-BE49-F238E27FC236}">
              <a16:creationId xmlns:a16="http://schemas.microsoft.com/office/drawing/2014/main" id="{6810BC5E-DF68-4A92-B113-891CE3B39AE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1" name="5 CuadroTexto" hidden="1">
          <a:extLst>
            <a:ext uri="{FF2B5EF4-FFF2-40B4-BE49-F238E27FC236}">
              <a16:creationId xmlns:a16="http://schemas.microsoft.com/office/drawing/2014/main" id="{8396F4F9-4AB6-4E76-9169-A4B20944A38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2" name="5 CuadroTexto" hidden="1">
          <a:extLst>
            <a:ext uri="{FF2B5EF4-FFF2-40B4-BE49-F238E27FC236}">
              <a16:creationId xmlns:a16="http://schemas.microsoft.com/office/drawing/2014/main" id="{951EE882-A8E4-4C7B-81A7-89FA44D6E42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3" name="5 CuadroTexto" hidden="1">
          <a:extLst>
            <a:ext uri="{FF2B5EF4-FFF2-40B4-BE49-F238E27FC236}">
              <a16:creationId xmlns:a16="http://schemas.microsoft.com/office/drawing/2014/main" id="{AC6C0A6A-4D0D-4683-840B-174C262ED7B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4" name="5 CuadroTexto" hidden="1">
          <a:extLst>
            <a:ext uri="{FF2B5EF4-FFF2-40B4-BE49-F238E27FC236}">
              <a16:creationId xmlns:a16="http://schemas.microsoft.com/office/drawing/2014/main" id="{E5922F57-9A52-438B-8410-60A6F72E2CB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5" name="2 CuadroTexto" hidden="1">
          <a:extLst>
            <a:ext uri="{FF2B5EF4-FFF2-40B4-BE49-F238E27FC236}">
              <a16:creationId xmlns:a16="http://schemas.microsoft.com/office/drawing/2014/main" id="{AE0FB0D2-55FD-4C68-B39F-08718F0F551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6" name="5 CuadroTexto" hidden="1">
          <a:extLst>
            <a:ext uri="{FF2B5EF4-FFF2-40B4-BE49-F238E27FC236}">
              <a16:creationId xmlns:a16="http://schemas.microsoft.com/office/drawing/2014/main" id="{14437B74-CCCE-497F-9033-1FE0BADACF2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7" name="5 CuadroTexto" hidden="1">
          <a:extLst>
            <a:ext uri="{FF2B5EF4-FFF2-40B4-BE49-F238E27FC236}">
              <a16:creationId xmlns:a16="http://schemas.microsoft.com/office/drawing/2014/main" id="{C17469E7-BB7A-49D6-B693-067C101794F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8" name="5 CuadroTexto" hidden="1">
          <a:extLst>
            <a:ext uri="{FF2B5EF4-FFF2-40B4-BE49-F238E27FC236}">
              <a16:creationId xmlns:a16="http://schemas.microsoft.com/office/drawing/2014/main" id="{2AFA201A-6706-430A-9128-5C7D946C486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89" name="5 CuadroTexto" hidden="1">
          <a:extLst>
            <a:ext uri="{FF2B5EF4-FFF2-40B4-BE49-F238E27FC236}">
              <a16:creationId xmlns:a16="http://schemas.microsoft.com/office/drawing/2014/main" id="{318C0CE2-F692-4161-80B1-AEBC8C9AA70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0" name="5 CuadroTexto" hidden="1">
          <a:extLst>
            <a:ext uri="{FF2B5EF4-FFF2-40B4-BE49-F238E27FC236}">
              <a16:creationId xmlns:a16="http://schemas.microsoft.com/office/drawing/2014/main" id="{6BF5658E-D190-49EB-AF33-EC0095E1B0B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1" name="5 CuadroTexto" hidden="1">
          <a:extLst>
            <a:ext uri="{FF2B5EF4-FFF2-40B4-BE49-F238E27FC236}">
              <a16:creationId xmlns:a16="http://schemas.microsoft.com/office/drawing/2014/main" id="{B83D32F5-9AEA-4DE3-BC55-14DA7B1F316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2" name="5 CuadroTexto" hidden="1">
          <a:extLst>
            <a:ext uri="{FF2B5EF4-FFF2-40B4-BE49-F238E27FC236}">
              <a16:creationId xmlns:a16="http://schemas.microsoft.com/office/drawing/2014/main" id="{C58209AE-B8DC-4107-A754-A2D922F3EF8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3" name="5 CuadroTexto" hidden="1">
          <a:extLst>
            <a:ext uri="{FF2B5EF4-FFF2-40B4-BE49-F238E27FC236}">
              <a16:creationId xmlns:a16="http://schemas.microsoft.com/office/drawing/2014/main" id="{BA2D7337-043A-4238-9DFC-F54106EDBCA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4" name="5 CuadroTexto" hidden="1">
          <a:extLst>
            <a:ext uri="{FF2B5EF4-FFF2-40B4-BE49-F238E27FC236}">
              <a16:creationId xmlns:a16="http://schemas.microsoft.com/office/drawing/2014/main" id="{3CA67B75-9306-4D19-917F-E350D514EA0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5" name="5 CuadroTexto" hidden="1">
          <a:extLst>
            <a:ext uri="{FF2B5EF4-FFF2-40B4-BE49-F238E27FC236}">
              <a16:creationId xmlns:a16="http://schemas.microsoft.com/office/drawing/2014/main" id="{BCE54E76-1E28-4951-A037-3022D089243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6" name="5 CuadroTexto" hidden="1">
          <a:extLst>
            <a:ext uri="{FF2B5EF4-FFF2-40B4-BE49-F238E27FC236}">
              <a16:creationId xmlns:a16="http://schemas.microsoft.com/office/drawing/2014/main" id="{3806A2CB-9F34-4366-B8E7-62D48966A51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7" name="5 CuadroTexto" hidden="1">
          <a:extLst>
            <a:ext uri="{FF2B5EF4-FFF2-40B4-BE49-F238E27FC236}">
              <a16:creationId xmlns:a16="http://schemas.microsoft.com/office/drawing/2014/main" id="{7F684B25-F01A-48AC-98B1-B9ADA8E81B3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8" name="5 CuadroTexto" hidden="1">
          <a:extLst>
            <a:ext uri="{FF2B5EF4-FFF2-40B4-BE49-F238E27FC236}">
              <a16:creationId xmlns:a16="http://schemas.microsoft.com/office/drawing/2014/main" id="{2B668DD0-CBC1-4AF1-81BC-7A6BA8CF9B2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399" name="5 CuadroTexto" hidden="1">
          <a:extLst>
            <a:ext uri="{FF2B5EF4-FFF2-40B4-BE49-F238E27FC236}">
              <a16:creationId xmlns:a16="http://schemas.microsoft.com/office/drawing/2014/main" id="{6DB991EB-9785-4304-84EC-5DFD1671363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0" name="5 CuadroTexto" hidden="1">
          <a:extLst>
            <a:ext uri="{FF2B5EF4-FFF2-40B4-BE49-F238E27FC236}">
              <a16:creationId xmlns:a16="http://schemas.microsoft.com/office/drawing/2014/main" id="{FE11F9B9-84E9-4E83-8183-FA54AE3A10A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1" name="5 CuadroTexto" hidden="1">
          <a:extLst>
            <a:ext uri="{FF2B5EF4-FFF2-40B4-BE49-F238E27FC236}">
              <a16:creationId xmlns:a16="http://schemas.microsoft.com/office/drawing/2014/main" id="{EF260144-9EFB-4AC3-8A7A-6F4382CC53B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2" name="5 CuadroTexto" hidden="1">
          <a:extLst>
            <a:ext uri="{FF2B5EF4-FFF2-40B4-BE49-F238E27FC236}">
              <a16:creationId xmlns:a16="http://schemas.microsoft.com/office/drawing/2014/main" id="{92E89CB3-7345-40A0-94A2-24BC8A4F051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3" name="5 CuadroTexto" hidden="1">
          <a:extLst>
            <a:ext uri="{FF2B5EF4-FFF2-40B4-BE49-F238E27FC236}">
              <a16:creationId xmlns:a16="http://schemas.microsoft.com/office/drawing/2014/main" id="{2F77FD69-12D1-4DA8-B04B-3631A8F80EA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4" name="308 CuadroTexto" hidden="1">
          <a:extLst>
            <a:ext uri="{FF2B5EF4-FFF2-40B4-BE49-F238E27FC236}">
              <a16:creationId xmlns:a16="http://schemas.microsoft.com/office/drawing/2014/main" id="{2A3A7318-52F2-46F9-8DD2-1C2C12CA004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5" name="2 CuadroTexto" hidden="1">
          <a:extLst>
            <a:ext uri="{FF2B5EF4-FFF2-40B4-BE49-F238E27FC236}">
              <a16:creationId xmlns:a16="http://schemas.microsoft.com/office/drawing/2014/main" id="{9A72E718-3CC6-44F1-A695-7713FE0D54D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6" name="310 CuadroTexto" hidden="1">
          <a:extLst>
            <a:ext uri="{FF2B5EF4-FFF2-40B4-BE49-F238E27FC236}">
              <a16:creationId xmlns:a16="http://schemas.microsoft.com/office/drawing/2014/main" id="{B7BBE475-ECA4-48C5-B9BB-D535EEE9495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7" name="2 CuadroTexto" hidden="1">
          <a:extLst>
            <a:ext uri="{FF2B5EF4-FFF2-40B4-BE49-F238E27FC236}">
              <a16:creationId xmlns:a16="http://schemas.microsoft.com/office/drawing/2014/main" id="{2D63A3C6-DEDA-44B6-AE69-67D7B3F5CA9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8" name="5 CuadroTexto" hidden="1">
          <a:extLst>
            <a:ext uri="{FF2B5EF4-FFF2-40B4-BE49-F238E27FC236}">
              <a16:creationId xmlns:a16="http://schemas.microsoft.com/office/drawing/2014/main" id="{13C97EA4-26E3-454B-8C7D-0CB63ED48C7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09" name="5 CuadroTexto" hidden="1">
          <a:extLst>
            <a:ext uri="{FF2B5EF4-FFF2-40B4-BE49-F238E27FC236}">
              <a16:creationId xmlns:a16="http://schemas.microsoft.com/office/drawing/2014/main" id="{870C1707-4D0C-4C80-A31C-4B0D61C5644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0" name="5 CuadroTexto" hidden="1">
          <a:extLst>
            <a:ext uri="{FF2B5EF4-FFF2-40B4-BE49-F238E27FC236}">
              <a16:creationId xmlns:a16="http://schemas.microsoft.com/office/drawing/2014/main" id="{2687165D-34B1-4092-9A3E-9929D4CB0EF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1" name="5 CuadroTexto" hidden="1">
          <a:extLst>
            <a:ext uri="{FF2B5EF4-FFF2-40B4-BE49-F238E27FC236}">
              <a16:creationId xmlns:a16="http://schemas.microsoft.com/office/drawing/2014/main" id="{D837CFED-028F-488A-A975-19E7967FEEC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2" name="5 CuadroTexto" hidden="1">
          <a:extLst>
            <a:ext uri="{FF2B5EF4-FFF2-40B4-BE49-F238E27FC236}">
              <a16:creationId xmlns:a16="http://schemas.microsoft.com/office/drawing/2014/main" id="{40B18CB7-2E15-440B-B0D2-2996117C1B9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3" name="5 CuadroTexto" hidden="1">
          <a:extLst>
            <a:ext uri="{FF2B5EF4-FFF2-40B4-BE49-F238E27FC236}">
              <a16:creationId xmlns:a16="http://schemas.microsoft.com/office/drawing/2014/main" id="{D84180D9-81A9-4A07-9C5D-D2BF042824F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4" name="5 CuadroTexto" hidden="1">
          <a:extLst>
            <a:ext uri="{FF2B5EF4-FFF2-40B4-BE49-F238E27FC236}">
              <a16:creationId xmlns:a16="http://schemas.microsoft.com/office/drawing/2014/main" id="{20F7C254-97E2-436A-8F31-73AE6900B01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5" name="5 CuadroTexto" hidden="1">
          <a:extLst>
            <a:ext uri="{FF2B5EF4-FFF2-40B4-BE49-F238E27FC236}">
              <a16:creationId xmlns:a16="http://schemas.microsoft.com/office/drawing/2014/main" id="{DDBF2B83-2274-4D71-A9A8-A6A6E3EBE07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6" name="5 CuadroTexto" hidden="1">
          <a:extLst>
            <a:ext uri="{FF2B5EF4-FFF2-40B4-BE49-F238E27FC236}">
              <a16:creationId xmlns:a16="http://schemas.microsoft.com/office/drawing/2014/main" id="{A1C71026-4C62-4D2E-9067-05F775F158A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7" name="5 CuadroTexto" hidden="1">
          <a:extLst>
            <a:ext uri="{FF2B5EF4-FFF2-40B4-BE49-F238E27FC236}">
              <a16:creationId xmlns:a16="http://schemas.microsoft.com/office/drawing/2014/main" id="{2F499CA0-1035-4E57-B96F-C7058E5A984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8" name="5 CuadroTexto" hidden="1">
          <a:extLst>
            <a:ext uri="{FF2B5EF4-FFF2-40B4-BE49-F238E27FC236}">
              <a16:creationId xmlns:a16="http://schemas.microsoft.com/office/drawing/2014/main" id="{14DAA561-3F50-468B-9C1D-C54D49295BF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19" name="5 CuadroTexto" hidden="1">
          <a:extLst>
            <a:ext uri="{FF2B5EF4-FFF2-40B4-BE49-F238E27FC236}">
              <a16:creationId xmlns:a16="http://schemas.microsoft.com/office/drawing/2014/main" id="{08E521A4-CC0D-401F-A927-48B4AC55E5F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20" name="5 CuadroTexto" hidden="1">
          <a:extLst>
            <a:ext uri="{FF2B5EF4-FFF2-40B4-BE49-F238E27FC236}">
              <a16:creationId xmlns:a16="http://schemas.microsoft.com/office/drawing/2014/main" id="{3D30E4D8-986A-4E3E-9274-8D780971CA3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21" name="5 CuadroTexto" hidden="1">
          <a:extLst>
            <a:ext uri="{FF2B5EF4-FFF2-40B4-BE49-F238E27FC236}">
              <a16:creationId xmlns:a16="http://schemas.microsoft.com/office/drawing/2014/main" id="{DE8AAF2C-9A8C-4BD8-BF3F-3FB3D50B92E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22" name="5 CuadroTexto" hidden="1">
          <a:extLst>
            <a:ext uri="{FF2B5EF4-FFF2-40B4-BE49-F238E27FC236}">
              <a16:creationId xmlns:a16="http://schemas.microsoft.com/office/drawing/2014/main" id="{28302660-44C3-4A30-ACFC-27AD0790611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423" name="5 CuadroTexto" hidden="1">
          <a:extLst>
            <a:ext uri="{FF2B5EF4-FFF2-40B4-BE49-F238E27FC236}">
              <a16:creationId xmlns:a16="http://schemas.microsoft.com/office/drawing/2014/main" id="{5B743C5D-78F2-47BA-8A6A-6ECDBA414B3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4" name="1 CuadroTexto" hidden="1">
          <a:extLst>
            <a:ext uri="{FF2B5EF4-FFF2-40B4-BE49-F238E27FC236}">
              <a16:creationId xmlns:a16="http://schemas.microsoft.com/office/drawing/2014/main" id="{069AE2E3-1143-4B46-84FB-C4E4105A7B4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5" name="3 CuadroTexto" hidden="1">
          <a:extLst>
            <a:ext uri="{FF2B5EF4-FFF2-40B4-BE49-F238E27FC236}">
              <a16:creationId xmlns:a16="http://schemas.microsoft.com/office/drawing/2014/main" id="{E3DFF05F-6117-41DE-89FE-60388847DFF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6" name="5 CuadroTexto" hidden="1">
          <a:extLst>
            <a:ext uri="{FF2B5EF4-FFF2-40B4-BE49-F238E27FC236}">
              <a16:creationId xmlns:a16="http://schemas.microsoft.com/office/drawing/2014/main" id="{B1785919-C7F3-4606-995B-E051311493B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7" name="5 CuadroTexto" hidden="1">
          <a:extLst>
            <a:ext uri="{FF2B5EF4-FFF2-40B4-BE49-F238E27FC236}">
              <a16:creationId xmlns:a16="http://schemas.microsoft.com/office/drawing/2014/main" id="{0D1EE41E-DD8B-476E-81B0-5FBCD27702C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8" name="5 CuadroTexto" hidden="1">
          <a:extLst>
            <a:ext uri="{FF2B5EF4-FFF2-40B4-BE49-F238E27FC236}">
              <a16:creationId xmlns:a16="http://schemas.microsoft.com/office/drawing/2014/main" id="{E20A1820-5E80-410C-9F00-69191C06878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29" name="5 CuadroTexto" hidden="1">
          <a:extLst>
            <a:ext uri="{FF2B5EF4-FFF2-40B4-BE49-F238E27FC236}">
              <a16:creationId xmlns:a16="http://schemas.microsoft.com/office/drawing/2014/main" id="{AAF6DEA6-D4ED-491E-92B9-3A6FF10AE7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0" name="5 CuadroTexto" hidden="1">
          <a:extLst>
            <a:ext uri="{FF2B5EF4-FFF2-40B4-BE49-F238E27FC236}">
              <a16:creationId xmlns:a16="http://schemas.microsoft.com/office/drawing/2014/main" id="{87C63D6F-1927-4740-9CD7-AC35CBFC7F5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1" name="5 CuadroTexto" hidden="1">
          <a:extLst>
            <a:ext uri="{FF2B5EF4-FFF2-40B4-BE49-F238E27FC236}">
              <a16:creationId xmlns:a16="http://schemas.microsoft.com/office/drawing/2014/main" id="{D3292639-339D-4074-9C36-051F3416954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2" name="5 CuadroTexto" hidden="1">
          <a:extLst>
            <a:ext uri="{FF2B5EF4-FFF2-40B4-BE49-F238E27FC236}">
              <a16:creationId xmlns:a16="http://schemas.microsoft.com/office/drawing/2014/main" id="{8877CA2D-271B-4E2B-BA7B-0885318E44E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3" name="5 CuadroTexto" hidden="1">
          <a:extLst>
            <a:ext uri="{FF2B5EF4-FFF2-40B4-BE49-F238E27FC236}">
              <a16:creationId xmlns:a16="http://schemas.microsoft.com/office/drawing/2014/main" id="{43CF8FBA-B308-4134-A429-60DD964F519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4" name="5 CuadroTexto" hidden="1">
          <a:extLst>
            <a:ext uri="{FF2B5EF4-FFF2-40B4-BE49-F238E27FC236}">
              <a16:creationId xmlns:a16="http://schemas.microsoft.com/office/drawing/2014/main" id="{23BC94B4-323B-4A61-B563-DA54C9DDEEC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5" name="5 CuadroTexto" hidden="1">
          <a:extLst>
            <a:ext uri="{FF2B5EF4-FFF2-40B4-BE49-F238E27FC236}">
              <a16:creationId xmlns:a16="http://schemas.microsoft.com/office/drawing/2014/main" id="{249161EF-143A-4C5A-928F-2F978203CB6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6" name="5 CuadroTexto" hidden="1">
          <a:extLst>
            <a:ext uri="{FF2B5EF4-FFF2-40B4-BE49-F238E27FC236}">
              <a16:creationId xmlns:a16="http://schemas.microsoft.com/office/drawing/2014/main" id="{C8F364DA-0C1E-4304-9EB3-1BAEF32AE04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7" name="5 CuadroTexto" hidden="1">
          <a:extLst>
            <a:ext uri="{FF2B5EF4-FFF2-40B4-BE49-F238E27FC236}">
              <a16:creationId xmlns:a16="http://schemas.microsoft.com/office/drawing/2014/main" id="{634C37ED-2322-4BDF-9446-511EB84D938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8" name="5 CuadroTexto" hidden="1">
          <a:extLst>
            <a:ext uri="{FF2B5EF4-FFF2-40B4-BE49-F238E27FC236}">
              <a16:creationId xmlns:a16="http://schemas.microsoft.com/office/drawing/2014/main" id="{A9F80264-DB1C-4C0E-8D37-B9475695C72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39" name="5 CuadroTexto" hidden="1">
          <a:extLst>
            <a:ext uri="{FF2B5EF4-FFF2-40B4-BE49-F238E27FC236}">
              <a16:creationId xmlns:a16="http://schemas.microsoft.com/office/drawing/2014/main" id="{3D91ED87-8295-47BE-ABC2-075C23409EE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0" name="5 CuadroTexto" hidden="1">
          <a:extLst>
            <a:ext uri="{FF2B5EF4-FFF2-40B4-BE49-F238E27FC236}">
              <a16:creationId xmlns:a16="http://schemas.microsoft.com/office/drawing/2014/main" id="{13B6A985-9BDE-4581-A41A-C954B7F2A58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1" name="5 CuadroTexto" hidden="1">
          <a:extLst>
            <a:ext uri="{FF2B5EF4-FFF2-40B4-BE49-F238E27FC236}">
              <a16:creationId xmlns:a16="http://schemas.microsoft.com/office/drawing/2014/main" id="{48AB2C41-CADA-4F9E-A4C7-8F13D708EC1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2" name="5 CuadroTexto" hidden="1">
          <a:extLst>
            <a:ext uri="{FF2B5EF4-FFF2-40B4-BE49-F238E27FC236}">
              <a16:creationId xmlns:a16="http://schemas.microsoft.com/office/drawing/2014/main" id="{3D9B7B3B-110F-4017-A43C-97F59D446A7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3" name="5 CuadroTexto" hidden="1">
          <a:extLst>
            <a:ext uri="{FF2B5EF4-FFF2-40B4-BE49-F238E27FC236}">
              <a16:creationId xmlns:a16="http://schemas.microsoft.com/office/drawing/2014/main" id="{CF113D2B-D6B5-43B1-8399-8972416BBD1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4" name="5 CuadroTexto" hidden="1">
          <a:extLst>
            <a:ext uri="{FF2B5EF4-FFF2-40B4-BE49-F238E27FC236}">
              <a16:creationId xmlns:a16="http://schemas.microsoft.com/office/drawing/2014/main" id="{24827901-763B-42D2-8AA9-B6BE19B1448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5" name="5 CuadroTexto" hidden="1">
          <a:extLst>
            <a:ext uri="{FF2B5EF4-FFF2-40B4-BE49-F238E27FC236}">
              <a16:creationId xmlns:a16="http://schemas.microsoft.com/office/drawing/2014/main" id="{3E016987-1260-43A7-896A-DA7FDF72E31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6" name="5 CuadroTexto" hidden="1">
          <a:extLst>
            <a:ext uri="{FF2B5EF4-FFF2-40B4-BE49-F238E27FC236}">
              <a16:creationId xmlns:a16="http://schemas.microsoft.com/office/drawing/2014/main" id="{CA5EBB61-683B-4B87-AA6B-379BE67B6A8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7" name="5 CuadroTexto" hidden="1">
          <a:extLst>
            <a:ext uri="{FF2B5EF4-FFF2-40B4-BE49-F238E27FC236}">
              <a16:creationId xmlns:a16="http://schemas.microsoft.com/office/drawing/2014/main" id="{CEEB3A6E-E0AF-408D-AD80-7955EC3642E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8" name="5 CuadroTexto" hidden="1">
          <a:extLst>
            <a:ext uri="{FF2B5EF4-FFF2-40B4-BE49-F238E27FC236}">
              <a16:creationId xmlns:a16="http://schemas.microsoft.com/office/drawing/2014/main" id="{090B699B-8AC3-4F21-B18F-34609CA3633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49" name="5 CuadroTexto" hidden="1">
          <a:extLst>
            <a:ext uri="{FF2B5EF4-FFF2-40B4-BE49-F238E27FC236}">
              <a16:creationId xmlns:a16="http://schemas.microsoft.com/office/drawing/2014/main" id="{29D9E308-E42E-44B7-861C-BC29F31F89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0" name="5 CuadroTexto" hidden="1">
          <a:extLst>
            <a:ext uri="{FF2B5EF4-FFF2-40B4-BE49-F238E27FC236}">
              <a16:creationId xmlns:a16="http://schemas.microsoft.com/office/drawing/2014/main" id="{C45B3623-E036-4A5A-A8E5-139AA60041C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1" name="5 CuadroTexto" hidden="1">
          <a:extLst>
            <a:ext uri="{FF2B5EF4-FFF2-40B4-BE49-F238E27FC236}">
              <a16:creationId xmlns:a16="http://schemas.microsoft.com/office/drawing/2014/main" id="{BA9440E9-BF2A-4AD5-BE8B-3BA0B8A0BEC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2" name="5 CuadroTexto" hidden="1">
          <a:extLst>
            <a:ext uri="{FF2B5EF4-FFF2-40B4-BE49-F238E27FC236}">
              <a16:creationId xmlns:a16="http://schemas.microsoft.com/office/drawing/2014/main" id="{11DAE238-49A5-492C-A76E-593C4A8BDE5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3" name="5 CuadroTexto" hidden="1">
          <a:extLst>
            <a:ext uri="{FF2B5EF4-FFF2-40B4-BE49-F238E27FC236}">
              <a16:creationId xmlns:a16="http://schemas.microsoft.com/office/drawing/2014/main" id="{08BB44BC-1EC8-44B3-8E1A-2D94F360FAE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4" name="5 CuadroTexto" hidden="1">
          <a:extLst>
            <a:ext uri="{FF2B5EF4-FFF2-40B4-BE49-F238E27FC236}">
              <a16:creationId xmlns:a16="http://schemas.microsoft.com/office/drawing/2014/main" id="{CF1B4AC4-C4F5-4D1E-A340-352EBEDEBAC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5" name="5 CuadroTexto" hidden="1">
          <a:extLst>
            <a:ext uri="{FF2B5EF4-FFF2-40B4-BE49-F238E27FC236}">
              <a16:creationId xmlns:a16="http://schemas.microsoft.com/office/drawing/2014/main" id="{E61644F5-744D-48C0-9504-69CD37C9027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6" name="5 CuadroTexto" hidden="1">
          <a:extLst>
            <a:ext uri="{FF2B5EF4-FFF2-40B4-BE49-F238E27FC236}">
              <a16:creationId xmlns:a16="http://schemas.microsoft.com/office/drawing/2014/main" id="{7B97B455-B9FE-4ECA-9D34-E72DE64F78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7" name="5 CuadroTexto" hidden="1">
          <a:extLst>
            <a:ext uri="{FF2B5EF4-FFF2-40B4-BE49-F238E27FC236}">
              <a16:creationId xmlns:a16="http://schemas.microsoft.com/office/drawing/2014/main" id="{EA496E1F-17D5-4ED9-9916-D4B8172A0E4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8" name="2 CuadroTexto" hidden="1">
          <a:extLst>
            <a:ext uri="{FF2B5EF4-FFF2-40B4-BE49-F238E27FC236}">
              <a16:creationId xmlns:a16="http://schemas.microsoft.com/office/drawing/2014/main" id="{63682633-594E-4F78-AFBC-6710492DC76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59" name="5 CuadroTexto" hidden="1">
          <a:extLst>
            <a:ext uri="{FF2B5EF4-FFF2-40B4-BE49-F238E27FC236}">
              <a16:creationId xmlns:a16="http://schemas.microsoft.com/office/drawing/2014/main" id="{CF530CC1-EF33-4D53-9070-46545FD8243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0" name="5 CuadroTexto" hidden="1">
          <a:extLst>
            <a:ext uri="{FF2B5EF4-FFF2-40B4-BE49-F238E27FC236}">
              <a16:creationId xmlns:a16="http://schemas.microsoft.com/office/drawing/2014/main" id="{5EFD7538-501B-4B64-BD00-2F813C17DA8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1" name="5 CuadroTexto" hidden="1">
          <a:extLst>
            <a:ext uri="{FF2B5EF4-FFF2-40B4-BE49-F238E27FC236}">
              <a16:creationId xmlns:a16="http://schemas.microsoft.com/office/drawing/2014/main" id="{A4B3A80D-9106-461D-BE67-29508E40AF4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2" name="5 CuadroTexto" hidden="1">
          <a:extLst>
            <a:ext uri="{FF2B5EF4-FFF2-40B4-BE49-F238E27FC236}">
              <a16:creationId xmlns:a16="http://schemas.microsoft.com/office/drawing/2014/main" id="{6B35F14B-8541-4613-B7B0-D79E27EB9CD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3" name="5 CuadroTexto" hidden="1">
          <a:extLst>
            <a:ext uri="{FF2B5EF4-FFF2-40B4-BE49-F238E27FC236}">
              <a16:creationId xmlns:a16="http://schemas.microsoft.com/office/drawing/2014/main" id="{53EB0252-45E3-4849-9D17-23307EDAA9E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4" name="5 CuadroTexto" hidden="1">
          <a:extLst>
            <a:ext uri="{FF2B5EF4-FFF2-40B4-BE49-F238E27FC236}">
              <a16:creationId xmlns:a16="http://schemas.microsoft.com/office/drawing/2014/main" id="{CDBD32F5-6251-472E-80EA-86DEF379F3F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5" name="5 CuadroTexto" hidden="1">
          <a:extLst>
            <a:ext uri="{FF2B5EF4-FFF2-40B4-BE49-F238E27FC236}">
              <a16:creationId xmlns:a16="http://schemas.microsoft.com/office/drawing/2014/main" id="{BEB4A02A-31E7-49AA-A829-1757FAC076E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6" name="5 CuadroTexto" hidden="1">
          <a:extLst>
            <a:ext uri="{FF2B5EF4-FFF2-40B4-BE49-F238E27FC236}">
              <a16:creationId xmlns:a16="http://schemas.microsoft.com/office/drawing/2014/main" id="{BA8C8437-9899-4324-9C42-8BCA707BA5A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7" name="5 CuadroTexto" hidden="1">
          <a:extLst>
            <a:ext uri="{FF2B5EF4-FFF2-40B4-BE49-F238E27FC236}">
              <a16:creationId xmlns:a16="http://schemas.microsoft.com/office/drawing/2014/main" id="{19F36167-597E-4CD2-B5C4-9DB8946C6B9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8" name="5 CuadroTexto" hidden="1">
          <a:extLst>
            <a:ext uri="{FF2B5EF4-FFF2-40B4-BE49-F238E27FC236}">
              <a16:creationId xmlns:a16="http://schemas.microsoft.com/office/drawing/2014/main" id="{2B55D7A6-C6E2-4C59-8DFF-87AE97DA2FF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69" name="5 CuadroTexto" hidden="1">
          <a:extLst>
            <a:ext uri="{FF2B5EF4-FFF2-40B4-BE49-F238E27FC236}">
              <a16:creationId xmlns:a16="http://schemas.microsoft.com/office/drawing/2014/main" id="{7F550199-D357-4648-8857-07B96201DB0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0" name="5 CuadroTexto" hidden="1">
          <a:extLst>
            <a:ext uri="{FF2B5EF4-FFF2-40B4-BE49-F238E27FC236}">
              <a16:creationId xmlns:a16="http://schemas.microsoft.com/office/drawing/2014/main" id="{C811ED33-7D08-46CF-868A-6B9539B50AC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1" name="5 CuadroTexto" hidden="1">
          <a:extLst>
            <a:ext uri="{FF2B5EF4-FFF2-40B4-BE49-F238E27FC236}">
              <a16:creationId xmlns:a16="http://schemas.microsoft.com/office/drawing/2014/main" id="{57B6441C-5F5A-4D9C-B746-9051A861ACF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2" name="5 CuadroTexto" hidden="1">
          <a:extLst>
            <a:ext uri="{FF2B5EF4-FFF2-40B4-BE49-F238E27FC236}">
              <a16:creationId xmlns:a16="http://schemas.microsoft.com/office/drawing/2014/main" id="{8CF0AEA0-3D09-4FF0-A6A9-D6A8C504380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3" name="5 CuadroTexto" hidden="1">
          <a:extLst>
            <a:ext uri="{FF2B5EF4-FFF2-40B4-BE49-F238E27FC236}">
              <a16:creationId xmlns:a16="http://schemas.microsoft.com/office/drawing/2014/main" id="{04DE47B8-7250-43D4-BE34-FCCDA2A3955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4" name="5 CuadroTexto" hidden="1">
          <a:extLst>
            <a:ext uri="{FF2B5EF4-FFF2-40B4-BE49-F238E27FC236}">
              <a16:creationId xmlns:a16="http://schemas.microsoft.com/office/drawing/2014/main" id="{1651C132-C7EB-494F-89FA-663DA824041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5" name="5 CuadroTexto" hidden="1">
          <a:extLst>
            <a:ext uri="{FF2B5EF4-FFF2-40B4-BE49-F238E27FC236}">
              <a16:creationId xmlns:a16="http://schemas.microsoft.com/office/drawing/2014/main" id="{A6B021EF-7A09-4EED-8F9F-E5D17A78438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6" name="5 CuadroTexto" hidden="1">
          <a:extLst>
            <a:ext uri="{FF2B5EF4-FFF2-40B4-BE49-F238E27FC236}">
              <a16:creationId xmlns:a16="http://schemas.microsoft.com/office/drawing/2014/main" id="{013942EA-A409-4717-A3A5-63374AB0CF3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7" name="103 CuadroTexto" hidden="1">
          <a:extLst>
            <a:ext uri="{FF2B5EF4-FFF2-40B4-BE49-F238E27FC236}">
              <a16:creationId xmlns:a16="http://schemas.microsoft.com/office/drawing/2014/main" id="{3523BBB3-A309-430A-8356-EEFB4FD417D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8" name="2 CuadroTexto" hidden="1">
          <a:extLst>
            <a:ext uri="{FF2B5EF4-FFF2-40B4-BE49-F238E27FC236}">
              <a16:creationId xmlns:a16="http://schemas.microsoft.com/office/drawing/2014/main" id="{A09DC454-9CB2-4FEB-9213-526A6A1D69D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79" name="106 CuadroTexto" hidden="1">
          <a:extLst>
            <a:ext uri="{FF2B5EF4-FFF2-40B4-BE49-F238E27FC236}">
              <a16:creationId xmlns:a16="http://schemas.microsoft.com/office/drawing/2014/main" id="{0D6546B4-F3A9-470B-B5D0-1F512C35EFB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0" name="2 CuadroTexto" hidden="1">
          <a:extLst>
            <a:ext uri="{FF2B5EF4-FFF2-40B4-BE49-F238E27FC236}">
              <a16:creationId xmlns:a16="http://schemas.microsoft.com/office/drawing/2014/main" id="{2DBA83A9-A05A-4245-8F98-536E1D5730E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1" name="5 CuadroTexto" hidden="1">
          <a:extLst>
            <a:ext uri="{FF2B5EF4-FFF2-40B4-BE49-F238E27FC236}">
              <a16:creationId xmlns:a16="http://schemas.microsoft.com/office/drawing/2014/main" id="{03B328E0-BD70-4B8B-8D54-C3913D28839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2" name="5 CuadroTexto" hidden="1">
          <a:extLst>
            <a:ext uri="{FF2B5EF4-FFF2-40B4-BE49-F238E27FC236}">
              <a16:creationId xmlns:a16="http://schemas.microsoft.com/office/drawing/2014/main" id="{D18F4306-30CE-4BDD-A0CD-8C7FE727DCC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3" name="5 CuadroTexto" hidden="1">
          <a:extLst>
            <a:ext uri="{FF2B5EF4-FFF2-40B4-BE49-F238E27FC236}">
              <a16:creationId xmlns:a16="http://schemas.microsoft.com/office/drawing/2014/main" id="{A8FD8CA6-82DE-4D0A-BC6A-DFBA454BF6A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4" name="5 CuadroTexto" hidden="1">
          <a:extLst>
            <a:ext uri="{FF2B5EF4-FFF2-40B4-BE49-F238E27FC236}">
              <a16:creationId xmlns:a16="http://schemas.microsoft.com/office/drawing/2014/main" id="{52B010ED-0145-45FE-A2A2-775083697D6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5" name="5 CuadroTexto" hidden="1">
          <a:extLst>
            <a:ext uri="{FF2B5EF4-FFF2-40B4-BE49-F238E27FC236}">
              <a16:creationId xmlns:a16="http://schemas.microsoft.com/office/drawing/2014/main" id="{478A45C8-EEC6-4BD3-8F79-E7122376FF1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6" name="5 CuadroTexto" hidden="1">
          <a:extLst>
            <a:ext uri="{FF2B5EF4-FFF2-40B4-BE49-F238E27FC236}">
              <a16:creationId xmlns:a16="http://schemas.microsoft.com/office/drawing/2014/main" id="{861B84C2-A961-4ACD-B750-B64AC27F9FC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7" name="5 CuadroTexto" hidden="1">
          <a:extLst>
            <a:ext uri="{FF2B5EF4-FFF2-40B4-BE49-F238E27FC236}">
              <a16:creationId xmlns:a16="http://schemas.microsoft.com/office/drawing/2014/main" id="{439BA454-476B-4B13-B30B-D3CB991012D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8" name="5 CuadroTexto" hidden="1">
          <a:extLst>
            <a:ext uri="{FF2B5EF4-FFF2-40B4-BE49-F238E27FC236}">
              <a16:creationId xmlns:a16="http://schemas.microsoft.com/office/drawing/2014/main" id="{FB0AA549-D2A8-47F2-8C15-F5E63742CEA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89" name="5 CuadroTexto" hidden="1">
          <a:extLst>
            <a:ext uri="{FF2B5EF4-FFF2-40B4-BE49-F238E27FC236}">
              <a16:creationId xmlns:a16="http://schemas.microsoft.com/office/drawing/2014/main" id="{859431D3-C4FE-470A-9E43-BB5114D004E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0" name="5 CuadroTexto" hidden="1">
          <a:extLst>
            <a:ext uri="{FF2B5EF4-FFF2-40B4-BE49-F238E27FC236}">
              <a16:creationId xmlns:a16="http://schemas.microsoft.com/office/drawing/2014/main" id="{63E15C09-809C-44B9-83E9-C2FCC308BAB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1" name="5 CuadroTexto" hidden="1">
          <a:extLst>
            <a:ext uri="{FF2B5EF4-FFF2-40B4-BE49-F238E27FC236}">
              <a16:creationId xmlns:a16="http://schemas.microsoft.com/office/drawing/2014/main" id="{BC2BF73C-6C40-40F8-A079-C0D9535AA45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2" name="5 CuadroTexto" hidden="1">
          <a:extLst>
            <a:ext uri="{FF2B5EF4-FFF2-40B4-BE49-F238E27FC236}">
              <a16:creationId xmlns:a16="http://schemas.microsoft.com/office/drawing/2014/main" id="{DF51DC55-5C1B-448B-836A-F9743840390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3" name="5 CuadroTexto" hidden="1">
          <a:extLst>
            <a:ext uri="{FF2B5EF4-FFF2-40B4-BE49-F238E27FC236}">
              <a16:creationId xmlns:a16="http://schemas.microsoft.com/office/drawing/2014/main" id="{C046FD23-3209-4726-9BA4-3AF3D32D35F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4" name="5 CuadroTexto" hidden="1">
          <a:extLst>
            <a:ext uri="{FF2B5EF4-FFF2-40B4-BE49-F238E27FC236}">
              <a16:creationId xmlns:a16="http://schemas.microsoft.com/office/drawing/2014/main" id="{CB8D60FD-D134-47FC-9AC6-1F5C11FBA3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5" name="5 CuadroTexto" hidden="1">
          <a:extLst>
            <a:ext uri="{FF2B5EF4-FFF2-40B4-BE49-F238E27FC236}">
              <a16:creationId xmlns:a16="http://schemas.microsoft.com/office/drawing/2014/main" id="{A888C55E-5DAF-4285-A9B9-3BC133D6256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6" name="5 CuadroTexto" hidden="1">
          <a:extLst>
            <a:ext uri="{FF2B5EF4-FFF2-40B4-BE49-F238E27FC236}">
              <a16:creationId xmlns:a16="http://schemas.microsoft.com/office/drawing/2014/main" id="{97AEFA91-D362-402B-8C86-EFF4C4F6A5F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7" name="1 CuadroTexto" hidden="1">
          <a:extLst>
            <a:ext uri="{FF2B5EF4-FFF2-40B4-BE49-F238E27FC236}">
              <a16:creationId xmlns:a16="http://schemas.microsoft.com/office/drawing/2014/main" id="{06BA29B8-938E-48F6-9198-E43A2B8003E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8" name="3 CuadroTexto" hidden="1">
          <a:extLst>
            <a:ext uri="{FF2B5EF4-FFF2-40B4-BE49-F238E27FC236}">
              <a16:creationId xmlns:a16="http://schemas.microsoft.com/office/drawing/2014/main" id="{7AB89D83-2F8A-4058-998F-3764645E670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499" name="5 CuadroTexto" hidden="1">
          <a:extLst>
            <a:ext uri="{FF2B5EF4-FFF2-40B4-BE49-F238E27FC236}">
              <a16:creationId xmlns:a16="http://schemas.microsoft.com/office/drawing/2014/main" id="{A30789AE-0626-4C3E-BD1F-6D72585A682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0" name="5 CuadroTexto" hidden="1">
          <a:extLst>
            <a:ext uri="{FF2B5EF4-FFF2-40B4-BE49-F238E27FC236}">
              <a16:creationId xmlns:a16="http://schemas.microsoft.com/office/drawing/2014/main" id="{FAB20B10-E18A-4677-AF1A-D4FAB373DE3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1" name="5 CuadroTexto" hidden="1">
          <a:extLst>
            <a:ext uri="{FF2B5EF4-FFF2-40B4-BE49-F238E27FC236}">
              <a16:creationId xmlns:a16="http://schemas.microsoft.com/office/drawing/2014/main" id="{357231F4-E67D-400A-8D46-1A6A663C5BF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2" name="5 CuadroTexto" hidden="1">
          <a:extLst>
            <a:ext uri="{FF2B5EF4-FFF2-40B4-BE49-F238E27FC236}">
              <a16:creationId xmlns:a16="http://schemas.microsoft.com/office/drawing/2014/main" id="{BEC34261-4992-4193-931F-29DE5CD4B98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3" name="5 CuadroTexto" hidden="1">
          <a:extLst>
            <a:ext uri="{FF2B5EF4-FFF2-40B4-BE49-F238E27FC236}">
              <a16:creationId xmlns:a16="http://schemas.microsoft.com/office/drawing/2014/main" id="{8237CDED-3868-47A9-BF2D-1BA69002E5D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4" name="5 CuadroTexto" hidden="1">
          <a:extLst>
            <a:ext uri="{FF2B5EF4-FFF2-40B4-BE49-F238E27FC236}">
              <a16:creationId xmlns:a16="http://schemas.microsoft.com/office/drawing/2014/main" id="{FA60A4F3-B515-450D-B1D5-A6CAC7BC535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5" name="5 CuadroTexto" hidden="1">
          <a:extLst>
            <a:ext uri="{FF2B5EF4-FFF2-40B4-BE49-F238E27FC236}">
              <a16:creationId xmlns:a16="http://schemas.microsoft.com/office/drawing/2014/main" id="{185AB66B-967B-4630-9F8F-3FEF73E802A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6" name="5 CuadroTexto" hidden="1">
          <a:extLst>
            <a:ext uri="{FF2B5EF4-FFF2-40B4-BE49-F238E27FC236}">
              <a16:creationId xmlns:a16="http://schemas.microsoft.com/office/drawing/2014/main" id="{A032AE8F-0591-49D7-8A4D-0E49DA15429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7" name="5 CuadroTexto" hidden="1">
          <a:extLst>
            <a:ext uri="{FF2B5EF4-FFF2-40B4-BE49-F238E27FC236}">
              <a16:creationId xmlns:a16="http://schemas.microsoft.com/office/drawing/2014/main" id="{F8D16E9F-C14E-4DC9-B062-D76F9897B44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8" name="5 CuadroTexto" hidden="1">
          <a:extLst>
            <a:ext uri="{FF2B5EF4-FFF2-40B4-BE49-F238E27FC236}">
              <a16:creationId xmlns:a16="http://schemas.microsoft.com/office/drawing/2014/main" id="{F57FBA8A-89E8-42B1-9ED5-238122543AE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09" name="5 CuadroTexto" hidden="1">
          <a:extLst>
            <a:ext uri="{FF2B5EF4-FFF2-40B4-BE49-F238E27FC236}">
              <a16:creationId xmlns:a16="http://schemas.microsoft.com/office/drawing/2014/main" id="{F68823A9-BC99-413B-94AD-8D9BD0C12F0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0" name="5 CuadroTexto" hidden="1">
          <a:extLst>
            <a:ext uri="{FF2B5EF4-FFF2-40B4-BE49-F238E27FC236}">
              <a16:creationId xmlns:a16="http://schemas.microsoft.com/office/drawing/2014/main" id="{90009ECA-3F6C-4827-A9D0-AEB93B47EA3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1" name="5 CuadroTexto" hidden="1">
          <a:extLst>
            <a:ext uri="{FF2B5EF4-FFF2-40B4-BE49-F238E27FC236}">
              <a16:creationId xmlns:a16="http://schemas.microsoft.com/office/drawing/2014/main" id="{81E030B9-D520-4786-BDDA-7C3DCCCB0BB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2" name="5 CuadroTexto" hidden="1">
          <a:extLst>
            <a:ext uri="{FF2B5EF4-FFF2-40B4-BE49-F238E27FC236}">
              <a16:creationId xmlns:a16="http://schemas.microsoft.com/office/drawing/2014/main" id="{320F0785-C368-4190-A2F8-7C19AC19B46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3" name="5 CuadroTexto" hidden="1">
          <a:extLst>
            <a:ext uri="{FF2B5EF4-FFF2-40B4-BE49-F238E27FC236}">
              <a16:creationId xmlns:a16="http://schemas.microsoft.com/office/drawing/2014/main" id="{A6B73509-1A06-471C-B283-06EF2AFDFC1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4" name="5 CuadroTexto" hidden="1">
          <a:extLst>
            <a:ext uri="{FF2B5EF4-FFF2-40B4-BE49-F238E27FC236}">
              <a16:creationId xmlns:a16="http://schemas.microsoft.com/office/drawing/2014/main" id="{0DBDE922-5CA4-40C1-8913-47CAA53901A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5" name="5 CuadroTexto" hidden="1">
          <a:extLst>
            <a:ext uri="{FF2B5EF4-FFF2-40B4-BE49-F238E27FC236}">
              <a16:creationId xmlns:a16="http://schemas.microsoft.com/office/drawing/2014/main" id="{BE89F966-4C26-480C-A13A-80B5D6449C9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6" name="5 CuadroTexto" hidden="1">
          <a:extLst>
            <a:ext uri="{FF2B5EF4-FFF2-40B4-BE49-F238E27FC236}">
              <a16:creationId xmlns:a16="http://schemas.microsoft.com/office/drawing/2014/main" id="{B373FD66-8C6A-4B8C-8807-CD6343BECC9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7" name="5 CuadroTexto" hidden="1">
          <a:extLst>
            <a:ext uri="{FF2B5EF4-FFF2-40B4-BE49-F238E27FC236}">
              <a16:creationId xmlns:a16="http://schemas.microsoft.com/office/drawing/2014/main" id="{8F0318B4-E049-4B08-8953-00A2D1A5D4E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8" name="5 CuadroTexto" hidden="1">
          <a:extLst>
            <a:ext uri="{FF2B5EF4-FFF2-40B4-BE49-F238E27FC236}">
              <a16:creationId xmlns:a16="http://schemas.microsoft.com/office/drawing/2014/main" id="{00ACE398-0EC9-4B81-9ABE-ABE0D30183F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19" name="5 CuadroTexto" hidden="1">
          <a:extLst>
            <a:ext uri="{FF2B5EF4-FFF2-40B4-BE49-F238E27FC236}">
              <a16:creationId xmlns:a16="http://schemas.microsoft.com/office/drawing/2014/main" id="{04D7754E-3994-4F8D-8890-E2766EA95E5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0" name="5 CuadroTexto" hidden="1">
          <a:extLst>
            <a:ext uri="{FF2B5EF4-FFF2-40B4-BE49-F238E27FC236}">
              <a16:creationId xmlns:a16="http://schemas.microsoft.com/office/drawing/2014/main" id="{1901960F-E5A6-40B3-9523-29B394B65A5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1" name="5 CuadroTexto" hidden="1">
          <a:extLst>
            <a:ext uri="{FF2B5EF4-FFF2-40B4-BE49-F238E27FC236}">
              <a16:creationId xmlns:a16="http://schemas.microsoft.com/office/drawing/2014/main" id="{6A421C35-966B-480B-8194-3C21BDF94AE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2" name="5 CuadroTexto" hidden="1">
          <a:extLst>
            <a:ext uri="{FF2B5EF4-FFF2-40B4-BE49-F238E27FC236}">
              <a16:creationId xmlns:a16="http://schemas.microsoft.com/office/drawing/2014/main" id="{3ED76CBA-132F-4427-A876-5A18EA140BA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3" name="5 CuadroTexto" hidden="1">
          <a:extLst>
            <a:ext uri="{FF2B5EF4-FFF2-40B4-BE49-F238E27FC236}">
              <a16:creationId xmlns:a16="http://schemas.microsoft.com/office/drawing/2014/main" id="{F7F04935-8F8C-4E2E-A4E6-A79B61F95AA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4" name="5 CuadroTexto" hidden="1">
          <a:extLst>
            <a:ext uri="{FF2B5EF4-FFF2-40B4-BE49-F238E27FC236}">
              <a16:creationId xmlns:a16="http://schemas.microsoft.com/office/drawing/2014/main" id="{93220FA7-8160-4954-8F23-E45A0D39505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5" name="5 CuadroTexto" hidden="1">
          <a:extLst>
            <a:ext uri="{FF2B5EF4-FFF2-40B4-BE49-F238E27FC236}">
              <a16:creationId xmlns:a16="http://schemas.microsoft.com/office/drawing/2014/main" id="{B7B9A1D0-965C-4382-8607-5E4BBE8231B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6" name="5 CuadroTexto" hidden="1">
          <a:extLst>
            <a:ext uri="{FF2B5EF4-FFF2-40B4-BE49-F238E27FC236}">
              <a16:creationId xmlns:a16="http://schemas.microsoft.com/office/drawing/2014/main" id="{D275F73D-D4EE-447D-B872-2A99A459D68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7" name="5 CuadroTexto" hidden="1">
          <a:extLst>
            <a:ext uri="{FF2B5EF4-FFF2-40B4-BE49-F238E27FC236}">
              <a16:creationId xmlns:a16="http://schemas.microsoft.com/office/drawing/2014/main" id="{C8A7004E-EE0B-472D-A904-40E88126FA5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8" name="5 CuadroTexto" hidden="1">
          <a:extLst>
            <a:ext uri="{FF2B5EF4-FFF2-40B4-BE49-F238E27FC236}">
              <a16:creationId xmlns:a16="http://schemas.microsoft.com/office/drawing/2014/main" id="{2EBE9C3F-ABC5-433B-B436-913FC52FA18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29" name="5 CuadroTexto" hidden="1">
          <a:extLst>
            <a:ext uri="{FF2B5EF4-FFF2-40B4-BE49-F238E27FC236}">
              <a16:creationId xmlns:a16="http://schemas.microsoft.com/office/drawing/2014/main" id="{6F18AAFB-DC72-4D60-A68D-23C35051907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0" name="5 CuadroTexto" hidden="1">
          <a:extLst>
            <a:ext uri="{FF2B5EF4-FFF2-40B4-BE49-F238E27FC236}">
              <a16:creationId xmlns:a16="http://schemas.microsoft.com/office/drawing/2014/main" id="{09578436-BE64-42AF-80B8-4BDCDF2CAE0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1" name="2 CuadroTexto" hidden="1">
          <a:extLst>
            <a:ext uri="{FF2B5EF4-FFF2-40B4-BE49-F238E27FC236}">
              <a16:creationId xmlns:a16="http://schemas.microsoft.com/office/drawing/2014/main" id="{C78F4262-3B6A-4391-BE52-90BAA630B5D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2" name="5 CuadroTexto" hidden="1">
          <a:extLst>
            <a:ext uri="{FF2B5EF4-FFF2-40B4-BE49-F238E27FC236}">
              <a16:creationId xmlns:a16="http://schemas.microsoft.com/office/drawing/2014/main" id="{D8E036AB-DB32-4117-A941-16953D7362A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3" name="5 CuadroTexto" hidden="1">
          <a:extLst>
            <a:ext uri="{FF2B5EF4-FFF2-40B4-BE49-F238E27FC236}">
              <a16:creationId xmlns:a16="http://schemas.microsoft.com/office/drawing/2014/main" id="{20E97C90-D5C7-45D5-9AC1-F5597D09861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4" name="5 CuadroTexto" hidden="1">
          <a:extLst>
            <a:ext uri="{FF2B5EF4-FFF2-40B4-BE49-F238E27FC236}">
              <a16:creationId xmlns:a16="http://schemas.microsoft.com/office/drawing/2014/main" id="{684831B1-0E83-4E6A-BDAA-FE7C7AD6B61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5" name="5 CuadroTexto" hidden="1">
          <a:extLst>
            <a:ext uri="{FF2B5EF4-FFF2-40B4-BE49-F238E27FC236}">
              <a16:creationId xmlns:a16="http://schemas.microsoft.com/office/drawing/2014/main" id="{CF9288E9-32B9-4521-B7D6-8D1959AF83A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6" name="5 CuadroTexto" hidden="1">
          <a:extLst>
            <a:ext uri="{FF2B5EF4-FFF2-40B4-BE49-F238E27FC236}">
              <a16:creationId xmlns:a16="http://schemas.microsoft.com/office/drawing/2014/main" id="{0B01BE07-8216-419F-80A4-49FC0F9839C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7" name="5 CuadroTexto" hidden="1">
          <a:extLst>
            <a:ext uri="{FF2B5EF4-FFF2-40B4-BE49-F238E27FC236}">
              <a16:creationId xmlns:a16="http://schemas.microsoft.com/office/drawing/2014/main" id="{8A5BBE70-1CCD-4F15-B9C5-CD23F9E0BCC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8" name="5 CuadroTexto" hidden="1">
          <a:extLst>
            <a:ext uri="{FF2B5EF4-FFF2-40B4-BE49-F238E27FC236}">
              <a16:creationId xmlns:a16="http://schemas.microsoft.com/office/drawing/2014/main" id="{8695D978-C1F8-42ED-9E30-2C051CBA9D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39" name="5 CuadroTexto" hidden="1">
          <a:extLst>
            <a:ext uri="{FF2B5EF4-FFF2-40B4-BE49-F238E27FC236}">
              <a16:creationId xmlns:a16="http://schemas.microsoft.com/office/drawing/2014/main" id="{F91BB589-1B80-4D2E-A9D2-C495666B66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0" name="5 CuadroTexto" hidden="1">
          <a:extLst>
            <a:ext uri="{FF2B5EF4-FFF2-40B4-BE49-F238E27FC236}">
              <a16:creationId xmlns:a16="http://schemas.microsoft.com/office/drawing/2014/main" id="{26A29A66-65C1-42A4-928F-5FE23FC6D1E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1" name="5 CuadroTexto" hidden="1">
          <a:extLst>
            <a:ext uri="{FF2B5EF4-FFF2-40B4-BE49-F238E27FC236}">
              <a16:creationId xmlns:a16="http://schemas.microsoft.com/office/drawing/2014/main" id="{47FA2F79-CB85-4707-BFE7-9A64C2591FE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2" name="5 CuadroTexto" hidden="1">
          <a:extLst>
            <a:ext uri="{FF2B5EF4-FFF2-40B4-BE49-F238E27FC236}">
              <a16:creationId xmlns:a16="http://schemas.microsoft.com/office/drawing/2014/main" id="{38FB619F-C626-4B66-947B-A37B5F8FF08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3" name="5 CuadroTexto" hidden="1">
          <a:extLst>
            <a:ext uri="{FF2B5EF4-FFF2-40B4-BE49-F238E27FC236}">
              <a16:creationId xmlns:a16="http://schemas.microsoft.com/office/drawing/2014/main" id="{D613EB34-1AD8-461C-821E-5AAFF12FE28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4" name="5 CuadroTexto" hidden="1">
          <a:extLst>
            <a:ext uri="{FF2B5EF4-FFF2-40B4-BE49-F238E27FC236}">
              <a16:creationId xmlns:a16="http://schemas.microsoft.com/office/drawing/2014/main" id="{7528F97B-41EF-4787-92F9-4AA5B8F2F4D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5" name="5 CuadroTexto" hidden="1">
          <a:extLst>
            <a:ext uri="{FF2B5EF4-FFF2-40B4-BE49-F238E27FC236}">
              <a16:creationId xmlns:a16="http://schemas.microsoft.com/office/drawing/2014/main" id="{E0B91E0A-9FC1-4691-8B46-F71C7A60727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6" name="5 CuadroTexto" hidden="1">
          <a:extLst>
            <a:ext uri="{FF2B5EF4-FFF2-40B4-BE49-F238E27FC236}">
              <a16:creationId xmlns:a16="http://schemas.microsoft.com/office/drawing/2014/main" id="{4E1333F6-B9FD-4B16-8863-3D516DE925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7" name="5 CuadroTexto" hidden="1">
          <a:extLst>
            <a:ext uri="{FF2B5EF4-FFF2-40B4-BE49-F238E27FC236}">
              <a16:creationId xmlns:a16="http://schemas.microsoft.com/office/drawing/2014/main" id="{0E40EF75-6C64-42DF-B5E2-9AB0DDA90E7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8" name="5 CuadroTexto" hidden="1">
          <a:extLst>
            <a:ext uri="{FF2B5EF4-FFF2-40B4-BE49-F238E27FC236}">
              <a16:creationId xmlns:a16="http://schemas.microsoft.com/office/drawing/2014/main" id="{424C9325-FE0A-4C5C-AB58-FA876D9F117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49" name="5 CuadroTexto" hidden="1">
          <a:extLst>
            <a:ext uri="{FF2B5EF4-FFF2-40B4-BE49-F238E27FC236}">
              <a16:creationId xmlns:a16="http://schemas.microsoft.com/office/drawing/2014/main" id="{37866F87-5221-4171-9779-D85896693D2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0" name="103 CuadroTexto" hidden="1">
          <a:extLst>
            <a:ext uri="{FF2B5EF4-FFF2-40B4-BE49-F238E27FC236}">
              <a16:creationId xmlns:a16="http://schemas.microsoft.com/office/drawing/2014/main" id="{CC2D4F46-AA71-47FD-BFFD-268436B9970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1" name="2 CuadroTexto" hidden="1">
          <a:extLst>
            <a:ext uri="{FF2B5EF4-FFF2-40B4-BE49-F238E27FC236}">
              <a16:creationId xmlns:a16="http://schemas.microsoft.com/office/drawing/2014/main" id="{3909EA6E-5FE9-4B24-AFB3-EDFC77552A6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2" name="106 CuadroTexto" hidden="1">
          <a:extLst>
            <a:ext uri="{FF2B5EF4-FFF2-40B4-BE49-F238E27FC236}">
              <a16:creationId xmlns:a16="http://schemas.microsoft.com/office/drawing/2014/main" id="{15DFDC1D-1E5E-49BD-AA6C-4B93D015599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3" name="2 CuadroTexto" hidden="1">
          <a:extLst>
            <a:ext uri="{FF2B5EF4-FFF2-40B4-BE49-F238E27FC236}">
              <a16:creationId xmlns:a16="http://schemas.microsoft.com/office/drawing/2014/main" id="{9DE1BA93-9327-4215-9644-F23B57B8115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4" name="5 CuadroTexto" hidden="1">
          <a:extLst>
            <a:ext uri="{FF2B5EF4-FFF2-40B4-BE49-F238E27FC236}">
              <a16:creationId xmlns:a16="http://schemas.microsoft.com/office/drawing/2014/main" id="{3557020E-4273-421E-8198-ED024C2BC22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5" name="5 CuadroTexto" hidden="1">
          <a:extLst>
            <a:ext uri="{FF2B5EF4-FFF2-40B4-BE49-F238E27FC236}">
              <a16:creationId xmlns:a16="http://schemas.microsoft.com/office/drawing/2014/main" id="{28B5643E-6265-4D3B-AE2A-B9779201308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6" name="5 CuadroTexto" hidden="1">
          <a:extLst>
            <a:ext uri="{FF2B5EF4-FFF2-40B4-BE49-F238E27FC236}">
              <a16:creationId xmlns:a16="http://schemas.microsoft.com/office/drawing/2014/main" id="{0AED91FF-8F4B-4F28-AFE1-09B9DE08519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7" name="5 CuadroTexto" hidden="1">
          <a:extLst>
            <a:ext uri="{FF2B5EF4-FFF2-40B4-BE49-F238E27FC236}">
              <a16:creationId xmlns:a16="http://schemas.microsoft.com/office/drawing/2014/main" id="{0C8D359E-E8BB-41C4-AC82-567AC12ABB1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8" name="5 CuadroTexto" hidden="1">
          <a:extLst>
            <a:ext uri="{FF2B5EF4-FFF2-40B4-BE49-F238E27FC236}">
              <a16:creationId xmlns:a16="http://schemas.microsoft.com/office/drawing/2014/main" id="{DA900700-8D05-4F4B-B747-2BD9D4315FD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59" name="5 CuadroTexto" hidden="1">
          <a:extLst>
            <a:ext uri="{FF2B5EF4-FFF2-40B4-BE49-F238E27FC236}">
              <a16:creationId xmlns:a16="http://schemas.microsoft.com/office/drawing/2014/main" id="{D50AEDF5-AB85-455F-B138-4C83516C579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0" name="5 CuadroTexto" hidden="1">
          <a:extLst>
            <a:ext uri="{FF2B5EF4-FFF2-40B4-BE49-F238E27FC236}">
              <a16:creationId xmlns:a16="http://schemas.microsoft.com/office/drawing/2014/main" id="{C1CA39DF-F23D-4149-AD51-DC2BDC36000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1" name="5 CuadroTexto" hidden="1">
          <a:extLst>
            <a:ext uri="{FF2B5EF4-FFF2-40B4-BE49-F238E27FC236}">
              <a16:creationId xmlns:a16="http://schemas.microsoft.com/office/drawing/2014/main" id="{0AC0C0F6-278C-4800-ABF2-3E7AECCB3C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2" name="5 CuadroTexto" hidden="1">
          <a:extLst>
            <a:ext uri="{FF2B5EF4-FFF2-40B4-BE49-F238E27FC236}">
              <a16:creationId xmlns:a16="http://schemas.microsoft.com/office/drawing/2014/main" id="{A9CD07EA-5D99-40B7-BFD8-4CFAD948697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3" name="5 CuadroTexto" hidden="1">
          <a:extLst>
            <a:ext uri="{FF2B5EF4-FFF2-40B4-BE49-F238E27FC236}">
              <a16:creationId xmlns:a16="http://schemas.microsoft.com/office/drawing/2014/main" id="{47BA9C82-4C98-4E27-A502-C716FDF751B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4" name="5 CuadroTexto" hidden="1">
          <a:extLst>
            <a:ext uri="{FF2B5EF4-FFF2-40B4-BE49-F238E27FC236}">
              <a16:creationId xmlns:a16="http://schemas.microsoft.com/office/drawing/2014/main" id="{49B66765-8A78-4081-9D9C-49E1F8AA086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5" name="5 CuadroTexto" hidden="1">
          <a:extLst>
            <a:ext uri="{FF2B5EF4-FFF2-40B4-BE49-F238E27FC236}">
              <a16:creationId xmlns:a16="http://schemas.microsoft.com/office/drawing/2014/main" id="{FE7E02FB-1F27-4D89-9DA5-9B6A1FC9CD8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6" name="5 CuadroTexto" hidden="1">
          <a:extLst>
            <a:ext uri="{FF2B5EF4-FFF2-40B4-BE49-F238E27FC236}">
              <a16:creationId xmlns:a16="http://schemas.microsoft.com/office/drawing/2014/main" id="{48999DC9-671E-4361-AB39-456FF266C0A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7" name="5 CuadroTexto" hidden="1">
          <a:extLst>
            <a:ext uri="{FF2B5EF4-FFF2-40B4-BE49-F238E27FC236}">
              <a16:creationId xmlns:a16="http://schemas.microsoft.com/office/drawing/2014/main" id="{13F861AB-8278-4CAA-8504-98FFEEF2F57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8" name="5 CuadroTexto" hidden="1">
          <a:extLst>
            <a:ext uri="{FF2B5EF4-FFF2-40B4-BE49-F238E27FC236}">
              <a16:creationId xmlns:a16="http://schemas.microsoft.com/office/drawing/2014/main" id="{A8A590DC-E46C-4439-8B65-BF41F2F4891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69" name="5 CuadroTexto" hidden="1">
          <a:extLst>
            <a:ext uri="{FF2B5EF4-FFF2-40B4-BE49-F238E27FC236}">
              <a16:creationId xmlns:a16="http://schemas.microsoft.com/office/drawing/2014/main" id="{1BB60F27-734E-480D-B631-AEA2C42CF26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0" name="1 CuadroTexto" hidden="1">
          <a:extLst>
            <a:ext uri="{FF2B5EF4-FFF2-40B4-BE49-F238E27FC236}">
              <a16:creationId xmlns:a16="http://schemas.microsoft.com/office/drawing/2014/main" id="{F40085D1-63BE-4761-8140-A94E1958E63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1" name="3 CuadroTexto" hidden="1">
          <a:extLst>
            <a:ext uri="{FF2B5EF4-FFF2-40B4-BE49-F238E27FC236}">
              <a16:creationId xmlns:a16="http://schemas.microsoft.com/office/drawing/2014/main" id="{0AE3203D-DAC0-410B-8670-BD13F7C2558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2" name="5 CuadroTexto" hidden="1">
          <a:extLst>
            <a:ext uri="{FF2B5EF4-FFF2-40B4-BE49-F238E27FC236}">
              <a16:creationId xmlns:a16="http://schemas.microsoft.com/office/drawing/2014/main" id="{3BACE6A1-DD3A-40CE-99B9-16CAECEBD2B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3" name="5 CuadroTexto" hidden="1">
          <a:extLst>
            <a:ext uri="{FF2B5EF4-FFF2-40B4-BE49-F238E27FC236}">
              <a16:creationId xmlns:a16="http://schemas.microsoft.com/office/drawing/2014/main" id="{1A2AEC4C-A62D-409D-9964-F1B6C82B1EB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4" name="5 CuadroTexto" hidden="1">
          <a:extLst>
            <a:ext uri="{FF2B5EF4-FFF2-40B4-BE49-F238E27FC236}">
              <a16:creationId xmlns:a16="http://schemas.microsoft.com/office/drawing/2014/main" id="{A559DB0B-0197-4593-B6CE-F2B7861FF43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5" name="5 CuadroTexto" hidden="1">
          <a:extLst>
            <a:ext uri="{FF2B5EF4-FFF2-40B4-BE49-F238E27FC236}">
              <a16:creationId xmlns:a16="http://schemas.microsoft.com/office/drawing/2014/main" id="{F022AA64-D0AE-4061-BECE-2D9FE6771DD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6" name="5 CuadroTexto" hidden="1">
          <a:extLst>
            <a:ext uri="{FF2B5EF4-FFF2-40B4-BE49-F238E27FC236}">
              <a16:creationId xmlns:a16="http://schemas.microsoft.com/office/drawing/2014/main" id="{3BD1FBD5-3728-40DC-A5F0-42920EF7C68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7" name="5 CuadroTexto" hidden="1">
          <a:extLst>
            <a:ext uri="{FF2B5EF4-FFF2-40B4-BE49-F238E27FC236}">
              <a16:creationId xmlns:a16="http://schemas.microsoft.com/office/drawing/2014/main" id="{D466D1CA-D850-440B-8621-E6A6E0653E4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8" name="5 CuadroTexto" hidden="1">
          <a:extLst>
            <a:ext uri="{FF2B5EF4-FFF2-40B4-BE49-F238E27FC236}">
              <a16:creationId xmlns:a16="http://schemas.microsoft.com/office/drawing/2014/main" id="{0212B8DC-8C74-421E-A53C-E07B8F1925E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79" name="5 CuadroTexto" hidden="1">
          <a:extLst>
            <a:ext uri="{FF2B5EF4-FFF2-40B4-BE49-F238E27FC236}">
              <a16:creationId xmlns:a16="http://schemas.microsoft.com/office/drawing/2014/main" id="{68A912F0-8951-41AB-962E-E06D352AAFF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0" name="5 CuadroTexto" hidden="1">
          <a:extLst>
            <a:ext uri="{FF2B5EF4-FFF2-40B4-BE49-F238E27FC236}">
              <a16:creationId xmlns:a16="http://schemas.microsoft.com/office/drawing/2014/main" id="{C2439011-B4B2-43EF-9100-7E59CDB9A0E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1" name="5 CuadroTexto" hidden="1">
          <a:extLst>
            <a:ext uri="{FF2B5EF4-FFF2-40B4-BE49-F238E27FC236}">
              <a16:creationId xmlns:a16="http://schemas.microsoft.com/office/drawing/2014/main" id="{123060CA-0C53-4C79-A97B-F362BA81601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2" name="5 CuadroTexto" hidden="1">
          <a:extLst>
            <a:ext uri="{FF2B5EF4-FFF2-40B4-BE49-F238E27FC236}">
              <a16:creationId xmlns:a16="http://schemas.microsoft.com/office/drawing/2014/main" id="{DA3A4DA4-06B8-4CC8-9C75-0C042957CD0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3" name="5 CuadroTexto" hidden="1">
          <a:extLst>
            <a:ext uri="{FF2B5EF4-FFF2-40B4-BE49-F238E27FC236}">
              <a16:creationId xmlns:a16="http://schemas.microsoft.com/office/drawing/2014/main" id="{EAF8DC5C-9D06-436E-84E4-67E515A408F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4" name="5 CuadroTexto" hidden="1">
          <a:extLst>
            <a:ext uri="{FF2B5EF4-FFF2-40B4-BE49-F238E27FC236}">
              <a16:creationId xmlns:a16="http://schemas.microsoft.com/office/drawing/2014/main" id="{C9DD0A75-8AAD-48AF-9ECE-CF6D22D0486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5" name="5 CuadroTexto" hidden="1">
          <a:extLst>
            <a:ext uri="{FF2B5EF4-FFF2-40B4-BE49-F238E27FC236}">
              <a16:creationId xmlns:a16="http://schemas.microsoft.com/office/drawing/2014/main" id="{1AA84438-9C94-4FA8-9D80-C1D9E90FE99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6" name="5 CuadroTexto" hidden="1">
          <a:extLst>
            <a:ext uri="{FF2B5EF4-FFF2-40B4-BE49-F238E27FC236}">
              <a16:creationId xmlns:a16="http://schemas.microsoft.com/office/drawing/2014/main" id="{0EE5699A-4317-473F-8746-FC062DF2254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7" name="5 CuadroTexto" hidden="1">
          <a:extLst>
            <a:ext uri="{FF2B5EF4-FFF2-40B4-BE49-F238E27FC236}">
              <a16:creationId xmlns:a16="http://schemas.microsoft.com/office/drawing/2014/main" id="{FA4EBDA9-930E-4D79-87DB-1F9DF8968B4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8" name="5 CuadroTexto" hidden="1">
          <a:extLst>
            <a:ext uri="{FF2B5EF4-FFF2-40B4-BE49-F238E27FC236}">
              <a16:creationId xmlns:a16="http://schemas.microsoft.com/office/drawing/2014/main" id="{C44A46E9-AFE2-49C8-9E6F-1D427F44772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89" name="5 CuadroTexto" hidden="1">
          <a:extLst>
            <a:ext uri="{FF2B5EF4-FFF2-40B4-BE49-F238E27FC236}">
              <a16:creationId xmlns:a16="http://schemas.microsoft.com/office/drawing/2014/main" id="{864FAF7A-13E8-43E6-BCD8-8C92EBAC526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0" name="5 CuadroTexto" hidden="1">
          <a:extLst>
            <a:ext uri="{FF2B5EF4-FFF2-40B4-BE49-F238E27FC236}">
              <a16:creationId xmlns:a16="http://schemas.microsoft.com/office/drawing/2014/main" id="{7F6918F0-EC5A-44BB-8973-7137F7D2E7A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1" name="5 CuadroTexto" hidden="1">
          <a:extLst>
            <a:ext uri="{FF2B5EF4-FFF2-40B4-BE49-F238E27FC236}">
              <a16:creationId xmlns:a16="http://schemas.microsoft.com/office/drawing/2014/main" id="{1DB6A154-3159-4E5A-8F3D-E5ABF897E70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2" name="5 CuadroTexto" hidden="1">
          <a:extLst>
            <a:ext uri="{FF2B5EF4-FFF2-40B4-BE49-F238E27FC236}">
              <a16:creationId xmlns:a16="http://schemas.microsoft.com/office/drawing/2014/main" id="{C5460BCD-94BA-4559-93CD-64D78AFA3F9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3" name="5 CuadroTexto" hidden="1">
          <a:extLst>
            <a:ext uri="{FF2B5EF4-FFF2-40B4-BE49-F238E27FC236}">
              <a16:creationId xmlns:a16="http://schemas.microsoft.com/office/drawing/2014/main" id="{604EFD65-EC11-4C20-92C3-1B756710156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4" name="5 CuadroTexto" hidden="1">
          <a:extLst>
            <a:ext uri="{FF2B5EF4-FFF2-40B4-BE49-F238E27FC236}">
              <a16:creationId xmlns:a16="http://schemas.microsoft.com/office/drawing/2014/main" id="{7E093FDB-D08F-4322-8C25-9D949867E7D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5" name="5 CuadroTexto" hidden="1">
          <a:extLst>
            <a:ext uri="{FF2B5EF4-FFF2-40B4-BE49-F238E27FC236}">
              <a16:creationId xmlns:a16="http://schemas.microsoft.com/office/drawing/2014/main" id="{6FDD6CE7-58AE-4DDD-B252-7758DE98259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6" name="5 CuadroTexto" hidden="1">
          <a:extLst>
            <a:ext uri="{FF2B5EF4-FFF2-40B4-BE49-F238E27FC236}">
              <a16:creationId xmlns:a16="http://schemas.microsoft.com/office/drawing/2014/main" id="{E63C5A4A-6E2B-4601-B7CD-5473FD3D5BA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7" name="5 CuadroTexto" hidden="1">
          <a:extLst>
            <a:ext uri="{FF2B5EF4-FFF2-40B4-BE49-F238E27FC236}">
              <a16:creationId xmlns:a16="http://schemas.microsoft.com/office/drawing/2014/main" id="{63ECEDE1-6130-4F6D-A042-305B7CE75FC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8" name="5 CuadroTexto" hidden="1">
          <a:extLst>
            <a:ext uri="{FF2B5EF4-FFF2-40B4-BE49-F238E27FC236}">
              <a16:creationId xmlns:a16="http://schemas.microsoft.com/office/drawing/2014/main" id="{16F34B7B-AE56-42BB-ACA3-D504B5EABAF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599" name="5 CuadroTexto" hidden="1">
          <a:extLst>
            <a:ext uri="{FF2B5EF4-FFF2-40B4-BE49-F238E27FC236}">
              <a16:creationId xmlns:a16="http://schemas.microsoft.com/office/drawing/2014/main" id="{B627C547-B1A8-49C9-8329-1566DF15D2E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0" name="5 CuadroTexto" hidden="1">
          <a:extLst>
            <a:ext uri="{FF2B5EF4-FFF2-40B4-BE49-F238E27FC236}">
              <a16:creationId xmlns:a16="http://schemas.microsoft.com/office/drawing/2014/main" id="{49D60238-0290-4331-9C8D-610D5BF1616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1" name="5 CuadroTexto" hidden="1">
          <a:extLst>
            <a:ext uri="{FF2B5EF4-FFF2-40B4-BE49-F238E27FC236}">
              <a16:creationId xmlns:a16="http://schemas.microsoft.com/office/drawing/2014/main" id="{2FC9D545-21BB-4183-82EA-C15CE8FC9F3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2" name="5 CuadroTexto" hidden="1">
          <a:extLst>
            <a:ext uri="{FF2B5EF4-FFF2-40B4-BE49-F238E27FC236}">
              <a16:creationId xmlns:a16="http://schemas.microsoft.com/office/drawing/2014/main" id="{57B0BA23-C0FC-4298-9C78-9D6E79CEBAB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3" name="5 CuadroTexto" hidden="1">
          <a:extLst>
            <a:ext uri="{FF2B5EF4-FFF2-40B4-BE49-F238E27FC236}">
              <a16:creationId xmlns:a16="http://schemas.microsoft.com/office/drawing/2014/main" id="{C1EEAA29-4A63-4C41-B569-B41878226BE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4" name="2 CuadroTexto" hidden="1">
          <a:extLst>
            <a:ext uri="{FF2B5EF4-FFF2-40B4-BE49-F238E27FC236}">
              <a16:creationId xmlns:a16="http://schemas.microsoft.com/office/drawing/2014/main" id="{083F1A54-EFBA-4DBF-AA56-747B9078057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5" name="5 CuadroTexto" hidden="1">
          <a:extLst>
            <a:ext uri="{FF2B5EF4-FFF2-40B4-BE49-F238E27FC236}">
              <a16:creationId xmlns:a16="http://schemas.microsoft.com/office/drawing/2014/main" id="{BE531D5F-258C-4C84-A822-2F8E584969F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6" name="5 CuadroTexto" hidden="1">
          <a:extLst>
            <a:ext uri="{FF2B5EF4-FFF2-40B4-BE49-F238E27FC236}">
              <a16:creationId xmlns:a16="http://schemas.microsoft.com/office/drawing/2014/main" id="{4AA626BE-A235-4B6A-A040-DFE20C39923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7" name="5 CuadroTexto" hidden="1">
          <a:extLst>
            <a:ext uri="{FF2B5EF4-FFF2-40B4-BE49-F238E27FC236}">
              <a16:creationId xmlns:a16="http://schemas.microsoft.com/office/drawing/2014/main" id="{B92E53F4-7535-4791-AD77-77FFCF5A794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8" name="5 CuadroTexto" hidden="1">
          <a:extLst>
            <a:ext uri="{FF2B5EF4-FFF2-40B4-BE49-F238E27FC236}">
              <a16:creationId xmlns:a16="http://schemas.microsoft.com/office/drawing/2014/main" id="{4C01CBE2-B053-406C-8D6A-ADBFAA0A2D9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09" name="5 CuadroTexto" hidden="1">
          <a:extLst>
            <a:ext uri="{FF2B5EF4-FFF2-40B4-BE49-F238E27FC236}">
              <a16:creationId xmlns:a16="http://schemas.microsoft.com/office/drawing/2014/main" id="{D23752FC-E505-402E-9F1B-294AB3ED245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0" name="5 CuadroTexto" hidden="1">
          <a:extLst>
            <a:ext uri="{FF2B5EF4-FFF2-40B4-BE49-F238E27FC236}">
              <a16:creationId xmlns:a16="http://schemas.microsoft.com/office/drawing/2014/main" id="{23E991AE-4736-4292-BA41-48EBC63F151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1" name="5 CuadroTexto" hidden="1">
          <a:extLst>
            <a:ext uri="{FF2B5EF4-FFF2-40B4-BE49-F238E27FC236}">
              <a16:creationId xmlns:a16="http://schemas.microsoft.com/office/drawing/2014/main" id="{7958BE04-DCA7-444C-A687-415D43E9DDC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2" name="5 CuadroTexto" hidden="1">
          <a:extLst>
            <a:ext uri="{FF2B5EF4-FFF2-40B4-BE49-F238E27FC236}">
              <a16:creationId xmlns:a16="http://schemas.microsoft.com/office/drawing/2014/main" id="{811CEACA-D62B-42F1-843A-C805D3AAF45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3" name="5 CuadroTexto" hidden="1">
          <a:extLst>
            <a:ext uri="{FF2B5EF4-FFF2-40B4-BE49-F238E27FC236}">
              <a16:creationId xmlns:a16="http://schemas.microsoft.com/office/drawing/2014/main" id="{F428EBC2-7353-46CD-800E-7050E2520AC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4" name="5 CuadroTexto" hidden="1">
          <a:extLst>
            <a:ext uri="{FF2B5EF4-FFF2-40B4-BE49-F238E27FC236}">
              <a16:creationId xmlns:a16="http://schemas.microsoft.com/office/drawing/2014/main" id="{CB97F88F-A215-44F9-942C-A889C763EB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5" name="5 CuadroTexto" hidden="1">
          <a:extLst>
            <a:ext uri="{FF2B5EF4-FFF2-40B4-BE49-F238E27FC236}">
              <a16:creationId xmlns:a16="http://schemas.microsoft.com/office/drawing/2014/main" id="{B5F6BC59-3861-4602-9120-AE981B210DE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6" name="5 CuadroTexto" hidden="1">
          <a:extLst>
            <a:ext uri="{FF2B5EF4-FFF2-40B4-BE49-F238E27FC236}">
              <a16:creationId xmlns:a16="http://schemas.microsoft.com/office/drawing/2014/main" id="{2A8BE9F3-036C-44AC-BC73-9AB01489039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7" name="5 CuadroTexto" hidden="1">
          <a:extLst>
            <a:ext uri="{FF2B5EF4-FFF2-40B4-BE49-F238E27FC236}">
              <a16:creationId xmlns:a16="http://schemas.microsoft.com/office/drawing/2014/main" id="{E8380986-61D1-41BF-B81B-4D6FA2337FC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8" name="5 CuadroTexto" hidden="1">
          <a:extLst>
            <a:ext uri="{FF2B5EF4-FFF2-40B4-BE49-F238E27FC236}">
              <a16:creationId xmlns:a16="http://schemas.microsoft.com/office/drawing/2014/main" id="{5E31639A-4AB6-4FB3-B4E0-29EB7900853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19" name="5 CuadroTexto" hidden="1">
          <a:extLst>
            <a:ext uri="{FF2B5EF4-FFF2-40B4-BE49-F238E27FC236}">
              <a16:creationId xmlns:a16="http://schemas.microsoft.com/office/drawing/2014/main" id="{8DBDAE30-48DE-4502-AC29-715CA51F00B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0" name="5 CuadroTexto" hidden="1">
          <a:extLst>
            <a:ext uri="{FF2B5EF4-FFF2-40B4-BE49-F238E27FC236}">
              <a16:creationId xmlns:a16="http://schemas.microsoft.com/office/drawing/2014/main" id="{1119EEC8-8122-4841-B32A-D3E3A50A08D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1" name="5 CuadroTexto" hidden="1">
          <a:extLst>
            <a:ext uri="{FF2B5EF4-FFF2-40B4-BE49-F238E27FC236}">
              <a16:creationId xmlns:a16="http://schemas.microsoft.com/office/drawing/2014/main" id="{C6190EC4-0BD2-4F4E-91B0-699AE7FBCAF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2" name="5 CuadroTexto" hidden="1">
          <a:extLst>
            <a:ext uri="{FF2B5EF4-FFF2-40B4-BE49-F238E27FC236}">
              <a16:creationId xmlns:a16="http://schemas.microsoft.com/office/drawing/2014/main" id="{FC66FE51-4880-46F6-8F32-F59642ED659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3" name="103 CuadroTexto" hidden="1">
          <a:extLst>
            <a:ext uri="{FF2B5EF4-FFF2-40B4-BE49-F238E27FC236}">
              <a16:creationId xmlns:a16="http://schemas.microsoft.com/office/drawing/2014/main" id="{22EFE009-0E29-43DA-A149-C120D0D223D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4" name="2 CuadroTexto" hidden="1">
          <a:extLst>
            <a:ext uri="{FF2B5EF4-FFF2-40B4-BE49-F238E27FC236}">
              <a16:creationId xmlns:a16="http://schemas.microsoft.com/office/drawing/2014/main" id="{840CF3FE-C561-4267-8A5E-DE3A3B42307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5" name="106 CuadroTexto" hidden="1">
          <a:extLst>
            <a:ext uri="{FF2B5EF4-FFF2-40B4-BE49-F238E27FC236}">
              <a16:creationId xmlns:a16="http://schemas.microsoft.com/office/drawing/2014/main" id="{F218C7DD-881C-4392-A4F8-EF0D394598B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6" name="2 CuadroTexto" hidden="1">
          <a:extLst>
            <a:ext uri="{FF2B5EF4-FFF2-40B4-BE49-F238E27FC236}">
              <a16:creationId xmlns:a16="http://schemas.microsoft.com/office/drawing/2014/main" id="{C08672DC-80A2-4896-B838-1DA24C09810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7" name="5 CuadroTexto" hidden="1">
          <a:extLst>
            <a:ext uri="{FF2B5EF4-FFF2-40B4-BE49-F238E27FC236}">
              <a16:creationId xmlns:a16="http://schemas.microsoft.com/office/drawing/2014/main" id="{43E558B5-A8E8-4553-843C-F6ED975D96F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8" name="5 CuadroTexto" hidden="1">
          <a:extLst>
            <a:ext uri="{FF2B5EF4-FFF2-40B4-BE49-F238E27FC236}">
              <a16:creationId xmlns:a16="http://schemas.microsoft.com/office/drawing/2014/main" id="{61DD22D2-A10B-4F29-B326-0E0D311F6CB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29" name="5 CuadroTexto" hidden="1">
          <a:extLst>
            <a:ext uri="{FF2B5EF4-FFF2-40B4-BE49-F238E27FC236}">
              <a16:creationId xmlns:a16="http://schemas.microsoft.com/office/drawing/2014/main" id="{E0A69BF2-EC00-4D6E-B7A4-E7356DDA99F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0" name="5 CuadroTexto" hidden="1">
          <a:extLst>
            <a:ext uri="{FF2B5EF4-FFF2-40B4-BE49-F238E27FC236}">
              <a16:creationId xmlns:a16="http://schemas.microsoft.com/office/drawing/2014/main" id="{613E9822-5963-4317-9807-EFF6D005E84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1" name="5 CuadroTexto" hidden="1">
          <a:extLst>
            <a:ext uri="{FF2B5EF4-FFF2-40B4-BE49-F238E27FC236}">
              <a16:creationId xmlns:a16="http://schemas.microsoft.com/office/drawing/2014/main" id="{D50061DC-096D-4B07-9B9C-F3A2B4511F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2" name="5 CuadroTexto" hidden="1">
          <a:extLst>
            <a:ext uri="{FF2B5EF4-FFF2-40B4-BE49-F238E27FC236}">
              <a16:creationId xmlns:a16="http://schemas.microsoft.com/office/drawing/2014/main" id="{74DD3055-4343-4DA0-9D8B-341EFCE00D1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3" name="5 CuadroTexto" hidden="1">
          <a:extLst>
            <a:ext uri="{FF2B5EF4-FFF2-40B4-BE49-F238E27FC236}">
              <a16:creationId xmlns:a16="http://schemas.microsoft.com/office/drawing/2014/main" id="{999D9E00-174A-47C6-8257-8D1E1C96E44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4" name="5 CuadroTexto" hidden="1">
          <a:extLst>
            <a:ext uri="{FF2B5EF4-FFF2-40B4-BE49-F238E27FC236}">
              <a16:creationId xmlns:a16="http://schemas.microsoft.com/office/drawing/2014/main" id="{C086E77E-27D8-4C78-AA99-4BD0BE822C0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5" name="5 CuadroTexto" hidden="1">
          <a:extLst>
            <a:ext uri="{FF2B5EF4-FFF2-40B4-BE49-F238E27FC236}">
              <a16:creationId xmlns:a16="http://schemas.microsoft.com/office/drawing/2014/main" id="{64106193-886C-42F6-9726-4D0087D34BF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6" name="5 CuadroTexto" hidden="1">
          <a:extLst>
            <a:ext uri="{FF2B5EF4-FFF2-40B4-BE49-F238E27FC236}">
              <a16:creationId xmlns:a16="http://schemas.microsoft.com/office/drawing/2014/main" id="{646FD76F-BA2F-4B82-A389-D3DC3AC1B4B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7" name="5 CuadroTexto" hidden="1">
          <a:extLst>
            <a:ext uri="{FF2B5EF4-FFF2-40B4-BE49-F238E27FC236}">
              <a16:creationId xmlns:a16="http://schemas.microsoft.com/office/drawing/2014/main" id="{E39F59AE-8991-4121-A614-22E7A9613F8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8" name="5 CuadroTexto" hidden="1">
          <a:extLst>
            <a:ext uri="{FF2B5EF4-FFF2-40B4-BE49-F238E27FC236}">
              <a16:creationId xmlns:a16="http://schemas.microsoft.com/office/drawing/2014/main" id="{4D333A62-F6DF-48D1-9EF3-324B81D8E87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39" name="5 CuadroTexto" hidden="1">
          <a:extLst>
            <a:ext uri="{FF2B5EF4-FFF2-40B4-BE49-F238E27FC236}">
              <a16:creationId xmlns:a16="http://schemas.microsoft.com/office/drawing/2014/main" id="{19E2112C-A52D-473D-901C-F0BFD44675A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0" name="5 CuadroTexto" hidden="1">
          <a:extLst>
            <a:ext uri="{FF2B5EF4-FFF2-40B4-BE49-F238E27FC236}">
              <a16:creationId xmlns:a16="http://schemas.microsoft.com/office/drawing/2014/main" id="{46519FBD-40C4-4143-9DE5-2FC6C034930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1" name="5 CuadroTexto" hidden="1">
          <a:extLst>
            <a:ext uri="{FF2B5EF4-FFF2-40B4-BE49-F238E27FC236}">
              <a16:creationId xmlns:a16="http://schemas.microsoft.com/office/drawing/2014/main" id="{C6BB13F0-741E-46FF-890F-54D29B9F238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2" name="5 CuadroTexto" hidden="1">
          <a:extLst>
            <a:ext uri="{FF2B5EF4-FFF2-40B4-BE49-F238E27FC236}">
              <a16:creationId xmlns:a16="http://schemas.microsoft.com/office/drawing/2014/main" id="{27F55853-F703-4ECB-A01A-72293E3E5D6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3" name="1 CuadroTexto" hidden="1">
          <a:extLst>
            <a:ext uri="{FF2B5EF4-FFF2-40B4-BE49-F238E27FC236}">
              <a16:creationId xmlns:a16="http://schemas.microsoft.com/office/drawing/2014/main" id="{A32C8943-2ED1-49E4-A579-FBA9FE30759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4" name="3 CuadroTexto" hidden="1">
          <a:extLst>
            <a:ext uri="{FF2B5EF4-FFF2-40B4-BE49-F238E27FC236}">
              <a16:creationId xmlns:a16="http://schemas.microsoft.com/office/drawing/2014/main" id="{81D03B48-D511-49D0-AD9F-E9DBCDF92A7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5" name="5 CuadroTexto" hidden="1">
          <a:extLst>
            <a:ext uri="{FF2B5EF4-FFF2-40B4-BE49-F238E27FC236}">
              <a16:creationId xmlns:a16="http://schemas.microsoft.com/office/drawing/2014/main" id="{7168369F-9EE2-4537-BEED-69F2FEA7C14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6" name="5 CuadroTexto" hidden="1">
          <a:extLst>
            <a:ext uri="{FF2B5EF4-FFF2-40B4-BE49-F238E27FC236}">
              <a16:creationId xmlns:a16="http://schemas.microsoft.com/office/drawing/2014/main" id="{AF501D2F-66D5-4DB1-BA20-DD8796B9BD2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7" name="5 CuadroTexto" hidden="1">
          <a:extLst>
            <a:ext uri="{FF2B5EF4-FFF2-40B4-BE49-F238E27FC236}">
              <a16:creationId xmlns:a16="http://schemas.microsoft.com/office/drawing/2014/main" id="{DA87F535-E785-4A16-BADE-7A10A855356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8" name="5 CuadroTexto" hidden="1">
          <a:extLst>
            <a:ext uri="{FF2B5EF4-FFF2-40B4-BE49-F238E27FC236}">
              <a16:creationId xmlns:a16="http://schemas.microsoft.com/office/drawing/2014/main" id="{FC049880-DC89-4E8D-8B4B-42844167B83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49" name="5 CuadroTexto" hidden="1">
          <a:extLst>
            <a:ext uri="{FF2B5EF4-FFF2-40B4-BE49-F238E27FC236}">
              <a16:creationId xmlns:a16="http://schemas.microsoft.com/office/drawing/2014/main" id="{9BB05A42-E676-4F1D-BF0B-54B3A58B4C8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0" name="5 CuadroTexto" hidden="1">
          <a:extLst>
            <a:ext uri="{FF2B5EF4-FFF2-40B4-BE49-F238E27FC236}">
              <a16:creationId xmlns:a16="http://schemas.microsoft.com/office/drawing/2014/main" id="{90B01E44-0DD3-44BB-AAA4-77E9472E591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1" name="5 CuadroTexto" hidden="1">
          <a:extLst>
            <a:ext uri="{FF2B5EF4-FFF2-40B4-BE49-F238E27FC236}">
              <a16:creationId xmlns:a16="http://schemas.microsoft.com/office/drawing/2014/main" id="{964CF536-E928-4B0E-92E1-438E69EB540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2" name="5 CuadroTexto" hidden="1">
          <a:extLst>
            <a:ext uri="{FF2B5EF4-FFF2-40B4-BE49-F238E27FC236}">
              <a16:creationId xmlns:a16="http://schemas.microsoft.com/office/drawing/2014/main" id="{1C4714D5-99A1-47B4-8102-378061E9612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3" name="5 CuadroTexto" hidden="1">
          <a:extLst>
            <a:ext uri="{FF2B5EF4-FFF2-40B4-BE49-F238E27FC236}">
              <a16:creationId xmlns:a16="http://schemas.microsoft.com/office/drawing/2014/main" id="{122941CD-12F7-4BBB-AD00-BA54A9DC815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4" name="5 CuadroTexto" hidden="1">
          <a:extLst>
            <a:ext uri="{FF2B5EF4-FFF2-40B4-BE49-F238E27FC236}">
              <a16:creationId xmlns:a16="http://schemas.microsoft.com/office/drawing/2014/main" id="{4DB202C4-040E-4E00-B00C-030739E3148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5" name="5 CuadroTexto" hidden="1">
          <a:extLst>
            <a:ext uri="{FF2B5EF4-FFF2-40B4-BE49-F238E27FC236}">
              <a16:creationId xmlns:a16="http://schemas.microsoft.com/office/drawing/2014/main" id="{F740F51E-7A09-4C7B-9E1C-02A14E95A1E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6" name="5 CuadroTexto" hidden="1">
          <a:extLst>
            <a:ext uri="{FF2B5EF4-FFF2-40B4-BE49-F238E27FC236}">
              <a16:creationId xmlns:a16="http://schemas.microsoft.com/office/drawing/2014/main" id="{5D8700DF-A318-4E4C-8FFC-98D38EEDB70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7" name="5 CuadroTexto" hidden="1">
          <a:extLst>
            <a:ext uri="{FF2B5EF4-FFF2-40B4-BE49-F238E27FC236}">
              <a16:creationId xmlns:a16="http://schemas.microsoft.com/office/drawing/2014/main" id="{DABB2D3E-485A-4E2A-B5FB-1AE2A27516C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8" name="5 CuadroTexto" hidden="1">
          <a:extLst>
            <a:ext uri="{FF2B5EF4-FFF2-40B4-BE49-F238E27FC236}">
              <a16:creationId xmlns:a16="http://schemas.microsoft.com/office/drawing/2014/main" id="{19267958-8B92-4558-BFD9-D243DF93C53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59" name="5 CuadroTexto" hidden="1">
          <a:extLst>
            <a:ext uri="{FF2B5EF4-FFF2-40B4-BE49-F238E27FC236}">
              <a16:creationId xmlns:a16="http://schemas.microsoft.com/office/drawing/2014/main" id="{76180215-3092-4B60-A9C7-EFA5D4445CB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0" name="5 CuadroTexto" hidden="1">
          <a:extLst>
            <a:ext uri="{FF2B5EF4-FFF2-40B4-BE49-F238E27FC236}">
              <a16:creationId xmlns:a16="http://schemas.microsoft.com/office/drawing/2014/main" id="{7A4B61D3-F9F1-4001-B283-7873CDC092C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1" name="5 CuadroTexto" hidden="1">
          <a:extLst>
            <a:ext uri="{FF2B5EF4-FFF2-40B4-BE49-F238E27FC236}">
              <a16:creationId xmlns:a16="http://schemas.microsoft.com/office/drawing/2014/main" id="{5842F6B9-F564-4A87-ABA0-0B227DD3EB8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2" name="5 CuadroTexto" hidden="1">
          <a:extLst>
            <a:ext uri="{FF2B5EF4-FFF2-40B4-BE49-F238E27FC236}">
              <a16:creationId xmlns:a16="http://schemas.microsoft.com/office/drawing/2014/main" id="{240665FB-1ECB-4A88-815C-BC1EE293E6B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3" name="5 CuadroTexto" hidden="1">
          <a:extLst>
            <a:ext uri="{FF2B5EF4-FFF2-40B4-BE49-F238E27FC236}">
              <a16:creationId xmlns:a16="http://schemas.microsoft.com/office/drawing/2014/main" id="{F2E37ABC-29AC-4D45-B1BE-FD02A1BAF63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4" name="5 CuadroTexto" hidden="1">
          <a:extLst>
            <a:ext uri="{FF2B5EF4-FFF2-40B4-BE49-F238E27FC236}">
              <a16:creationId xmlns:a16="http://schemas.microsoft.com/office/drawing/2014/main" id="{EC01D100-6395-4CC2-8B41-4D0D8FF992F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5" name="5 CuadroTexto" hidden="1">
          <a:extLst>
            <a:ext uri="{FF2B5EF4-FFF2-40B4-BE49-F238E27FC236}">
              <a16:creationId xmlns:a16="http://schemas.microsoft.com/office/drawing/2014/main" id="{82379C4A-2319-459E-9654-83DF9F3C905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6" name="5 CuadroTexto" hidden="1">
          <a:extLst>
            <a:ext uri="{FF2B5EF4-FFF2-40B4-BE49-F238E27FC236}">
              <a16:creationId xmlns:a16="http://schemas.microsoft.com/office/drawing/2014/main" id="{F396CA5D-C96C-4F97-8D96-31AEC47E6C2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7" name="5 CuadroTexto" hidden="1">
          <a:extLst>
            <a:ext uri="{FF2B5EF4-FFF2-40B4-BE49-F238E27FC236}">
              <a16:creationId xmlns:a16="http://schemas.microsoft.com/office/drawing/2014/main" id="{6CB7FBE0-CBE6-4BB0-BE05-82791397F71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8" name="5 CuadroTexto" hidden="1">
          <a:extLst>
            <a:ext uri="{FF2B5EF4-FFF2-40B4-BE49-F238E27FC236}">
              <a16:creationId xmlns:a16="http://schemas.microsoft.com/office/drawing/2014/main" id="{6E50594F-3E69-40BB-A34E-ADFCFBDEF236}"/>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69" name="5 CuadroTexto" hidden="1">
          <a:extLst>
            <a:ext uri="{FF2B5EF4-FFF2-40B4-BE49-F238E27FC236}">
              <a16:creationId xmlns:a16="http://schemas.microsoft.com/office/drawing/2014/main" id="{852AF022-455C-4F81-BA96-0C2F810EA55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0" name="5 CuadroTexto" hidden="1">
          <a:extLst>
            <a:ext uri="{FF2B5EF4-FFF2-40B4-BE49-F238E27FC236}">
              <a16:creationId xmlns:a16="http://schemas.microsoft.com/office/drawing/2014/main" id="{35FABD93-3785-4AA6-BA36-A172C3BE584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1" name="5 CuadroTexto" hidden="1">
          <a:extLst>
            <a:ext uri="{FF2B5EF4-FFF2-40B4-BE49-F238E27FC236}">
              <a16:creationId xmlns:a16="http://schemas.microsoft.com/office/drawing/2014/main" id="{957DA032-EDBC-4213-B475-F7496E71363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2" name="5 CuadroTexto" hidden="1">
          <a:extLst>
            <a:ext uri="{FF2B5EF4-FFF2-40B4-BE49-F238E27FC236}">
              <a16:creationId xmlns:a16="http://schemas.microsoft.com/office/drawing/2014/main" id="{B0B4067F-AB4D-46A5-84C1-1A8AED651CC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3" name="5 CuadroTexto" hidden="1">
          <a:extLst>
            <a:ext uri="{FF2B5EF4-FFF2-40B4-BE49-F238E27FC236}">
              <a16:creationId xmlns:a16="http://schemas.microsoft.com/office/drawing/2014/main" id="{5117FD74-1EB8-49A7-9BCA-FCBE6F767C1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4" name="5 CuadroTexto" hidden="1">
          <a:extLst>
            <a:ext uri="{FF2B5EF4-FFF2-40B4-BE49-F238E27FC236}">
              <a16:creationId xmlns:a16="http://schemas.microsoft.com/office/drawing/2014/main" id="{E0FBA480-6B54-4353-A028-0BC5336B59F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5" name="5 CuadroTexto" hidden="1">
          <a:extLst>
            <a:ext uri="{FF2B5EF4-FFF2-40B4-BE49-F238E27FC236}">
              <a16:creationId xmlns:a16="http://schemas.microsoft.com/office/drawing/2014/main" id="{9FF9CF87-D913-41AC-9A78-8925108FC5C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6" name="5 CuadroTexto" hidden="1">
          <a:extLst>
            <a:ext uri="{FF2B5EF4-FFF2-40B4-BE49-F238E27FC236}">
              <a16:creationId xmlns:a16="http://schemas.microsoft.com/office/drawing/2014/main" id="{E0C5344E-E059-4496-962F-08E79A41E37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7" name="2 CuadroTexto" hidden="1">
          <a:extLst>
            <a:ext uri="{FF2B5EF4-FFF2-40B4-BE49-F238E27FC236}">
              <a16:creationId xmlns:a16="http://schemas.microsoft.com/office/drawing/2014/main" id="{C736E1B7-574A-43E8-9A08-18D924C055B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8" name="5 CuadroTexto" hidden="1">
          <a:extLst>
            <a:ext uri="{FF2B5EF4-FFF2-40B4-BE49-F238E27FC236}">
              <a16:creationId xmlns:a16="http://schemas.microsoft.com/office/drawing/2014/main" id="{49D266DA-CFDF-440F-A9FE-D1AB539A00C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79" name="5 CuadroTexto" hidden="1">
          <a:extLst>
            <a:ext uri="{FF2B5EF4-FFF2-40B4-BE49-F238E27FC236}">
              <a16:creationId xmlns:a16="http://schemas.microsoft.com/office/drawing/2014/main" id="{21446BCB-0755-40A6-9E90-9BCF98F13D7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0" name="5 CuadroTexto" hidden="1">
          <a:extLst>
            <a:ext uri="{FF2B5EF4-FFF2-40B4-BE49-F238E27FC236}">
              <a16:creationId xmlns:a16="http://schemas.microsoft.com/office/drawing/2014/main" id="{41EDA09E-6134-4385-A514-6AA82E3FC99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1" name="5 CuadroTexto" hidden="1">
          <a:extLst>
            <a:ext uri="{FF2B5EF4-FFF2-40B4-BE49-F238E27FC236}">
              <a16:creationId xmlns:a16="http://schemas.microsoft.com/office/drawing/2014/main" id="{80FD92F6-1BF6-4B6A-AE55-B5EB92144A1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2" name="5 CuadroTexto" hidden="1">
          <a:extLst>
            <a:ext uri="{FF2B5EF4-FFF2-40B4-BE49-F238E27FC236}">
              <a16:creationId xmlns:a16="http://schemas.microsoft.com/office/drawing/2014/main" id="{CFD2FAE8-0350-4CAD-AED7-24C3F75C422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3" name="5 CuadroTexto" hidden="1">
          <a:extLst>
            <a:ext uri="{FF2B5EF4-FFF2-40B4-BE49-F238E27FC236}">
              <a16:creationId xmlns:a16="http://schemas.microsoft.com/office/drawing/2014/main" id="{0A7378C2-174E-45F1-AF2F-8BD9E9FC854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4" name="5 CuadroTexto" hidden="1">
          <a:extLst>
            <a:ext uri="{FF2B5EF4-FFF2-40B4-BE49-F238E27FC236}">
              <a16:creationId xmlns:a16="http://schemas.microsoft.com/office/drawing/2014/main" id="{72E45EF1-B9E8-4756-B636-4FF206B92F4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5" name="5 CuadroTexto" hidden="1">
          <a:extLst>
            <a:ext uri="{FF2B5EF4-FFF2-40B4-BE49-F238E27FC236}">
              <a16:creationId xmlns:a16="http://schemas.microsoft.com/office/drawing/2014/main" id="{F9893BE9-A0CB-47B0-B43C-FDBD6AB18123}"/>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6" name="5 CuadroTexto" hidden="1">
          <a:extLst>
            <a:ext uri="{FF2B5EF4-FFF2-40B4-BE49-F238E27FC236}">
              <a16:creationId xmlns:a16="http://schemas.microsoft.com/office/drawing/2014/main" id="{330AD6FB-6B06-442D-9CB7-870310CD256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7" name="5 CuadroTexto" hidden="1">
          <a:extLst>
            <a:ext uri="{FF2B5EF4-FFF2-40B4-BE49-F238E27FC236}">
              <a16:creationId xmlns:a16="http://schemas.microsoft.com/office/drawing/2014/main" id="{E35F452A-D4E7-4635-AD6F-FF1D235F32D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8" name="5 CuadroTexto" hidden="1">
          <a:extLst>
            <a:ext uri="{FF2B5EF4-FFF2-40B4-BE49-F238E27FC236}">
              <a16:creationId xmlns:a16="http://schemas.microsoft.com/office/drawing/2014/main" id="{C0F1BD2E-1C29-48E3-AC23-14D950A3950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89" name="5 CuadroTexto" hidden="1">
          <a:extLst>
            <a:ext uri="{FF2B5EF4-FFF2-40B4-BE49-F238E27FC236}">
              <a16:creationId xmlns:a16="http://schemas.microsoft.com/office/drawing/2014/main" id="{EF679DFA-1C58-405D-804E-70F69A91B0E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0" name="5 CuadroTexto" hidden="1">
          <a:extLst>
            <a:ext uri="{FF2B5EF4-FFF2-40B4-BE49-F238E27FC236}">
              <a16:creationId xmlns:a16="http://schemas.microsoft.com/office/drawing/2014/main" id="{1C5102FF-200D-40D2-8F38-F106E11D72E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1" name="5 CuadroTexto" hidden="1">
          <a:extLst>
            <a:ext uri="{FF2B5EF4-FFF2-40B4-BE49-F238E27FC236}">
              <a16:creationId xmlns:a16="http://schemas.microsoft.com/office/drawing/2014/main" id="{D7B0411C-A427-403F-83E3-D79370CB8ED8}"/>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2" name="5 CuadroTexto" hidden="1">
          <a:extLst>
            <a:ext uri="{FF2B5EF4-FFF2-40B4-BE49-F238E27FC236}">
              <a16:creationId xmlns:a16="http://schemas.microsoft.com/office/drawing/2014/main" id="{39003C01-CB63-4D71-B65C-6C3F40E4DAD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3" name="5 CuadroTexto" hidden="1">
          <a:extLst>
            <a:ext uri="{FF2B5EF4-FFF2-40B4-BE49-F238E27FC236}">
              <a16:creationId xmlns:a16="http://schemas.microsoft.com/office/drawing/2014/main" id="{A464F7B3-F902-494A-AA5E-4E6741311A8D}"/>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4" name="5 CuadroTexto" hidden="1">
          <a:extLst>
            <a:ext uri="{FF2B5EF4-FFF2-40B4-BE49-F238E27FC236}">
              <a16:creationId xmlns:a16="http://schemas.microsoft.com/office/drawing/2014/main" id="{DDABEF26-E9A0-4B2E-8143-D541D0A7AB0E}"/>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5" name="5 CuadroTexto" hidden="1">
          <a:extLst>
            <a:ext uri="{FF2B5EF4-FFF2-40B4-BE49-F238E27FC236}">
              <a16:creationId xmlns:a16="http://schemas.microsoft.com/office/drawing/2014/main" id="{DB5E5E8C-54E7-4EF8-911B-6960E3274CE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6" name="103 CuadroTexto" hidden="1">
          <a:extLst>
            <a:ext uri="{FF2B5EF4-FFF2-40B4-BE49-F238E27FC236}">
              <a16:creationId xmlns:a16="http://schemas.microsoft.com/office/drawing/2014/main" id="{8D1DFC9C-2FCA-444D-9002-09C368DC6372}"/>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7" name="2 CuadroTexto" hidden="1">
          <a:extLst>
            <a:ext uri="{FF2B5EF4-FFF2-40B4-BE49-F238E27FC236}">
              <a16:creationId xmlns:a16="http://schemas.microsoft.com/office/drawing/2014/main" id="{41519F4D-2E3E-40DC-AACA-BF12CE0013D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8" name="106 CuadroTexto" hidden="1">
          <a:extLst>
            <a:ext uri="{FF2B5EF4-FFF2-40B4-BE49-F238E27FC236}">
              <a16:creationId xmlns:a16="http://schemas.microsoft.com/office/drawing/2014/main" id="{83D8FDDE-5306-4CDD-997F-A82F8E631B2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699" name="2 CuadroTexto" hidden="1">
          <a:extLst>
            <a:ext uri="{FF2B5EF4-FFF2-40B4-BE49-F238E27FC236}">
              <a16:creationId xmlns:a16="http://schemas.microsoft.com/office/drawing/2014/main" id="{0D67833E-F7B2-48D4-9E78-02EB3C47739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0" name="5 CuadroTexto" hidden="1">
          <a:extLst>
            <a:ext uri="{FF2B5EF4-FFF2-40B4-BE49-F238E27FC236}">
              <a16:creationId xmlns:a16="http://schemas.microsoft.com/office/drawing/2014/main" id="{E2A4E85B-2A3A-4B45-A8FE-6D737AF3869A}"/>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1" name="5 CuadroTexto" hidden="1">
          <a:extLst>
            <a:ext uri="{FF2B5EF4-FFF2-40B4-BE49-F238E27FC236}">
              <a16:creationId xmlns:a16="http://schemas.microsoft.com/office/drawing/2014/main" id="{A459E6B0-B99C-4088-8526-70BBAA9EAA3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2" name="5 CuadroTexto" hidden="1">
          <a:extLst>
            <a:ext uri="{FF2B5EF4-FFF2-40B4-BE49-F238E27FC236}">
              <a16:creationId xmlns:a16="http://schemas.microsoft.com/office/drawing/2014/main" id="{15FDA1DA-E32A-43A2-8735-B99F79E75BAB}"/>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3" name="5 CuadroTexto" hidden="1">
          <a:extLst>
            <a:ext uri="{FF2B5EF4-FFF2-40B4-BE49-F238E27FC236}">
              <a16:creationId xmlns:a16="http://schemas.microsoft.com/office/drawing/2014/main" id="{9E7A6F2F-C59C-4572-8CB4-4556E47D8E1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4" name="5 CuadroTexto" hidden="1">
          <a:extLst>
            <a:ext uri="{FF2B5EF4-FFF2-40B4-BE49-F238E27FC236}">
              <a16:creationId xmlns:a16="http://schemas.microsoft.com/office/drawing/2014/main" id="{A6EB2FBA-2A89-460F-8BD1-FD769A36C4FF}"/>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5" name="5 CuadroTexto" hidden="1">
          <a:extLst>
            <a:ext uri="{FF2B5EF4-FFF2-40B4-BE49-F238E27FC236}">
              <a16:creationId xmlns:a16="http://schemas.microsoft.com/office/drawing/2014/main" id="{9FEADC9F-8BE6-4AF2-9F1D-1579EE0172FC}"/>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6" name="5 CuadroTexto" hidden="1">
          <a:extLst>
            <a:ext uri="{FF2B5EF4-FFF2-40B4-BE49-F238E27FC236}">
              <a16:creationId xmlns:a16="http://schemas.microsoft.com/office/drawing/2014/main" id="{F5945D02-B710-4B7B-A7FF-B90FD11AA65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7" name="5 CuadroTexto" hidden="1">
          <a:extLst>
            <a:ext uri="{FF2B5EF4-FFF2-40B4-BE49-F238E27FC236}">
              <a16:creationId xmlns:a16="http://schemas.microsoft.com/office/drawing/2014/main" id="{0DFBFB5B-4751-4BEE-8526-6F9249F69E9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8" name="5 CuadroTexto" hidden="1">
          <a:extLst>
            <a:ext uri="{FF2B5EF4-FFF2-40B4-BE49-F238E27FC236}">
              <a16:creationId xmlns:a16="http://schemas.microsoft.com/office/drawing/2014/main" id="{D6F4D12F-8CDC-47A5-AAE2-D4C69F63EB7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09" name="5 CuadroTexto" hidden="1">
          <a:extLst>
            <a:ext uri="{FF2B5EF4-FFF2-40B4-BE49-F238E27FC236}">
              <a16:creationId xmlns:a16="http://schemas.microsoft.com/office/drawing/2014/main" id="{E171E9AE-4C72-4823-9D26-38760AFACEA4}"/>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0" name="5 CuadroTexto" hidden="1">
          <a:extLst>
            <a:ext uri="{FF2B5EF4-FFF2-40B4-BE49-F238E27FC236}">
              <a16:creationId xmlns:a16="http://schemas.microsoft.com/office/drawing/2014/main" id="{BDEF2D5F-AB6B-4DF4-A13C-4A505F4F9355}"/>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1" name="5 CuadroTexto" hidden="1">
          <a:extLst>
            <a:ext uri="{FF2B5EF4-FFF2-40B4-BE49-F238E27FC236}">
              <a16:creationId xmlns:a16="http://schemas.microsoft.com/office/drawing/2014/main" id="{0F7D70A8-2192-4144-AE0F-396F6D34F05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2" name="5 CuadroTexto" hidden="1">
          <a:extLst>
            <a:ext uri="{FF2B5EF4-FFF2-40B4-BE49-F238E27FC236}">
              <a16:creationId xmlns:a16="http://schemas.microsoft.com/office/drawing/2014/main" id="{BBA79808-3BEF-42CF-BDF6-C6C94629A2F1}"/>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3" name="5 CuadroTexto" hidden="1">
          <a:extLst>
            <a:ext uri="{FF2B5EF4-FFF2-40B4-BE49-F238E27FC236}">
              <a16:creationId xmlns:a16="http://schemas.microsoft.com/office/drawing/2014/main" id="{D7D5F2E2-B063-4360-9ABC-45F8FDA06DF0}"/>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4" name="5 CuadroTexto" hidden="1">
          <a:extLst>
            <a:ext uri="{FF2B5EF4-FFF2-40B4-BE49-F238E27FC236}">
              <a16:creationId xmlns:a16="http://schemas.microsoft.com/office/drawing/2014/main" id="{A31CE12A-A576-43F0-8593-B721962EAF19}"/>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1203</xdr:row>
      <xdr:rowOff>0</xdr:rowOff>
    </xdr:from>
    <xdr:ext cx="185487" cy="264560"/>
    <xdr:sp macro="" textlink="">
      <xdr:nvSpPr>
        <xdr:cNvPr id="1715" name="5 CuadroTexto" hidden="1">
          <a:extLst>
            <a:ext uri="{FF2B5EF4-FFF2-40B4-BE49-F238E27FC236}">
              <a16:creationId xmlns:a16="http://schemas.microsoft.com/office/drawing/2014/main" id="{6C2122BB-5899-4168-A9CA-91307FC8C6D7}"/>
            </a:ext>
          </a:extLst>
        </xdr:cNvPr>
        <xdr:cNvSpPr txBox="1"/>
      </xdr:nvSpPr>
      <xdr:spPr>
        <a:xfrm>
          <a:off x="652145" y="1061466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16" name="1 CuadroTexto" hidden="1">
          <a:extLst>
            <a:ext uri="{FF2B5EF4-FFF2-40B4-BE49-F238E27FC236}">
              <a16:creationId xmlns:a16="http://schemas.microsoft.com/office/drawing/2014/main" id="{B5422B88-162A-462F-9F33-C74EF23D55F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17" name="3 CuadroTexto" hidden="1">
          <a:extLst>
            <a:ext uri="{FF2B5EF4-FFF2-40B4-BE49-F238E27FC236}">
              <a16:creationId xmlns:a16="http://schemas.microsoft.com/office/drawing/2014/main" id="{05810009-3735-4687-8A75-B8C78ECDB42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18" name="5 CuadroTexto" hidden="1">
          <a:extLst>
            <a:ext uri="{FF2B5EF4-FFF2-40B4-BE49-F238E27FC236}">
              <a16:creationId xmlns:a16="http://schemas.microsoft.com/office/drawing/2014/main" id="{5EEB0683-68EB-443C-9A24-921F8B207D8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19" name="5 CuadroTexto" hidden="1">
          <a:extLst>
            <a:ext uri="{FF2B5EF4-FFF2-40B4-BE49-F238E27FC236}">
              <a16:creationId xmlns:a16="http://schemas.microsoft.com/office/drawing/2014/main" id="{C1258F44-E741-4EF3-AE9F-69298ABFCC8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0" name="5 CuadroTexto" hidden="1">
          <a:extLst>
            <a:ext uri="{FF2B5EF4-FFF2-40B4-BE49-F238E27FC236}">
              <a16:creationId xmlns:a16="http://schemas.microsoft.com/office/drawing/2014/main" id="{7F03A795-D408-40BD-84A2-72C0D1BF39B6}"/>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1" name="5 CuadroTexto" hidden="1">
          <a:extLst>
            <a:ext uri="{FF2B5EF4-FFF2-40B4-BE49-F238E27FC236}">
              <a16:creationId xmlns:a16="http://schemas.microsoft.com/office/drawing/2014/main" id="{C1E4F3A0-AD11-4B7E-8DCE-E973C2BA267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2" name="5 CuadroTexto" hidden="1">
          <a:extLst>
            <a:ext uri="{FF2B5EF4-FFF2-40B4-BE49-F238E27FC236}">
              <a16:creationId xmlns:a16="http://schemas.microsoft.com/office/drawing/2014/main" id="{4E3756FB-8759-4B48-8C64-AC4BDDF9176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3" name="5 CuadroTexto" hidden="1">
          <a:extLst>
            <a:ext uri="{FF2B5EF4-FFF2-40B4-BE49-F238E27FC236}">
              <a16:creationId xmlns:a16="http://schemas.microsoft.com/office/drawing/2014/main" id="{34BF6704-C429-48D7-A667-E48F0F10B74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4" name="5 CuadroTexto" hidden="1">
          <a:extLst>
            <a:ext uri="{FF2B5EF4-FFF2-40B4-BE49-F238E27FC236}">
              <a16:creationId xmlns:a16="http://schemas.microsoft.com/office/drawing/2014/main" id="{94AAF471-ADE6-4777-9FA9-D4F8D06DD82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5" name="5 CuadroTexto" hidden="1">
          <a:extLst>
            <a:ext uri="{FF2B5EF4-FFF2-40B4-BE49-F238E27FC236}">
              <a16:creationId xmlns:a16="http://schemas.microsoft.com/office/drawing/2014/main" id="{32757452-A010-418C-A89A-7E9F04C7844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6" name="5 CuadroTexto" hidden="1">
          <a:extLst>
            <a:ext uri="{FF2B5EF4-FFF2-40B4-BE49-F238E27FC236}">
              <a16:creationId xmlns:a16="http://schemas.microsoft.com/office/drawing/2014/main" id="{E0224F7C-3511-410E-A5BB-BF8E420DCEA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7" name="5 CuadroTexto" hidden="1">
          <a:extLst>
            <a:ext uri="{FF2B5EF4-FFF2-40B4-BE49-F238E27FC236}">
              <a16:creationId xmlns:a16="http://schemas.microsoft.com/office/drawing/2014/main" id="{614613FB-A001-4D9C-9F52-2382BB40D58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8" name="5 CuadroTexto" hidden="1">
          <a:extLst>
            <a:ext uri="{FF2B5EF4-FFF2-40B4-BE49-F238E27FC236}">
              <a16:creationId xmlns:a16="http://schemas.microsoft.com/office/drawing/2014/main" id="{DCB3C483-35B2-456E-A7F4-94241BD808F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29" name="5 CuadroTexto" hidden="1">
          <a:extLst>
            <a:ext uri="{FF2B5EF4-FFF2-40B4-BE49-F238E27FC236}">
              <a16:creationId xmlns:a16="http://schemas.microsoft.com/office/drawing/2014/main" id="{4333A28A-87BD-44CF-BF77-253EF9B9E50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0" name="5 CuadroTexto" hidden="1">
          <a:extLst>
            <a:ext uri="{FF2B5EF4-FFF2-40B4-BE49-F238E27FC236}">
              <a16:creationId xmlns:a16="http://schemas.microsoft.com/office/drawing/2014/main" id="{2FDFA412-2B10-43A8-B9BA-2AEAD093B85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1" name="5 CuadroTexto" hidden="1">
          <a:extLst>
            <a:ext uri="{FF2B5EF4-FFF2-40B4-BE49-F238E27FC236}">
              <a16:creationId xmlns:a16="http://schemas.microsoft.com/office/drawing/2014/main" id="{B8A3C57E-1606-49FA-9541-A4437143D956}"/>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2" name="5 CuadroTexto" hidden="1">
          <a:extLst>
            <a:ext uri="{FF2B5EF4-FFF2-40B4-BE49-F238E27FC236}">
              <a16:creationId xmlns:a16="http://schemas.microsoft.com/office/drawing/2014/main" id="{84B41B31-B98C-4A04-B30B-21310AFD7C68}"/>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3" name="5 CuadroTexto" hidden="1">
          <a:extLst>
            <a:ext uri="{FF2B5EF4-FFF2-40B4-BE49-F238E27FC236}">
              <a16:creationId xmlns:a16="http://schemas.microsoft.com/office/drawing/2014/main" id="{3FE40FBE-4E49-46D1-B111-B532AB5D059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4" name="5 CuadroTexto" hidden="1">
          <a:extLst>
            <a:ext uri="{FF2B5EF4-FFF2-40B4-BE49-F238E27FC236}">
              <a16:creationId xmlns:a16="http://schemas.microsoft.com/office/drawing/2014/main" id="{25AB4197-FF22-4FCC-AF5D-E362AC79DA0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5" name="5 CuadroTexto" hidden="1">
          <a:extLst>
            <a:ext uri="{FF2B5EF4-FFF2-40B4-BE49-F238E27FC236}">
              <a16:creationId xmlns:a16="http://schemas.microsoft.com/office/drawing/2014/main" id="{4B2CE107-B982-4A8B-ADA2-93C5C0C432D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6" name="5 CuadroTexto" hidden="1">
          <a:extLst>
            <a:ext uri="{FF2B5EF4-FFF2-40B4-BE49-F238E27FC236}">
              <a16:creationId xmlns:a16="http://schemas.microsoft.com/office/drawing/2014/main" id="{95415E66-9942-44FC-A536-9E2C47305D8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7" name="5 CuadroTexto" hidden="1">
          <a:extLst>
            <a:ext uri="{FF2B5EF4-FFF2-40B4-BE49-F238E27FC236}">
              <a16:creationId xmlns:a16="http://schemas.microsoft.com/office/drawing/2014/main" id="{D639EC44-9B13-4EBC-ABCF-A85624A71C7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8" name="5 CuadroTexto" hidden="1">
          <a:extLst>
            <a:ext uri="{FF2B5EF4-FFF2-40B4-BE49-F238E27FC236}">
              <a16:creationId xmlns:a16="http://schemas.microsoft.com/office/drawing/2014/main" id="{4671789C-B57A-400D-B320-D7B1D5550A3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39" name="5 CuadroTexto" hidden="1">
          <a:extLst>
            <a:ext uri="{FF2B5EF4-FFF2-40B4-BE49-F238E27FC236}">
              <a16:creationId xmlns:a16="http://schemas.microsoft.com/office/drawing/2014/main" id="{A8874121-DCDF-49F6-8C45-27977CA8BED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0" name="5 CuadroTexto" hidden="1">
          <a:extLst>
            <a:ext uri="{FF2B5EF4-FFF2-40B4-BE49-F238E27FC236}">
              <a16:creationId xmlns:a16="http://schemas.microsoft.com/office/drawing/2014/main" id="{1FC68153-98FE-40BB-B6EA-700A1289856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1" name="5 CuadroTexto" hidden="1">
          <a:extLst>
            <a:ext uri="{FF2B5EF4-FFF2-40B4-BE49-F238E27FC236}">
              <a16:creationId xmlns:a16="http://schemas.microsoft.com/office/drawing/2014/main" id="{4430D9CA-CBBF-49EF-876D-8285B3442E8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2" name="5 CuadroTexto" hidden="1">
          <a:extLst>
            <a:ext uri="{FF2B5EF4-FFF2-40B4-BE49-F238E27FC236}">
              <a16:creationId xmlns:a16="http://schemas.microsoft.com/office/drawing/2014/main" id="{093A96EB-7B28-4E53-8B55-291F27516C5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3" name="5 CuadroTexto" hidden="1">
          <a:extLst>
            <a:ext uri="{FF2B5EF4-FFF2-40B4-BE49-F238E27FC236}">
              <a16:creationId xmlns:a16="http://schemas.microsoft.com/office/drawing/2014/main" id="{01F619DB-700D-471F-9D1E-39E57292AF2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4" name="5 CuadroTexto" hidden="1">
          <a:extLst>
            <a:ext uri="{FF2B5EF4-FFF2-40B4-BE49-F238E27FC236}">
              <a16:creationId xmlns:a16="http://schemas.microsoft.com/office/drawing/2014/main" id="{F118FE03-9175-4916-80FE-138A57E7EBE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5" name="5 CuadroTexto" hidden="1">
          <a:extLst>
            <a:ext uri="{FF2B5EF4-FFF2-40B4-BE49-F238E27FC236}">
              <a16:creationId xmlns:a16="http://schemas.microsoft.com/office/drawing/2014/main" id="{89B3792D-B7ED-4582-9828-93DFC4B012B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6" name="5 CuadroTexto" hidden="1">
          <a:extLst>
            <a:ext uri="{FF2B5EF4-FFF2-40B4-BE49-F238E27FC236}">
              <a16:creationId xmlns:a16="http://schemas.microsoft.com/office/drawing/2014/main" id="{AFFF4805-10B0-4822-B2E2-8204C499AE9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7" name="5 CuadroTexto" hidden="1">
          <a:extLst>
            <a:ext uri="{FF2B5EF4-FFF2-40B4-BE49-F238E27FC236}">
              <a16:creationId xmlns:a16="http://schemas.microsoft.com/office/drawing/2014/main" id="{4D1EFEFA-8A42-4497-A08A-999E109F345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8" name="5 CuadroTexto" hidden="1">
          <a:extLst>
            <a:ext uri="{FF2B5EF4-FFF2-40B4-BE49-F238E27FC236}">
              <a16:creationId xmlns:a16="http://schemas.microsoft.com/office/drawing/2014/main" id="{DC1E6EF5-8AF9-46F2-83DB-816F23F669C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49" name="5 CuadroTexto" hidden="1">
          <a:extLst>
            <a:ext uri="{FF2B5EF4-FFF2-40B4-BE49-F238E27FC236}">
              <a16:creationId xmlns:a16="http://schemas.microsoft.com/office/drawing/2014/main" id="{7EDD1A53-0A94-4274-8AD9-A6B1D3EE6CF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0" name="2 CuadroTexto" hidden="1">
          <a:extLst>
            <a:ext uri="{FF2B5EF4-FFF2-40B4-BE49-F238E27FC236}">
              <a16:creationId xmlns:a16="http://schemas.microsoft.com/office/drawing/2014/main" id="{2BFA155E-521F-48E2-AC91-FABAD62E4B16}"/>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1" name="5 CuadroTexto" hidden="1">
          <a:extLst>
            <a:ext uri="{FF2B5EF4-FFF2-40B4-BE49-F238E27FC236}">
              <a16:creationId xmlns:a16="http://schemas.microsoft.com/office/drawing/2014/main" id="{661923D6-3245-47EB-85DA-1B5A8660668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2" name="5 CuadroTexto" hidden="1">
          <a:extLst>
            <a:ext uri="{FF2B5EF4-FFF2-40B4-BE49-F238E27FC236}">
              <a16:creationId xmlns:a16="http://schemas.microsoft.com/office/drawing/2014/main" id="{F8B5C590-039A-4778-B60C-D43D798C912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3" name="5 CuadroTexto" hidden="1">
          <a:extLst>
            <a:ext uri="{FF2B5EF4-FFF2-40B4-BE49-F238E27FC236}">
              <a16:creationId xmlns:a16="http://schemas.microsoft.com/office/drawing/2014/main" id="{8F82EE1F-7F36-4612-ADAE-9188A788BE5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4" name="5 CuadroTexto" hidden="1">
          <a:extLst>
            <a:ext uri="{FF2B5EF4-FFF2-40B4-BE49-F238E27FC236}">
              <a16:creationId xmlns:a16="http://schemas.microsoft.com/office/drawing/2014/main" id="{D01C39E1-3775-476C-A286-605D1A73845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5" name="5 CuadroTexto" hidden="1">
          <a:extLst>
            <a:ext uri="{FF2B5EF4-FFF2-40B4-BE49-F238E27FC236}">
              <a16:creationId xmlns:a16="http://schemas.microsoft.com/office/drawing/2014/main" id="{4767A9F0-25F7-429F-BE2C-EC94F2C7809D}"/>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6" name="5 CuadroTexto" hidden="1">
          <a:extLst>
            <a:ext uri="{FF2B5EF4-FFF2-40B4-BE49-F238E27FC236}">
              <a16:creationId xmlns:a16="http://schemas.microsoft.com/office/drawing/2014/main" id="{D6299F21-1716-4609-A7BB-433FD940EA5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7" name="5 CuadroTexto" hidden="1">
          <a:extLst>
            <a:ext uri="{FF2B5EF4-FFF2-40B4-BE49-F238E27FC236}">
              <a16:creationId xmlns:a16="http://schemas.microsoft.com/office/drawing/2014/main" id="{FAB4FC88-2B19-4A2A-A675-3D1D557AF23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8" name="5 CuadroTexto" hidden="1">
          <a:extLst>
            <a:ext uri="{FF2B5EF4-FFF2-40B4-BE49-F238E27FC236}">
              <a16:creationId xmlns:a16="http://schemas.microsoft.com/office/drawing/2014/main" id="{88721BBA-FC18-4E78-B71C-4EFAB11777C5}"/>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59" name="5 CuadroTexto" hidden="1">
          <a:extLst>
            <a:ext uri="{FF2B5EF4-FFF2-40B4-BE49-F238E27FC236}">
              <a16:creationId xmlns:a16="http://schemas.microsoft.com/office/drawing/2014/main" id="{A8733F3B-1427-4F2A-80AE-1E929F4F6EF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0" name="5 CuadroTexto" hidden="1">
          <a:extLst>
            <a:ext uri="{FF2B5EF4-FFF2-40B4-BE49-F238E27FC236}">
              <a16:creationId xmlns:a16="http://schemas.microsoft.com/office/drawing/2014/main" id="{9F2F218B-F5BF-4B05-8E85-E3E54772411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1" name="5 CuadroTexto" hidden="1">
          <a:extLst>
            <a:ext uri="{FF2B5EF4-FFF2-40B4-BE49-F238E27FC236}">
              <a16:creationId xmlns:a16="http://schemas.microsoft.com/office/drawing/2014/main" id="{C4943373-7082-4731-889F-36988B2ECC7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2" name="5 CuadroTexto" hidden="1">
          <a:extLst>
            <a:ext uri="{FF2B5EF4-FFF2-40B4-BE49-F238E27FC236}">
              <a16:creationId xmlns:a16="http://schemas.microsoft.com/office/drawing/2014/main" id="{D2B931FC-B463-4335-B759-60982D5D087C}"/>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3" name="5 CuadroTexto" hidden="1">
          <a:extLst>
            <a:ext uri="{FF2B5EF4-FFF2-40B4-BE49-F238E27FC236}">
              <a16:creationId xmlns:a16="http://schemas.microsoft.com/office/drawing/2014/main" id="{0B1FB6BE-F43B-4EFB-8414-1305ACBE736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4" name="5 CuadroTexto" hidden="1">
          <a:extLst>
            <a:ext uri="{FF2B5EF4-FFF2-40B4-BE49-F238E27FC236}">
              <a16:creationId xmlns:a16="http://schemas.microsoft.com/office/drawing/2014/main" id="{286D19A4-DF27-4740-B9D2-059E0DDB6EB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5" name="5 CuadroTexto" hidden="1">
          <a:extLst>
            <a:ext uri="{FF2B5EF4-FFF2-40B4-BE49-F238E27FC236}">
              <a16:creationId xmlns:a16="http://schemas.microsoft.com/office/drawing/2014/main" id="{29BE78F2-EE03-47E2-AEC7-6EAB1E86174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6" name="5 CuadroTexto" hidden="1">
          <a:extLst>
            <a:ext uri="{FF2B5EF4-FFF2-40B4-BE49-F238E27FC236}">
              <a16:creationId xmlns:a16="http://schemas.microsoft.com/office/drawing/2014/main" id="{30D2EC62-4482-4DC5-8249-945A6F91AA6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7" name="5 CuadroTexto" hidden="1">
          <a:extLst>
            <a:ext uri="{FF2B5EF4-FFF2-40B4-BE49-F238E27FC236}">
              <a16:creationId xmlns:a16="http://schemas.microsoft.com/office/drawing/2014/main" id="{43AC3A69-8ED1-420D-8672-92A6190B711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8" name="5 CuadroTexto" hidden="1">
          <a:extLst>
            <a:ext uri="{FF2B5EF4-FFF2-40B4-BE49-F238E27FC236}">
              <a16:creationId xmlns:a16="http://schemas.microsoft.com/office/drawing/2014/main" id="{28317B5F-A674-44F0-8D3D-E434B2AA46C9}"/>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69" name="103 CuadroTexto" hidden="1">
          <a:extLst>
            <a:ext uri="{FF2B5EF4-FFF2-40B4-BE49-F238E27FC236}">
              <a16:creationId xmlns:a16="http://schemas.microsoft.com/office/drawing/2014/main" id="{784258A0-6505-4F50-93D1-F034CB80AF5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0" name="2 CuadroTexto" hidden="1">
          <a:extLst>
            <a:ext uri="{FF2B5EF4-FFF2-40B4-BE49-F238E27FC236}">
              <a16:creationId xmlns:a16="http://schemas.microsoft.com/office/drawing/2014/main" id="{B0779F85-9BA1-44DB-B677-B8CD4F38D7D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1" name="106 CuadroTexto" hidden="1">
          <a:extLst>
            <a:ext uri="{FF2B5EF4-FFF2-40B4-BE49-F238E27FC236}">
              <a16:creationId xmlns:a16="http://schemas.microsoft.com/office/drawing/2014/main" id="{90AFC1A1-0E23-4B63-925E-AD9FD71FCD0A}"/>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2" name="2 CuadroTexto" hidden="1">
          <a:extLst>
            <a:ext uri="{FF2B5EF4-FFF2-40B4-BE49-F238E27FC236}">
              <a16:creationId xmlns:a16="http://schemas.microsoft.com/office/drawing/2014/main" id="{9E767B8D-9227-40AF-A269-9E1728CDE08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3" name="5 CuadroTexto" hidden="1">
          <a:extLst>
            <a:ext uri="{FF2B5EF4-FFF2-40B4-BE49-F238E27FC236}">
              <a16:creationId xmlns:a16="http://schemas.microsoft.com/office/drawing/2014/main" id="{BDFC875B-8C8B-4CEF-AFF5-CA3E53F2C7A2}"/>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4" name="5 CuadroTexto" hidden="1">
          <a:extLst>
            <a:ext uri="{FF2B5EF4-FFF2-40B4-BE49-F238E27FC236}">
              <a16:creationId xmlns:a16="http://schemas.microsoft.com/office/drawing/2014/main" id="{665DBB4C-7E8D-47F7-82FD-97E7B7BEB23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5" name="5 CuadroTexto" hidden="1">
          <a:extLst>
            <a:ext uri="{FF2B5EF4-FFF2-40B4-BE49-F238E27FC236}">
              <a16:creationId xmlns:a16="http://schemas.microsoft.com/office/drawing/2014/main" id="{2DDB4D2C-E7D3-42F9-BEF4-E4C1E628EC9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6" name="5 CuadroTexto" hidden="1">
          <a:extLst>
            <a:ext uri="{FF2B5EF4-FFF2-40B4-BE49-F238E27FC236}">
              <a16:creationId xmlns:a16="http://schemas.microsoft.com/office/drawing/2014/main" id="{44DD883C-794A-42B1-A19D-B948E72035E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7" name="5 CuadroTexto" hidden="1">
          <a:extLst>
            <a:ext uri="{FF2B5EF4-FFF2-40B4-BE49-F238E27FC236}">
              <a16:creationId xmlns:a16="http://schemas.microsoft.com/office/drawing/2014/main" id="{CFDEC832-0106-4631-801A-D07FD5BE4C1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8" name="5 CuadroTexto" hidden="1">
          <a:extLst>
            <a:ext uri="{FF2B5EF4-FFF2-40B4-BE49-F238E27FC236}">
              <a16:creationId xmlns:a16="http://schemas.microsoft.com/office/drawing/2014/main" id="{274B769B-106C-4770-8E82-F61616DCE641}"/>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79" name="5 CuadroTexto" hidden="1">
          <a:extLst>
            <a:ext uri="{FF2B5EF4-FFF2-40B4-BE49-F238E27FC236}">
              <a16:creationId xmlns:a16="http://schemas.microsoft.com/office/drawing/2014/main" id="{14EEE6FC-3E3D-4A95-AFB9-BF318B44C46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0" name="5 CuadroTexto" hidden="1">
          <a:extLst>
            <a:ext uri="{FF2B5EF4-FFF2-40B4-BE49-F238E27FC236}">
              <a16:creationId xmlns:a16="http://schemas.microsoft.com/office/drawing/2014/main" id="{8F8C8DFC-42F0-4449-8123-C4EE799D1640}"/>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1" name="5 CuadroTexto" hidden="1">
          <a:extLst>
            <a:ext uri="{FF2B5EF4-FFF2-40B4-BE49-F238E27FC236}">
              <a16:creationId xmlns:a16="http://schemas.microsoft.com/office/drawing/2014/main" id="{8FA75BF2-FB36-468C-9D15-5AF5CF8E216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2" name="5 CuadroTexto" hidden="1">
          <a:extLst>
            <a:ext uri="{FF2B5EF4-FFF2-40B4-BE49-F238E27FC236}">
              <a16:creationId xmlns:a16="http://schemas.microsoft.com/office/drawing/2014/main" id="{96C2E7C9-31E7-4C45-B737-56DD37D6A60F}"/>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3" name="5 CuadroTexto" hidden="1">
          <a:extLst>
            <a:ext uri="{FF2B5EF4-FFF2-40B4-BE49-F238E27FC236}">
              <a16:creationId xmlns:a16="http://schemas.microsoft.com/office/drawing/2014/main" id="{75D435ED-EF5E-40B2-BD74-7BA21B3D7B8B}"/>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4" name="5 CuadroTexto" hidden="1">
          <a:extLst>
            <a:ext uri="{FF2B5EF4-FFF2-40B4-BE49-F238E27FC236}">
              <a16:creationId xmlns:a16="http://schemas.microsoft.com/office/drawing/2014/main" id="{58D1EAD2-D2CA-483D-B44C-948918D45013}"/>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5" name="5 CuadroTexto" hidden="1">
          <a:extLst>
            <a:ext uri="{FF2B5EF4-FFF2-40B4-BE49-F238E27FC236}">
              <a16:creationId xmlns:a16="http://schemas.microsoft.com/office/drawing/2014/main" id="{CEA405E4-A715-4D60-9978-CEBCB9F2F51E}"/>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6" name="5 CuadroTexto" hidden="1">
          <a:extLst>
            <a:ext uri="{FF2B5EF4-FFF2-40B4-BE49-F238E27FC236}">
              <a16:creationId xmlns:a16="http://schemas.microsoft.com/office/drawing/2014/main" id="{C98EF1C7-1C20-488E-B9BF-2723552B0F6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7" name="5 CuadroTexto" hidden="1">
          <a:extLst>
            <a:ext uri="{FF2B5EF4-FFF2-40B4-BE49-F238E27FC236}">
              <a16:creationId xmlns:a16="http://schemas.microsoft.com/office/drawing/2014/main" id="{09E3238A-FD8B-4639-9B7B-6B241DA23DD7}"/>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1121</xdr:row>
      <xdr:rowOff>0</xdr:rowOff>
    </xdr:from>
    <xdr:ext cx="185487" cy="264560"/>
    <xdr:sp macro="" textlink="">
      <xdr:nvSpPr>
        <xdr:cNvPr id="1788" name="5 CuadroTexto" hidden="1">
          <a:extLst>
            <a:ext uri="{FF2B5EF4-FFF2-40B4-BE49-F238E27FC236}">
              <a16:creationId xmlns:a16="http://schemas.microsoft.com/office/drawing/2014/main" id="{9F7D9B2E-DD9B-42B5-8829-10234142DC64}"/>
            </a:ext>
          </a:extLst>
        </xdr:cNvPr>
        <xdr:cNvSpPr txBox="1"/>
      </xdr:nvSpPr>
      <xdr:spPr>
        <a:xfrm>
          <a:off x="652145" y="555307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89" name="1 CuadroTexto" hidden="1">
          <a:extLst>
            <a:ext uri="{FF2B5EF4-FFF2-40B4-BE49-F238E27FC236}">
              <a16:creationId xmlns:a16="http://schemas.microsoft.com/office/drawing/2014/main" id="{2F95C9B5-FFF3-4AE6-BEE7-E906C0A0A50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0" name="3 CuadroTexto" hidden="1">
          <a:extLst>
            <a:ext uri="{FF2B5EF4-FFF2-40B4-BE49-F238E27FC236}">
              <a16:creationId xmlns:a16="http://schemas.microsoft.com/office/drawing/2014/main" id="{55BA18DF-C542-4462-92C0-D5E09F3E149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1" name="5 CuadroTexto" hidden="1">
          <a:extLst>
            <a:ext uri="{FF2B5EF4-FFF2-40B4-BE49-F238E27FC236}">
              <a16:creationId xmlns:a16="http://schemas.microsoft.com/office/drawing/2014/main" id="{83102EE5-EEA6-4E6D-ABA4-997E3A51B898}"/>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2" name="5 CuadroTexto" hidden="1">
          <a:extLst>
            <a:ext uri="{FF2B5EF4-FFF2-40B4-BE49-F238E27FC236}">
              <a16:creationId xmlns:a16="http://schemas.microsoft.com/office/drawing/2014/main" id="{96B86C95-6E76-4FB6-A17A-7823BD610820}"/>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3" name="5 CuadroTexto" hidden="1">
          <a:extLst>
            <a:ext uri="{FF2B5EF4-FFF2-40B4-BE49-F238E27FC236}">
              <a16:creationId xmlns:a16="http://schemas.microsoft.com/office/drawing/2014/main" id="{998C7BB0-AA84-4716-A219-6C44B503319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4" name="5 CuadroTexto" hidden="1">
          <a:extLst>
            <a:ext uri="{FF2B5EF4-FFF2-40B4-BE49-F238E27FC236}">
              <a16:creationId xmlns:a16="http://schemas.microsoft.com/office/drawing/2014/main" id="{B20CA812-3343-42EF-8FC5-54FC6F633482}"/>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5" name="5 CuadroTexto" hidden="1">
          <a:extLst>
            <a:ext uri="{FF2B5EF4-FFF2-40B4-BE49-F238E27FC236}">
              <a16:creationId xmlns:a16="http://schemas.microsoft.com/office/drawing/2014/main" id="{8334A65E-3FAB-4DA3-A97C-6B501DF16DC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6" name="5 CuadroTexto" hidden="1">
          <a:extLst>
            <a:ext uri="{FF2B5EF4-FFF2-40B4-BE49-F238E27FC236}">
              <a16:creationId xmlns:a16="http://schemas.microsoft.com/office/drawing/2014/main" id="{0C4B7F26-6492-46DC-B20F-D414CE05C40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7" name="5 CuadroTexto" hidden="1">
          <a:extLst>
            <a:ext uri="{FF2B5EF4-FFF2-40B4-BE49-F238E27FC236}">
              <a16:creationId xmlns:a16="http://schemas.microsoft.com/office/drawing/2014/main" id="{A6160781-2340-47E2-92D3-0292A7DF104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8" name="5 CuadroTexto" hidden="1">
          <a:extLst>
            <a:ext uri="{FF2B5EF4-FFF2-40B4-BE49-F238E27FC236}">
              <a16:creationId xmlns:a16="http://schemas.microsoft.com/office/drawing/2014/main" id="{2827EBE5-8535-4644-884F-D8F09C8C316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799" name="5 CuadroTexto" hidden="1">
          <a:extLst>
            <a:ext uri="{FF2B5EF4-FFF2-40B4-BE49-F238E27FC236}">
              <a16:creationId xmlns:a16="http://schemas.microsoft.com/office/drawing/2014/main" id="{C8C202AE-CE03-4B85-8F68-A7B84CF4ED84}"/>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0" name="5 CuadroTexto" hidden="1">
          <a:extLst>
            <a:ext uri="{FF2B5EF4-FFF2-40B4-BE49-F238E27FC236}">
              <a16:creationId xmlns:a16="http://schemas.microsoft.com/office/drawing/2014/main" id="{4D051C07-A8CC-44F7-A716-B5F2CBFC86A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1" name="5 CuadroTexto" hidden="1">
          <a:extLst>
            <a:ext uri="{FF2B5EF4-FFF2-40B4-BE49-F238E27FC236}">
              <a16:creationId xmlns:a16="http://schemas.microsoft.com/office/drawing/2014/main" id="{5E07B861-BA06-49A8-93ED-81C417498E0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2" name="5 CuadroTexto" hidden="1">
          <a:extLst>
            <a:ext uri="{FF2B5EF4-FFF2-40B4-BE49-F238E27FC236}">
              <a16:creationId xmlns:a16="http://schemas.microsoft.com/office/drawing/2014/main" id="{7E0809FF-B19B-4832-9F8E-37E79324EB86}"/>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3" name="5 CuadroTexto" hidden="1">
          <a:extLst>
            <a:ext uri="{FF2B5EF4-FFF2-40B4-BE49-F238E27FC236}">
              <a16:creationId xmlns:a16="http://schemas.microsoft.com/office/drawing/2014/main" id="{E9164D5D-59C2-47F5-A4F9-35496100FF5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4" name="5 CuadroTexto" hidden="1">
          <a:extLst>
            <a:ext uri="{FF2B5EF4-FFF2-40B4-BE49-F238E27FC236}">
              <a16:creationId xmlns:a16="http://schemas.microsoft.com/office/drawing/2014/main" id="{4E44CD5E-F03A-4E4E-B74F-C41940F686D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5" name="5 CuadroTexto" hidden="1">
          <a:extLst>
            <a:ext uri="{FF2B5EF4-FFF2-40B4-BE49-F238E27FC236}">
              <a16:creationId xmlns:a16="http://schemas.microsoft.com/office/drawing/2014/main" id="{5FAE8589-F19D-4C26-BBBA-062C186996B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6" name="5 CuadroTexto" hidden="1">
          <a:extLst>
            <a:ext uri="{FF2B5EF4-FFF2-40B4-BE49-F238E27FC236}">
              <a16:creationId xmlns:a16="http://schemas.microsoft.com/office/drawing/2014/main" id="{0F536548-D59D-434E-965A-5DEB9906DCC8}"/>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7" name="5 CuadroTexto" hidden="1">
          <a:extLst>
            <a:ext uri="{FF2B5EF4-FFF2-40B4-BE49-F238E27FC236}">
              <a16:creationId xmlns:a16="http://schemas.microsoft.com/office/drawing/2014/main" id="{CCF45E8C-7277-4EBC-9B8E-815371CFEF71}"/>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8" name="5 CuadroTexto" hidden="1">
          <a:extLst>
            <a:ext uri="{FF2B5EF4-FFF2-40B4-BE49-F238E27FC236}">
              <a16:creationId xmlns:a16="http://schemas.microsoft.com/office/drawing/2014/main" id="{C38CDA24-503E-4DAA-B8C0-64623BE151F0}"/>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09" name="5 CuadroTexto" hidden="1">
          <a:extLst>
            <a:ext uri="{FF2B5EF4-FFF2-40B4-BE49-F238E27FC236}">
              <a16:creationId xmlns:a16="http://schemas.microsoft.com/office/drawing/2014/main" id="{9031D862-89E9-4201-B71A-43DD8CF00178}"/>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0" name="5 CuadroTexto" hidden="1">
          <a:extLst>
            <a:ext uri="{FF2B5EF4-FFF2-40B4-BE49-F238E27FC236}">
              <a16:creationId xmlns:a16="http://schemas.microsoft.com/office/drawing/2014/main" id="{A1AA939C-3A50-40E7-83EE-2BFEECA9C84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1" name="5 CuadroTexto" hidden="1">
          <a:extLst>
            <a:ext uri="{FF2B5EF4-FFF2-40B4-BE49-F238E27FC236}">
              <a16:creationId xmlns:a16="http://schemas.microsoft.com/office/drawing/2014/main" id="{66BBC2F1-A97A-4774-8FDA-7C80DAFB71A3}"/>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2" name="5 CuadroTexto" hidden="1">
          <a:extLst>
            <a:ext uri="{FF2B5EF4-FFF2-40B4-BE49-F238E27FC236}">
              <a16:creationId xmlns:a16="http://schemas.microsoft.com/office/drawing/2014/main" id="{962B4A83-E674-43C0-8B9A-BFBEEA0FD26F}"/>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3" name="5 CuadroTexto" hidden="1">
          <a:extLst>
            <a:ext uri="{FF2B5EF4-FFF2-40B4-BE49-F238E27FC236}">
              <a16:creationId xmlns:a16="http://schemas.microsoft.com/office/drawing/2014/main" id="{A1957E01-3905-49E7-9CD1-042B5DCDBF8F}"/>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4" name="5 CuadroTexto" hidden="1">
          <a:extLst>
            <a:ext uri="{FF2B5EF4-FFF2-40B4-BE49-F238E27FC236}">
              <a16:creationId xmlns:a16="http://schemas.microsoft.com/office/drawing/2014/main" id="{5DC92B9D-D682-4200-872C-442A7F3260D4}"/>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5" name="5 CuadroTexto" hidden="1">
          <a:extLst>
            <a:ext uri="{FF2B5EF4-FFF2-40B4-BE49-F238E27FC236}">
              <a16:creationId xmlns:a16="http://schemas.microsoft.com/office/drawing/2014/main" id="{F5DC607E-7946-4314-B793-CDAC147FE696}"/>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6" name="5 CuadroTexto" hidden="1">
          <a:extLst>
            <a:ext uri="{FF2B5EF4-FFF2-40B4-BE49-F238E27FC236}">
              <a16:creationId xmlns:a16="http://schemas.microsoft.com/office/drawing/2014/main" id="{0D8A18BE-91B6-4C83-8732-E3A6A29AFF24}"/>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7" name="5 CuadroTexto" hidden="1">
          <a:extLst>
            <a:ext uri="{FF2B5EF4-FFF2-40B4-BE49-F238E27FC236}">
              <a16:creationId xmlns:a16="http://schemas.microsoft.com/office/drawing/2014/main" id="{8C6989BF-1ECB-448A-9C51-0649893D4CC4}"/>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8" name="5 CuadroTexto" hidden="1">
          <a:extLst>
            <a:ext uri="{FF2B5EF4-FFF2-40B4-BE49-F238E27FC236}">
              <a16:creationId xmlns:a16="http://schemas.microsoft.com/office/drawing/2014/main" id="{3B4F8F25-CE48-401E-A72D-29E8075EB56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19" name="5 CuadroTexto" hidden="1">
          <a:extLst>
            <a:ext uri="{FF2B5EF4-FFF2-40B4-BE49-F238E27FC236}">
              <a16:creationId xmlns:a16="http://schemas.microsoft.com/office/drawing/2014/main" id="{2E488023-2CFD-4B30-8689-4227F2E2C17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0" name="5 CuadroTexto" hidden="1">
          <a:extLst>
            <a:ext uri="{FF2B5EF4-FFF2-40B4-BE49-F238E27FC236}">
              <a16:creationId xmlns:a16="http://schemas.microsoft.com/office/drawing/2014/main" id="{71741B90-37A4-46F5-B2EC-79D38206B54E}"/>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1" name="5 CuadroTexto" hidden="1">
          <a:extLst>
            <a:ext uri="{FF2B5EF4-FFF2-40B4-BE49-F238E27FC236}">
              <a16:creationId xmlns:a16="http://schemas.microsoft.com/office/drawing/2014/main" id="{ED13FEB9-A6AD-45CD-BD38-D800017EEE96}"/>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2" name="5 CuadroTexto" hidden="1">
          <a:extLst>
            <a:ext uri="{FF2B5EF4-FFF2-40B4-BE49-F238E27FC236}">
              <a16:creationId xmlns:a16="http://schemas.microsoft.com/office/drawing/2014/main" id="{F0F17D52-E174-44E7-AB1F-BE9D7DBAFF42}"/>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3" name="2 CuadroTexto" hidden="1">
          <a:extLst>
            <a:ext uri="{FF2B5EF4-FFF2-40B4-BE49-F238E27FC236}">
              <a16:creationId xmlns:a16="http://schemas.microsoft.com/office/drawing/2014/main" id="{1C86AA31-5572-4440-BCC8-C5185BAFFA12}"/>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4" name="5 CuadroTexto" hidden="1">
          <a:extLst>
            <a:ext uri="{FF2B5EF4-FFF2-40B4-BE49-F238E27FC236}">
              <a16:creationId xmlns:a16="http://schemas.microsoft.com/office/drawing/2014/main" id="{FF86EFFC-10C5-4CEB-AC1E-DF6D05D155EF}"/>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5" name="5 CuadroTexto" hidden="1">
          <a:extLst>
            <a:ext uri="{FF2B5EF4-FFF2-40B4-BE49-F238E27FC236}">
              <a16:creationId xmlns:a16="http://schemas.microsoft.com/office/drawing/2014/main" id="{75C59736-CD94-4425-883F-73E95D47EE6C}"/>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6" name="5 CuadroTexto" hidden="1">
          <a:extLst>
            <a:ext uri="{FF2B5EF4-FFF2-40B4-BE49-F238E27FC236}">
              <a16:creationId xmlns:a16="http://schemas.microsoft.com/office/drawing/2014/main" id="{A8C07319-4800-4CCC-BF3E-A28167E7662F}"/>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7" name="5 CuadroTexto" hidden="1">
          <a:extLst>
            <a:ext uri="{FF2B5EF4-FFF2-40B4-BE49-F238E27FC236}">
              <a16:creationId xmlns:a16="http://schemas.microsoft.com/office/drawing/2014/main" id="{A358D905-FB95-4856-AC1B-3C64FA9AA76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8" name="5 CuadroTexto" hidden="1">
          <a:extLst>
            <a:ext uri="{FF2B5EF4-FFF2-40B4-BE49-F238E27FC236}">
              <a16:creationId xmlns:a16="http://schemas.microsoft.com/office/drawing/2014/main" id="{3AE1A980-E580-4018-93AC-CA7B86B4A196}"/>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29" name="5 CuadroTexto" hidden="1">
          <a:extLst>
            <a:ext uri="{FF2B5EF4-FFF2-40B4-BE49-F238E27FC236}">
              <a16:creationId xmlns:a16="http://schemas.microsoft.com/office/drawing/2014/main" id="{93BCDE49-5161-495F-A060-C04C495AE6C5}"/>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0" name="5 CuadroTexto" hidden="1">
          <a:extLst>
            <a:ext uri="{FF2B5EF4-FFF2-40B4-BE49-F238E27FC236}">
              <a16:creationId xmlns:a16="http://schemas.microsoft.com/office/drawing/2014/main" id="{758A0794-890A-4AF7-97CE-2323D6D1AA95}"/>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1" name="5 CuadroTexto" hidden="1">
          <a:extLst>
            <a:ext uri="{FF2B5EF4-FFF2-40B4-BE49-F238E27FC236}">
              <a16:creationId xmlns:a16="http://schemas.microsoft.com/office/drawing/2014/main" id="{91DE47A3-87F3-4897-9931-11529AF3A9B3}"/>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2" name="5 CuadroTexto" hidden="1">
          <a:extLst>
            <a:ext uri="{FF2B5EF4-FFF2-40B4-BE49-F238E27FC236}">
              <a16:creationId xmlns:a16="http://schemas.microsoft.com/office/drawing/2014/main" id="{0DA3AB74-ABE2-4EA5-8643-1B608D62180B}"/>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3" name="5 CuadroTexto" hidden="1">
          <a:extLst>
            <a:ext uri="{FF2B5EF4-FFF2-40B4-BE49-F238E27FC236}">
              <a16:creationId xmlns:a16="http://schemas.microsoft.com/office/drawing/2014/main" id="{AC2AEC10-7E07-4C36-B71E-BFD96133E1CE}"/>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4" name="5 CuadroTexto" hidden="1">
          <a:extLst>
            <a:ext uri="{FF2B5EF4-FFF2-40B4-BE49-F238E27FC236}">
              <a16:creationId xmlns:a16="http://schemas.microsoft.com/office/drawing/2014/main" id="{D3FFD86C-A76F-4E16-8182-B528050FFC0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5" name="5 CuadroTexto" hidden="1">
          <a:extLst>
            <a:ext uri="{FF2B5EF4-FFF2-40B4-BE49-F238E27FC236}">
              <a16:creationId xmlns:a16="http://schemas.microsoft.com/office/drawing/2014/main" id="{88DD7186-881E-4AEB-9106-F5DDF1E8C3F1}"/>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6" name="5 CuadroTexto" hidden="1">
          <a:extLst>
            <a:ext uri="{FF2B5EF4-FFF2-40B4-BE49-F238E27FC236}">
              <a16:creationId xmlns:a16="http://schemas.microsoft.com/office/drawing/2014/main" id="{06BAA441-8597-424C-B2BC-1726505AE19E}"/>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7" name="5 CuadroTexto" hidden="1">
          <a:extLst>
            <a:ext uri="{FF2B5EF4-FFF2-40B4-BE49-F238E27FC236}">
              <a16:creationId xmlns:a16="http://schemas.microsoft.com/office/drawing/2014/main" id="{9D9E5740-628E-4DFD-A352-5B505FDC5159}"/>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8" name="5 CuadroTexto" hidden="1">
          <a:extLst>
            <a:ext uri="{FF2B5EF4-FFF2-40B4-BE49-F238E27FC236}">
              <a16:creationId xmlns:a16="http://schemas.microsoft.com/office/drawing/2014/main" id="{E49DFF5A-929C-40ED-A894-471926E98E25}"/>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39" name="5 CuadroTexto" hidden="1">
          <a:extLst>
            <a:ext uri="{FF2B5EF4-FFF2-40B4-BE49-F238E27FC236}">
              <a16:creationId xmlns:a16="http://schemas.microsoft.com/office/drawing/2014/main" id="{81AAACDC-BAEB-48B2-806F-7ED1386F74CD}"/>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0" name="5 CuadroTexto" hidden="1">
          <a:extLst>
            <a:ext uri="{FF2B5EF4-FFF2-40B4-BE49-F238E27FC236}">
              <a16:creationId xmlns:a16="http://schemas.microsoft.com/office/drawing/2014/main" id="{1440F9D1-D721-452E-86DF-D8F90F915204}"/>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1" name="5 CuadroTexto" hidden="1">
          <a:extLst>
            <a:ext uri="{FF2B5EF4-FFF2-40B4-BE49-F238E27FC236}">
              <a16:creationId xmlns:a16="http://schemas.microsoft.com/office/drawing/2014/main" id="{827491EF-4C8E-4644-9704-1D86EB48D6C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2" name="103 CuadroTexto" hidden="1">
          <a:extLst>
            <a:ext uri="{FF2B5EF4-FFF2-40B4-BE49-F238E27FC236}">
              <a16:creationId xmlns:a16="http://schemas.microsoft.com/office/drawing/2014/main" id="{86F79ACB-6371-46F9-807E-5A423282BF0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3" name="2 CuadroTexto" hidden="1">
          <a:extLst>
            <a:ext uri="{FF2B5EF4-FFF2-40B4-BE49-F238E27FC236}">
              <a16:creationId xmlns:a16="http://schemas.microsoft.com/office/drawing/2014/main" id="{CF38BEA0-877E-469D-B37B-4DBB652D56E2}"/>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4" name="106 CuadroTexto" hidden="1">
          <a:extLst>
            <a:ext uri="{FF2B5EF4-FFF2-40B4-BE49-F238E27FC236}">
              <a16:creationId xmlns:a16="http://schemas.microsoft.com/office/drawing/2014/main" id="{D1C08FC9-E93C-40A0-871F-FC51B2D09DB1}"/>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5" name="2 CuadroTexto" hidden="1">
          <a:extLst>
            <a:ext uri="{FF2B5EF4-FFF2-40B4-BE49-F238E27FC236}">
              <a16:creationId xmlns:a16="http://schemas.microsoft.com/office/drawing/2014/main" id="{397493B8-75FA-414A-B201-E771F00676A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6" name="5 CuadroTexto" hidden="1">
          <a:extLst>
            <a:ext uri="{FF2B5EF4-FFF2-40B4-BE49-F238E27FC236}">
              <a16:creationId xmlns:a16="http://schemas.microsoft.com/office/drawing/2014/main" id="{7B600035-E91B-448B-A20C-E54D150F1D5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7" name="5 CuadroTexto" hidden="1">
          <a:extLst>
            <a:ext uri="{FF2B5EF4-FFF2-40B4-BE49-F238E27FC236}">
              <a16:creationId xmlns:a16="http://schemas.microsoft.com/office/drawing/2014/main" id="{34ED2BEF-EDFC-4989-BB1E-6CF73589A125}"/>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8" name="5 CuadroTexto" hidden="1">
          <a:extLst>
            <a:ext uri="{FF2B5EF4-FFF2-40B4-BE49-F238E27FC236}">
              <a16:creationId xmlns:a16="http://schemas.microsoft.com/office/drawing/2014/main" id="{F5638B29-AF9D-438A-ACE4-7BE4E5B445C3}"/>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49" name="5 CuadroTexto" hidden="1">
          <a:extLst>
            <a:ext uri="{FF2B5EF4-FFF2-40B4-BE49-F238E27FC236}">
              <a16:creationId xmlns:a16="http://schemas.microsoft.com/office/drawing/2014/main" id="{91AC0FEB-23DB-4E9E-8C2A-6225A4C17A09}"/>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0" name="5 CuadroTexto" hidden="1">
          <a:extLst>
            <a:ext uri="{FF2B5EF4-FFF2-40B4-BE49-F238E27FC236}">
              <a16:creationId xmlns:a16="http://schemas.microsoft.com/office/drawing/2014/main" id="{66A37C97-42B9-44B7-B402-58070D3DCFA8}"/>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1" name="5 CuadroTexto" hidden="1">
          <a:extLst>
            <a:ext uri="{FF2B5EF4-FFF2-40B4-BE49-F238E27FC236}">
              <a16:creationId xmlns:a16="http://schemas.microsoft.com/office/drawing/2014/main" id="{6F6194D2-7E25-4D6C-9018-E55053BF699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2" name="5 CuadroTexto" hidden="1">
          <a:extLst>
            <a:ext uri="{FF2B5EF4-FFF2-40B4-BE49-F238E27FC236}">
              <a16:creationId xmlns:a16="http://schemas.microsoft.com/office/drawing/2014/main" id="{98679EE4-04C0-4896-B2F9-B4E3E3742B9C}"/>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3" name="5 CuadroTexto" hidden="1">
          <a:extLst>
            <a:ext uri="{FF2B5EF4-FFF2-40B4-BE49-F238E27FC236}">
              <a16:creationId xmlns:a16="http://schemas.microsoft.com/office/drawing/2014/main" id="{6C012D7F-C3A0-4EEB-AA81-304B54DD528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4" name="5 CuadroTexto" hidden="1">
          <a:extLst>
            <a:ext uri="{FF2B5EF4-FFF2-40B4-BE49-F238E27FC236}">
              <a16:creationId xmlns:a16="http://schemas.microsoft.com/office/drawing/2014/main" id="{8FCEE7D8-26C6-4ABA-8ACD-69616F529438}"/>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5" name="5 CuadroTexto" hidden="1">
          <a:extLst>
            <a:ext uri="{FF2B5EF4-FFF2-40B4-BE49-F238E27FC236}">
              <a16:creationId xmlns:a16="http://schemas.microsoft.com/office/drawing/2014/main" id="{D5BB3071-B8B8-444A-AA2E-550963A7A150}"/>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6" name="5 CuadroTexto" hidden="1">
          <a:extLst>
            <a:ext uri="{FF2B5EF4-FFF2-40B4-BE49-F238E27FC236}">
              <a16:creationId xmlns:a16="http://schemas.microsoft.com/office/drawing/2014/main" id="{2AB2E947-38F4-41DD-B7E5-5A682F074F46}"/>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7" name="5 CuadroTexto" hidden="1">
          <a:extLst>
            <a:ext uri="{FF2B5EF4-FFF2-40B4-BE49-F238E27FC236}">
              <a16:creationId xmlns:a16="http://schemas.microsoft.com/office/drawing/2014/main" id="{03538BB5-B1CB-438A-87C8-4DB37D63EB1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8" name="5 CuadroTexto" hidden="1">
          <a:extLst>
            <a:ext uri="{FF2B5EF4-FFF2-40B4-BE49-F238E27FC236}">
              <a16:creationId xmlns:a16="http://schemas.microsoft.com/office/drawing/2014/main" id="{270B23EA-865A-49D1-8283-0DB4AAE00B9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59" name="5 CuadroTexto" hidden="1">
          <a:extLst>
            <a:ext uri="{FF2B5EF4-FFF2-40B4-BE49-F238E27FC236}">
              <a16:creationId xmlns:a16="http://schemas.microsoft.com/office/drawing/2014/main" id="{52E64A5B-846D-499A-B881-E98DF308A032}"/>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60" name="5 CuadroTexto" hidden="1">
          <a:extLst>
            <a:ext uri="{FF2B5EF4-FFF2-40B4-BE49-F238E27FC236}">
              <a16:creationId xmlns:a16="http://schemas.microsoft.com/office/drawing/2014/main" id="{D634911E-17FE-4812-B529-C2C93AE66B7A}"/>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1177</xdr:row>
      <xdr:rowOff>0</xdr:rowOff>
    </xdr:from>
    <xdr:ext cx="185487" cy="264560"/>
    <xdr:sp macro="" textlink="">
      <xdr:nvSpPr>
        <xdr:cNvPr id="1861" name="5 CuadroTexto" hidden="1">
          <a:extLst>
            <a:ext uri="{FF2B5EF4-FFF2-40B4-BE49-F238E27FC236}">
              <a16:creationId xmlns:a16="http://schemas.microsoft.com/office/drawing/2014/main" id="{C18A97BB-FCE1-4557-8001-B911E7C5C757}"/>
            </a:ext>
          </a:extLst>
        </xdr:cNvPr>
        <xdr:cNvSpPr txBox="1"/>
      </xdr:nvSpPr>
      <xdr:spPr>
        <a:xfrm>
          <a:off x="652145" y="805338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2" name="255 CuadroTexto" hidden="1">
          <a:extLst>
            <a:ext uri="{FF2B5EF4-FFF2-40B4-BE49-F238E27FC236}">
              <a16:creationId xmlns:a16="http://schemas.microsoft.com/office/drawing/2014/main" id="{D90734FB-FBE6-4645-9B47-7108CDAACA3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3" name="256 CuadroTexto" hidden="1">
          <a:extLst>
            <a:ext uri="{FF2B5EF4-FFF2-40B4-BE49-F238E27FC236}">
              <a16:creationId xmlns:a16="http://schemas.microsoft.com/office/drawing/2014/main" id="{9BF9F0A0-5997-44CB-A351-BE987E1E62F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4" name="5 CuadroTexto" hidden="1">
          <a:extLst>
            <a:ext uri="{FF2B5EF4-FFF2-40B4-BE49-F238E27FC236}">
              <a16:creationId xmlns:a16="http://schemas.microsoft.com/office/drawing/2014/main" id="{157CAFF7-5CE4-421C-98EB-9659C807438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5" name="5 CuadroTexto" hidden="1">
          <a:extLst>
            <a:ext uri="{FF2B5EF4-FFF2-40B4-BE49-F238E27FC236}">
              <a16:creationId xmlns:a16="http://schemas.microsoft.com/office/drawing/2014/main" id="{0E0D7C1A-823E-4F16-B0FF-4857C89939B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6" name="5 CuadroTexto" hidden="1">
          <a:extLst>
            <a:ext uri="{FF2B5EF4-FFF2-40B4-BE49-F238E27FC236}">
              <a16:creationId xmlns:a16="http://schemas.microsoft.com/office/drawing/2014/main" id="{F12D4556-D1E8-4E9D-AA36-06C21304E67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7" name="5 CuadroTexto" hidden="1">
          <a:extLst>
            <a:ext uri="{FF2B5EF4-FFF2-40B4-BE49-F238E27FC236}">
              <a16:creationId xmlns:a16="http://schemas.microsoft.com/office/drawing/2014/main" id="{27A4BD5E-7103-450E-B04B-11785E74184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8" name="5 CuadroTexto" hidden="1">
          <a:extLst>
            <a:ext uri="{FF2B5EF4-FFF2-40B4-BE49-F238E27FC236}">
              <a16:creationId xmlns:a16="http://schemas.microsoft.com/office/drawing/2014/main" id="{87F44D6E-E274-4090-BD36-43D87806537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69" name="5 CuadroTexto" hidden="1">
          <a:extLst>
            <a:ext uri="{FF2B5EF4-FFF2-40B4-BE49-F238E27FC236}">
              <a16:creationId xmlns:a16="http://schemas.microsoft.com/office/drawing/2014/main" id="{46972930-0D05-4FD7-AA6A-C9872B5C4CCC}"/>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0" name="5 CuadroTexto" hidden="1">
          <a:extLst>
            <a:ext uri="{FF2B5EF4-FFF2-40B4-BE49-F238E27FC236}">
              <a16:creationId xmlns:a16="http://schemas.microsoft.com/office/drawing/2014/main" id="{4499998D-EB60-4D43-A6EB-56E1D116B1A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1" name="5 CuadroTexto" hidden="1">
          <a:extLst>
            <a:ext uri="{FF2B5EF4-FFF2-40B4-BE49-F238E27FC236}">
              <a16:creationId xmlns:a16="http://schemas.microsoft.com/office/drawing/2014/main" id="{7814F143-9EB4-44EF-9AAC-A9C4CBE29E50}"/>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2" name="5 CuadroTexto" hidden="1">
          <a:extLst>
            <a:ext uri="{FF2B5EF4-FFF2-40B4-BE49-F238E27FC236}">
              <a16:creationId xmlns:a16="http://schemas.microsoft.com/office/drawing/2014/main" id="{4AA1F827-4B67-4B52-87CF-8B17B14DEC6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3" name="5 CuadroTexto" hidden="1">
          <a:extLst>
            <a:ext uri="{FF2B5EF4-FFF2-40B4-BE49-F238E27FC236}">
              <a16:creationId xmlns:a16="http://schemas.microsoft.com/office/drawing/2014/main" id="{DF64D763-3ACA-4EA6-8B57-292A1AEFF4B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4" name="5 CuadroTexto" hidden="1">
          <a:extLst>
            <a:ext uri="{FF2B5EF4-FFF2-40B4-BE49-F238E27FC236}">
              <a16:creationId xmlns:a16="http://schemas.microsoft.com/office/drawing/2014/main" id="{7624590C-B7C1-400F-9598-C6A7B61CEC2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5" name="5 CuadroTexto" hidden="1">
          <a:extLst>
            <a:ext uri="{FF2B5EF4-FFF2-40B4-BE49-F238E27FC236}">
              <a16:creationId xmlns:a16="http://schemas.microsoft.com/office/drawing/2014/main" id="{6A558E2E-D15F-4ACB-BC1E-9BE6C45031A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6" name="5 CuadroTexto" hidden="1">
          <a:extLst>
            <a:ext uri="{FF2B5EF4-FFF2-40B4-BE49-F238E27FC236}">
              <a16:creationId xmlns:a16="http://schemas.microsoft.com/office/drawing/2014/main" id="{AEDB152A-C0E2-47E5-B177-9CB1B805D85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7" name="5 CuadroTexto" hidden="1">
          <a:extLst>
            <a:ext uri="{FF2B5EF4-FFF2-40B4-BE49-F238E27FC236}">
              <a16:creationId xmlns:a16="http://schemas.microsoft.com/office/drawing/2014/main" id="{75F866EB-8428-46A5-AD40-209691B0FF6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8" name="5 CuadroTexto" hidden="1">
          <a:extLst>
            <a:ext uri="{FF2B5EF4-FFF2-40B4-BE49-F238E27FC236}">
              <a16:creationId xmlns:a16="http://schemas.microsoft.com/office/drawing/2014/main" id="{9CA2AED4-BF6F-4C40-80A4-F40C0664DD1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79" name="5 CuadroTexto" hidden="1">
          <a:extLst>
            <a:ext uri="{FF2B5EF4-FFF2-40B4-BE49-F238E27FC236}">
              <a16:creationId xmlns:a16="http://schemas.microsoft.com/office/drawing/2014/main" id="{CE3A85C7-3503-46C8-A8D9-09501153355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0" name="5 CuadroTexto" hidden="1">
          <a:extLst>
            <a:ext uri="{FF2B5EF4-FFF2-40B4-BE49-F238E27FC236}">
              <a16:creationId xmlns:a16="http://schemas.microsoft.com/office/drawing/2014/main" id="{A0A0342E-1133-4FEA-9943-E17BC4690F5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1" name="5 CuadroTexto" hidden="1">
          <a:extLst>
            <a:ext uri="{FF2B5EF4-FFF2-40B4-BE49-F238E27FC236}">
              <a16:creationId xmlns:a16="http://schemas.microsoft.com/office/drawing/2014/main" id="{7EAF7CAE-06EE-4F49-925D-50AA64564E5A}"/>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2" name="5 CuadroTexto" hidden="1">
          <a:extLst>
            <a:ext uri="{FF2B5EF4-FFF2-40B4-BE49-F238E27FC236}">
              <a16:creationId xmlns:a16="http://schemas.microsoft.com/office/drawing/2014/main" id="{A99C25D1-288C-4B95-9684-9C5151B6735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3" name="5 CuadroTexto" hidden="1">
          <a:extLst>
            <a:ext uri="{FF2B5EF4-FFF2-40B4-BE49-F238E27FC236}">
              <a16:creationId xmlns:a16="http://schemas.microsoft.com/office/drawing/2014/main" id="{F3FE200C-6531-493B-80CF-E4BF203CE78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4" name="5 CuadroTexto" hidden="1">
          <a:extLst>
            <a:ext uri="{FF2B5EF4-FFF2-40B4-BE49-F238E27FC236}">
              <a16:creationId xmlns:a16="http://schemas.microsoft.com/office/drawing/2014/main" id="{8B5100B3-A107-432C-8898-861B28C0E4C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5" name="5 CuadroTexto" hidden="1">
          <a:extLst>
            <a:ext uri="{FF2B5EF4-FFF2-40B4-BE49-F238E27FC236}">
              <a16:creationId xmlns:a16="http://schemas.microsoft.com/office/drawing/2014/main" id="{2C9BB460-DA07-45FD-BCB2-9121B21975B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6" name="5 CuadroTexto" hidden="1">
          <a:extLst>
            <a:ext uri="{FF2B5EF4-FFF2-40B4-BE49-F238E27FC236}">
              <a16:creationId xmlns:a16="http://schemas.microsoft.com/office/drawing/2014/main" id="{300BC945-80B6-454C-BCCE-4EBC93DFC3C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7" name="5 CuadroTexto" hidden="1">
          <a:extLst>
            <a:ext uri="{FF2B5EF4-FFF2-40B4-BE49-F238E27FC236}">
              <a16:creationId xmlns:a16="http://schemas.microsoft.com/office/drawing/2014/main" id="{79C5C945-6F27-45EB-89BA-9C9CA8A16FD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8" name="5 CuadroTexto" hidden="1">
          <a:extLst>
            <a:ext uri="{FF2B5EF4-FFF2-40B4-BE49-F238E27FC236}">
              <a16:creationId xmlns:a16="http://schemas.microsoft.com/office/drawing/2014/main" id="{53E383BB-00EC-44B2-AE93-17FDF24C9DD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89" name="5 CuadroTexto" hidden="1">
          <a:extLst>
            <a:ext uri="{FF2B5EF4-FFF2-40B4-BE49-F238E27FC236}">
              <a16:creationId xmlns:a16="http://schemas.microsoft.com/office/drawing/2014/main" id="{60146068-5323-44E6-B35C-2A8311AEC5B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0" name="5 CuadroTexto" hidden="1">
          <a:extLst>
            <a:ext uri="{FF2B5EF4-FFF2-40B4-BE49-F238E27FC236}">
              <a16:creationId xmlns:a16="http://schemas.microsoft.com/office/drawing/2014/main" id="{9CD32406-958B-495E-A30B-A0500C36A9F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1" name="5 CuadroTexto" hidden="1">
          <a:extLst>
            <a:ext uri="{FF2B5EF4-FFF2-40B4-BE49-F238E27FC236}">
              <a16:creationId xmlns:a16="http://schemas.microsoft.com/office/drawing/2014/main" id="{B45A087B-CB60-49C9-AB81-4F8E32DBFD8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2" name="5 CuadroTexto" hidden="1">
          <a:extLst>
            <a:ext uri="{FF2B5EF4-FFF2-40B4-BE49-F238E27FC236}">
              <a16:creationId xmlns:a16="http://schemas.microsoft.com/office/drawing/2014/main" id="{2BD1AC9C-0450-4AA3-B1A7-606A9F87523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3" name="5 CuadroTexto" hidden="1">
          <a:extLst>
            <a:ext uri="{FF2B5EF4-FFF2-40B4-BE49-F238E27FC236}">
              <a16:creationId xmlns:a16="http://schemas.microsoft.com/office/drawing/2014/main" id="{A56D6519-B0CE-4706-94E9-CD7976E5DD41}"/>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4" name="5 CuadroTexto" hidden="1">
          <a:extLst>
            <a:ext uri="{FF2B5EF4-FFF2-40B4-BE49-F238E27FC236}">
              <a16:creationId xmlns:a16="http://schemas.microsoft.com/office/drawing/2014/main" id="{13184845-D7DD-43DA-A907-4B2DAB320CD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5" name="5 CuadroTexto" hidden="1">
          <a:extLst>
            <a:ext uri="{FF2B5EF4-FFF2-40B4-BE49-F238E27FC236}">
              <a16:creationId xmlns:a16="http://schemas.microsoft.com/office/drawing/2014/main" id="{393F4354-1637-4740-BD22-CCCBB5FAA6A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6" name="2 CuadroTexto" hidden="1">
          <a:extLst>
            <a:ext uri="{FF2B5EF4-FFF2-40B4-BE49-F238E27FC236}">
              <a16:creationId xmlns:a16="http://schemas.microsoft.com/office/drawing/2014/main" id="{C62F468D-091E-41F3-BB48-26D9ED6F746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7" name="5 CuadroTexto" hidden="1">
          <a:extLst>
            <a:ext uri="{FF2B5EF4-FFF2-40B4-BE49-F238E27FC236}">
              <a16:creationId xmlns:a16="http://schemas.microsoft.com/office/drawing/2014/main" id="{DC5B9FFA-0E6D-4DD1-890F-BA1992AC5AB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8" name="5 CuadroTexto" hidden="1">
          <a:extLst>
            <a:ext uri="{FF2B5EF4-FFF2-40B4-BE49-F238E27FC236}">
              <a16:creationId xmlns:a16="http://schemas.microsoft.com/office/drawing/2014/main" id="{03FD9033-A0EF-4B20-9482-88146C7483E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899" name="5 CuadroTexto" hidden="1">
          <a:extLst>
            <a:ext uri="{FF2B5EF4-FFF2-40B4-BE49-F238E27FC236}">
              <a16:creationId xmlns:a16="http://schemas.microsoft.com/office/drawing/2014/main" id="{734F7963-E3D3-4C9B-B461-638B12B1B11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0" name="5 CuadroTexto" hidden="1">
          <a:extLst>
            <a:ext uri="{FF2B5EF4-FFF2-40B4-BE49-F238E27FC236}">
              <a16:creationId xmlns:a16="http://schemas.microsoft.com/office/drawing/2014/main" id="{6733C0E4-48E0-4478-9A61-4F4ED68D9E6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1" name="5 CuadroTexto" hidden="1">
          <a:extLst>
            <a:ext uri="{FF2B5EF4-FFF2-40B4-BE49-F238E27FC236}">
              <a16:creationId xmlns:a16="http://schemas.microsoft.com/office/drawing/2014/main" id="{1F796A6E-DAD7-4544-BF52-E10D34D1838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2" name="5 CuadroTexto" hidden="1">
          <a:extLst>
            <a:ext uri="{FF2B5EF4-FFF2-40B4-BE49-F238E27FC236}">
              <a16:creationId xmlns:a16="http://schemas.microsoft.com/office/drawing/2014/main" id="{6939BFD2-17DD-4CB5-A631-45635D4FB00C}"/>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3" name="5 CuadroTexto" hidden="1">
          <a:extLst>
            <a:ext uri="{FF2B5EF4-FFF2-40B4-BE49-F238E27FC236}">
              <a16:creationId xmlns:a16="http://schemas.microsoft.com/office/drawing/2014/main" id="{585ACB65-2A74-45B9-8523-33A8FFD8AC1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4" name="5 CuadroTexto" hidden="1">
          <a:extLst>
            <a:ext uri="{FF2B5EF4-FFF2-40B4-BE49-F238E27FC236}">
              <a16:creationId xmlns:a16="http://schemas.microsoft.com/office/drawing/2014/main" id="{CE00E270-7CF5-49D6-8DB7-92E7429D2EC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5" name="5 CuadroTexto" hidden="1">
          <a:extLst>
            <a:ext uri="{FF2B5EF4-FFF2-40B4-BE49-F238E27FC236}">
              <a16:creationId xmlns:a16="http://schemas.microsoft.com/office/drawing/2014/main" id="{90D2C779-E0BE-4035-BFA3-E942822EF38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6" name="5 CuadroTexto" hidden="1">
          <a:extLst>
            <a:ext uri="{FF2B5EF4-FFF2-40B4-BE49-F238E27FC236}">
              <a16:creationId xmlns:a16="http://schemas.microsoft.com/office/drawing/2014/main" id="{00A76B81-E8D6-465E-8B5D-C28B4F7B326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7" name="5 CuadroTexto" hidden="1">
          <a:extLst>
            <a:ext uri="{FF2B5EF4-FFF2-40B4-BE49-F238E27FC236}">
              <a16:creationId xmlns:a16="http://schemas.microsoft.com/office/drawing/2014/main" id="{DA8E92E0-93CD-4099-B6FA-35C41E715565}"/>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8" name="5 CuadroTexto" hidden="1">
          <a:extLst>
            <a:ext uri="{FF2B5EF4-FFF2-40B4-BE49-F238E27FC236}">
              <a16:creationId xmlns:a16="http://schemas.microsoft.com/office/drawing/2014/main" id="{8C002A20-D628-4C8B-BFCF-5F9373697A4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09" name="5 CuadroTexto" hidden="1">
          <a:extLst>
            <a:ext uri="{FF2B5EF4-FFF2-40B4-BE49-F238E27FC236}">
              <a16:creationId xmlns:a16="http://schemas.microsoft.com/office/drawing/2014/main" id="{88379B14-909A-4AAD-834C-0E7380CCAF77}"/>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0" name="5 CuadroTexto" hidden="1">
          <a:extLst>
            <a:ext uri="{FF2B5EF4-FFF2-40B4-BE49-F238E27FC236}">
              <a16:creationId xmlns:a16="http://schemas.microsoft.com/office/drawing/2014/main" id="{13C3A04C-5DBD-4DB8-8705-331B52ED50DF}"/>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1" name="5 CuadroTexto" hidden="1">
          <a:extLst>
            <a:ext uri="{FF2B5EF4-FFF2-40B4-BE49-F238E27FC236}">
              <a16:creationId xmlns:a16="http://schemas.microsoft.com/office/drawing/2014/main" id="{26CBB9CE-8954-425C-BD8C-F188FEF7467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2" name="5 CuadroTexto" hidden="1">
          <a:extLst>
            <a:ext uri="{FF2B5EF4-FFF2-40B4-BE49-F238E27FC236}">
              <a16:creationId xmlns:a16="http://schemas.microsoft.com/office/drawing/2014/main" id="{CB17B0FB-A0DD-4E96-9B72-3057F579D5F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3" name="5 CuadroTexto" hidden="1">
          <a:extLst>
            <a:ext uri="{FF2B5EF4-FFF2-40B4-BE49-F238E27FC236}">
              <a16:creationId xmlns:a16="http://schemas.microsoft.com/office/drawing/2014/main" id="{AA66E4D2-9C62-4CF8-A412-4DBA826E89F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4" name="5 CuadroTexto" hidden="1">
          <a:extLst>
            <a:ext uri="{FF2B5EF4-FFF2-40B4-BE49-F238E27FC236}">
              <a16:creationId xmlns:a16="http://schemas.microsoft.com/office/drawing/2014/main" id="{9D790B5C-AB33-49E6-94D7-5FFB1E04E69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5" name="308 CuadroTexto" hidden="1">
          <a:extLst>
            <a:ext uri="{FF2B5EF4-FFF2-40B4-BE49-F238E27FC236}">
              <a16:creationId xmlns:a16="http://schemas.microsoft.com/office/drawing/2014/main" id="{CCADAA4D-8A8D-48DC-9F1C-5295F0A70166}"/>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6" name="2 CuadroTexto" hidden="1">
          <a:extLst>
            <a:ext uri="{FF2B5EF4-FFF2-40B4-BE49-F238E27FC236}">
              <a16:creationId xmlns:a16="http://schemas.microsoft.com/office/drawing/2014/main" id="{06B9ECC4-1E21-4909-99C5-3845B5D7E5E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7" name="310 CuadroTexto" hidden="1">
          <a:extLst>
            <a:ext uri="{FF2B5EF4-FFF2-40B4-BE49-F238E27FC236}">
              <a16:creationId xmlns:a16="http://schemas.microsoft.com/office/drawing/2014/main" id="{36E83930-62A5-4C95-9001-852C4CDD013C}"/>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8" name="2 CuadroTexto" hidden="1">
          <a:extLst>
            <a:ext uri="{FF2B5EF4-FFF2-40B4-BE49-F238E27FC236}">
              <a16:creationId xmlns:a16="http://schemas.microsoft.com/office/drawing/2014/main" id="{DFE65F0E-9713-4420-884B-B8E6D1DEE2E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19" name="5 CuadroTexto" hidden="1">
          <a:extLst>
            <a:ext uri="{FF2B5EF4-FFF2-40B4-BE49-F238E27FC236}">
              <a16:creationId xmlns:a16="http://schemas.microsoft.com/office/drawing/2014/main" id="{0F0A1CA1-AC85-46E4-A84E-AFE59090E72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0" name="5 CuadroTexto" hidden="1">
          <a:extLst>
            <a:ext uri="{FF2B5EF4-FFF2-40B4-BE49-F238E27FC236}">
              <a16:creationId xmlns:a16="http://schemas.microsoft.com/office/drawing/2014/main" id="{104FDE72-A695-44ED-B210-668F7FD0CBB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1" name="5 CuadroTexto" hidden="1">
          <a:extLst>
            <a:ext uri="{FF2B5EF4-FFF2-40B4-BE49-F238E27FC236}">
              <a16:creationId xmlns:a16="http://schemas.microsoft.com/office/drawing/2014/main" id="{74BF6CF6-A140-4D2A-B9B4-19F5C1DAD9F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2" name="5 CuadroTexto" hidden="1">
          <a:extLst>
            <a:ext uri="{FF2B5EF4-FFF2-40B4-BE49-F238E27FC236}">
              <a16:creationId xmlns:a16="http://schemas.microsoft.com/office/drawing/2014/main" id="{014824E5-65B4-4999-AA84-87BF34E0BB6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3" name="5 CuadroTexto" hidden="1">
          <a:extLst>
            <a:ext uri="{FF2B5EF4-FFF2-40B4-BE49-F238E27FC236}">
              <a16:creationId xmlns:a16="http://schemas.microsoft.com/office/drawing/2014/main" id="{1DBB3523-986A-4448-B118-002DC86E57D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4" name="5 CuadroTexto" hidden="1">
          <a:extLst>
            <a:ext uri="{FF2B5EF4-FFF2-40B4-BE49-F238E27FC236}">
              <a16:creationId xmlns:a16="http://schemas.microsoft.com/office/drawing/2014/main" id="{23A2351F-2589-4D07-980A-7E45C1D5D5B8}"/>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5" name="5 CuadroTexto" hidden="1">
          <a:extLst>
            <a:ext uri="{FF2B5EF4-FFF2-40B4-BE49-F238E27FC236}">
              <a16:creationId xmlns:a16="http://schemas.microsoft.com/office/drawing/2014/main" id="{77B65701-CF06-4EE6-B8FD-EC9F480D493D}"/>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6" name="5 CuadroTexto" hidden="1">
          <a:extLst>
            <a:ext uri="{FF2B5EF4-FFF2-40B4-BE49-F238E27FC236}">
              <a16:creationId xmlns:a16="http://schemas.microsoft.com/office/drawing/2014/main" id="{230ACE0E-CED3-41D3-BE2A-7F43CBE1A419}"/>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7" name="5 CuadroTexto" hidden="1">
          <a:extLst>
            <a:ext uri="{FF2B5EF4-FFF2-40B4-BE49-F238E27FC236}">
              <a16:creationId xmlns:a16="http://schemas.microsoft.com/office/drawing/2014/main" id="{6B1ABB5F-2A72-4AB6-9A57-ED2E982E25C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8" name="5 CuadroTexto" hidden="1">
          <a:extLst>
            <a:ext uri="{FF2B5EF4-FFF2-40B4-BE49-F238E27FC236}">
              <a16:creationId xmlns:a16="http://schemas.microsoft.com/office/drawing/2014/main" id="{CE36532A-90EE-4697-B366-1758CEB40452}"/>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29" name="5 CuadroTexto" hidden="1">
          <a:extLst>
            <a:ext uri="{FF2B5EF4-FFF2-40B4-BE49-F238E27FC236}">
              <a16:creationId xmlns:a16="http://schemas.microsoft.com/office/drawing/2014/main" id="{DB9001E4-D09D-41C8-B9B3-8FA4BCA68D0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30" name="5 CuadroTexto" hidden="1">
          <a:extLst>
            <a:ext uri="{FF2B5EF4-FFF2-40B4-BE49-F238E27FC236}">
              <a16:creationId xmlns:a16="http://schemas.microsoft.com/office/drawing/2014/main" id="{E02E99CB-543B-4D25-A332-C8DA6706AC33}"/>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31" name="5 CuadroTexto" hidden="1">
          <a:extLst>
            <a:ext uri="{FF2B5EF4-FFF2-40B4-BE49-F238E27FC236}">
              <a16:creationId xmlns:a16="http://schemas.microsoft.com/office/drawing/2014/main" id="{4313D2F7-7888-42E6-B161-F9FB6EB8302C}"/>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32" name="5 CuadroTexto" hidden="1">
          <a:extLst>
            <a:ext uri="{FF2B5EF4-FFF2-40B4-BE49-F238E27FC236}">
              <a16:creationId xmlns:a16="http://schemas.microsoft.com/office/drawing/2014/main" id="{87131025-291D-48AD-A402-EDE390881F6E}"/>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33" name="5 CuadroTexto" hidden="1">
          <a:extLst>
            <a:ext uri="{FF2B5EF4-FFF2-40B4-BE49-F238E27FC236}">
              <a16:creationId xmlns:a16="http://schemas.microsoft.com/office/drawing/2014/main" id="{1294A3F1-EA9B-4634-8F24-37935D60F944}"/>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1203</xdr:row>
      <xdr:rowOff>0</xdr:rowOff>
    </xdr:from>
    <xdr:ext cx="186801" cy="264560"/>
    <xdr:sp macro="" textlink="">
      <xdr:nvSpPr>
        <xdr:cNvPr id="1934" name="5 CuadroTexto" hidden="1">
          <a:extLst>
            <a:ext uri="{FF2B5EF4-FFF2-40B4-BE49-F238E27FC236}">
              <a16:creationId xmlns:a16="http://schemas.microsoft.com/office/drawing/2014/main" id="{02A7BFD7-407E-4C78-8CE7-7D9F58CFCAFB}"/>
            </a:ext>
          </a:extLst>
        </xdr:cNvPr>
        <xdr:cNvSpPr txBox="1"/>
      </xdr:nvSpPr>
      <xdr:spPr>
        <a:xfrm>
          <a:off x="590550" y="106146600"/>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35" name="1 CuadroTexto" hidden="1">
          <a:extLst>
            <a:ext uri="{FF2B5EF4-FFF2-40B4-BE49-F238E27FC236}">
              <a16:creationId xmlns:a16="http://schemas.microsoft.com/office/drawing/2014/main" id="{3E060DB7-B7D5-403C-BDBB-EB27F4482E2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36" name="3 CuadroTexto" hidden="1">
          <a:extLst>
            <a:ext uri="{FF2B5EF4-FFF2-40B4-BE49-F238E27FC236}">
              <a16:creationId xmlns:a16="http://schemas.microsoft.com/office/drawing/2014/main" id="{B641FCBC-A1FF-4F5D-8D23-BCA8D70188C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37" name="5 CuadroTexto" hidden="1">
          <a:extLst>
            <a:ext uri="{FF2B5EF4-FFF2-40B4-BE49-F238E27FC236}">
              <a16:creationId xmlns:a16="http://schemas.microsoft.com/office/drawing/2014/main" id="{43992602-C145-4CFB-8C7B-9C169CCDCC8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38" name="5 CuadroTexto" hidden="1">
          <a:extLst>
            <a:ext uri="{FF2B5EF4-FFF2-40B4-BE49-F238E27FC236}">
              <a16:creationId xmlns:a16="http://schemas.microsoft.com/office/drawing/2014/main" id="{3EBDE5E6-C398-45E1-A12C-2118142F5FA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39" name="5 CuadroTexto" hidden="1">
          <a:extLst>
            <a:ext uri="{FF2B5EF4-FFF2-40B4-BE49-F238E27FC236}">
              <a16:creationId xmlns:a16="http://schemas.microsoft.com/office/drawing/2014/main" id="{248DCB25-A13D-4431-B992-37E897B10AF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0" name="5 CuadroTexto" hidden="1">
          <a:extLst>
            <a:ext uri="{FF2B5EF4-FFF2-40B4-BE49-F238E27FC236}">
              <a16:creationId xmlns:a16="http://schemas.microsoft.com/office/drawing/2014/main" id="{CEDAB459-77C6-4406-8EEA-E9C440EBBE2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1" name="5 CuadroTexto" hidden="1">
          <a:extLst>
            <a:ext uri="{FF2B5EF4-FFF2-40B4-BE49-F238E27FC236}">
              <a16:creationId xmlns:a16="http://schemas.microsoft.com/office/drawing/2014/main" id="{D0309752-2C16-429F-A2E5-E9C7D9B541F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2" name="5 CuadroTexto" hidden="1">
          <a:extLst>
            <a:ext uri="{FF2B5EF4-FFF2-40B4-BE49-F238E27FC236}">
              <a16:creationId xmlns:a16="http://schemas.microsoft.com/office/drawing/2014/main" id="{C3E6D39E-EBED-4A12-B7E1-6E39625713E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3" name="5 CuadroTexto" hidden="1">
          <a:extLst>
            <a:ext uri="{FF2B5EF4-FFF2-40B4-BE49-F238E27FC236}">
              <a16:creationId xmlns:a16="http://schemas.microsoft.com/office/drawing/2014/main" id="{D5C48FDB-8BBB-40FA-A863-865D345589F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4" name="5 CuadroTexto" hidden="1">
          <a:extLst>
            <a:ext uri="{FF2B5EF4-FFF2-40B4-BE49-F238E27FC236}">
              <a16:creationId xmlns:a16="http://schemas.microsoft.com/office/drawing/2014/main" id="{ECCE130B-6ECA-42DF-834F-B4E40F63554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5" name="5 CuadroTexto" hidden="1">
          <a:extLst>
            <a:ext uri="{FF2B5EF4-FFF2-40B4-BE49-F238E27FC236}">
              <a16:creationId xmlns:a16="http://schemas.microsoft.com/office/drawing/2014/main" id="{6838042D-9A85-4BF9-8E81-8749BFBF192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6" name="5 CuadroTexto" hidden="1">
          <a:extLst>
            <a:ext uri="{FF2B5EF4-FFF2-40B4-BE49-F238E27FC236}">
              <a16:creationId xmlns:a16="http://schemas.microsoft.com/office/drawing/2014/main" id="{69C6F38F-2041-4E46-A78F-94807B2D175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7" name="5 CuadroTexto" hidden="1">
          <a:extLst>
            <a:ext uri="{FF2B5EF4-FFF2-40B4-BE49-F238E27FC236}">
              <a16:creationId xmlns:a16="http://schemas.microsoft.com/office/drawing/2014/main" id="{7F5B3185-63AF-4C94-B6DF-C0220E94C6C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8" name="5 CuadroTexto" hidden="1">
          <a:extLst>
            <a:ext uri="{FF2B5EF4-FFF2-40B4-BE49-F238E27FC236}">
              <a16:creationId xmlns:a16="http://schemas.microsoft.com/office/drawing/2014/main" id="{50679462-D67E-40F7-B37E-A53251E8C2D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49" name="5 CuadroTexto" hidden="1">
          <a:extLst>
            <a:ext uri="{FF2B5EF4-FFF2-40B4-BE49-F238E27FC236}">
              <a16:creationId xmlns:a16="http://schemas.microsoft.com/office/drawing/2014/main" id="{0282F1A7-6CAB-4F60-924F-8DD648CC922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0" name="5 CuadroTexto" hidden="1">
          <a:extLst>
            <a:ext uri="{FF2B5EF4-FFF2-40B4-BE49-F238E27FC236}">
              <a16:creationId xmlns:a16="http://schemas.microsoft.com/office/drawing/2014/main" id="{698D20C9-0C6F-418E-AC31-62C99EB80F7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1" name="5 CuadroTexto" hidden="1">
          <a:extLst>
            <a:ext uri="{FF2B5EF4-FFF2-40B4-BE49-F238E27FC236}">
              <a16:creationId xmlns:a16="http://schemas.microsoft.com/office/drawing/2014/main" id="{F4EACF62-0914-4719-BD0B-06EF8D9D3FA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2" name="5 CuadroTexto" hidden="1">
          <a:extLst>
            <a:ext uri="{FF2B5EF4-FFF2-40B4-BE49-F238E27FC236}">
              <a16:creationId xmlns:a16="http://schemas.microsoft.com/office/drawing/2014/main" id="{407C135C-58B0-4542-AB69-F4F04ABF69D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3" name="5 CuadroTexto" hidden="1">
          <a:extLst>
            <a:ext uri="{FF2B5EF4-FFF2-40B4-BE49-F238E27FC236}">
              <a16:creationId xmlns:a16="http://schemas.microsoft.com/office/drawing/2014/main" id="{CE0E76E0-2EFB-438C-9FB6-70565F83AF4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4" name="5 CuadroTexto" hidden="1">
          <a:extLst>
            <a:ext uri="{FF2B5EF4-FFF2-40B4-BE49-F238E27FC236}">
              <a16:creationId xmlns:a16="http://schemas.microsoft.com/office/drawing/2014/main" id="{50CF0917-7A61-4D43-93EF-38E0B3E59CB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5" name="5 CuadroTexto" hidden="1">
          <a:extLst>
            <a:ext uri="{FF2B5EF4-FFF2-40B4-BE49-F238E27FC236}">
              <a16:creationId xmlns:a16="http://schemas.microsoft.com/office/drawing/2014/main" id="{FB9B5F3A-830A-4A55-9A68-75B53B82581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6" name="5 CuadroTexto" hidden="1">
          <a:extLst>
            <a:ext uri="{FF2B5EF4-FFF2-40B4-BE49-F238E27FC236}">
              <a16:creationId xmlns:a16="http://schemas.microsoft.com/office/drawing/2014/main" id="{0579BF6F-AB50-441C-813D-4D0AC5AE86F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7" name="5 CuadroTexto" hidden="1">
          <a:extLst>
            <a:ext uri="{FF2B5EF4-FFF2-40B4-BE49-F238E27FC236}">
              <a16:creationId xmlns:a16="http://schemas.microsoft.com/office/drawing/2014/main" id="{CEBC9078-87C7-44CB-B6FF-B4177839802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8" name="5 CuadroTexto" hidden="1">
          <a:extLst>
            <a:ext uri="{FF2B5EF4-FFF2-40B4-BE49-F238E27FC236}">
              <a16:creationId xmlns:a16="http://schemas.microsoft.com/office/drawing/2014/main" id="{A0459E82-777D-47B6-9188-B9237B693FC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59" name="5 CuadroTexto" hidden="1">
          <a:extLst>
            <a:ext uri="{FF2B5EF4-FFF2-40B4-BE49-F238E27FC236}">
              <a16:creationId xmlns:a16="http://schemas.microsoft.com/office/drawing/2014/main" id="{BBDDB43C-F26E-42F4-9434-D65960F483C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0" name="5 CuadroTexto" hidden="1">
          <a:extLst>
            <a:ext uri="{FF2B5EF4-FFF2-40B4-BE49-F238E27FC236}">
              <a16:creationId xmlns:a16="http://schemas.microsoft.com/office/drawing/2014/main" id="{6BB2549D-B93E-4823-8502-AD257720C91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1" name="5 CuadroTexto" hidden="1">
          <a:extLst>
            <a:ext uri="{FF2B5EF4-FFF2-40B4-BE49-F238E27FC236}">
              <a16:creationId xmlns:a16="http://schemas.microsoft.com/office/drawing/2014/main" id="{6FD9F1F0-E8AA-4FFE-8580-94050E9F5DF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2" name="5 CuadroTexto" hidden="1">
          <a:extLst>
            <a:ext uri="{FF2B5EF4-FFF2-40B4-BE49-F238E27FC236}">
              <a16:creationId xmlns:a16="http://schemas.microsoft.com/office/drawing/2014/main" id="{7FF08724-4715-462F-85B5-74C8C8F547B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3" name="5 CuadroTexto" hidden="1">
          <a:extLst>
            <a:ext uri="{FF2B5EF4-FFF2-40B4-BE49-F238E27FC236}">
              <a16:creationId xmlns:a16="http://schemas.microsoft.com/office/drawing/2014/main" id="{AEE655B6-83AC-4833-8892-6F0395AFA7F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4" name="5 CuadroTexto" hidden="1">
          <a:extLst>
            <a:ext uri="{FF2B5EF4-FFF2-40B4-BE49-F238E27FC236}">
              <a16:creationId xmlns:a16="http://schemas.microsoft.com/office/drawing/2014/main" id="{C8E26936-A3D3-47FE-B99F-64EEA2E86BA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5" name="5 CuadroTexto" hidden="1">
          <a:extLst>
            <a:ext uri="{FF2B5EF4-FFF2-40B4-BE49-F238E27FC236}">
              <a16:creationId xmlns:a16="http://schemas.microsoft.com/office/drawing/2014/main" id="{3831477B-6A6E-4737-8E34-3B152EFAF7B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6" name="5 CuadroTexto" hidden="1">
          <a:extLst>
            <a:ext uri="{FF2B5EF4-FFF2-40B4-BE49-F238E27FC236}">
              <a16:creationId xmlns:a16="http://schemas.microsoft.com/office/drawing/2014/main" id="{EC22413B-04CE-4200-9D2B-D5FE685F585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7" name="5 CuadroTexto" hidden="1">
          <a:extLst>
            <a:ext uri="{FF2B5EF4-FFF2-40B4-BE49-F238E27FC236}">
              <a16:creationId xmlns:a16="http://schemas.microsoft.com/office/drawing/2014/main" id="{1F3B7C83-F72F-4325-843F-69CC320D2D0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8" name="5 CuadroTexto" hidden="1">
          <a:extLst>
            <a:ext uri="{FF2B5EF4-FFF2-40B4-BE49-F238E27FC236}">
              <a16:creationId xmlns:a16="http://schemas.microsoft.com/office/drawing/2014/main" id="{1B42BDFC-5505-4FE5-B5B7-B3D5C59170C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69" name="2 CuadroTexto" hidden="1">
          <a:extLst>
            <a:ext uri="{FF2B5EF4-FFF2-40B4-BE49-F238E27FC236}">
              <a16:creationId xmlns:a16="http://schemas.microsoft.com/office/drawing/2014/main" id="{0ED76A29-4F46-4C63-8DA3-FF43F03B7FD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0" name="5 CuadroTexto" hidden="1">
          <a:extLst>
            <a:ext uri="{FF2B5EF4-FFF2-40B4-BE49-F238E27FC236}">
              <a16:creationId xmlns:a16="http://schemas.microsoft.com/office/drawing/2014/main" id="{C0292262-C516-4870-BF46-7AE5F518F8A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1" name="5 CuadroTexto" hidden="1">
          <a:extLst>
            <a:ext uri="{FF2B5EF4-FFF2-40B4-BE49-F238E27FC236}">
              <a16:creationId xmlns:a16="http://schemas.microsoft.com/office/drawing/2014/main" id="{DE1BF0C1-D424-411D-8AFF-3F0BD0D6FF5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2" name="5 CuadroTexto" hidden="1">
          <a:extLst>
            <a:ext uri="{FF2B5EF4-FFF2-40B4-BE49-F238E27FC236}">
              <a16:creationId xmlns:a16="http://schemas.microsoft.com/office/drawing/2014/main" id="{AC1F3181-4294-4E76-932F-721A688E71D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3" name="5 CuadroTexto" hidden="1">
          <a:extLst>
            <a:ext uri="{FF2B5EF4-FFF2-40B4-BE49-F238E27FC236}">
              <a16:creationId xmlns:a16="http://schemas.microsoft.com/office/drawing/2014/main" id="{1031BD49-01E1-4675-81A5-698AA701808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4" name="5 CuadroTexto" hidden="1">
          <a:extLst>
            <a:ext uri="{FF2B5EF4-FFF2-40B4-BE49-F238E27FC236}">
              <a16:creationId xmlns:a16="http://schemas.microsoft.com/office/drawing/2014/main" id="{4543D128-DA2C-4F07-A550-F515360ACCA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5" name="5 CuadroTexto" hidden="1">
          <a:extLst>
            <a:ext uri="{FF2B5EF4-FFF2-40B4-BE49-F238E27FC236}">
              <a16:creationId xmlns:a16="http://schemas.microsoft.com/office/drawing/2014/main" id="{29C16D20-D649-4873-8E54-8C7A1075D4E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6" name="5 CuadroTexto" hidden="1">
          <a:extLst>
            <a:ext uri="{FF2B5EF4-FFF2-40B4-BE49-F238E27FC236}">
              <a16:creationId xmlns:a16="http://schemas.microsoft.com/office/drawing/2014/main" id="{7DA87951-0643-439F-A7E4-A2C5896BE08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7" name="5 CuadroTexto" hidden="1">
          <a:extLst>
            <a:ext uri="{FF2B5EF4-FFF2-40B4-BE49-F238E27FC236}">
              <a16:creationId xmlns:a16="http://schemas.microsoft.com/office/drawing/2014/main" id="{AA8767B1-8120-4DC1-9B98-9796F3D0448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8" name="5 CuadroTexto" hidden="1">
          <a:extLst>
            <a:ext uri="{FF2B5EF4-FFF2-40B4-BE49-F238E27FC236}">
              <a16:creationId xmlns:a16="http://schemas.microsoft.com/office/drawing/2014/main" id="{6E262A6F-5B89-4911-9976-4F83D8E354D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79" name="5 CuadroTexto" hidden="1">
          <a:extLst>
            <a:ext uri="{FF2B5EF4-FFF2-40B4-BE49-F238E27FC236}">
              <a16:creationId xmlns:a16="http://schemas.microsoft.com/office/drawing/2014/main" id="{14AA261A-EE20-47D6-B472-1D9A6AD36FF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0" name="5 CuadroTexto" hidden="1">
          <a:extLst>
            <a:ext uri="{FF2B5EF4-FFF2-40B4-BE49-F238E27FC236}">
              <a16:creationId xmlns:a16="http://schemas.microsoft.com/office/drawing/2014/main" id="{8C418757-1AE6-47A5-9D1F-F543D803132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1" name="5 CuadroTexto" hidden="1">
          <a:extLst>
            <a:ext uri="{FF2B5EF4-FFF2-40B4-BE49-F238E27FC236}">
              <a16:creationId xmlns:a16="http://schemas.microsoft.com/office/drawing/2014/main" id="{386ECBC9-C168-4D4D-AABD-CDC23220A9C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2" name="5 CuadroTexto" hidden="1">
          <a:extLst>
            <a:ext uri="{FF2B5EF4-FFF2-40B4-BE49-F238E27FC236}">
              <a16:creationId xmlns:a16="http://schemas.microsoft.com/office/drawing/2014/main" id="{914ECA77-1774-4FF1-A4BC-CE0602FBEEE1}"/>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3" name="5 CuadroTexto" hidden="1">
          <a:extLst>
            <a:ext uri="{FF2B5EF4-FFF2-40B4-BE49-F238E27FC236}">
              <a16:creationId xmlns:a16="http://schemas.microsoft.com/office/drawing/2014/main" id="{68D4A817-4AF4-46AC-AB20-D56BFE51820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4" name="5 CuadroTexto" hidden="1">
          <a:extLst>
            <a:ext uri="{FF2B5EF4-FFF2-40B4-BE49-F238E27FC236}">
              <a16:creationId xmlns:a16="http://schemas.microsoft.com/office/drawing/2014/main" id="{3745A572-A40A-47A6-BAE4-E890977A03B7}"/>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5" name="5 CuadroTexto" hidden="1">
          <a:extLst>
            <a:ext uri="{FF2B5EF4-FFF2-40B4-BE49-F238E27FC236}">
              <a16:creationId xmlns:a16="http://schemas.microsoft.com/office/drawing/2014/main" id="{0FBE7659-BE2F-4919-8871-77B32C7D076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6" name="5 CuadroTexto" hidden="1">
          <a:extLst>
            <a:ext uri="{FF2B5EF4-FFF2-40B4-BE49-F238E27FC236}">
              <a16:creationId xmlns:a16="http://schemas.microsoft.com/office/drawing/2014/main" id="{1EAC2612-FD06-4BA0-BECE-585E1EB0CE8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7" name="5 CuadroTexto" hidden="1">
          <a:extLst>
            <a:ext uri="{FF2B5EF4-FFF2-40B4-BE49-F238E27FC236}">
              <a16:creationId xmlns:a16="http://schemas.microsoft.com/office/drawing/2014/main" id="{322211B5-19A6-43FC-B567-EC1ADD18263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8" name="103 CuadroTexto" hidden="1">
          <a:extLst>
            <a:ext uri="{FF2B5EF4-FFF2-40B4-BE49-F238E27FC236}">
              <a16:creationId xmlns:a16="http://schemas.microsoft.com/office/drawing/2014/main" id="{67FEB698-60A3-463D-A3FA-006392A9946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89" name="2 CuadroTexto" hidden="1">
          <a:extLst>
            <a:ext uri="{FF2B5EF4-FFF2-40B4-BE49-F238E27FC236}">
              <a16:creationId xmlns:a16="http://schemas.microsoft.com/office/drawing/2014/main" id="{4C0493DF-BAAC-4F00-B4ED-1089897B9F8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0" name="106 CuadroTexto" hidden="1">
          <a:extLst>
            <a:ext uri="{FF2B5EF4-FFF2-40B4-BE49-F238E27FC236}">
              <a16:creationId xmlns:a16="http://schemas.microsoft.com/office/drawing/2014/main" id="{F903353B-8DD6-417A-B9B3-09B9FC351065}"/>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1" name="2 CuadroTexto" hidden="1">
          <a:extLst>
            <a:ext uri="{FF2B5EF4-FFF2-40B4-BE49-F238E27FC236}">
              <a16:creationId xmlns:a16="http://schemas.microsoft.com/office/drawing/2014/main" id="{9886208A-19EF-46B8-AF84-D1601301DF3E}"/>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2" name="5 CuadroTexto" hidden="1">
          <a:extLst>
            <a:ext uri="{FF2B5EF4-FFF2-40B4-BE49-F238E27FC236}">
              <a16:creationId xmlns:a16="http://schemas.microsoft.com/office/drawing/2014/main" id="{2C06614E-5E05-4934-AB27-B2AA1AEDA00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3" name="5 CuadroTexto" hidden="1">
          <a:extLst>
            <a:ext uri="{FF2B5EF4-FFF2-40B4-BE49-F238E27FC236}">
              <a16:creationId xmlns:a16="http://schemas.microsoft.com/office/drawing/2014/main" id="{F490D3AD-0312-4999-B3F3-0180600FB01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4" name="5 CuadroTexto" hidden="1">
          <a:extLst>
            <a:ext uri="{FF2B5EF4-FFF2-40B4-BE49-F238E27FC236}">
              <a16:creationId xmlns:a16="http://schemas.microsoft.com/office/drawing/2014/main" id="{9C15A2E4-D485-4C19-A27A-783A116E5F3A}"/>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5" name="5 CuadroTexto" hidden="1">
          <a:extLst>
            <a:ext uri="{FF2B5EF4-FFF2-40B4-BE49-F238E27FC236}">
              <a16:creationId xmlns:a16="http://schemas.microsoft.com/office/drawing/2014/main" id="{B0C5D7EE-15B9-4D03-A155-154875569893}"/>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6" name="5 CuadroTexto" hidden="1">
          <a:extLst>
            <a:ext uri="{FF2B5EF4-FFF2-40B4-BE49-F238E27FC236}">
              <a16:creationId xmlns:a16="http://schemas.microsoft.com/office/drawing/2014/main" id="{F0237914-7445-437C-B7BE-1D8E6BBE0EA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7" name="5 CuadroTexto" hidden="1">
          <a:extLst>
            <a:ext uri="{FF2B5EF4-FFF2-40B4-BE49-F238E27FC236}">
              <a16:creationId xmlns:a16="http://schemas.microsoft.com/office/drawing/2014/main" id="{59665673-DECB-4F71-96E9-F1E5BAFD08C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8" name="5 CuadroTexto" hidden="1">
          <a:extLst>
            <a:ext uri="{FF2B5EF4-FFF2-40B4-BE49-F238E27FC236}">
              <a16:creationId xmlns:a16="http://schemas.microsoft.com/office/drawing/2014/main" id="{83ED8120-A3C0-4302-823E-BD46DBDEEA66}"/>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1999" name="5 CuadroTexto" hidden="1">
          <a:extLst>
            <a:ext uri="{FF2B5EF4-FFF2-40B4-BE49-F238E27FC236}">
              <a16:creationId xmlns:a16="http://schemas.microsoft.com/office/drawing/2014/main" id="{DB5509E4-B26B-4653-BBA2-2671FC9E393F}"/>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0" name="5 CuadroTexto" hidden="1">
          <a:extLst>
            <a:ext uri="{FF2B5EF4-FFF2-40B4-BE49-F238E27FC236}">
              <a16:creationId xmlns:a16="http://schemas.microsoft.com/office/drawing/2014/main" id="{A1B042A3-BB06-4757-98E4-EF931FF79B6B}"/>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1" name="5 CuadroTexto" hidden="1">
          <a:extLst>
            <a:ext uri="{FF2B5EF4-FFF2-40B4-BE49-F238E27FC236}">
              <a16:creationId xmlns:a16="http://schemas.microsoft.com/office/drawing/2014/main" id="{365D183B-1BF9-4989-AEF3-33C3E61878AC}"/>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2" name="5 CuadroTexto" hidden="1">
          <a:extLst>
            <a:ext uri="{FF2B5EF4-FFF2-40B4-BE49-F238E27FC236}">
              <a16:creationId xmlns:a16="http://schemas.microsoft.com/office/drawing/2014/main" id="{71B8B8C7-1497-44C9-BB65-C8CB910F5EB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3" name="5 CuadroTexto" hidden="1">
          <a:extLst>
            <a:ext uri="{FF2B5EF4-FFF2-40B4-BE49-F238E27FC236}">
              <a16:creationId xmlns:a16="http://schemas.microsoft.com/office/drawing/2014/main" id="{3DA05157-8025-41D3-B512-E3C47473DF9D}"/>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4" name="5 CuadroTexto" hidden="1">
          <a:extLst>
            <a:ext uri="{FF2B5EF4-FFF2-40B4-BE49-F238E27FC236}">
              <a16:creationId xmlns:a16="http://schemas.microsoft.com/office/drawing/2014/main" id="{12B8881D-4C0C-4334-B498-BAD36F4835E4}"/>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5" name="5 CuadroTexto" hidden="1">
          <a:extLst>
            <a:ext uri="{FF2B5EF4-FFF2-40B4-BE49-F238E27FC236}">
              <a16:creationId xmlns:a16="http://schemas.microsoft.com/office/drawing/2014/main" id="{2C1D55D9-01EA-4BB7-B641-935652AE91F8}"/>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6" name="5 CuadroTexto" hidden="1">
          <a:extLst>
            <a:ext uri="{FF2B5EF4-FFF2-40B4-BE49-F238E27FC236}">
              <a16:creationId xmlns:a16="http://schemas.microsoft.com/office/drawing/2014/main" id="{4DE8028C-E90E-49C5-A617-EA577D5823F2}"/>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1172</xdr:row>
      <xdr:rowOff>0</xdr:rowOff>
    </xdr:from>
    <xdr:ext cx="185487" cy="264560"/>
    <xdr:sp macro="" textlink="">
      <xdr:nvSpPr>
        <xdr:cNvPr id="2007" name="5 CuadroTexto" hidden="1">
          <a:extLst>
            <a:ext uri="{FF2B5EF4-FFF2-40B4-BE49-F238E27FC236}">
              <a16:creationId xmlns:a16="http://schemas.microsoft.com/office/drawing/2014/main" id="{3DD04C1A-579E-4521-B28E-1BE40342F2E0}"/>
            </a:ext>
          </a:extLst>
        </xdr:cNvPr>
        <xdr:cNvSpPr txBox="1"/>
      </xdr:nvSpPr>
      <xdr:spPr>
        <a:xfrm>
          <a:off x="652145" y="7789545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08" name="1 CuadroTexto" hidden="1">
          <a:extLst>
            <a:ext uri="{FF2B5EF4-FFF2-40B4-BE49-F238E27FC236}">
              <a16:creationId xmlns:a16="http://schemas.microsoft.com/office/drawing/2014/main" id="{2944BDED-6E99-4F07-8B2E-4A4F0C3018A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09" name="3 CuadroTexto" hidden="1">
          <a:extLst>
            <a:ext uri="{FF2B5EF4-FFF2-40B4-BE49-F238E27FC236}">
              <a16:creationId xmlns:a16="http://schemas.microsoft.com/office/drawing/2014/main" id="{99C5EFFE-674E-44AD-8534-B534A1784CD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0" name="5 CuadroTexto" hidden="1">
          <a:extLst>
            <a:ext uri="{FF2B5EF4-FFF2-40B4-BE49-F238E27FC236}">
              <a16:creationId xmlns:a16="http://schemas.microsoft.com/office/drawing/2014/main" id="{6B91BEE8-86B7-4E20-B3E1-034E9449DF8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1" name="5 CuadroTexto" hidden="1">
          <a:extLst>
            <a:ext uri="{FF2B5EF4-FFF2-40B4-BE49-F238E27FC236}">
              <a16:creationId xmlns:a16="http://schemas.microsoft.com/office/drawing/2014/main" id="{F597B568-5F26-4D89-A680-90AB37BA9DA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2" name="5 CuadroTexto" hidden="1">
          <a:extLst>
            <a:ext uri="{FF2B5EF4-FFF2-40B4-BE49-F238E27FC236}">
              <a16:creationId xmlns:a16="http://schemas.microsoft.com/office/drawing/2014/main" id="{9B9BE8B2-95D1-4229-A842-7C2C0E1DDAF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3" name="5 CuadroTexto" hidden="1">
          <a:extLst>
            <a:ext uri="{FF2B5EF4-FFF2-40B4-BE49-F238E27FC236}">
              <a16:creationId xmlns:a16="http://schemas.microsoft.com/office/drawing/2014/main" id="{1AF0F1C5-239A-46D2-9766-C945D4599FC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4" name="5 CuadroTexto" hidden="1">
          <a:extLst>
            <a:ext uri="{FF2B5EF4-FFF2-40B4-BE49-F238E27FC236}">
              <a16:creationId xmlns:a16="http://schemas.microsoft.com/office/drawing/2014/main" id="{825EDDA2-820E-4328-AC71-7BBC1CA99E4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5" name="5 CuadroTexto" hidden="1">
          <a:extLst>
            <a:ext uri="{FF2B5EF4-FFF2-40B4-BE49-F238E27FC236}">
              <a16:creationId xmlns:a16="http://schemas.microsoft.com/office/drawing/2014/main" id="{970B039F-662E-4EFF-9869-8E37DCF22EB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6" name="5 CuadroTexto" hidden="1">
          <a:extLst>
            <a:ext uri="{FF2B5EF4-FFF2-40B4-BE49-F238E27FC236}">
              <a16:creationId xmlns:a16="http://schemas.microsoft.com/office/drawing/2014/main" id="{FFD71B1A-8F66-4AE3-9120-28D61000F28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7" name="5 CuadroTexto" hidden="1">
          <a:extLst>
            <a:ext uri="{FF2B5EF4-FFF2-40B4-BE49-F238E27FC236}">
              <a16:creationId xmlns:a16="http://schemas.microsoft.com/office/drawing/2014/main" id="{55703EA8-F30D-4D47-86ED-884B5334D0E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8" name="5 CuadroTexto" hidden="1">
          <a:extLst>
            <a:ext uri="{FF2B5EF4-FFF2-40B4-BE49-F238E27FC236}">
              <a16:creationId xmlns:a16="http://schemas.microsoft.com/office/drawing/2014/main" id="{38EF69DE-0B47-4BFB-B6EF-02EC4467E4C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19" name="5 CuadroTexto" hidden="1">
          <a:extLst>
            <a:ext uri="{FF2B5EF4-FFF2-40B4-BE49-F238E27FC236}">
              <a16:creationId xmlns:a16="http://schemas.microsoft.com/office/drawing/2014/main" id="{A81DE6CE-56BD-401F-8157-360D1CBA6F8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0" name="5 CuadroTexto" hidden="1">
          <a:extLst>
            <a:ext uri="{FF2B5EF4-FFF2-40B4-BE49-F238E27FC236}">
              <a16:creationId xmlns:a16="http://schemas.microsoft.com/office/drawing/2014/main" id="{C1191202-E091-423F-81E2-65C34B702DD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1" name="5 CuadroTexto" hidden="1">
          <a:extLst>
            <a:ext uri="{FF2B5EF4-FFF2-40B4-BE49-F238E27FC236}">
              <a16:creationId xmlns:a16="http://schemas.microsoft.com/office/drawing/2014/main" id="{CA29675A-1E56-4A75-9903-8F57ACD369C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2" name="5 CuadroTexto" hidden="1">
          <a:extLst>
            <a:ext uri="{FF2B5EF4-FFF2-40B4-BE49-F238E27FC236}">
              <a16:creationId xmlns:a16="http://schemas.microsoft.com/office/drawing/2014/main" id="{122B7127-2ABC-43C5-A971-37046297C7F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3" name="5 CuadroTexto" hidden="1">
          <a:extLst>
            <a:ext uri="{FF2B5EF4-FFF2-40B4-BE49-F238E27FC236}">
              <a16:creationId xmlns:a16="http://schemas.microsoft.com/office/drawing/2014/main" id="{850AA8A9-1AB3-47AD-BB1B-429481DE3D7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4" name="5 CuadroTexto" hidden="1">
          <a:extLst>
            <a:ext uri="{FF2B5EF4-FFF2-40B4-BE49-F238E27FC236}">
              <a16:creationId xmlns:a16="http://schemas.microsoft.com/office/drawing/2014/main" id="{7991CB80-4FF1-4310-A90E-557B84F744F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5" name="5 CuadroTexto" hidden="1">
          <a:extLst>
            <a:ext uri="{FF2B5EF4-FFF2-40B4-BE49-F238E27FC236}">
              <a16:creationId xmlns:a16="http://schemas.microsoft.com/office/drawing/2014/main" id="{F84189C0-B5CF-4821-A2C8-7C9CC8B155F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6" name="5 CuadroTexto" hidden="1">
          <a:extLst>
            <a:ext uri="{FF2B5EF4-FFF2-40B4-BE49-F238E27FC236}">
              <a16:creationId xmlns:a16="http://schemas.microsoft.com/office/drawing/2014/main" id="{636BEC29-CA65-4E6E-9736-F9D6D2D4DE7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7" name="5 CuadroTexto" hidden="1">
          <a:extLst>
            <a:ext uri="{FF2B5EF4-FFF2-40B4-BE49-F238E27FC236}">
              <a16:creationId xmlns:a16="http://schemas.microsoft.com/office/drawing/2014/main" id="{8E09FFC3-F2FD-43DF-94F9-337575A0D41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8" name="5 CuadroTexto" hidden="1">
          <a:extLst>
            <a:ext uri="{FF2B5EF4-FFF2-40B4-BE49-F238E27FC236}">
              <a16:creationId xmlns:a16="http://schemas.microsoft.com/office/drawing/2014/main" id="{70F11BF1-1F4E-4569-BD95-41F1B2846F1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29" name="5 CuadroTexto" hidden="1">
          <a:extLst>
            <a:ext uri="{FF2B5EF4-FFF2-40B4-BE49-F238E27FC236}">
              <a16:creationId xmlns:a16="http://schemas.microsoft.com/office/drawing/2014/main" id="{6192D35F-1F1D-4015-B0F1-DD6527EC002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0" name="5 CuadroTexto" hidden="1">
          <a:extLst>
            <a:ext uri="{FF2B5EF4-FFF2-40B4-BE49-F238E27FC236}">
              <a16:creationId xmlns:a16="http://schemas.microsoft.com/office/drawing/2014/main" id="{A3A9E14F-FFA1-483D-AF13-464D4C6BBFA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1" name="5 CuadroTexto" hidden="1">
          <a:extLst>
            <a:ext uri="{FF2B5EF4-FFF2-40B4-BE49-F238E27FC236}">
              <a16:creationId xmlns:a16="http://schemas.microsoft.com/office/drawing/2014/main" id="{B58EC679-FC96-4024-AA32-0E6F5F7DE81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2" name="5 CuadroTexto" hidden="1">
          <a:extLst>
            <a:ext uri="{FF2B5EF4-FFF2-40B4-BE49-F238E27FC236}">
              <a16:creationId xmlns:a16="http://schemas.microsoft.com/office/drawing/2014/main" id="{584078B9-3E3A-459A-95D3-CCBAA01D549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3" name="5 CuadroTexto" hidden="1">
          <a:extLst>
            <a:ext uri="{FF2B5EF4-FFF2-40B4-BE49-F238E27FC236}">
              <a16:creationId xmlns:a16="http://schemas.microsoft.com/office/drawing/2014/main" id="{DC37CC3F-4B7B-48CB-966A-014E75D4B0D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4" name="5 CuadroTexto" hidden="1">
          <a:extLst>
            <a:ext uri="{FF2B5EF4-FFF2-40B4-BE49-F238E27FC236}">
              <a16:creationId xmlns:a16="http://schemas.microsoft.com/office/drawing/2014/main" id="{63CCAA0A-59BD-473E-979C-69152BFDBD5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5" name="5 CuadroTexto" hidden="1">
          <a:extLst>
            <a:ext uri="{FF2B5EF4-FFF2-40B4-BE49-F238E27FC236}">
              <a16:creationId xmlns:a16="http://schemas.microsoft.com/office/drawing/2014/main" id="{7045601A-99B7-41D4-9AB1-82A7057EDEC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6" name="5 CuadroTexto" hidden="1">
          <a:extLst>
            <a:ext uri="{FF2B5EF4-FFF2-40B4-BE49-F238E27FC236}">
              <a16:creationId xmlns:a16="http://schemas.microsoft.com/office/drawing/2014/main" id="{4DD6DBC4-3DE4-4413-9947-E1BA73E0A18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7" name="5 CuadroTexto" hidden="1">
          <a:extLst>
            <a:ext uri="{FF2B5EF4-FFF2-40B4-BE49-F238E27FC236}">
              <a16:creationId xmlns:a16="http://schemas.microsoft.com/office/drawing/2014/main" id="{A2546175-B642-4D2E-8F64-463EC1B4ED5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8" name="5 CuadroTexto" hidden="1">
          <a:extLst>
            <a:ext uri="{FF2B5EF4-FFF2-40B4-BE49-F238E27FC236}">
              <a16:creationId xmlns:a16="http://schemas.microsoft.com/office/drawing/2014/main" id="{F96E9E60-4274-4347-9213-3ED7A3B4EF8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39" name="5 CuadroTexto" hidden="1">
          <a:extLst>
            <a:ext uri="{FF2B5EF4-FFF2-40B4-BE49-F238E27FC236}">
              <a16:creationId xmlns:a16="http://schemas.microsoft.com/office/drawing/2014/main" id="{F8B71F77-C948-467E-A789-9C421FB04E1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0" name="5 CuadroTexto" hidden="1">
          <a:extLst>
            <a:ext uri="{FF2B5EF4-FFF2-40B4-BE49-F238E27FC236}">
              <a16:creationId xmlns:a16="http://schemas.microsoft.com/office/drawing/2014/main" id="{9A9447D9-6CF2-423F-9AAA-93DA04C4C6A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1" name="5 CuadroTexto" hidden="1">
          <a:extLst>
            <a:ext uri="{FF2B5EF4-FFF2-40B4-BE49-F238E27FC236}">
              <a16:creationId xmlns:a16="http://schemas.microsoft.com/office/drawing/2014/main" id="{F6D1C2C5-8E59-4D22-8359-93E8723AD21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2" name="2 CuadroTexto" hidden="1">
          <a:extLst>
            <a:ext uri="{FF2B5EF4-FFF2-40B4-BE49-F238E27FC236}">
              <a16:creationId xmlns:a16="http://schemas.microsoft.com/office/drawing/2014/main" id="{6A51C9AF-8AAC-409E-980F-F08D6C9AF90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3" name="5 CuadroTexto" hidden="1">
          <a:extLst>
            <a:ext uri="{FF2B5EF4-FFF2-40B4-BE49-F238E27FC236}">
              <a16:creationId xmlns:a16="http://schemas.microsoft.com/office/drawing/2014/main" id="{DED50FE4-6764-44F4-BC86-29B2C0F93A8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4" name="5 CuadroTexto" hidden="1">
          <a:extLst>
            <a:ext uri="{FF2B5EF4-FFF2-40B4-BE49-F238E27FC236}">
              <a16:creationId xmlns:a16="http://schemas.microsoft.com/office/drawing/2014/main" id="{B5AE0500-E18E-4911-A588-B3C07135B89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5" name="5 CuadroTexto" hidden="1">
          <a:extLst>
            <a:ext uri="{FF2B5EF4-FFF2-40B4-BE49-F238E27FC236}">
              <a16:creationId xmlns:a16="http://schemas.microsoft.com/office/drawing/2014/main" id="{07E1475C-E640-4221-9A09-13070AC1308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6" name="5 CuadroTexto" hidden="1">
          <a:extLst>
            <a:ext uri="{FF2B5EF4-FFF2-40B4-BE49-F238E27FC236}">
              <a16:creationId xmlns:a16="http://schemas.microsoft.com/office/drawing/2014/main" id="{E052C442-A1F2-42FE-ADEB-797311FC2CF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7" name="5 CuadroTexto" hidden="1">
          <a:extLst>
            <a:ext uri="{FF2B5EF4-FFF2-40B4-BE49-F238E27FC236}">
              <a16:creationId xmlns:a16="http://schemas.microsoft.com/office/drawing/2014/main" id="{7D289B1C-8DFA-4B37-9F83-75E533FE8B7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8" name="5 CuadroTexto" hidden="1">
          <a:extLst>
            <a:ext uri="{FF2B5EF4-FFF2-40B4-BE49-F238E27FC236}">
              <a16:creationId xmlns:a16="http://schemas.microsoft.com/office/drawing/2014/main" id="{8741A48A-91D6-4F9B-A981-61D74C84FA1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49" name="5 CuadroTexto" hidden="1">
          <a:extLst>
            <a:ext uri="{FF2B5EF4-FFF2-40B4-BE49-F238E27FC236}">
              <a16:creationId xmlns:a16="http://schemas.microsoft.com/office/drawing/2014/main" id="{964D0A25-3BAC-4E9C-A640-B0ABC030C42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0" name="5 CuadroTexto" hidden="1">
          <a:extLst>
            <a:ext uri="{FF2B5EF4-FFF2-40B4-BE49-F238E27FC236}">
              <a16:creationId xmlns:a16="http://schemas.microsoft.com/office/drawing/2014/main" id="{831A8129-C213-41E6-9F09-33D770615C8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1" name="5 CuadroTexto" hidden="1">
          <a:extLst>
            <a:ext uri="{FF2B5EF4-FFF2-40B4-BE49-F238E27FC236}">
              <a16:creationId xmlns:a16="http://schemas.microsoft.com/office/drawing/2014/main" id="{13E5F56A-4B1B-4B32-B43B-6C9850A6667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2" name="5 CuadroTexto" hidden="1">
          <a:extLst>
            <a:ext uri="{FF2B5EF4-FFF2-40B4-BE49-F238E27FC236}">
              <a16:creationId xmlns:a16="http://schemas.microsoft.com/office/drawing/2014/main" id="{33865CBA-191E-4ADA-B8EC-72111E3F933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3" name="5 CuadroTexto" hidden="1">
          <a:extLst>
            <a:ext uri="{FF2B5EF4-FFF2-40B4-BE49-F238E27FC236}">
              <a16:creationId xmlns:a16="http://schemas.microsoft.com/office/drawing/2014/main" id="{E3ABCDE3-4E77-49E4-95B5-00E36B1D626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4" name="5 CuadroTexto" hidden="1">
          <a:extLst>
            <a:ext uri="{FF2B5EF4-FFF2-40B4-BE49-F238E27FC236}">
              <a16:creationId xmlns:a16="http://schemas.microsoft.com/office/drawing/2014/main" id="{440F527D-F654-47DA-A421-0F2CF8063FE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5" name="5 CuadroTexto" hidden="1">
          <a:extLst>
            <a:ext uri="{FF2B5EF4-FFF2-40B4-BE49-F238E27FC236}">
              <a16:creationId xmlns:a16="http://schemas.microsoft.com/office/drawing/2014/main" id="{1F857C0C-F1BC-431F-BF83-4C393FE082A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6" name="5 CuadroTexto" hidden="1">
          <a:extLst>
            <a:ext uri="{FF2B5EF4-FFF2-40B4-BE49-F238E27FC236}">
              <a16:creationId xmlns:a16="http://schemas.microsoft.com/office/drawing/2014/main" id="{52A5FBE8-0F0D-40FB-BC72-981DA7292E2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7" name="5 CuadroTexto" hidden="1">
          <a:extLst>
            <a:ext uri="{FF2B5EF4-FFF2-40B4-BE49-F238E27FC236}">
              <a16:creationId xmlns:a16="http://schemas.microsoft.com/office/drawing/2014/main" id="{8F5E1DAD-2E54-48BA-8BA0-52FD72CBE87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8" name="5 CuadroTexto" hidden="1">
          <a:extLst>
            <a:ext uri="{FF2B5EF4-FFF2-40B4-BE49-F238E27FC236}">
              <a16:creationId xmlns:a16="http://schemas.microsoft.com/office/drawing/2014/main" id="{C42139B2-1DF3-4FD3-B74E-E772E40F7EB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59" name="5 CuadroTexto" hidden="1">
          <a:extLst>
            <a:ext uri="{FF2B5EF4-FFF2-40B4-BE49-F238E27FC236}">
              <a16:creationId xmlns:a16="http://schemas.microsoft.com/office/drawing/2014/main" id="{BD1B0A5F-82C1-4F84-958A-33D3DB62B9D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0" name="5 CuadroTexto" hidden="1">
          <a:extLst>
            <a:ext uri="{FF2B5EF4-FFF2-40B4-BE49-F238E27FC236}">
              <a16:creationId xmlns:a16="http://schemas.microsoft.com/office/drawing/2014/main" id="{82360490-53AD-4E68-84A6-25C43A05A8B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1" name="103 CuadroTexto" hidden="1">
          <a:extLst>
            <a:ext uri="{FF2B5EF4-FFF2-40B4-BE49-F238E27FC236}">
              <a16:creationId xmlns:a16="http://schemas.microsoft.com/office/drawing/2014/main" id="{550B6C61-7055-4603-882A-34DBE1EDD97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2" name="2 CuadroTexto" hidden="1">
          <a:extLst>
            <a:ext uri="{FF2B5EF4-FFF2-40B4-BE49-F238E27FC236}">
              <a16:creationId xmlns:a16="http://schemas.microsoft.com/office/drawing/2014/main" id="{A1DACF47-81D2-4971-BE96-8EFC17E3319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3" name="106 CuadroTexto" hidden="1">
          <a:extLst>
            <a:ext uri="{FF2B5EF4-FFF2-40B4-BE49-F238E27FC236}">
              <a16:creationId xmlns:a16="http://schemas.microsoft.com/office/drawing/2014/main" id="{5ECA42B4-97FA-4589-872C-982EDF2F7A2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4" name="2 CuadroTexto" hidden="1">
          <a:extLst>
            <a:ext uri="{FF2B5EF4-FFF2-40B4-BE49-F238E27FC236}">
              <a16:creationId xmlns:a16="http://schemas.microsoft.com/office/drawing/2014/main" id="{F2B28A9B-D9BB-4FE3-A29B-6D344FC975E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5" name="5 CuadroTexto" hidden="1">
          <a:extLst>
            <a:ext uri="{FF2B5EF4-FFF2-40B4-BE49-F238E27FC236}">
              <a16:creationId xmlns:a16="http://schemas.microsoft.com/office/drawing/2014/main" id="{487CB383-FD5E-40E5-867C-DA2A8953744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6" name="5 CuadroTexto" hidden="1">
          <a:extLst>
            <a:ext uri="{FF2B5EF4-FFF2-40B4-BE49-F238E27FC236}">
              <a16:creationId xmlns:a16="http://schemas.microsoft.com/office/drawing/2014/main" id="{127E2154-FDB8-4399-BB31-14A78310AFB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7" name="5 CuadroTexto" hidden="1">
          <a:extLst>
            <a:ext uri="{FF2B5EF4-FFF2-40B4-BE49-F238E27FC236}">
              <a16:creationId xmlns:a16="http://schemas.microsoft.com/office/drawing/2014/main" id="{8BD00C76-4462-4BCC-A594-173C02F422C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8" name="5 CuadroTexto" hidden="1">
          <a:extLst>
            <a:ext uri="{FF2B5EF4-FFF2-40B4-BE49-F238E27FC236}">
              <a16:creationId xmlns:a16="http://schemas.microsoft.com/office/drawing/2014/main" id="{9B2B176F-D3E0-428F-84C1-4001814D6F2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69" name="5 CuadroTexto" hidden="1">
          <a:extLst>
            <a:ext uri="{FF2B5EF4-FFF2-40B4-BE49-F238E27FC236}">
              <a16:creationId xmlns:a16="http://schemas.microsoft.com/office/drawing/2014/main" id="{B141CAB7-8906-4C33-AC58-D0FCA7C5DBE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0" name="5 CuadroTexto" hidden="1">
          <a:extLst>
            <a:ext uri="{FF2B5EF4-FFF2-40B4-BE49-F238E27FC236}">
              <a16:creationId xmlns:a16="http://schemas.microsoft.com/office/drawing/2014/main" id="{ED964544-004E-4245-B537-2F94856DE54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1" name="5 CuadroTexto" hidden="1">
          <a:extLst>
            <a:ext uri="{FF2B5EF4-FFF2-40B4-BE49-F238E27FC236}">
              <a16:creationId xmlns:a16="http://schemas.microsoft.com/office/drawing/2014/main" id="{855BC0F8-AC67-44EC-AF7F-577CF71FFF3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2" name="5 CuadroTexto" hidden="1">
          <a:extLst>
            <a:ext uri="{FF2B5EF4-FFF2-40B4-BE49-F238E27FC236}">
              <a16:creationId xmlns:a16="http://schemas.microsoft.com/office/drawing/2014/main" id="{4644EEEA-8D11-474D-B029-9699F94051D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3" name="5 CuadroTexto" hidden="1">
          <a:extLst>
            <a:ext uri="{FF2B5EF4-FFF2-40B4-BE49-F238E27FC236}">
              <a16:creationId xmlns:a16="http://schemas.microsoft.com/office/drawing/2014/main" id="{AAC6BCEF-CE74-4CB1-AE21-DC9E0AAC344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4" name="5 CuadroTexto" hidden="1">
          <a:extLst>
            <a:ext uri="{FF2B5EF4-FFF2-40B4-BE49-F238E27FC236}">
              <a16:creationId xmlns:a16="http://schemas.microsoft.com/office/drawing/2014/main" id="{9117C81A-5276-45AE-B83D-C2E83FADA07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5" name="5 CuadroTexto" hidden="1">
          <a:extLst>
            <a:ext uri="{FF2B5EF4-FFF2-40B4-BE49-F238E27FC236}">
              <a16:creationId xmlns:a16="http://schemas.microsoft.com/office/drawing/2014/main" id="{3E018FDE-DFDE-4B99-9772-1786A939F6B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6" name="5 CuadroTexto" hidden="1">
          <a:extLst>
            <a:ext uri="{FF2B5EF4-FFF2-40B4-BE49-F238E27FC236}">
              <a16:creationId xmlns:a16="http://schemas.microsoft.com/office/drawing/2014/main" id="{9DDA8808-1D81-4785-A5B6-F720F768564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7" name="5 CuadroTexto" hidden="1">
          <a:extLst>
            <a:ext uri="{FF2B5EF4-FFF2-40B4-BE49-F238E27FC236}">
              <a16:creationId xmlns:a16="http://schemas.microsoft.com/office/drawing/2014/main" id="{A2EA4D7F-A40B-4FC6-93F8-92001A3A66F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8" name="5 CuadroTexto" hidden="1">
          <a:extLst>
            <a:ext uri="{FF2B5EF4-FFF2-40B4-BE49-F238E27FC236}">
              <a16:creationId xmlns:a16="http://schemas.microsoft.com/office/drawing/2014/main" id="{3B24AD52-B2BB-4597-97C5-D08C02DAC9F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79" name="5 CuadroTexto" hidden="1">
          <a:extLst>
            <a:ext uri="{FF2B5EF4-FFF2-40B4-BE49-F238E27FC236}">
              <a16:creationId xmlns:a16="http://schemas.microsoft.com/office/drawing/2014/main" id="{94993566-A297-436E-999F-8EA84964135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080" name="5 CuadroTexto" hidden="1">
          <a:extLst>
            <a:ext uri="{FF2B5EF4-FFF2-40B4-BE49-F238E27FC236}">
              <a16:creationId xmlns:a16="http://schemas.microsoft.com/office/drawing/2014/main" id="{C401FD35-AEB3-461B-A267-560951F2BFE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1" name="255 CuadroTexto" hidden="1">
          <a:extLst>
            <a:ext uri="{FF2B5EF4-FFF2-40B4-BE49-F238E27FC236}">
              <a16:creationId xmlns:a16="http://schemas.microsoft.com/office/drawing/2014/main" id="{404B5D86-6CDE-4A5F-85EB-C7811F8B54D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2" name="256 CuadroTexto" hidden="1">
          <a:extLst>
            <a:ext uri="{FF2B5EF4-FFF2-40B4-BE49-F238E27FC236}">
              <a16:creationId xmlns:a16="http://schemas.microsoft.com/office/drawing/2014/main" id="{BF122CAC-F48E-4097-A488-3185F324BA4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3" name="5 CuadroTexto" hidden="1">
          <a:extLst>
            <a:ext uri="{FF2B5EF4-FFF2-40B4-BE49-F238E27FC236}">
              <a16:creationId xmlns:a16="http://schemas.microsoft.com/office/drawing/2014/main" id="{6CF9EDFD-27B1-43CA-B0A1-BA803DEE12C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4" name="5 CuadroTexto" hidden="1">
          <a:extLst>
            <a:ext uri="{FF2B5EF4-FFF2-40B4-BE49-F238E27FC236}">
              <a16:creationId xmlns:a16="http://schemas.microsoft.com/office/drawing/2014/main" id="{FEE140F1-D52F-4306-BAF8-0BBCDAC1D2A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5" name="5 CuadroTexto" hidden="1">
          <a:extLst>
            <a:ext uri="{FF2B5EF4-FFF2-40B4-BE49-F238E27FC236}">
              <a16:creationId xmlns:a16="http://schemas.microsoft.com/office/drawing/2014/main" id="{772270EF-848D-4EFD-886B-2A661433FDE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6" name="5 CuadroTexto" hidden="1">
          <a:extLst>
            <a:ext uri="{FF2B5EF4-FFF2-40B4-BE49-F238E27FC236}">
              <a16:creationId xmlns:a16="http://schemas.microsoft.com/office/drawing/2014/main" id="{E8AEB498-A659-4315-BCDD-5EB73BFFEFA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7" name="5 CuadroTexto" hidden="1">
          <a:extLst>
            <a:ext uri="{FF2B5EF4-FFF2-40B4-BE49-F238E27FC236}">
              <a16:creationId xmlns:a16="http://schemas.microsoft.com/office/drawing/2014/main" id="{9922C9E9-32B5-4877-9594-91128BD5D7F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8" name="5 CuadroTexto" hidden="1">
          <a:extLst>
            <a:ext uri="{FF2B5EF4-FFF2-40B4-BE49-F238E27FC236}">
              <a16:creationId xmlns:a16="http://schemas.microsoft.com/office/drawing/2014/main" id="{89226B14-26E4-45B1-B713-430E0A05311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89" name="5 CuadroTexto" hidden="1">
          <a:extLst>
            <a:ext uri="{FF2B5EF4-FFF2-40B4-BE49-F238E27FC236}">
              <a16:creationId xmlns:a16="http://schemas.microsoft.com/office/drawing/2014/main" id="{564571DA-E4F4-4C58-9E76-9BCA71D3AF3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0" name="5 CuadroTexto" hidden="1">
          <a:extLst>
            <a:ext uri="{FF2B5EF4-FFF2-40B4-BE49-F238E27FC236}">
              <a16:creationId xmlns:a16="http://schemas.microsoft.com/office/drawing/2014/main" id="{14EA220C-AA8E-4370-8FBC-B9D57DCEDE4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1" name="5 CuadroTexto" hidden="1">
          <a:extLst>
            <a:ext uri="{FF2B5EF4-FFF2-40B4-BE49-F238E27FC236}">
              <a16:creationId xmlns:a16="http://schemas.microsoft.com/office/drawing/2014/main" id="{4709A77E-5488-4FD6-A356-95B9735DABC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2" name="5 CuadroTexto" hidden="1">
          <a:extLst>
            <a:ext uri="{FF2B5EF4-FFF2-40B4-BE49-F238E27FC236}">
              <a16:creationId xmlns:a16="http://schemas.microsoft.com/office/drawing/2014/main" id="{DA75D851-85BF-41DA-8612-2C40152B132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3" name="5 CuadroTexto" hidden="1">
          <a:extLst>
            <a:ext uri="{FF2B5EF4-FFF2-40B4-BE49-F238E27FC236}">
              <a16:creationId xmlns:a16="http://schemas.microsoft.com/office/drawing/2014/main" id="{DC8EB8B7-F3FC-4D3E-BF8C-24FD5247FFF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4" name="5 CuadroTexto" hidden="1">
          <a:extLst>
            <a:ext uri="{FF2B5EF4-FFF2-40B4-BE49-F238E27FC236}">
              <a16:creationId xmlns:a16="http://schemas.microsoft.com/office/drawing/2014/main" id="{B86A291F-39BD-4BFB-AFD2-E09D6369FA1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5" name="5 CuadroTexto" hidden="1">
          <a:extLst>
            <a:ext uri="{FF2B5EF4-FFF2-40B4-BE49-F238E27FC236}">
              <a16:creationId xmlns:a16="http://schemas.microsoft.com/office/drawing/2014/main" id="{CB2834B7-2D01-4CB2-AE02-CA04F102EDC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6" name="5 CuadroTexto" hidden="1">
          <a:extLst>
            <a:ext uri="{FF2B5EF4-FFF2-40B4-BE49-F238E27FC236}">
              <a16:creationId xmlns:a16="http://schemas.microsoft.com/office/drawing/2014/main" id="{D6DCD422-999E-4192-AAD5-2EF191061A9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7" name="5 CuadroTexto" hidden="1">
          <a:extLst>
            <a:ext uri="{FF2B5EF4-FFF2-40B4-BE49-F238E27FC236}">
              <a16:creationId xmlns:a16="http://schemas.microsoft.com/office/drawing/2014/main" id="{4BA655E3-C35E-4799-B7BD-AD3FC4D2D50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8" name="5 CuadroTexto" hidden="1">
          <a:extLst>
            <a:ext uri="{FF2B5EF4-FFF2-40B4-BE49-F238E27FC236}">
              <a16:creationId xmlns:a16="http://schemas.microsoft.com/office/drawing/2014/main" id="{8388F8E5-1641-4316-B802-9AC80CC4765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099" name="5 CuadroTexto" hidden="1">
          <a:extLst>
            <a:ext uri="{FF2B5EF4-FFF2-40B4-BE49-F238E27FC236}">
              <a16:creationId xmlns:a16="http://schemas.microsoft.com/office/drawing/2014/main" id="{B082E07A-45EB-47CC-AFC0-CDD657D7111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0" name="5 CuadroTexto" hidden="1">
          <a:extLst>
            <a:ext uri="{FF2B5EF4-FFF2-40B4-BE49-F238E27FC236}">
              <a16:creationId xmlns:a16="http://schemas.microsoft.com/office/drawing/2014/main" id="{5AA420A5-B406-420F-AEBE-141C9D5E31A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1" name="5 CuadroTexto" hidden="1">
          <a:extLst>
            <a:ext uri="{FF2B5EF4-FFF2-40B4-BE49-F238E27FC236}">
              <a16:creationId xmlns:a16="http://schemas.microsoft.com/office/drawing/2014/main" id="{6D3402F9-C308-4D6C-B3DB-D1DF66FADA3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2" name="5 CuadroTexto" hidden="1">
          <a:extLst>
            <a:ext uri="{FF2B5EF4-FFF2-40B4-BE49-F238E27FC236}">
              <a16:creationId xmlns:a16="http://schemas.microsoft.com/office/drawing/2014/main" id="{83E7D967-1E12-4AF3-AE43-72696B9C44D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3" name="5 CuadroTexto" hidden="1">
          <a:extLst>
            <a:ext uri="{FF2B5EF4-FFF2-40B4-BE49-F238E27FC236}">
              <a16:creationId xmlns:a16="http://schemas.microsoft.com/office/drawing/2014/main" id="{AD077777-2117-4154-8964-40057ADFBE4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4" name="5 CuadroTexto" hidden="1">
          <a:extLst>
            <a:ext uri="{FF2B5EF4-FFF2-40B4-BE49-F238E27FC236}">
              <a16:creationId xmlns:a16="http://schemas.microsoft.com/office/drawing/2014/main" id="{4967E00C-C5E0-4AFF-98BF-B1CF3E1D75A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5" name="5 CuadroTexto" hidden="1">
          <a:extLst>
            <a:ext uri="{FF2B5EF4-FFF2-40B4-BE49-F238E27FC236}">
              <a16:creationId xmlns:a16="http://schemas.microsoft.com/office/drawing/2014/main" id="{8DDE567E-C951-4B64-8D64-9E996AD5EB8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6" name="5 CuadroTexto" hidden="1">
          <a:extLst>
            <a:ext uri="{FF2B5EF4-FFF2-40B4-BE49-F238E27FC236}">
              <a16:creationId xmlns:a16="http://schemas.microsoft.com/office/drawing/2014/main" id="{339F9C4E-7F48-4A8B-8ADA-84E6AC38F76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7" name="5 CuadroTexto" hidden="1">
          <a:extLst>
            <a:ext uri="{FF2B5EF4-FFF2-40B4-BE49-F238E27FC236}">
              <a16:creationId xmlns:a16="http://schemas.microsoft.com/office/drawing/2014/main" id="{29F8B284-296C-45A1-8D39-D6E1095880E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8" name="5 CuadroTexto" hidden="1">
          <a:extLst>
            <a:ext uri="{FF2B5EF4-FFF2-40B4-BE49-F238E27FC236}">
              <a16:creationId xmlns:a16="http://schemas.microsoft.com/office/drawing/2014/main" id="{A524B309-29C4-45DF-9B93-0740195FBC4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09" name="5 CuadroTexto" hidden="1">
          <a:extLst>
            <a:ext uri="{FF2B5EF4-FFF2-40B4-BE49-F238E27FC236}">
              <a16:creationId xmlns:a16="http://schemas.microsoft.com/office/drawing/2014/main" id="{A54844C9-229A-4B8A-8DFC-71DF3029A99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0" name="5 CuadroTexto" hidden="1">
          <a:extLst>
            <a:ext uri="{FF2B5EF4-FFF2-40B4-BE49-F238E27FC236}">
              <a16:creationId xmlns:a16="http://schemas.microsoft.com/office/drawing/2014/main" id="{D79D0FFF-FF9E-4F25-A625-8F3D71883CA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1" name="5 CuadroTexto" hidden="1">
          <a:extLst>
            <a:ext uri="{FF2B5EF4-FFF2-40B4-BE49-F238E27FC236}">
              <a16:creationId xmlns:a16="http://schemas.microsoft.com/office/drawing/2014/main" id="{78AF6A69-21D3-4154-84EB-D5A75A18682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2" name="5 CuadroTexto" hidden="1">
          <a:extLst>
            <a:ext uri="{FF2B5EF4-FFF2-40B4-BE49-F238E27FC236}">
              <a16:creationId xmlns:a16="http://schemas.microsoft.com/office/drawing/2014/main" id="{52001276-F5A8-4433-A91C-5BE7A046B7E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3" name="5 CuadroTexto" hidden="1">
          <a:extLst>
            <a:ext uri="{FF2B5EF4-FFF2-40B4-BE49-F238E27FC236}">
              <a16:creationId xmlns:a16="http://schemas.microsoft.com/office/drawing/2014/main" id="{B159597E-97B4-40DC-B278-0656DBA0372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4" name="5 CuadroTexto" hidden="1">
          <a:extLst>
            <a:ext uri="{FF2B5EF4-FFF2-40B4-BE49-F238E27FC236}">
              <a16:creationId xmlns:a16="http://schemas.microsoft.com/office/drawing/2014/main" id="{4958D539-06CD-4BF8-BF56-0549D6928CC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5" name="2 CuadroTexto" hidden="1">
          <a:extLst>
            <a:ext uri="{FF2B5EF4-FFF2-40B4-BE49-F238E27FC236}">
              <a16:creationId xmlns:a16="http://schemas.microsoft.com/office/drawing/2014/main" id="{8708983C-82F1-4E8F-831F-4E9B74CDE03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6" name="5 CuadroTexto" hidden="1">
          <a:extLst>
            <a:ext uri="{FF2B5EF4-FFF2-40B4-BE49-F238E27FC236}">
              <a16:creationId xmlns:a16="http://schemas.microsoft.com/office/drawing/2014/main" id="{4FA238FE-6297-474E-B536-F26C78B0BEC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7" name="5 CuadroTexto" hidden="1">
          <a:extLst>
            <a:ext uri="{FF2B5EF4-FFF2-40B4-BE49-F238E27FC236}">
              <a16:creationId xmlns:a16="http://schemas.microsoft.com/office/drawing/2014/main" id="{8CC924AF-59BE-4116-9244-86CD72E3298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8" name="5 CuadroTexto" hidden="1">
          <a:extLst>
            <a:ext uri="{FF2B5EF4-FFF2-40B4-BE49-F238E27FC236}">
              <a16:creationId xmlns:a16="http://schemas.microsoft.com/office/drawing/2014/main" id="{B87A77D0-3840-4493-8533-75E6CEEAC3D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19" name="5 CuadroTexto" hidden="1">
          <a:extLst>
            <a:ext uri="{FF2B5EF4-FFF2-40B4-BE49-F238E27FC236}">
              <a16:creationId xmlns:a16="http://schemas.microsoft.com/office/drawing/2014/main" id="{8FF0957B-4BD0-4D39-98F2-E7F8F58C63E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0" name="5 CuadroTexto" hidden="1">
          <a:extLst>
            <a:ext uri="{FF2B5EF4-FFF2-40B4-BE49-F238E27FC236}">
              <a16:creationId xmlns:a16="http://schemas.microsoft.com/office/drawing/2014/main" id="{A8BC6DAC-E99B-4C7A-9A5A-491198F957A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1" name="5 CuadroTexto" hidden="1">
          <a:extLst>
            <a:ext uri="{FF2B5EF4-FFF2-40B4-BE49-F238E27FC236}">
              <a16:creationId xmlns:a16="http://schemas.microsoft.com/office/drawing/2014/main" id="{77BF3DDC-4234-4FD8-AF1D-344CA99A8C1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2" name="5 CuadroTexto" hidden="1">
          <a:extLst>
            <a:ext uri="{FF2B5EF4-FFF2-40B4-BE49-F238E27FC236}">
              <a16:creationId xmlns:a16="http://schemas.microsoft.com/office/drawing/2014/main" id="{4F935928-5F9E-49AC-8D43-F98123F3E94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3" name="5 CuadroTexto" hidden="1">
          <a:extLst>
            <a:ext uri="{FF2B5EF4-FFF2-40B4-BE49-F238E27FC236}">
              <a16:creationId xmlns:a16="http://schemas.microsoft.com/office/drawing/2014/main" id="{55CA0679-3C81-40A0-A0BB-46BF9D7D93D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4" name="5 CuadroTexto" hidden="1">
          <a:extLst>
            <a:ext uri="{FF2B5EF4-FFF2-40B4-BE49-F238E27FC236}">
              <a16:creationId xmlns:a16="http://schemas.microsoft.com/office/drawing/2014/main" id="{FA412266-1A85-4DF8-8196-0A59FA2C2A5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5" name="5 CuadroTexto" hidden="1">
          <a:extLst>
            <a:ext uri="{FF2B5EF4-FFF2-40B4-BE49-F238E27FC236}">
              <a16:creationId xmlns:a16="http://schemas.microsoft.com/office/drawing/2014/main" id="{FB1429A9-1F67-4A50-966D-8F8EDCC9C11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6" name="5 CuadroTexto" hidden="1">
          <a:extLst>
            <a:ext uri="{FF2B5EF4-FFF2-40B4-BE49-F238E27FC236}">
              <a16:creationId xmlns:a16="http://schemas.microsoft.com/office/drawing/2014/main" id="{67717235-FE90-469D-8CB3-33A794E466B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7" name="5 CuadroTexto" hidden="1">
          <a:extLst>
            <a:ext uri="{FF2B5EF4-FFF2-40B4-BE49-F238E27FC236}">
              <a16:creationId xmlns:a16="http://schemas.microsoft.com/office/drawing/2014/main" id="{2623F9AE-87F7-4B5E-809C-165F8524A3D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8" name="5 CuadroTexto" hidden="1">
          <a:extLst>
            <a:ext uri="{FF2B5EF4-FFF2-40B4-BE49-F238E27FC236}">
              <a16:creationId xmlns:a16="http://schemas.microsoft.com/office/drawing/2014/main" id="{4C374DE3-A56B-4BAF-8E9D-63622F0BC17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29" name="5 CuadroTexto" hidden="1">
          <a:extLst>
            <a:ext uri="{FF2B5EF4-FFF2-40B4-BE49-F238E27FC236}">
              <a16:creationId xmlns:a16="http://schemas.microsoft.com/office/drawing/2014/main" id="{E6657580-29C5-4C1E-98D9-0E8B1EADBE7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0" name="5 CuadroTexto" hidden="1">
          <a:extLst>
            <a:ext uri="{FF2B5EF4-FFF2-40B4-BE49-F238E27FC236}">
              <a16:creationId xmlns:a16="http://schemas.microsoft.com/office/drawing/2014/main" id="{154F6AE1-8187-4B12-9118-B52D6A30067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1" name="5 CuadroTexto" hidden="1">
          <a:extLst>
            <a:ext uri="{FF2B5EF4-FFF2-40B4-BE49-F238E27FC236}">
              <a16:creationId xmlns:a16="http://schemas.microsoft.com/office/drawing/2014/main" id="{0437B67F-3230-471F-949E-DECF15FCAD4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2" name="5 CuadroTexto" hidden="1">
          <a:extLst>
            <a:ext uri="{FF2B5EF4-FFF2-40B4-BE49-F238E27FC236}">
              <a16:creationId xmlns:a16="http://schemas.microsoft.com/office/drawing/2014/main" id="{67D1C303-DB49-492C-BA37-822F4EF176A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3" name="5 CuadroTexto" hidden="1">
          <a:extLst>
            <a:ext uri="{FF2B5EF4-FFF2-40B4-BE49-F238E27FC236}">
              <a16:creationId xmlns:a16="http://schemas.microsoft.com/office/drawing/2014/main" id="{84DE487F-8038-4780-9910-E86827A2FA7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4" name="308 CuadroTexto" hidden="1">
          <a:extLst>
            <a:ext uri="{FF2B5EF4-FFF2-40B4-BE49-F238E27FC236}">
              <a16:creationId xmlns:a16="http://schemas.microsoft.com/office/drawing/2014/main" id="{EEB595D2-6820-4DEC-9C5F-32C891A0351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5" name="2 CuadroTexto" hidden="1">
          <a:extLst>
            <a:ext uri="{FF2B5EF4-FFF2-40B4-BE49-F238E27FC236}">
              <a16:creationId xmlns:a16="http://schemas.microsoft.com/office/drawing/2014/main" id="{048ED7A2-FAAB-46A8-9152-F34F92A6FC9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6" name="310 CuadroTexto" hidden="1">
          <a:extLst>
            <a:ext uri="{FF2B5EF4-FFF2-40B4-BE49-F238E27FC236}">
              <a16:creationId xmlns:a16="http://schemas.microsoft.com/office/drawing/2014/main" id="{ECD493DB-B11D-4572-A34E-92305621D40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7" name="2 CuadroTexto" hidden="1">
          <a:extLst>
            <a:ext uri="{FF2B5EF4-FFF2-40B4-BE49-F238E27FC236}">
              <a16:creationId xmlns:a16="http://schemas.microsoft.com/office/drawing/2014/main" id="{E5574470-489C-4A4D-9CAC-0598CE407C5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8" name="5 CuadroTexto" hidden="1">
          <a:extLst>
            <a:ext uri="{FF2B5EF4-FFF2-40B4-BE49-F238E27FC236}">
              <a16:creationId xmlns:a16="http://schemas.microsoft.com/office/drawing/2014/main" id="{7C503C3B-24F2-430B-9787-A1026F9FA02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39" name="5 CuadroTexto" hidden="1">
          <a:extLst>
            <a:ext uri="{FF2B5EF4-FFF2-40B4-BE49-F238E27FC236}">
              <a16:creationId xmlns:a16="http://schemas.microsoft.com/office/drawing/2014/main" id="{3B679DCE-0C37-4FDA-9DCA-A1D7CD2C85D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0" name="5 CuadroTexto" hidden="1">
          <a:extLst>
            <a:ext uri="{FF2B5EF4-FFF2-40B4-BE49-F238E27FC236}">
              <a16:creationId xmlns:a16="http://schemas.microsoft.com/office/drawing/2014/main" id="{B4884A8F-BB12-47AD-BA3D-CAA1FECEA8D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1" name="5 CuadroTexto" hidden="1">
          <a:extLst>
            <a:ext uri="{FF2B5EF4-FFF2-40B4-BE49-F238E27FC236}">
              <a16:creationId xmlns:a16="http://schemas.microsoft.com/office/drawing/2014/main" id="{F487B4A5-8AB9-4C40-BBAB-D93EF332F01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2" name="5 CuadroTexto" hidden="1">
          <a:extLst>
            <a:ext uri="{FF2B5EF4-FFF2-40B4-BE49-F238E27FC236}">
              <a16:creationId xmlns:a16="http://schemas.microsoft.com/office/drawing/2014/main" id="{BE19CA1B-66DE-4EFB-8FE0-38E0FF98A21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3" name="5 CuadroTexto" hidden="1">
          <a:extLst>
            <a:ext uri="{FF2B5EF4-FFF2-40B4-BE49-F238E27FC236}">
              <a16:creationId xmlns:a16="http://schemas.microsoft.com/office/drawing/2014/main" id="{84380267-74F7-4567-A71C-78D0A12DABF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4" name="5 CuadroTexto" hidden="1">
          <a:extLst>
            <a:ext uri="{FF2B5EF4-FFF2-40B4-BE49-F238E27FC236}">
              <a16:creationId xmlns:a16="http://schemas.microsoft.com/office/drawing/2014/main" id="{F48DE23F-69C8-4234-A123-E1B29608739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5" name="5 CuadroTexto" hidden="1">
          <a:extLst>
            <a:ext uri="{FF2B5EF4-FFF2-40B4-BE49-F238E27FC236}">
              <a16:creationId xmlns:a16="http://schemas.microsoft.com/office/drawing/2014/main" id="{6DD614D2-22DF-4716-A863-99894EF3475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6" name="5 CuadroTexto" hidden="1">
          <a:extLst>
            <a:ext uri="{FF2B5EF4-FFF2-40B4-BE49-F238E27FC236}">
              <a16:creationId xmlns:a16="http://schemas.microsoft.com/office/drawing/2014/main" id="{7A44D689-8099-423B-8552-2012CFE22CB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7" name="5 CuadroTexto" hidden="1">
          <a:extLst>
            <a:ext uri="{FF2B5EF4-FFF2-40B4-BE49-F238E27FC236}">
              <a16:creationId xmlns:a16="http://schemas.microsoft.com/office/drawing/2014/main" id="{4232651C-35E7-425C-91B9-B190124FA73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8" name="5 CuadroTexto" hidden="1">
          <a:extLst>
            <a:ext uri="{FF2B5EF4-FFF2-40B4-BE49-F238E27FC236}">
              <a16:creationId xmlns:a16="http://schemas.microsoft.com/office/drawing/2014/main" id="{472F24D0-03E4-41C9-A51F-4F9C7AA5D1B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49" name="5 CuadroTexto" hidden="1">
          <a:extLst>
            <a:ext uri="{FF2B5EF4-FFF2-40B4-BE49-F238E27FC236}">
              <a16:creationId xmlns:a16="http://schemas.microsoft.com/office/drawing/2014/main" id="{A53DB8C7-E19D-4D26-9CDF-F1761410CEA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0" name="5 CuadroTexto" hidden="1">
          <a:extLst>
            <a:ext uri="{FF2B5EF4-FFF2-40B4-BE49-F238E27FC236}">
              <a16:creationId xmlns:a16="http://schemas.microsoft.com/office/drawing/2014/main" id="{99F16B1C-0661-43D7-842B-187E6C3EFB4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1" name="5 CuadroTexto" hidden="1">
          <a:extLst>
            <a:ext uri="{FF2B5EF4-FFF2-40B4-BE49-F238E27FC236}">
              <a16:creationId xmlns:a16="http://schemas.microsoft.com/office/drawing/2014/main" id="{6A82ABCD-F288-483A-8E63-1D279CFB836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2" name="5 CuadroTexto" hidden="1">
          <a:extLst>
            <a:ext uri="{FF2B5EF4-FFF2-40B4-BE49-F238E27FC236}">
              <a16:creationId xmlns:a16="http://schemas.microsoft.com/office/drawing/2014/main" id="{3F815E13-56F0-4F50-A686-779F0C13469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3" name="5 CuadroTexto" hidden="1">
          <a:extLst>
            <a:ext uri="{FF2B5EF4-FFF2-40B4-BE49-F238E27FC236}">
              <a16:creationId xmlns:a16="http://schemas.microsoft.com/office/drawing/2014/main" id="{C1CCE726-C8A8-4631-955F-38CE55BD769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4" name="255 CuadroTexto" hidden="1">
          <a:extLst>
            <a:ext uri="{FF2B5EF4-FFF2-40B4-BE49-F238E27FC236}">
              <a16:creationId xmlns:a16="http://schemas.microsoft.com/office/drawing/2014/main" id="{15329783-DFF0-4234-87FB-5FDDCB076A9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5" name="256 CuadroTexto" hidden="1">
          <a:extLst>
            <a:ext uri="{FF2B5EF4-FFF2-40B4-BE49-F238E27FC236}">
              <a16:creationId xmlns:a16="http://schemas.microsoft.com/office/drawing/2014/main" id="{C0769452-AC85-4734-AE5D-0CC061BCD1B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6" name="5 CuadroTexto" hidden="1">
          <a:extLst>
            <a:ext uri="{FF2B5EF4-FFF2-40B4-BE49-F238E27FC236}">
              <a16:creationId xmlns:a16="http://schemas.microsoft.com/office/drawing/2014/main" id="{A5D39B4C-43A0-428B-938F-CDA9A3B1772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7" name="5 CuadroTexto" hidden="1">
          <a:extLst>
            <a:ext uri="{FF2B5EF4-FFF2-40B4-BE49-F238E27FC236}">
              <a16:creationId xmlns:a16="http://schemas.microsoft.com/office/drawing/2014/main" id="{B012FA84-7C05-450F-B1AA-272BEBE2BF8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8" name="5 CuadroTexto" hidden="1">
          <a:extLst>
            <a:ext uri="{FF2B5EF4-FFF2-40B4-BE49-F238E27FC236}">
              <a16:creationId xmlns:a16="http://schemas.microsoft.com/office/drawing/2014/main" id="{4AE3E975-7116-4828-9700-46F4E90E777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59" name="5 CuadroTexto" hidden="1">
          <a:extLst>
            <a:ext uri="{FF2B5EF4-FFF2-40B4-BE49-F238E27FC236}">
              <a16:creationId xmlns:a16="http://schemas.microsoft.com/office/drawing/2014/main" id="{B29D4937-67A9-48A5-84EB-01300FDB394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0" name="5 CuadroTexto" hidden="1">
          <a:extLst>
            <a:ext uri="{FF2B5EF4-FFF2-40B4-BE49-F238E27FC236}">
              <a16:creationId xmlns:a16="http://schemas.microsoft.com/office/drawing/2014/main" id="{A33E3DE6-FD19-4367-A6BE-2ADB1EAD4BC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1" name="5 CuadroTexto" hidden="1">
          <a:extLst>
            <a:ext uri="{FF2B5EF4-FFF2-40B4-BE49-F238E27FC236}">
              <a16:creationId xmlns:a16="http://schemas.microsoft.com/office/drawing/2014/main" id="{74E65968-178F-4C3A-840B-09B9E53D822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2" name="5 CuadroTexto" hidden="1">
          <a:extLst>
            <a:ext uri="{FF2B5EF4-FFF2-40B4-BE49-F238E27FC236}">
              <a16:creationId xmlns:a16="http://schemas.microsoft.com/office/drawing/2014/main" id="{27268D08-080F-409E-9755-6D0E43C0C1A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3" name="5 CuadroTexto" hidden="1">
          <a:extLst>
            <a:ext uri="{FF2B5EF4-FFF2-40B4-BE49-F238E27FC236}">
              <a16:creationId xmlns:a16="http://schemas.microsoft.com/office/drawing/2014/main" id="{888DD8D2-9121-4753-BADA-8676E6DD3DE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4" name="5 CuadroTexto" hidden="1">
          <a:extLst>
            <a:ext uri="{FF2B5EF4-FFF2-40B4-BE49-F238E27FC236}">
              <a16:creationId xmlns:a16="http://schemas.microsoft.com/office/drawing/2014/main" id="{AA186419-0C9B-48A4-BDB1-BEF9341FE73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5" name="5 CuadroTexto" hidden="1">
          <a:extLst>
            <a:ext uri="{FF2B5EF4-FFF2-40B4-BE49-F238E27FC236}">
              <a16:creationId xmlns:a16="http://schemas.microsoft.com/office/drawing/2014/main" id="{423C63A8-847F-438A-8DC7-F3C3B3CECB5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6" name="5 CuadroTexto" hidden="1">
          <a:extLst>
            <a:ext uri="{FF2B5EF4-FFF2-40B4-BE49-F238E27FC236}">
              <a16:creationId xmlns:a16="http://schemas.microsoft.com/office/drawing/2014/main" id="{3C57EDEC-CEFA-4062-86D7-13B8718BEC5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7" name="5 CuadroTexto" hidden="1">
          <a:extLst>
            <a:ext uri="{FF2B5EF4-FFF2-40B4-BE49-F238E27FC236}">
              <a16:creationId xmlns:a16="http://schemas.microsoft.com/office/drawing/2014/main" id="{518316A4-C774-4725-8DB1-7E28A255C50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8" name="5 CuadroTexto" hidden="1">
          <a:extLst>
            <a:ext uri="{FF2B5EF4-FFF2-40B4-BE49-F238E27FC236}">
              <a16:creationId xmlns:a16="http://schemas.microsoft.com/office/drawing/2014/main" id="{1AB20F37-0257-4C5B-AB91-6A60A6124C0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69" name="5 CuadroTexto" hidden="1">
          <a:extLst>
            <a:ext uri="{FF2B5EF4-FFF2-40B4-BE49-F238E27FC236}">
              <a16:creationId xmlns:a16="http://schemas.microsoft.com/office/drawing/2014/main" id="{52E390BC-B5E2-4E2F-92F6-547C9C3E3C0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0" name="5 CuadroTexto" hidden="1">
          <a:extLst>
            <a:ext uri="{FF2B5EF4-FFF2-40B4-BE49-F238E27FC236}">
              <a16:creationId xmlns:a16="http://schemas.microsoft.com/office/drawing/2014/main" id="{BDF44D9F-A08C-4929-8744-18F53546626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1" name="5 CuadroTexto" hidden="1">
          <a:extLst>
            <a:ext uri="{FF2B5EF4-FFF2-40B4-BE49-F238E27FC236}">
              <a16:creationId xmlns:a16="http://schemas.microsoft.com/office/drawing/2014/main" id="{7A6D5137-9E59-4695-A88C-18A6209A15F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2" name="5 CuadroTexto" hidden="1">
          <a:extLst>
            <a:ext uri="{FF2B5EF4-FFF2-40B4-BE49-F238E27FC236}">
              <a16:creationId xmlns:a16="http://schemas.microsoft.com/office/drawing/2014/main" id="{F2B2BFB4-C40A-4E10-B50A-0EAC1AC2D79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3" name="5 CuadroTexto" hidden="1">
          <a:extLst>
            <a:ext uri="{FF2B5EF4-FFF2-40B4-BE49-F238E27FC236}">
              <a16:creationId xmlns:a16="http://schemas.microsoft.com/office/drawing/2014/main" id="{1C24CA10-36C6-46EC-B5BC-D83049B35FD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4" name="5 CuadroTexto" hidden="1">
          <a:extLst>
            <a:ext uri="{FF2B5EF4-FFF2-40B4-BE49-F238E27FC236}">
              <a16:creationId xmlns:a16="http://schemas.microsoft.com/office/drawing/2014/main" id="{370A1CB7-5D38-49A6-BC74-E92DD15E91F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5" name="5 CuadroTexto" hidden="1">
          <a:extLst>
            <a:ext uri="{FF2B5EF4-FFF2-40B4-BE49-F238E27FC236}">
              <a16:creationId xmlns:a16="http://schemas.microsoft.com/office/drawing/2014/main" id="{C5C6615E-EBCF-4C91-A10F-9BE29D23CEA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6" name="5 CuadroTexto" hidden="1">
          <a:extLst>
            <a:ext uri="{FF2B5EF4-FFF2-40B4-BE49-F238E27FC236}">
              <a16:creationId xmlns:a16="http://schemas.microsoft.com/office/drawing/2014/main" id="{4E5C644C-1098-4A7D-872C-060702316CC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7" name="5 CuadroTexto" hidden="1">
          <a:extLst>
            <a:ext uri="{FF2B5EF4-FFF2-40B4-BE49-F238E27FC236}">
              <a16:creationId xmlns:a16="http://schemas.microsoft.com/office/drawing/2014/main" id="{5297CAF9-745E-4235-B1DA-4B9174C80C6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8" name="5 CuadroTexto" hidden="1">
          <a:extLst>
            <a:ext uri="{FF2B5EF4-FFF2-40B4-BE49-F238E27FC236}">
              <a16:creationId xmlns:a16="http://schemas.microsoft.com/office/drawing/2014/main" id="{EE738B9E-9A23-4CFC-B9F5-1FE046D195F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79" name="5 CuadroTexto" hidden="1">
          <a:extLst>
            <a:ext uri="{FF2B5EF4-FFF2-40B4-BE49-F238E27FC236}">
              <a16:creationId xmlns:a16="http://schemas.microsoft.com/office/drawing/2014/main" id="{B440524A-E293-493B-BFD1-87C12161B442}"/>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0" name="5 CuadroTexto" hidden="1">
          <a:extLst>
            <a:ext uri="{FF2B5EF4-FFF2-40B4-BE49-F238E27FC236}">
              <a16:creationId xmlns:a16="http://schemas.microsoft.com/office/drawing/2014/main" id="{28CD9413-ECBD-4C99-94A9-81A1D0F83AC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1" name="5 CuadroTexto" hidden="1">
          <a:extLst>
            <a:ext uri="{FF2B5EF4-FFF2-40B4-BE49-F238E27FC236}">
              <a16:creationId xmlns:a16="http://schemas.microsoft.com/office/drawing/2014/main" id="{02C19AB7-DC12-4B0A-A91E-D9F19A2EDBD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2" name="5 CuadroTexto" hidden="1">
          <a:extLst>
            <a:ext uri="{FF2B5EF4-FFF2-40B4-BE49-F238E27FC236}">
              <a16:creationId xmlns:a16="http://schemas.microsoft.com/office/drawing/2014/main" id="{7A521F19-116D-479C-8473-5034E90AF1D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3" name="5 CuadroTexto" hidden="1">
          <a:extLst>
            <a:ext uri="{FF2B5EF4-FFF2-40B4-BE49-F238E27FC236}">
              <a16:creationId xmlns:a16="http://schemas.microsoft.com/office/drawing/2014/main" id="{00D8ED54-9601-428F-A82A-46EE316C179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4" name="5 CuadroTexto" hidden="1">
          <a:extLst>
            <a:ext uri="{FF2B5EF4-FFF2-40B4-BE49-F238E27FC236}">
              <a16:creationId xmlns:a16="http://schemas.microsoft.com/office/drawing/2014/main" id="{6D91AF5E-D472-499E-91F5-988CCE0ECF7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5" name="5 CuadroTexto" hidden="1">
          <a:extLst>
            <a:ext uri="{FF2B5EF4-FFF2-40B4-BE49-F238E27FC236}">
              <a16:creationId xmlns:a16="http://schemas.microsoft.com/office/drawing/2014/main" id="{B10A04FA-9599-46DF-8E45-3A962FAEC99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6" name="5 CuadroTexto" hidden="1">
          <a:extLst>
            <a:ext uri="{FF2B5EF4-FFF2-40B4-BE49-F238E27FC236}">
              <a16:creationId xmlns:a16="http://schemas.microsoft.com/office/drawing/2014/main" id="{54560BF0-7256-439E-A5B2-767B45CFBC5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7" name="5 CuadroTexto" hidden="1">
          <a:extLst>
            <a:ext uri="{FF2B5EF4-FFF2-40B4-BE49-F238E27FC236}">
              <a16:creationId xmlns:a16="http://schemas.microsoft.com/office/drawing/2014/main" id="{68AEBDEC-DA11-43EE-8B8B-938FE72234D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8" name="2 CuadroTexto" hidden="1">
          <a:extLst>
            <a:ext uri="{FF2B5EF4-FFF2-40B4-BE49-F238E27FC236}">
              <a16:creationId xmlns:a16="http://schemas.microsoft.com/office/drawing/2014/main" id="{5C6DE74E-9B40-4661-8099-469609F9457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89" name="5 CuadroTexto" hidden="1">
          <a:extLst>
            <a:ext uri="{FF2B5EF4-FFF2-40B4-BE49-F238E27FC236}">
              <a16:creationId xmlns:a16="http://schemas.microsoft.com/office/drawing/2014/main" id="{7DAAF185-53DE-4133-BEEB-E26717A482E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0" name="5 CuadroTexto" hidden="1">
          <a:extLst>
            <a:ext uri="{FF2B5EF4-FFF2-40B4-BE49-F238E27FC236}">
              <a16:creationId xmlns:a16="http://schemas.microsoft.com/office/drawing/2014/main" id="{074DDF13-F373-4207-A25D-8FD889893F4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1" name="5 CuadroTexto" hidden="1">
          <a:extLst>
            <a:ext uri="{FF2B5EF4-FFF2-40B4-BE49-F238E27FC236}">
              <a16:creationId xmlns:a16="http://schemas.microsoft.com/office/drawing/2014/main" id="{A54296BC-4687-4E48-8841-E17FD5E8133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2" name="5 CuadroTexto" hidden="1">
          <a:extLst>
            <a:ext uri="{FF2B5EF4-FFF2-40B4-BE49-F238E27FC236}">
              <a16:creationId xmlns:a16="http://schemas.microsoft.com/office/drawing/2014/main" id="{0D36292C-2711-492D-AFBC-2DB741D2127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3" name="5 CuadroTexto" hidden="1">
          <a:extLst>
            <a:ext uri="{FF2B5EF4-FFF2-40B4-BE49-F238E27FC236}">
              <a16:creationId xmlns:a16="http://schemas.microsoft.com/office/drawing/2014/main" id="{BEEB901C-A527-401D-BDEC-9DCCA328300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4" name="5 CuadroTexto" hidden="1">
          <a:extLst>
            <a:ext uri="{FF2B5EF4-FFF2-40B4-BE49-F238E27FC236}">
              <a16:creationId xmlns:a16="http://schemas.microsoft.com/office/drawing/2014/main" id="{25941F55-CF59-4A47-8ECA-7F64BC4DF1A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5" name="5 CuadroTexto" hidden="1">
          <a:extLst>
            <a:ext uri="{FF2B5EF4-FFF2-40B4-BE49-F238E27FC236}">
              <a16:creationId xmlns:a16="http://schemas.microsoft.com/office/drawing/2014/main" id="{FA73CA50-A63D-411E-8C44-90DB3439CF05}"/>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6" name="5 CuadroTexto" hidden="1">
          <a:extLst>
            <a:ext uri="{FF2B5EF4-FFF2-40B4-BE49-F238E27FC236}">
              <a16:creationId xmlns:a16="http://schemas.microsoft.com/office/drawing/2014/main" id="{85B850A9-B65F-46C2-AA50-5098E4B22B7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7" name="5 CuadroTexto" hidden="1">
          <a:extLst>
            <a:ext uri="{FF2B5EF4-FFF2-40B4-BE49-F238E27FC236}">
              <a16:creationId xmlns:a16="http://schemas.microsoft.com/office/drawing/2014/main" id="{282C4583-A9D7-4D90-A5B5-DB15B9E922C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8" name="5 CuadroTexto" hidden="1">
          <a:extLst>
            <a:ext uri="{FF2B5EF4-FFF2-40B4-BE49-F238E27FC236}">
              <a16:creationId xmlns:a16="http://schemas.microsoft.com/office/drawing/2014/main" id="{526BF41D-F502-469E-9AE6-69DB6068190F}"/>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199" name="5 CuadroTexto" hidden="1">
          <a:extLst>
            <a:ext uri="{FF2B5EF4-FFF2-40B4-BE49-F238E27FC236}">
              <a16:creationId xmlns:a16="http://schemas.microsoft.com/office/drawing/2014/main" id="{505CA58D-6073-4823-B7E9-8DAAA39726F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0" name="5 CuadroTexto" hidden="1">
          <a:extLst>
            <a:ext uri="{FF2B5EF4-FFF2-40B4-BE49-F238E27FC236}">
              <a16:creationId xmlns:a16="http://schemas.microsoft.com/office/drawing/2014/main" id="{11D537FA-88B1-4981-ABE5-694BABBFB77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1" name="5 CuadroTexto" hidden="1">
          <a:extLst>
            <a:ext uri="{FF2B5EF4-FFF2-40B4-BE49-F238E27FC236}">
              <a16:creationId xmlns:a16="http://schemas.microsoft.com/office/drawing/2014/main" id="{5418FE3F-D8AA-4340-9F81-CEFB516387F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2" name="5 CuadroTexto" hidden="1">
          <a:extLst>
            <a:ext uri="{FF2B5EF4-FFF2-40B4-BE49-F238E27FC236}">
              <a16:creationId xmlns:a16="http://schemas.microsoft.com/office/drawing/2014/main" id="{66FBA53B-1B74-4ECA-B04B-541978B9C15D}"/>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3" name="5 CuadroTexto" hidden="1">
          <a:extLst>
            <a:ext uri="{FF2B5EF4-FFF2-40B4-BE49-F238E27FC236}">
              <a16:creationId xmlns:a16="http://schemas.microsoft.com/office/drawing/2014/main" id="{F51EACF6-860A-43C0-9CE0-556215032F7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4" name="5 CuadroTexto" hidden="1">
          <a:extLst>
            <a:ext uri="{FF2B5EF4-FFF2-40B4-BE49-F238E27FC236}">
              <a16:creationId xmlns:a16="http://schemas.microsoft.com/office/drawing/2014/main" id="{73A74E17-5E28-4BCF-898B-BC960025411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5" name="5 CuadroTexto" hidden="1">
          <a:extLst>
            <a:ext uri="{FF2B5EF4-FFF2-40B4-BE49-F238E27FC236}">
              <a16:creationId xmlns:a16="http://schemas.microsoft.com/office/drawing/2014/main" id="{780A16CD-D02C-4A03-8B2D-A7F01D4905D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6" name="5 CuadroTexto" hidden="1">
          <a:extLst>
            <a:ext uri="{FF2B5EF4-FFF2-40B4-BE49-F238E27FC236}">
              <a16:creationId xmlns:a16="http://schemas.microsoft.com/office/drawing/2014/main" id="{D04CACE1-D847-4047-B859-47CF4CD9208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7" name="308 CuadroTexto" hidden="1">
          <a:extLst>
            <a:ext uri="{FF2B5EF4-FFF2-40B4-BE49-F238E27FC236}">
              <a16:creationId xmlns:a16="http://schemas.microsoft.com/office/drawing/2014/main" id="{35C23274-13C2-432A-8472-28AF85751DC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8" name="2 CuadroTexto" hidden="1">
          <a:extLst>
            <a:ext uri="{FF2B5EF4-FFF2-40B4-BE49-F238E27FC236}">
              <a16:creationId xmlns:a16="http://schemas.microsoft.com/office/drawing/2014/main" id="{C6A358AB-695F-4952-9B1D-2154929CB2CE}"/>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09" name="310 CuadroTexto" hidden="1">
          <a:extLst>
            <a:ext uri="{FF2B5EF4-FFF2-40B4-BE49-F238E27FC236}">
              <a16:creationId xmlns:a16="http://schemas.microsoft.com/office/drawing/2014/main" id="{29837244-D8BE-4C1D-9829-10FAC20F6FF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0" name="2 CuadroTexto" hidden="1">
          <a:extLst>
            <a:ext uri="{FF2B5EF4-FFF2-40B4-BE49-F238E27FC236}">
              <a16:creationId xmlns:a16="http://schemas.microsoft.com/office/drawing/2014/main" id="{9CBD19C8-E24D-4094-A5A7-E68341BB522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1" name="5 CuadroTexto" hidden="1">
          <a:extLst>
            <a:ext uri="{FF2B5EF4-FFF2-40B4-BE49-F238E27FC236}">
              <a16:creationId xmlns:a16="http://schemas.microsoft.com/office/drawing/2014/main" id="{EC1D2552-8312-433D-8A08-44F21C985F1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2" name="5 CuadroTexto" hidden="1">
          <a:extLst>
            <a:ext uri="{FF2B5EF4-FFF2-40B4-BE49-F238E27FC236}">
              <a16:creationId xmlns:a16="http://schemas.microsoft.com/office/drawing/2014/main" id="{F7737CBD-CFB2-4EF1-9EB8-0B72BE389DC7}"/>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3" name="5 CuadroTexto" hidden="1">
          <a:extLst>
            <a:ext uri="{FF2B5EF4-FFF2-40B4-BE49-F238E27FC236}">
              <a16:creationId xmlns:a16="http://schemas.microsoft.com/office/drawing/2014/main" id="{DD7629A2-D675-4D15-A171-99418D55ED7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4" name="5 CuadroTexto" hidden="1">
          <a:extLst>
            <a:ext uri="{FF2B5EF4-FFF2-40B4-BE49-F238E27FC236}">
              <a16:creationId xmlns:a16="http://schemas.microsoft.com/office/drawing/2014/main" id="{5CFC51CD-4D0B-4A0F-AC3C-A2EB7E878210}"/>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5" name="5 CuadroTexto" hidden="1">
          <a:extLst>
            <a:ext uri="{FF2B5EF4-FFF2-40B4-BE49-F238E27FC236}">
              <a16:creationId xmlns:a16="http://schemas.microsoft.com/office/drawing/2014/main" id="{982130BC-9783-4FA6-8FCB-161317C1C028}"/>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6" name="5 CuadroTexto" hidden="1">
          <a:extLst>
            <a:ext uri="{FF2B5EF4-FFF2-40B4-BE49-F238E27FC236}">
              <a16:creationId xmlns:a16="http://schemas.microsoft.com/office/drawing/2014/main" id="{1EAC0A3F-0A4A-439F-A058-283915BE8B4C}"/>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7" name="5 CuadroTexto" hidden="1">
          <a:extLst>
            <a:ext uri="{FF2B5EF4-FFF2-40B4-BE49-F238E27FC236}">
              <a16:creationId xmlns:a16="http://schemas.microsoft.com/office/drawing/2014/main" id="{92DEF38D-90C0-479E-AFCE-2CFADA1AF9A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8" name="5 CuadroTexto" hidden="1">
          <a:extLst>
            <a:ext uri="{FF2B5EF4-FFF2-40B4-BE49-F238E27FC236}">
              <a16:creationId xmlns:a16="http://schemas.microsoft.com/office/drawing/2014/main" id="{2A80A71C-3E05-4299-9626-2E32BE69F3DA}"/>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19" name="5 CuadroTexto" hidden="1">
          <a:extLst>
            <a:ext uri="{FF2B5EF4-FFF2-40B4-BE49-F238E27FC236}">
              <a16:creationId xmlns:a16="http://schemas.microsoft.com/office/drawing/2014/main" id="{B951C477-0425-4ED7-B8EC-A8BB9BB49DF4}"/>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0" name="5 CuadroTexto" hidden="1">
          <a:extLst>
            <a:ext uri="{FF2B5EF4-FFF2-40B4-BE49-F238E27FC236}">
              <a16:creationId xmlns:a16="http://schemas.microsoft.com/office/drawing/2014/main" id="{E5AC683F-1884-4E63-8D7A-74FB3E4E03D6}"/>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1" name="5 CuadroTexto" hidden="1">
          <a:extLst>
            <a:ext uri="{FF2B5EF4-FFF2-40B4-BE49-F238E27FC236}">
              <a16:creationId xmlns:a16="http://schemas.microsoft.com/office/drawing/2014/main" id="{8113950F-F405-4016-8A79-D5AFBFDEAC5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2" name="5 CuadroTexto" hidden="1">
          <a:extLst>
            <a:ext uri="{FF2B5EF4-FFF2-40B4-BE49-F238E27FC236}">
              <a16:creationId xmlns:a16="http://schemas.microsoft.com/office/drawing/2014/main" id="{531E8E52-2FB8-4536-AE93-C5D06F469353}"/>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3" name="5 CuadroTexto" hidden="1">
          <a:extLst>
            <a:ext uri="{FF2B5EF4-FFF2-40B4-BE49-F238E27FC236}">
              <a16:creationId xmlns:a16="http://schemas.microsoft.com/office/drawing/2014/main" id="{D11F638B-F28D-489D-96F4-4FB9EF305151}"/>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4" name="5 CuadroTexto" hidden="1">
          <a:extLst>
            <a:ext uri="{FF2B5EF4-FFF2-40B4-BE49-F238E27FC236}">
              <a16:creationId xmlns:a16="http://schemas.microsoft.com/office/drawing/2014/main" id="{1E711338-3BF8-4CBA-B767-222F61542DE9}"/>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5" name="5 CuadroTexto" hidden="1">
          <a:extLst>
            <a:ext uri="{FF2B5EF4-FFF2-40B4-BE49-F238E27FC236}">
              <a16:creationId xmlns:a16="http://schemas.microsoft.com/office/drawing/2014/main" id="{29B49262-D875-4F17-9623-97606361311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1204</xdr:row>
      <xdr:rowOff>0</xdr:rowOff>
    </xdr:from>
    <xdr:ext cx="186801" cy="264560"/>
    <xdr:sp macro="" textlink="">
      <xdr:nvSpPr>
        <xdr:cNvPr id="2226" name="5 CuadroTexto" hidden="1">
          <a:extLst>
            <a:ext uri="{FF2B5EF4-FFF2-40B4-BE49-F238E27FC236}">
              <a16:creationId xmlns:a16="http://schemas.microsoft.com/office/drawing/2014/main" id="{53C8CF01-D138-402F-BAD6-505D03C39F5B}"/>
            </a:ext>
          </a:extLst>
        </xdr:cNvPr>
        <xdr:cNvSpPr txBox="1"/>
      </xdr:nvSpPr>
      <xdr:spPr>
        <a:xfrm>
          <a:off x="590550" y="10676572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27" name="1 CuadroTexto" hidden="1">
          <a:extLst>
            <a:ext uri="{FF2B5EF4-FFF2-40B4-BE49-F238E27FC236}">
              <a16:creationId xmlns:a16="http://schemas.microsoft.com/office/drawing/2014/main" id="{4EFEE053-EC7C-464A-9C04-B42141F7580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28" name="3 CuadroTexto" hidden="1">
          <a:extLst>
            <a:ext uri="{FF2B5EF4-FFF2-40B4-BE49-F238E27FC236}">
              <a16:creationId xmlns:a16="http://schemas.microsoft.com/office/drawing/2014/main" id="{DE7679B0-2015-44CE-BB87-B389A6433C9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29" name="5 CuadroTexto" hidden="1">
          <a:extLst>
            <a:ext uri="{FF2B5EF4-FFF2-40B4-BE49-F238E27FC236}">
              <a16:creationId xmlns:a16="http://schemas.microsoft.com/office/drawing/2014/main" id="{0817C6C7-4995-4E06-A050-20DFDD2C7A2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0" name="5 CuadroTexto" hidden="1">
          <a:extLst>
            <a:ext uri="{FF2B5EF4-FFF2-40B4-BE49-F238E27FC236}">
              <a16:creationId xmlns:a16="http://schemas.microsoft.com/office/drawing/2014/main" id="{C59313D8-88AD-461A-A3F9-F736F4BE9CE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1" name="5 CuadroTexto" hidden="1">
          <a:extLst>
            <a:ext uri="{FF2B5EF4-FFF2-40B4-BE49-F238E27FC236}">
              <a16:creationId xmlns:a16="http://schemas.microsoft.com/office/drawing/2014/main" id="{D0A1C3BE-28C9-4773-83F3-FDD91ECE6EB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2" name="5 CuadroTexto" hidden="1">
          <a:extLst>
            <a:ext uri="{FF2B5EF4-FFF2-40B4-BE49-F238E27FC236}">
              <a16:creationId xmlns:a16="http://schemas.microsoft.com/office/drawing/2014/main" id="{49E9727E-5D4F-4897-A0F1-A3966E47F81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3" name="5 CuadroTexto" hidden="1">
          <a:extLst>
            <a:ext uri="{FF2B5EF4-FFF2-40B4-BE49-F238E27FC236}">
              <a16:creationId xmlns:a16="http://schemas.microsoft.com/office/drawing/2014/main" id="{A619C57B-CB86-470C-8D90-6B648AEAB52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4" name="5 CuadroTexto" hidden="1">
          <a:extLst>
            <a:ext uri="{FF2B5EF4-FFF2-40B4-BE49-F238E27FC236}">
              <a16:creationId xmlns:a16="http://schemas.microsoft.com/office/drawing/2014/main" id="{F8062DE9-811C-4948-B7F8-356F96E36D2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5" name="5 CuadroTexto" hidden="1">
          <a:extLst>
            <a:ext uri="{FF2B5EF4-FFF2-40B4-BE49-F238E27FC236}">
              <a16:creationId xmlns:a16="http://schemas.microsoft.com/office/drawing/2014/main" id="{938CA4C1-B63A-4CCB-AD06-00FD379A9E8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6" name="5 CuadroTexto" hidden="1">
          <a:extLst>
            <a:ext uri="{FF2B5EF4-FFF2-40B4-BE49-F238E27FC236}">
              <a16:creationId xmlns:a16="http://schemas.microsoft.com/office/drawing/2014/main" id="{A706BFF3-F8C2-47AD-9931-B69A0736C85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7" name="5 CuadroTexto" hidden="1">
          <a:extLst>
            <a:ext uri="{FF2B5EF4-FFF2-40B4-BE49-F238E27FC236}">
              <a16:creationId xmlns:a16="http://schemas.microsoft.com/office/drawing/2014/main" id="{987F2954-6F5D-455F-9EAD-4E644D4E6C3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8" name="5 CuadroTexto" hidden="1">
          <a:extLst>
            <a:ext uri="{FF2B5EF4-FFF2-40B4-BE49-F238E27FC236}">
              <a16:creationId xmlns:a16="http://schemas.microsoft.com/office/drawing/2014/main" id="{506F5DE8-9BFC-41E6-B673-8E737DB05B6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39" name="5 CuadroTexto" hidden="1">
          <a:extLst>
            <a:ext uri="{FF2B5EF4-FFF2-40B4-BE49-F238E27FC236}">
              <a16:creationId xmlns:a16="http://schemas.microsoft.com/office/drawing/2014/main" id="{A0590B27-03DB-4513-A316-75BEF886EA9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0" name="5 CuadroTexto" hidden="1">
          <a:extLst>
            <a:ext uri="{FF2B5EF4-FFF2-40B4-BE49-F238E27FC236}">
              <a16:creationId xmlns:a16="http://schemas.microsoft.com/office/drawing/2014/main" id="{5E4BE75A-24BB-44CB-B133-86617F41847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1" name="5 CuadroTexto" hidden="1">
          <a:extLst>
            <a:ext uri="{FF2B5EF4-FFF2-40B4-BE49-F238E27FC236}">
              <a16:creationId xmlns:a16="http://schemas.microsoft.com/office/drawing/2014/main" id="{439F1DF1-65ED-4F8D-AC06-8E18EA051F7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2" name="5 CuadroTexto" hidden="1">
          <a:extLst>
            <a:ext uri="{FF2B5EF4-FFF2-40B4-BE49-F238E27FC236}">
              <a16:creationId xmlns:a16="http://schemas.microsoft.com/office/drawing/2014/main" id="{5964BC4C-8609-433A-8A65-F21CC94DAFB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3" name="5 CuadroTexto" hidden="1">
          <a:extLst>
            <a:ext uri="{FF2B5EF4-FFF2-40B4-BE49-F238E27FC236}">
              <a16:creationId xmlns:a16="http://schemas.microsoft.com/office/drawing/2014/main" id="{3DF5E8A7-9459-404C-A4A3-2FDB27E20EF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4" name="5 CuadroTexto" hidden="1">
          <a:extLst>
            <a:ext uri="{FF2B5EF4-FFF2-40B4-BE49-F238E27FC236}">
              <a16:creationId xmlns:a16="http://schemas.microsoft.com/office/drawing/2014/main" id="{C2F07490-DACB-4AAD-B737-7D41B454209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5" name="5 CuadroTexto" hidden="1">
          <a:extLst>
            <a:ext uri="{FF2B5EF4-FFF2-40B4-BE49-F238E27FC236}">
              <a16:creationId xmlns:a16="http://schemas.microsoft.com/office/drawing/2014/main" id="{41D1982D-E891-4576-A7B5-F6B09CB6FE6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6" name="5 CuadroTexto" hidden="1">
          <a:extLst>
            <a:ext uri="{FF2B5EF4-FFF2-40B4-BE49-F238E27FC236}">
              <a16:creationId xmlns:a16="http://schemas.microsoft.com/office/drawing/2014/main" id="{56EF3B6B-8BFA-4D3D-A3CF-D58146E0429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7" name="5 CuadroTexto" hidden="1">
          <a:extLst>
            <a:ext uri="{FF2B5EF4-FFF2-40B4-BE49-F238E27FC236}">
              <a16:creationId xmlns:a16="http://schemas.microsoft.com/office/drawing/2014/main" id="{B8C54F70-743D-49D5-8223-1DE785CA986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8" name="5 CuadroTexto" hidden="1">
          <a:extLst>
            <a:ext uri="{FF2B5EF4-FFF2-40B4-BE49-F238E27FC236}">
              <a16:creationId xmlns:a16="http://schemas.microsoft.com/office/drawing/2014/main" id="{4AE1DE75-DBCF-40D8-92EE-C179697017C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49" name="5 CuadroTexto" hidden="1">
          <a:extLst>
            <a:ext uri="{FF2B5EF4-FFF2-40B4-BE49-F238E27FC236}">
              <a16:creationId xmlns:a16="http://schemas.microsoft.com/office/drawing/2014/main" id="{99B82ADE-0F8A-418D-8EE8-44A3B47159C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0" name="5 CuadroTexto" hidden="1">
          <a:extLst>
            <a:ext uri="{FF2B5EF4-FFF2-40B4-BE49-F238E27FC236}">
              <a16:creationId xmlns:a16="http://schemas.microsoft.com/office/drawing/2014/main" id="{8415C9C3-D10C-410E-ADE4-D2F2D41F9AE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1" name="5 CuadroTexto" hidden="1">
          <a:extLst>
            <a:ext uri="{FF2B5EF4-FFF2-40B4-BE49-F238E27FC236}">
              <a16:creationId xmlns:a16="http://schemas.microsoft.com/office/drawing/2014/main" id="{9985FB2E-DDCC-45B5-8C5F-AADEA1D4217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2" name="5 CuadroTexto" hidden="1">
          <a:extLst>
            <a:ext uri="{FF2B5EF4-FFF2-40B4-BE49-F238E27FC236}">
              <a16:creationId xmlns:a16="http://schemas.microsoft.com/office/drawing/2014/main" id="{84561096-BE81-4092-B67F-79661BDA649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3" name="5 CuadroTexto" hidden="1">
          <a:extLst>
            <a:ext uri="{FF2B5EF4-FFF2-40B4-BE49-F238E27FC236}">
              <a16:creationId xmlns:a16="http://schemas.microsoft.com/office/drawing/2014/main" id="{260112E3-9FD9-4A46-9726-AC4E5D2E0A3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4" name="5 CuadroTexto" hidden="1">
          <a:extLst>
            <a:ext uri="{FF2B5EF4-FFF2-40B4-BE49-F238E27FC236}">
              <a16:creationId xmlns:a16="http://schemas.microsoft.com/office/drawing/2014/main" id="{C2B57E11-66C4-4AC1-8C11-AD82C7B0D34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5" name="5 CuadroTexto" hidden="1">
          <a:extLst>
            <a:ext uri="{FF2B5EF4-FFF2-40B4-BE49-F238E27FC236}">
              <a16:creationId xmlns:a16="http://schemas.microsoft.com/office/drawing/2014/main" id="{67A1B5BC-5A59-4E1D-B6FA-DB64606B7C2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6" name="5 CuadroTexto" hidden="1">
          <a:extLst>
            <a:ext uri="{FF2B5EF4-FFF2-40B4-BE49-F238E27FC236}">
              <a16:creationId xmlns:a16="http://schemas.microsoft.com/office/drawing/2014/main" id="{758504B7-73E5-43C0-B026-A1AFADEEFFF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7" name="5 CuadroTexto" hidden="1">
          <a:extLst>
            <a:ext uri="{FF2B5EF4-FFF2-40B4-BE49-F238E27FC236}">
              <a16:creationId xmlns:a16="http://schemas.microsoft.com/office/drawing/2014/main" id="{EEE35AB8-01A1-473D-ABCC-6F69AD6681A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8" name="5 CuadroTexto" hidden="1">
          <a:extLst>
            <a:ext uri="{FF2B5EF4-FFF2-40B4-BE49-F238E27FC236}">
              <a16:creationId xmlns:a16="http://schemas.microsoft.com/office/drawing/2014/main" id="{84D55674-6788-4331-8053-E1CB0390C90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59" name="5 CuadroTexto" hidden="1">
          <a:extLst>
            <a:ext uri="{FF2B5EF4-FFF2-40B4-BE49-F238E27FC236}">
              <a16:creationId xmlns:a16="http://schemas.microsoft.com/office/drawing/2014/main" id="{6DA601AC-33C1-4857-AECE-AE8EABB3BD0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0" name="5 CuadroTexto" hidden="1">
          <a:extLst>
            <a:ext uri="{FF2B5EF4-FFF2-40B4-BE49-F238E27FC236}">
              <a16:creationId xmlns:a16="http://schemas.microsoft.com/office/drawing/2014/main" id="{141ACF4E-B14B-4D72-AEA7-51C92A104AC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1" name="2 CuadroTexto" hidden="1">
          <a:extLst>
            <a:ext uri="{FF2B5EF4-FFF2-40B4-BE49-F238E27FC236}">
              <a16:creationId xmlns:a16="http://schemas.microsoft.com/office/drawing/2014/main" id="{2F5800FF-F5B0-4CD8-A174-EDC09E1C483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2" name="5 CuadroTexto" hidden="1">
          <a:extLst>
            <a:ext uri="{FF2B5EF4-FFF2-40B4-BE49-F238E27FC236}">
              <a16:creationId xmlns:a16="http://schemas.microsoft.com/office/drawing/2014/main" id="{3A3987FE-82F1-4D87-9465-07ED9DD5C60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3" name="5 CuadroTexto" hidden="1">
          <a:extLst>
            <a:ext uri="{FF2B5EF4-FFF2-40B4-BE49-F238E27FC236}">
              <a16:creationId xmlns:a16="http://schemas.microsoft.com/office/drawing/2014/main" id="{189AC082-93E7-489A-B583-FF585469705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4" name="5 CuadroTexto" hidden="1">
          <a:extLst>
            <a:ext uri="{FF2B5EF4-FFF2-40B4-BE49-F238E27FC236}">
              <a16:creationId xmlns:a16="http://schemas.microsoft.com/office/drawing/2014/main" id="{8763A807-BCF3-4865-B969-9174BBFE452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5" name="5 CuadroTexto" hidden="1">
          <a:extLst>
            <a:ext uri="{FF2B5EF4-FFF2-40B4-BE49-F238E27FC236}">
              <a16:creationId xmlns:a16="http://schemas.microsoft.com/office/drawing/2014/main" id="{4006C5ED-0AA3-4C94-B6E0-12EDCFFEC52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6" name="5 CuadroTexto" hidden="1">
          <a:extLst>
            <a:ext uri="{FF2B5EF4-FFF2-40B4-BE49-F238E27FC236}">
              <a16:creationId xmlns:a16="http://schemas.microsoft.com/office/drawing/2014/main" id="{C6F2EE9A-7918-4D1E-8FF4-9CC48ACD1C3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7" name="5 CuadroTexto" hidden="1">
          <a:extLst>
            <a:ext uri="{FF2B5EF4-FFF2-40B4-BE49-F238E27FC236}">
              <a16:creationId xmlns:a16="http://schemas.microsoft.com/office/drawing/2014/main" id="{1E5F25A7-539C-4CCF-9C4B-F6C6051D321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8" name="5 CuadroTexto" hidden="1">
          <a:extLst>
            <a:ext uri="{FF2B5EF4-FFF2-40B4-BE49-F238E27FC236}">
              <a16:creationId xmlns:a16="http://schemas.microsoft.com/office/drawing/2014/main" id="{834AE645-215B-4C8D-80C4-FC1CF6E1C1E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69" name="5 CuadroTexto" hidden="1">
          <a:extLst>
            <a:ext uri="{FF2B5EF4-FFF2-40B4-BE49-F238E27FC236}">
              <a16:creationId xmlns:a16="http://schemas.microsoft.com/office/drawing/2014/main" id="{88A4309A-1EA8-4331-BD42-440738C628B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0" name="5 CuadroTexto" hidden="1">
          <a:extLst>
            <a:ext uri="{FF2B5EF4-FFF2-40B4-BE49-F238E27FC236}">
              <a16:creationId xmlns:a16="http://schemas.microsoft.com/office/drawing/2014/main" id="{91F2D78B-FBC2-4687-9416-0FDF89A1018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1" name="5 CuadroTexto" hidden="1">
          <a:extLst>
            <a:ext uri="{FF2B5EF4-FFF2-40B4-BE49-F238E27FC236}">
              <a16:creationId xmlns:a16="http://schemas.microsoft.com/office/drawing/2014/main" id="{EEC84A96-4932-4EFD-8CAE-ED198F03E3D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2" name="5 CuadroTexto" hidden="1">
          <a:extLst>
            <a:ext uri="{FF2B5EF4-FFF2-40B4-BE49-F238E27FC236}">
              <a16:creationId xmlns:a16="http://schemas.microsoft.com/office/drawing/2014/main" id="{CC6B54B0-CEBF-4DB2-AE09-1174E9E7436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3" name="5 CuadroTexto" hidden="1">
          <a:extLst>
            <a:ext uri="{FF2B5EF4-FFF2-40B4-BE49-F238E27FC236}">
              <a16:creationId xmlns:a16="http://schemas.microsoft.com/office/drawing/2014/main" id="{A714ECF8-01EE-44E9-9C53-37B0C9FD3B2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4" name="5 CuadroTexto" hidden="1">
          <a:extLst>
            <a:ext uri="{FF2B5EF4-FFF2-40B4-BE49-F238E27FC236}">
              <a16:creationId xmlns:a16="http://schemas.microsoft.com/office/drawing/2014/main" id="{1874F3B5-7B6F-49C0-A491-910B831F283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5" name="5 CuadroTexto" hidden="1">
          <a:extLst>
            <a:ext uri="{FF2B5EF4-FFF2-40B4-BE49-F238E27FC236}">
              <a16:creationId xmlns:a16="http://schemas.microsoft.com/office/drawing/2014/main" id="{3F2186C2-C63C-4EC4-A6C1-726C6774EC7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6" name="5 CuadroTexto" hidden="1">
          <a:extLst>
            <a:ext uri="{FF2B5EF4-FFF2-40B4-BE49-F238E27FC236}">
              <a16:creationId xmlns:a16="http://schemas.microsoft.com/office/drawing/2014/main" id="{9F1F5905-FC07-470D-A6B7-0BED764C4B7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7" name="5 CuadroTexto" hidden="1">
          <a:extLst>
            <a:ext uri="{FF2B5EF4-FFF2-40B4-BE49-F238E27FC236}">
              <a16:creationId xmlns:a16="http://schemas.microsoft.com/office/drawing/2014/main" id="{7F74BA84-AABF-410C-A0C0-B0F0F2848DD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8" name="5 CuadroTexto" hidden="1">
          <a:extLst>
            <a:ext uri="{FF2B5EF4-FFF2-40B4-BE49-F238E27FC236}">
              <a16:creationId xmlns:a16="http://schemas.microsoft.com/office/drawing/2014/main" id="{C15A3AB5-6392-4747-AF7B-241D077BBF8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79" name="5 CuadroTexto" hidden="1">
          <a:extLst>
            <a:ext uri="{FF2B5EF4-FFF2-40B4-BE49-F238E27FC236}">
              <a16:creationId xmlns:a16="http://schemas.microsoft.com/office/drawing/2014/main" id="{C7D81F65-A4BA-4411-A5DD-3C0AAF79E83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0" name="103 CuadroTexto" hidden="1">
          <a:extLst>
            <a:ext uri="{FF2B5EF4-FFF2-40B4-BE49-F238E27FC236}">
              <a16:creationId xmlns:a16="http://schemas.microsoft.com/office/drawing/2014/main" id="{7C27D64B-1804-4CA2-8743-20B0B3355A5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1" name="2 CuadroTexto" hidden="1">
          <a:extLst>
            <a:ext uri="{FF2B5EF4-FFF2-40B4-BE49-F238E27FC236}">
              <a16:creationId xmlns:a16="http://schemas.microsoft.com/office/drawing/2014/main" id="{186C7A86-4005-4CDE-A620-B93479A041B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2" name="106 CuadroTexto" hidden="1">
          <a:extLst>
            <a:ext uri="{FF2B5EF4-FFF2-40B4-BE49-F238E27FC236}">
              <a16:creationId xmlns:a16="http://schemas.microsoft.com/office/drawing/2014/main" id="{1BBC23CF-D930-4DDF-B3C6-D4F57EF3707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3" name="2 CuadroTexto" hidden="1">
          <a:extLst>
            <a:ext uri="{FF2B5EF4-FFF2-40B4-BE49-F238E27FC236}">
              <a16:creationId xmlns:a16="http://schemas.microsoft.com/office/drawing/2014/main" id="{879530F1-FD11-4057-918A-01820EE37A4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4" name="5 CuadroTexto" hidden="1">
          <a:extLst>
            <a:ext uri="{FF2B5EF4-FFF2-40B4-BE49-F238E27FC236}">
              <a16:creationId xmlns:a16="http://schemas.microsoft.com/office/drawing/2014/main" id="{44DF6AF2-5539-4D0C-B027-EC06EA62E01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5" name="5 CuadroTexto" hidden="1">
          <a:extLst>
            <a:ext uri="{FF2B5EF4-FFF2-40B4-BE49-F238E27FC236}">
              <a16:creationId xmlns:a16="http://schemas.microsoft.com/office/drawing/2014/main" id="{DCC898C8-B7BD-44D8-9235-DD604D6EA1D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6" name="5 CuadroTexto" hidden="1">
          <a:extLst>
            <a:ext uri="{FF2B5EF4-FFF2-40B4-BE49-F238E27FC236}">
              <a16:creationId xmlns:a16="http://schemas.microsoft.com/office/drawing/2014/main" id="{5C31B93C-89C4-43EC-A9CD-FAD6308D77D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7" name="5 CuadroTexto" hidden="1">
          <a:extLst>
            <a:ext uri="{FF2B5EF4-FFF2-40B4-BE49-F238E27FC236}">
              <a16:creationId xmlns:a16="http://schemas.microsoft.com/office/drawing/2014/main" id="{6FDCA4B3-F50C-433A-9CB0-56B58773308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8" name="5 CuadroTexto" hidden="1">
          <a:extLst>
            <a:ext uri="{FF2B5EF4-FFF2-40B4-BE49-F238E27FC236}">
              <a16:creationId xmlns:a16="http://schemas.microsoft.com/office/drawing/2014/main" id="{E4E3347C-9DA6-4E4C-9CEF-955AC6F6C6D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89" name="5 CuadroTexto" hidden="1">
          <a:extLst>
            <a:ext uri="{FF2B5EF4-FFF2-40B4-BE49-F238E27FC236}">
              <a16:creationId xmlns:a16="http://schemas.microsoft.com/office/drawing/2014/main" id="{A76E8C07-1A46-4931-8D41-286CE1D390A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0" name="5 CuadroTexto" hidden="1">
          <a:extLst>
            <a:ext uri="{FF2B5EF4-FFF2-40B4-BE49-F238E27FC236}">
              <a16:creationId xmlns:a16="http://schemas.microsoft.com/office/drawing/2014/main" id="{998D449C-8828-49EE-AB2F-6AF975E5CEB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1" name="5 CuadroTexto" hidden="1">
          <a:extLst>
            <a:ext uri="{FF2B5EF4-FFF2-40B4-BE49-F238E27FC236}">
              <a16:creationId xmlns:a16="http://schemas.microsoft.com/office/drawing/2014/main" id="{7054C1DA-CDF1-42DE-A7E8-518A5EBE4B1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2" name="5 CuadroTexto" hidden="1">
          <a:extLst>
            <a:ext uri="{FF2B5EF4-FFF2-40B4-BE49-F238E27FC236}">
              <a16:creationId xmlns:a16="http://schemas.microsoft.com/office/drawing/2014/main" id="{FE849C29-6CB1-46F9-8D75-630035AF089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3" name="5 CuadroTexto" hidden="1">
          <a:extLst>
            <a:ext uri="{FF2B5EF4-FFF2-40B4-BE49-F238E27FC236}">
              <a16:creationId xmlns:a16="http://schemas.microsoft.com/office/drawing/2014/main" id="{12C39912-BF8F-41E0-B1EA-417B2E148FA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4" name="5 CuadroTexto" hidden="1">
          <a:extLst>
            <a:ext uri="{FF2B5EF4-FFF2-40B4-BE49-F238E27FC236}">
              <a16:creationId xmlns:a16="http://schemas.microsoft.com/office/drawing/2014/main" id="{F64E9357-F329-4D3F-90A4-3F2E034ACFB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5" name="5 CuadroTexto" hidden="1">
          <a:extLst>
            <a:ext uri="{FF2B5EF4-FFF2-40B4-BE49-F238E27FC236}">
              <a16:creationId xmlns:a16="http://schemas.microsoft.com/office/drawing/2014/main" id="{CE45D5B9-02A6-4AF9-9D80-CD1763A61EF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6" name="5 CuadroTexto" hidden="1">
          <a:extLst>
            <a:ext uri="{FF2B5EF4-FFF2-40B4-BE49-F238E27FC236}">
              <a16:creationId xmlns:a16="http://schemas.microsoft.com/office/drawing/2014/main" id="{4863B3A7-9A03-45E1-8410-9E3D0D16921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7" name="5 CuadroTexto" hidden="1">
          <a:extLst>
            <a:ext uri="{FF2B5EF4-FFF2-40B4-BE49-F238E27FC236}">
              <a16:creationId xmlns:a16="http://schemas.microsoft.com/office/drawing/2014/main" id="{0711968A-C3DD-4005-8B17-ABC810C0EE3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8" name="5 CuadroTexto" hidden="1">
          <a:extLst>
            <a:ext uri="{FF2B5EF4-FFF2-40B4-BE49-F238E27FC236}">
              <a16:creationId xmlns:a16="http://schemas.microsoft.com/office/drawing/2014/main" id="{40BC9CB0-74B2-4826-8912-AD91A214290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299" name="5 CuadroTexto" hidden="1">
          <a:extLst>
            <a:ext uri="{FF2B5EF4-FFF2-40B4-BE49-F238E27FC236}">
              <a16:creationId xmlns:a16="http://schemas.microsoft.com/office/drawing/2014/main" id="{F7A66BD1-720A-4D73-B547-4BB80653F70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0" name="1 CuadroTexto" hidden="1">
          <a:extLst>
            <a:ext uri="{FF2B5EF4-FFF2-40B4-BE49-F238E27FC236}">
              <a16:creationId xmlns:a16="http://schemas.microsoft.com/office/drawing/2014/main" id="{949C1264-964E-4391-87A3-725690115E9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1" name="3 CuadroTexto" hidden="1">
          <a:extLst>
            <a:ext uri="{FF2B5EF4-FFF2-40B4-BE49-F238E27FC236}">
              <a16:creationId xmlns:a16="http://schemas.microsoft.com/office/drawing/2014/main" id="{839354C4-F5D7-44E6-91CF-97CE0B80970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2" name="5 CuadroTexto" hidden="1">
          <a:extLst>
            <a:ext uri="{FF2B5EF4-FFF2-40B4-BE49-F238E27FC236}">
              <a16:creationId xmlns:a16="http://schemas.microsoft.com/office/drawing/2014/main" id="{A36DE240-C873-42B1-B170-17E8634020C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3" name="5 CuadroTexto" hidden="1">
          <a:extLst>
            <a:ext uri="{FF2B5EF4-FFF2-40B4-BE49-F238E27FC236}">
              <a16:creationId xmlns:a16="http://schemas.microsoft.com/office/drawing/2014/main" id="{E33FC840-D210-4875-B77B-F5AB1FC7E8A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4" name="5 CuadroTexto" hidden="1">
          <a:extLst>
            <a:ext uri="{FF2B5EF4-FFF2-40B4-BE49-F238E27FC236}">
              <a16:creationId xmlns:a16="http://schemas.microsoft.com/office/drawing/2014/main" id="{4F043D34-8C0D-461B-B737-767082AAA7A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5" name="5 CuadroTexto" hidden="1">
          <a:extLst>
            <a:ext uri="{FF2B5EF4-FFF2-40B4-BE49-F238E27FC236}">
              <a16:creationId xmlns:a16="http://schemas.microsoft.com/office/drawing/2014/main" id="{5DF4ADFF-469A-4992-AB0B-B36FBD6E691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6" name="5 CuadroTexto" hidden="1">
          <a:extLst>
            <a:ext uri="{FF2B5EF4-FFF2-40B4-BE49-F238E27FC236}">
              <a16:creationId xmlns:a16="http://schemas.microsoft.com/office/drawing/2014/main" id="{AB814871-AAD8-415B-BC6A-5C219F23BA0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7" name="5 CuadroTexto" hidden="1">
          <a:extLst>
            <a:ext uri="{FF2B5EF4-FFF2-40B4-BE49-F238E27FC236}">
              <a16:creationId xmlns:a16="http://schemas.microsoft.com/office/drawing/2014/main" id="{51889295-DB3A-4215-B3C1-9EFCB0B41E7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8" name="5 CuadroTexto" hidden="1">
          <a:extLst>
            <a:ext uri="{FF2B5EF4-FFF2-40B4-BE49-F238E27FC236}">
              <a16:creationId xmlns:a16="http://schemas.microsoft.com/office/drawing/2014/main" id="{369F7976-0DAB-43D9-8AA9-13103E5AC8A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09" name="5 CuadroTexto" hidden="1">
          <a:extLst>
            <a:ext uri="{FF2B5EF4-FFF2-40B4-BE49-F238E27FC236}">
              <a16:creationId xmlns:a16="http://schemas.microsoft.com/office/drawing/2014/main" id="{84B5AE7C-1F00-4487-9B03-404FCE22772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0" name="5 CuadroTexto" hidden="1">
          <a:extLst>
            <a:ext uri="{FF2B5EF4-FFF2-40B4-BE49-F238E27FC236}">
              <a16:creationId xmlns:a16="http://schemas.microsoft.com/office/drawing/2014/main" id="{C8235D51-3EDF-4014-B6DF-E53DDC18E90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1" name="5 CuadroTexto" hidden="1">
          <a:extLst>
            <a:ext uri="{FF2B5EF4-FFF2-40B4-BE49-F238E27FC236}">
              <a16:creationId xmlns:a16="http://schemas.microsoft.com/office/drawing/2014/main" id="{CA2D2391-CC89-4F28-87D4-7C42E1E64A2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2" name="5 CuadroTexto" hidden="1">
          <a:extLst>
            <a:ext uri="{FF2B5EF4-FFF2-40B4-BE49-F238E27FC236}">
              <a16:creationId xmlns:a16="http://schemas.microsoft.com/office/drawing/2014/main" id="{C37DC3C1-4034-44D0-9FF3-ED672151208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3" name="5 CuadroTexto" hidden="1">
          <a:extLst>
            <a:ext uri="{FF2B5EF4-FFF2-40B4-BE49-F238E27FC236}">
              <a16:creationId xmlns:a16="http://schemas.microsoft.com/office/drawing/2014/main" id="{5A9AAC2F-357A-4B74-82FD-62CB392EC2E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4" name="5 CuadroTexto" hidden="1">
          <a:extLst>
            <a:ext uri="{FF2B5EF4-FFF2-40B4-BE49-F238E27FC236}">
              <a16:creationId xmlns:a16="http://schemas.microsoft.com/office/drawing/2014/main" id="{1EC5716C-598A-474F-A035-9A09C1E7A0C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5" name="5 CuadroTexto" hidden="1">
          <a:extLst>
            <a:ext uri="{FF2B5EF4-FFF2-40B4-BE49-F238E27FC236}">
              <a16:creationId xmlns:a16="http://schemas.microsoft.com/office/drawing/2014/main" id="{A684188E-5CAA-4A9D-AC76-7D13A9ED078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6" name="5 CuadroTexto" hidden="1">
          <a:extLst>
            <a:ext uri="{FF2B5EF4-FFF2-40B4-BE49-F238E27FC236}">
              <a16:creationId xmlns:a16="http://schemas.microsoft.com/office/drawing/2014/main" id="{D2C3CB64-7040-4A6E-8954-80C8170C9D5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7" name="5 CuadroTexto" hidden="1">
          <a:extLst>
            <a:ext uri="{FF2B5EF4-FFF2-40B4-BE49-F238E27FC236}">
              <a16:creationId xmlns:a16="http://schemas.microsoft.com/office/drawing/2014/main" id="{A69F9BFA-F92C-4E84-A7DB-630A798B766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8" name="5 CuadroTexto" hidden="1">
          <a:extLst>
            <a:ext uri="{FF2B5EF4-FFF2-40B4-BE49-F238E27FC236}">
              <a16:creationId xmlns:a16="http://schemas.microsoft.com/office/drawing/2014/main" id="{4FD8C24C-ED26-4528-9E3C-93EA67CD99A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19" name="5 CuadroTexto" hidden="1">
          <a:extLst>
            <a:ext uri="{FF2B5EF4-FFF2-40B4-BE49-F238E27FC236}">
              <a16:creationId xmlns:a16="http://schemas.microsoft.com/office/drawing/2014/main" id="{E73C5EAC-8E09-4031-B9B0-F3379252411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0" name="5 CuadroTexto" hidden="1">
          <a:extLst>
            <a:ext uri="{FF2B5EF4-FFF2-40B4-BE49-F238E27FC236}">
              <a16:creationId xmlns:a16="http://schemas.microsoft.com/office/drawing/2014/main" id="{7ED62DC9-FD09-4F0E-A383-228D3B22086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1" name="5 CuadroTexto" hidden="1">
          <a:extLst>
            <a:ext uri="{FF2B5EF4-FFF2-40B4-BE49-F238E27FC236}">
              <a16:creationId xmlns:a16="http://schemas.microsoft.com/office/drawing/2014/main" id="{02496903-59D8-4B60-9682-F128306C072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2" name="5 CuadroTexto" hidden="1">
          <a:extLst>
            <a:ext uri="{FF2B5EF4-FFF2-40B4-BE49-F238E27FC236}">
              <a16:creationId xmlns:a16="http://schemas.microsoft.com/office/drawing/2014/main" id="{777BBCB4-6E61-41E9-BB3C-A41A6B4A6EB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3" name="5 CuadroTexto" hidden="1">
          <a:extLst>
            <a:ext uri="{FF2B5EF4-FFF2-40B4-BE49-F238E27FC236}">
              <a16:creationId xmlns:a16="http://schemas.microsoft.com/office/drawing/2014/main" id="{11FC643C-55A1-4D33-B28A-6CC20B6D2EA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4" name="5 CuadroTexto" hidden="1">
          <a:extLst>
            <a:ext uri="{FF2B5EF4-FFF2-40B4-BE49-F238E27FC236}">
              <a16:creationId xmlns:a16="http://schemas.microsoft.com/office/drawing/2014/main" id="{EB94858F-86DB-419D-928A-B091F6FD682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5" name="5 CuadroTexto" hidden="1">
          <a:extLst>
            <a:ext uri="{FF2B5EF4-FFF2-40B4-BE49-F238E27FC236}">
              <a16:creationId xmlns:a16="http://schemas.microsoft.com/office/drawing/2014/main" id="{72831E13-E124-4655-B07A-9F6013C9B03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6" name="5 CuadroTexto" hidden="1">
          <a:extLst>
            <a:ext uri="{FF2B5EF4-FFF2-40B4-BE49-F238E27FC236}">
              <a16:creationId xmlns:a16="http://schemas.microsoft.com/office/drawing/2014/main" id="{A4811DBD-1C35-4F5E-A339-E1E8B54457C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7" name="5 CuadroTexto" hidden="1">
          <a:extLst>
            <a:ext uri="{FF2B5EF4-FFF2-40B4-BE49-F238E27FC236}">
              <a16:creationId xmlns:a16="http://schemas.microsoft.com/office/drawing/2014/main" id="{2E48266D-80C9-46BB-82C8-ADE4097CC60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8" name="5 CuadroTexto" hidden="1">
          <a:extLst>
            <a:ext uri="{FF2B5EF4-FFF2-40B4-BE49-F238E27FC236}">
              <a16:creationId xmlns:a16="http://schemas.microsoft.com/office/drawing/2014/main" id="{068B8E8F-D817-4FFE-94DF-58060F38AB5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29" name="5 CuadroTexto" hidden="1">
          <a:extLst>
            <a:ext uri="{FF2B5EF4-FFF2-40B4-BE49-F238E27FC236}">
              <a16:creationId xmlns:a16="http://schemas.microsoft.com/office/drawing/2014/main" id="{4D7CD4FF-90C3-4357-957D-4B336273493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0" name="5 CuadroTexto" hidden="1">
          <a:extLst>
            <a:ext uri="{FF2B5EF4-FFF2-40B4-BE49-F238E27FC236}">
              <a16:creationId xmlns:a16="http://schemas.microsoft.com/office/drawing/2014/main" id="{8D781A88-569B-47ED-B06C-BB7CA6FF61E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1" name="5 CuadroTexto" hidden="1">
          <a:extLst>
            <a:ext uri="{FF2B5EF4-FFF2-40B4-BE49-F238E27FC236}">
              <a16:creationId xmlns:a16="http://schemas.microsoft.com/office/drawing/2014/main" id="{6DA5F908-05DA-48C6-B6F3-8F13E8AE20B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2" name="5 CuadroTexto" hidden="1">
          <a:extLst>
            <a:ext uri="{FF2B5EF4-FFF2-40B4-BE49-F238E27FC236}">
              <a16:creationId xmlns:a16="http://schemas.microsoft.com/office/drawing/2014/main" id="{C10AD71A-3DC6-42E7-8362-AAEAA53B300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3" name="5 CuadroTexto" hidden="1">
          <a:extLst>
            <a:ext uri="{FF2B5EF4-FFF2-40B4-BE49-F238E27FC236}">
              <a16:creationId xmlns:a16="http://schemas.microsoft.com/office/drawing/2014/main" id="{95066AF4-70C0-476A-9CFB-8334B52FF45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4" name="2 CuadroTexto" hidden="1">
          <a:extLst>
            <a:ext uri="{FF2B5EF4-FFF2-40B4-BE49-F238E27FC236}">
              <a16:creationId xmlns:a16="http://schemas.microsoft.com/office/drawing/2014/main" id="{3C31A69B-8B48-4395-B304-0A30D56E588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5" name="5 CuadroTexto" hidden="1">
          <a:extLst>
            <a:ext uri="{FF2B5EF4-FFF2-40B4-BE49-F238E27FC236}">
              <a16:creationId xmlns:a16="http://schemas.microsoft.com/office/drawing/2014/main" id="{BF004F50-9E60-45CD-BBA5-1331B3725A3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6" name="5 CuadroTexto" hidden="1">
          <a:extLst>
            <a:ext uri="{FF2B5EF4-FFF2-40B4-BE49-F238E27FC236}">
              <a16:creationId xmlns:a16="http://schemas.microsoft.com/office/drawing/2014/main" id="{D6CE2F40-4A57-482C-94D2-BBF7D8A07C8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7" name="5 CuadroTexto" hidden="1">
          <a:extLst>
            <a:ext uri="{FF2B5EF4-FFF2-40B4-BE49-F238E27FC236}">
              <a16:creationId xmlns:a16="http://schemas.microsoft.com/office/drawing/2014/main" id="{21041097-F144-4F2C-8D30-F0DAD8947A2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8" name="5 CuadroTexto" hidden="1">
          <a:extLst>
            <a:ext uri="{FF2B5EF4-FFF2-40B4-BE49-F238E27FC236}">
              <a16:creationId xmlns:a16="http://schemas.microsoft.com/office/drawing/2014/main" id="{DC6CE5BF-3FCF-4B02-9443-7D40C53AE11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39" name="5 CuadroTexto" hidden="1">
          <a:extLst>
            <a:ext uri="{FF2B5EF4-FFF2-40B4-BE49-F238E27FC236}">
              <a16:creationId xmlns:a16="http://schemas.microsoft.com/office/drawing/2014/main" id="{01D3AD99-CEB2-4461-AD8E-555AFEB0086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0" name="5 CuadroTexto" hidden="1">
          <a:extLst>
            <a:ext uri="{FF2B5EF4-FFF2-40B4-BE49-F238E27FC236}">
              <a16:creationId xmlns:a16="http://schemas.microsoft.com/office/drawing/2014/main" id="{FFF0C506-0568-4FCD-BD7E-627C42441DA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1" name="5 CuadroTexto" hidden="1">
          <a:extLst>
            <a:ext uri="{FF2B5EF4-FFF2-40B4-BE49-F238E27FC236}">
              <a16:creationId xmlns:a16="http://schemas.microsoft.com/office/drawing/2014/main" id="{6C6A324C-FC1B-46AC-A09E-A8C859A88B2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2" name="5 CuadroTexto" hidden="1">
          <a:extLst>
            <a:ext uri="{FF2B5EF4-FFF2-40B4-BE49-F238E27FC236}">
              <a16:creationId xmlns:a16="http://schemas.microsoft.com/office/drawing/2014/main" id="{24B7420D-819D-4DEF-9B09-602D7E08868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3" name="5 CuadroTexto" hidden="1">
          <a:extLst>
            <a:ext uri="{FF2B5EF4-FFF2-40B4-BE49-F238E27FC236}">
              <a16:creationId xmlns:a16="http://schemas.microsoft.com/office/drawing/2014/main" id="{E16C9BBC-01B2-45F2-9616-11E0C08D7E1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4" name="5 CuadroTexto" hidden="1">
          <a:extLst>
            <a:ext uri="{FF2B5EF4-FFF2-40B4-BE49-F238E27FC236}">
              <a16:creationId xmlns:a16="http://schemas.microsoft.com/office/drawing/2014/main" id="{B386F081-4FCB-4B1C-81B6-51EF88CD1B3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5" name="5 CuadroTexto" hidden="1">
          <a:extLst>
            <a:ext uri="{FF2B5EF4-FFF2-40B4-BE49-F238E27FC236}">
              <a16:creationId xmlns:a16="http://schemas.microsoft.com/office/drawing/2014/main" id="{395A0723-AEDC-4557-B550-D902A205D70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6" name="5 CuadroTexto" hidden="1">
          <a:extLst>
            <a:ext uri="{FF2B5EF4-FFF2-40B4-BE49-F238E27FC236}">
              <a16:creationId xmlns:a16="http://schemas.microsoft.com/office/drawing/2014/main" id="{6536AF56-B2B9-4123-A18A-E7289A26ABF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7" name="5 CuadroTexto" hidden="1">
          <a:extLst>
            <a:ext uri="{FF2B5EF4-FFF2-40B4-BE49-F238E27FC236}">
              <a16:creationId xmlns:a16="http://schemas.microsoft.com/office/drawing/2014/main" id="{3C9B7910-457D-4183-AE4D-B7436C3B4E8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8" name="5 CuadroTexto" hidden="1">
          <a:extLst>
            <a:ext uri="{FF2B5EF4-FFF2-40B4-BE49-F238E27FC236}">
              <a16:creationId xmlns:a16="http://schemas.microsoft.com/office/drawing/2014/main" id="{8D016B21-32E3-4479-BD1B-2CA6E08EDF8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49" name="5 CuadroTexto" hidden="1">
          <a:extLst>
            <a:ext uri="{FF2B5EF4-FFF2-40B4-BE49-F238E27FC236}">
              <a16:creationId xmlns:a16="http://schemas.microsoft.com/office/drawing/2014/main" id="{C6174311-D1B2-45FB-B879-2DE101AA3B1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0" name="5 CuadroTexto" hidden="1">
          <a:extLst>
            <a:ext uri="{FF2B5EF4-FFF2-40B4-BE49-F238E27FC236}">
              <a16:creationId xmlns:a16="http://schemas.microsoft.com/office/drawing/2014/main" id="{ABAEF953-2E7A-44B8-AFCF-707DD0B4293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1" name="5 CuadroTexto" hidden="1">
          <a:extLst>
            <a:ext uri="{FF2B5EF4-FFF2-40B4-BE49-F238E27FC236}">
              <a16:creationId xmlns:a16="http://schemas.microsoft.com/office/drawing/2014/main" id="{F664C610-88C8-4E23-9524-1631522CBDA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2" name="5 CuadroTexto" hidden="1">
          <a:extLst>
            <a:ext uri="{FF2B5EF4-FFF2-40B4-BE49-F238E27FC236}">
              <a16:creationId xmlns:a16="http://schemas.microsoft.com/office/drawing/2014/main" id="{6B079721-DD06-4608-B884-CFBD0927BF8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3" name="103 CuadroTexto" hidden="1">
          <a:extLst>
            <a:ext uri="{FF2B5EF4-FFF2-40B4-BE49-F238E27FC236}">
              <a16:creationId xmlns:a16="http://schemas.microsoft.com/office/drawing/2014/main" id="{61DE6D5F-54CF-4374-9BD9-432A88920C3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4" name="2 CuadroTexto" hidden="1">
          <a:extLst>
            <a:ext uri="{FF2B5EF4-FFF2-40B4-BE49-F238E27FC236}">
              <a16:creationId xmlns:a16="http://schemas.microsoft.com/office/drawing/2014/main" id="{99ADBA9D-868F-4E2B-B95E-63C49C357B4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5" name="106 CuadroTexto" hidden="1">
          <a:extLst>
            <a:ext uri="{FF2B5EF4-FFF2-40B4-BE49-F238E27FC236}">
              <a16:creationId xmlns:a16="http://schemas.microsoft.com/office/drawing/2014/main" id="{344EFA9A-09A2-4CE6-AE17-873641D1DD2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6" name="2 CuadroTexto" hidden="1">
          <a:extLst>
            <a:ext uri="{FF2B5EF4-FFF2-40B4-BE49-F238E27FC236}">
              <a16:creationId xmlns:a16="http://schemas.microsoft.com/office/drawing/2014/main" id="{D20FAED5-BFFD-48FF-8088-12D56493AD6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7" name="5 CuadroTexto" hidden="1">
          <a:extLst>
            <a:ext uri="{FF2B5EF4-FFF2-40B4-BE49-F238E27FC236}">
              <a16:creationId xmlns:a16="http://schemas.microsoft.com/office/drawing/2014/main" id="{203DC7C7-2B66-4E7E-A610-EA49A6D35EB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8" name="5 CuadroTexto" hidden="1">
          <a:extLst>
            <a:ext uri="{FF2B5EF4-FFF2-40B4-BE49-F238E27FC236}">
              <a16:creationId xmlns:a16="http://schemas.microsoft.com/office/drawing/2014/main" id="{543E5205-393A-439B-B36F-CFBED37BF84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59" name="5 CuadroTexto" hidden="1">
          <a:extLst>
            <a:ext uri="{FF2B5EF4-FFF2-40B4-BE49-F238E27FC236}">
              <a16:creationId xmlns:a16="http://schemas.microsoft.com/office/drawing/2014/main" id="{118C55C0-D28F-49AA-9FC1-D9E394E371C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0" name="5 CuadroTexto" hidden="1">
          <a:extLst>
            <a:ext uri="{FF2B5EF4-FFF2-40B4-BE49-F238E27FC236}">
              <a16:creationId xmlns:a16="http://schemas.microsoft.com/office/drawing/2014/main" id="{16759487-23A6-4BE7-A19D-5C2274D6CCB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1" name="5 CuadroTexto" hidden="1">
          <a:extLst>
            <a:ext uri="{FF2B5EF4-FFF2-40B4-BE49-F238E27FC236}">
              <a16:creationId xmlns:a16="http://schemas.microsoft.com/office/drawing/2014/main" id="{B7A2D743-B99D-459D-9AE6-4309B738A84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2" name="5 CuadroTexto" hidden="1">
          <a:extLst>
            <a:ext uri="{FF2B5EF4-FFF2-40B4-BE49-F238E27FC236}">
              <a16:creationId xmlns:a16="http://schemas.microsoft.com/office/drawing/2014/main" id="{57B4D55C-7F27-45B4-A29E-5DBCBF9E6F7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3" name="5 CuadroTexto" hidden="1">
          <a:extLst>
            <a:ext uri="{FF2B5EF4-FFF2-40B4-BE49-F238E27FC236}">
              <a16:creationId xmlns:a16="http://schemas.microsoft.com/office/drawing/2014/main" id="{25F826E9-9942-4C12-9596-131DBC9C083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4" name="5 CuadroTexto" hidden="1">
          <a:extLst>
            <a:ext uri="{FF2B5EF4-FFF2-40B4-BE49-F238E27FC236}">
              <a16:creationId xmlns:a16="http://schemas.microsoft.com/office/drawing/2014/main" id="{8B02DD86-F856-4650-ACBC-B36B069CF26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5" name="5 CuadroTexto" hidden="1">
          <a:extLst>
            <a:ext uri="{FF2B5EF4-FFF2-40B4-BE49-F238E27FC236}">
              <a16:creationId xmlns:a16="http://schemas.microsoft.com/office/drawing/2014/main" id="{D287A98C-84AA-4B35-86BD-9FD9896AD7F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6" name="5 CuadroTexto" hidden="1">
          <a:extLst>
            <a:ext uri="{FF2B5EF4-FFF2-40B4-BE49-F238E27FC236}">
              <a16:creationId xmlns:a16="http://schemas.microsoft.com/office/drawing/2014/main" id="{07118C85-6B97-4EC5-BAB6-F35AB1D8258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7" name="5 CuadroTexto" hidden="1">
          <a:extLst>
            <a:ext uri="{FF2B5EF4-FFF2-40B4-BE49-F238E27FC236}">
              <a16:creationId xmlns:a16="http://schemas.microsoft.com/office/drawing/2014/main" id="{3AC35B21-B62B-4E33-B2EF-9D95510BEBA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8" name="5 CuadroTexto" hidden="1">
          <a:extLst>
            <a:ext uri="{FF2B5EF4-FFF2-40B4-BE49-F238E27FC236}">
              <a16:creationId xmlns:a16="http://schemas.microsoft.com/office/drawing/2014/main" id="{6459529E-7FCD-4C2E-9A99-97DD5392944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69" name="5 CuadroTexto" hidden="1">
          <a:extLst>
            <a:ext uri="{FF2B5EF4-FFF2-40B4-BE49-F238E27FC236}">
              <a16:creationId xmlns:a16="http://schemas.microsoft.com/office/drawing/2014/main" id="{55235BBB-0E1D-4CD2-A3B9-5632E48BC9C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0" name="5 CuadroTexto" hidden="1">
          <a:extLst>
            <a:ext uri="{FF2B5EF4-FFF2-40B4-BE49-F238E27FC236}">
              <a16:creationId xmlns:a16="http://schemas.microsoft.com/office/drawing/2014/main" id="{26357BD2-8952-485A-B640-ED2C252496B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1" name="5 CuadroTexto" hidden="1">
          <a:extLst>
            <a:ext uri="{FF2B5EF4-FFF2-40B4-BE49-F238E27FC236}">
              <a16:creationId xmlns:a16="http://schemas.microsoft.com/office/drawing/2014/main" id="{9BBA9599-CA1C-4472-833E-E58D7458587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2" name="5 CuadroTexto" hidden="1">
          <a:extLst>
            <a:ext uri="{FF2B5EF4-FFF2-40B4-BE49-F238E27FC236}">
              <a16:creationId xmlns:a16="http://schemas.microsoft.com/office/drawing/2014/main" id="{89C42A89-981A-43D8-B4EC-8B118D8A778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3" name="1 CuadroTexto" hidden="1">
          <a:extLst>
            <a:ext uri="{FF2B5EF4-FFF2-40B4-BE49-F238E27FC236}">
              <a16:creationId xmlns:a16="http://schemas.microsoft.com/office/drawing/2014/main" id="{F62A0E2D-3E94-4EA4-80BC-096DD0DB7B3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4" name="3 CuadroTexto" hidden="1">
          <a:extLst>
            <a:ext uri="{FF2B5EF4-FFF2-40B4-BE49-F238E27FC236}">
              <a16:creationId xmlns:a16="http://schemas.microsoft.com/office/drawing/2014/main" id="{4B3B806B-7283-4C18-A30C-91CB2FB9DF1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5" name="5 CuadroTexto" hidden="1">
          <a:extLst>
            <a:ext uri="{FF2B5EF4-FFF2-40B4-BE49-F238E27FC236}">
              <a16:creationId xmlns:a16="http://schemas.microsoft.com/office/drawing/2014/main" id="{11EE0059-1787-44F7-B22E-8F50B3216BB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6" name="5 CuadroTexto" hidden="1">
          <a:extLst>
            <a:ext uri="{FF2B5EF4-FFF2-40B4-BE49-F238E27FC236}">
              <a16:creationId xmlns:a16="http://schemas.microsoft.com/office/drawing/2014/main" id="{3CC50F2A-B79B-47D4-A392-29A75331881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7" name="5 CuadroTexto" hidden="1">
          <a:extLst>
            <a:ext uri="{FF2B5EF4-FFF2-40B4-BE49-F238E27FC236}">
              <a16:creationId xmlns:a16="http://schemas.microsoft.com/office/drawing/2014/main" id="{055B1AA7-24C0-45CB-93FF-F08CC19930C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8" name="5 CuadroTexto" hidden="1">
          <a:extLst>
            <a:ext uri="{FF2B5EF4-FFF2-40B4-BE49-F238E27FC236}">
              <a16:creationId xmlns:a16="http://schemas.microsoft.com/office/drawing/2014/main" id="{E7624A6C-BD98-4B76-A171-E5EDC8D5E6F6}"/>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79" name="5 CuadroTexto" hidden="1">
          <a:extLst>
            <a:ext uri="{FF2B5EF4-FFF2-40B4-BE49-F238E27FC236}">
              <a16:creationId xmlns:a16="http://schemas.microsoft.com/office/drawing/2014/main" id="{C0F69ED3-E5FC-4A99-B53A-EDEBAEF78CB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0" name="5 CuadroTexto" hidden="1">
          <a:extLst>
            <a:ext uri="{FF2B5EF4-FFF2-40B4-BE49-F238E27FC236}">
              <a16:creationId xmlns:a16="http://schemas.microsoft.com/office/drawing/2014/main" id="{728F3459-9C95-464D-AF34-33067446C34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1" name="5 CuadroTexto" hidden="1">
          <a:extLst>
            <a:ext uri="{FF2B5EF4-FFF2-40B4-BE49-F238E27FC236}">
              <a16:creationId xmlns:a16="http://schemas.microsoft.com/office/drawing/2014/main" id="{F9604F48-956A-4634-BFD5-5C520F6D5AB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2" name="5 CuadroTexto" hidden="1">
          <a:extLst>
            <a:ext uri="{FF2B5EF4-FFF2-40B4-BE49-F238E27FC236}">
              <a16:creationId xmlns:a16="http://schemas.microsoft.com/office/drawing/2014/main" id="{FA1B6E92-9FEA-42E3-8266-39F755259F4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3" name="5 CuadroTexto" hidden="1">
          <a:extLst>
            <a:ext uri="{FF2B5EF4-FFF2-40B4-BE49-F238E27FC236}">
              <a16:creationId xmlns:a16="http://schemas.microsoft.com/office/drawing/2014/main" id="{CDF054C3-7F7A-43C0-9AA9-C0DD6880D55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4" name="5 CuadroTexto" hidden="1">
          <a:extLst>
            <a:ext uri="{FF2B5EF4-FFF2-40B4-BE49-F238E27FC236}">
              <a16:creationId xmlns:a16="http://schemas.microsoft.com/office/drawing/2014/main" id="{831445A2-FDE4-49C5-9706-C45F0523C53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5" name="5 CuadroTexto" hidden="1">
          <a:extLst>
            <a:ext uri="{FF2B5EF4-FFF2-40B4-BE49-F238E27FC236}">
              <a16:creationId xmlns:a16="http://schemas.microsoft.com/office/drawing/2014/main" id="{FA1F4201-CACF-4DCA-9ED1-FFE1D39308BF}"/>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6" name="5 CuadroTexto" hidden="1">
          <a:extLst>
            <a:ext uri="{FF2B5EF4-FFF2-40B4-BE49-F238E27FC236}">
              <a16:creationId xmlns:a16="http://schemas.microsoft.com/office/drawing/2014/main" id="{B3B52A9E-F1A4-4CAC-B784-8DE0B8C7266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7" name="5 CuadroTexto" hidden="1">
          <a:extLst>
            <a:ext uri="{FF2B5EF4-FFF2-40B4-BE49-F238E27FC236}">
              <a16:creationId xmlns:a16="http://schemas.microsoft.com/office/drawing/2014/main" id="{8AFF4237-9524-4747-BDDC-F776EA265CB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8" name="5 CuadroTexto" hidden="1">
          <a:extLst>
            <a:ext uri="{FF2B5EF4-FFF2-40B4-BE49-F238E27FC236}">
              <a16:creationId xmlns:a16="http://schemas.microsoft.com/office/drawing/2014/main" id="{64BD6FE5-CEC7-43CE-AF7A-B96CB4DD400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89" name="5 CuadroTexto" hidden="1">
          <a:extLst>
            <a:ext uri="{FF2B5EF4-FFF2-40B4-BE49-F238E27FC236}">
              <a16:creationId xmlns:a16="http://schemas.microsoft.com/office/drawing/2014/main" id="{99E109CB-A7F5-4CB1-A5E3-C1AFA8BBA15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0" name="5 CuadroTexto" hidden="1">
          <a:extLst>
            <a:ext uri="{FF2B5EF4-FFF2-40B4-BE49-F238E27FC236}">
              <a16:creationId xmlns:a16="http://schemas.microsoft.com/office/drawing/2014/main" id="{6A7F52FF-77FB-456A-A031-964AA2CCC55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1" name="5 CuadroTexto" hidden="1">
          <a:extLst>
            <a:ext uri="{FF2B5EF4-FFF2-40B4-BE49-F238E27FC236}">
              <a16:creationId xmlns:a16="http://schemas.microsoft.com/office/drawing/2014/main" id="{2F531A2D-358E-4067-88CA-119D1F56D55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2" name="5 CuadroTexto" hidden="1">
          <a:extLst>
            <a:ext uri="{FF2B5EF4-FFF2-40B4-BE49-F238E27FC236}">
              <a16:creationId xmlns:a16="http://schemas.microsoft.com/office/drawing/2014/main" id="{74B2C5BD-489C-4662-87FE-13F7940D92B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3" name="5 CuadroTexto" hidden="1">
          <a:extLst>
            <a:ext uri="{FF2B5EF4-FFF2-40B4-BE49-F238E27FC236}">
              <a16:creationId xmlns:a16="http://schemas.microsoft.com/office/drawing/2014/main" id="{5D28D6B2-884A-471A-8506-97ED457378A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4" name="5 CuadroTexto" hidden="1">
          <a:extLst>
            <a:ext uri="{FF2B5EF4-FFF2-40B4-BE49-F238E27FC236}">
              <a16:creationId xmlns:a16="http://schemas.microsoft.com/office/drawing/2014/main" id="{98718F33-6FC9-422C-BC04-352457C9B45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5" name="5 CuadroTexto" hidden="1">
          <a:extLst>
            <a:ext uri="{FF2B5EF4-FFF2-40B4-BE49-F238E27FC236}">
              <a16:creationId xmlns:a16="http://schemas.microsoft.com/office/drawing/2014/main" id="{48D0991A-2395-4953-BCEE-E694B6E8045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6" name="5 CuadroTexto" hidden="1">
          <a:extLst>
            <a:ext uri="{FF2B5EF4-FFF2-40B4-BE49-F238E27FC236}">
              <a16:creationId xmlns:a16="http://schemas.microsoft.com/office/drawing/2014/main" id="{68AF1EB1-D082-4390-B0FB-5E35A87D396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7" name="5 CuadroTexto" hidden="1">
          <a:extLst>
            <a:ext uri="{FF2B5EF4-FFF2-40B4-BE49-F238E27FC236}">
              <a16:creationId xmlns:a16="http://schemas.microsoft.com/office/drawing/2014/main" id="{72D18750-1FB1-438B-A518-692061B7BB5A}"/>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8" name="5 CuadroTexto" hidden="1">
          <a:extLst>
            <a:ext uri="{FF2B5EF4-FFF2-40B4-BE49-F238E27FC236}">
              <a16:creationId xmlns:a16="http://schemas.microsoft.com/office/drawing/2014/main" id="{4808DE2A-E313-4028-9425-BBCAB881BA5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399" name="5 CuadroTexto" hidden="1">
          <a:extLst>
            <a:ext uri="{FF2B5EF4-FFF2-40B4-BE49-F238E27FC236}">
              <a16:creationId xmlns:a16="http://schemas.microsoft.com/office/drawing/2014/main" id="{DD198110-ECD9-48F9-B338-9F8D181DA96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0" name="5 CuadroTexto" hidden="1">
          <a:extLst>
            <a:ext uri="{FF2B5EF4-FFF2-40B4-BE49-F238E27FC236}">
              <a16:creationId xmlns:a16="http://schemas.microsoft.com/office/drawing/2014/main" id="{45216435-35BE-4774-9F3B-DBFA8C9A952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1" name="5 CuadroTexto" hidden="1">
          <a:extLst>
            <a:ext uri="{FF2B5EF4-FFF2-40B4-BE49-F238E27FC236}">
              <a16:creationId xmlns:a16="http://schemas.microsoft.com/office/drawing/2014/main" id="{D6DC739E-162B-472F-B5F7-393E2C2D561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2" name="5 CuadroTexto" hidden="1">
          <a:extLst>
            <a:ext uri="{FF2B5EF4-FFF2-40B4-BE49-F238E27FC236}">
              <a16:creationId xmlns:a16="http://schemas.microsoft.com/office/drawing/2014/main" id="{B14CBD03-9895-4841-BFDA-BE65D4FF959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3" name="5 CuadroTexto" hidden="1">
          <a:extLst>
            <a:ext uri="{FF2B5EF4-FFF2-40B4-BE49-F238E27FC236}">
              <a16:creationId xmlns:a16="http://schemas.microsoft.com/office/drawing/2014/main" id="{E32A86FC-5578-405C-871A-642883ECD46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4" name="5 CuadroTexto" hidden="1">
          <a:extLst>
            <a:ext uri="{FF2B5EF4-FFF2-40B4-BE49-F238E27FC236}">
              <a16:creationId xmlns:a16="http://schemas.microsoft.com/office/drawing/2014/main" id="{E7A37D21-6B6E-48DE-BD29-49469EED610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5" name="5 CuadroTexto" hidden="1">
          <a:extLst>
            <a:ext uri="{FF2B5EF4-FFF2-40B4-BE49-F238E27FC236}">
              <a16:creationId xmlns:a16="http://schemas.microsoft.com/office/drawing/2014/main" id="{385FF99A-D3AA-49BC-AFA8-3BD82E6DC1C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6" name="5 CuadroTexto" hidden="1">
          <a:extLst>
            <a:ext uri="{FF2B5EF4-FFF2-40B4-BE49-F238E27FC236}">
              <a16:creationId xmlns:a16="http://schemas.microsoft.com/office/drawing/2014/main" id="{1B6A4371-527D-4A4F-94E0-F565825F2E5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7" name="2 CuadroTexto" hidden="1">
          <a:extLst>
            <a:ext uri="{FF2B5EF4-FFF2-40B4-BE49-F238E27FC236}">
              <a16:creationId xmlns:a16="http://schemas.microsoft.com/office/drawing/2014/main" id="{E83EFB58-1675-436D-A28E-4A05B7F4A99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8" name="5 CuadroTexto" hidden="1">
          <a:extLst>
            <a:ext uri="{FF2B5EF4-FFF2-40B4-BE49-F238E27FC236}">
              <a16:creationId xmlns:a16="http://schemas.microsoft.com/office/drawing/2014/main" id="{40084DED-4619-4CE1-81BD-7B85CB809E9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09" name="5 CuadroTexto" hidden="1">
          <a:extLst>
            <a:ext uri="{FF2B5EF4-FFF2-40B4-BE49-F238E27FC236}">
              <a16:creationId xmlns:a16="http://schemas.microsoft.com/office/drawing/2014/main" id="{1CAD9D91-FD0F-43DB-9CF2-C78848B2EE6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0" name="5 CuadroTexto" hidden="1">
          <a:extLst>
            <a:ext uri="{FF2B5EF4-FFF2-40B4-BE49-F238E27FC236}">
              <a16:creationId xmlns:a16="http://schemas.microsoft.com/office/drawing/2014/main" id="{A8D72E13-91FF-448E-964D-05E4796B019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1" name="5 CuadroTexto" hidden="1">
          <a:extLst>
            <a:ext uri="{FF2B5EF4-FFF2-40B4-BE49-F238E27FC236}">
              <a16:creationId xmlns:a16="http://schemas.microsoft.com/office/drawing/2014/main" id="{78E25E36-E48E-40A1-8225-72C3D2BE401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2" name="5 CuadroTexto" hidden="1">
          <a:extLst>
            <a:ext uri="{FF2B5EF4-FFF2-40B4-BE49-F238E27FC236}">
              <a16:creationId xmlns:a16="http://schemas.microsoft.com/office/drawing/2014/main" id="{F2E486CC-06B9-44F0-94BB-5C1E6C43B1C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3" name="5 CuadroTexto" hidden="1">
          <a:extLst>
            <a:ext uri="{FF2B5EF4-FFF2-40B4-BE49-F238E27FC236}">
              <a16:creationId xmlns:a16="http://schemas.microsoft.com/office/drawing/2014/main" id="{81F1454B-0DAD-4311-ABF6-D2903B687AC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4" name="5 CuadroTexto" hidden="1">
          <a:extLst>
            <a:ext uri="{FF2B5EF4-FFF2-40B4-BE49-F238E27FC236}">
              <a16:creationId xmlns:a16="http://schemas.microsoft.com/office/drawing/2014/main" id="{42835281-C98A-4A40-81A8-08729B17A31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5" name="5 CuadroTexto" hidden="1">
          <a:extLst>
            <a:ext uri="{FF2B5EF4-FFF2-40B4-BE49-F238E27FC236}">
              <a16:creationId xmlns:a16="http://schemas.microsoft.com/office/drawing/2014/main" id="{BF204985-B6A8-478B-BA8C-B31EF86EDC1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6" name="5 CuadroTexto" hidden="1">
          <a:extLst>
            <a:ext uri="{FF2B5EF4-FFF2-40B4-BE49-F238E27FC236}">
              <a16:creationId xmlns:a16="http://schemas.microsoft.com/office/drawing/2014/main" id="{7BD7A13F-5FF6-42FA-B1E0-BC4C7B98453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7" name="5 CuadroTexto" hidden="1">
          <a:extLst>
            <a:ext uri="{FF2B5EF4-FFF2-40B4-BE49-F238E27FC236}">
              <a16:creationId xmlns:a16="http://schemas.microsoft.com/office/drawing/2014/main" id="{9032A762-88F0-4A10-9AA9-BE2EC11DF0B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8" name="5 CuadroTexto" hidden="1">
          <a:extLst>
            <a:ext uri="{FF2B5EF4-FFF2-40B4-BE49-F238E27FC236}">
              <a16:creationId xmlns:a16="http://schemas.microsoft.com/office/drawing/2014/main" id="{100101A1-6EFB-4013-9F55-B65B2DA31EA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19" name="5 CuadroTexto" hidden="1">
          <a:extLst>
            <a:ext uri="{FF2B5EF4-FFF2-40B4-BE49-F238E27FC236}">
              <a16:creationId xmlns:a16="http://schemas.microsoft.com/office/drawing/2014/main" id="{D4DF9C54-F0D6-4041-A453-B3DF85BA03A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0" name="5 CuadroTexto" hidden="1">
          <a:extLst>
            <a:ext uri="{FF2B5EF4-FFF2-40B4-BE49-F238E27FC236}">
              <a16:creationId xmlns:a16="http://schemas.microsoft.com/office/drawing/2014/main" id="{4E95A2C6-2F5F-408B-8AD8-1C45C8C1835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1" name="5 CuadroTexto" hidden="1">
          <a:extLst>
            <a:ext uri="{FF2B5EF4-FFF2-40B4-BE49-F238E27FC236}">
              <a16:creationId xmlns:a16="http://schemas.microsoft.com/office/drawing/2014/main" id="{5A013740-1D6A-4873-8F58-5206C33108F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2" name="5 CuadroTexto" hidden="1">
          <a:extLst>
            <a:ext uri="{FF2B5EF4-FFF2-40B4-BE49-F238E27FC236}">
              <a16:creationId xmlns:a16="http://schemas.microsoft.com/office/drawing/2014/main" id="{AC853070-C710-4B16-B941-B2C4337BE17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3" name="5 CuadroTexto" hidden="1">
          <a:extLst>
            <a:ext uri="{FF2B5EF4-FFF2-40B4-BE49-F238E27FC236}">
              <a16:creationId xmlns:a16="http://schemas.microsoft.com/office/drawing/2014/main" id="{291ECFD6-734B-488C-B53E-AC1FCC7E1A71}"/>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4" name="5 CuadroTexto" hidden="1">
          <a:extLst>
            <a:ext uri="{FF2B5EF4-FFF2-40B4-BE49-F238E27FC236}">
              <a16:creationId xmlns:a16="http://schemas.microsoft.com/office/drawing/2014/main" id="{F8782E54-E894-4CF4-A407-204F953D3057}"/>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5" name="5 CuadroTexto" hidden="1">
          <a:extLst>
            <a:ext uri="{FF2B5EF4-FFF2-40B4-BE49-F238E27FC236}">
              <a16:creationId xmlns:a16="http://schemas.microsoft.com/office/drawing/2014/main" id="{E3C5A326-6FE6-4A97-8038-82848664988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6" name="103 CuadroTexto" hidden="1">
          <a:extLst>
            <a:ext uri="{FF2B5EF4-FFF2-40B4-BE49-F238E27FC236}">
              <a16:creationId xmlns:a16="http://schemas.microsoft.com/office/drawing/2014/main" id="{CF8E82C4-4EAC-4903-9066-C2239C8F337B}"/>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7" name="2 CuadroTexto" hidden="1">
          <a:extLst>
            <a:ext uri="{FF2B5EF4-FFF2-40B4-BE49-F238E27FC236}">
              <a16:creationId xmlns:a16="http://schemas.microsoft.com/office/drawing/2014/main" id="{5541AE34-3B9E-4347-8613-D891CAA2A53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8" name="106 CuadroTexto" hidden="1">
          <a:extLst>
            <a:ext uri="{FF2B5EF4-FFF2-40B4-BE49-F238E27FC236}">
              <a16:creationId xmlns:a16="http://schemas.microsoft.com/office/drawing/2014/main" id="{131DBCD7-2876-4560-8263-9B7259066D1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29" name="2 CuadroTexto" hidden="1">
          <a:extLst>
            <a:ext uri="{FF2B5EF4-FFF2-40B4-BE49-F238E27FC236}">
              <a16:creationId xmlns:a16="http://schemas.microsoft.com/office/drawing/2014/main" id="{FC5133BB-6F6E-4032-A990-927970D1F50C}"/>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0" name="5 CuadroTexto" hidden="1">
          <a:extLst>
            <a:ext uri="{FF2B5EF4-FFF2-40B4-BE49-F238E27FC236}">
              <a16:creationId xmlns:a16="http://schemas.microsoft.com/office/drawing/2014/main" id="{B18B67EE-40E6-4547-B0D2-8E1AB656D469}"/>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1" name="5 CuadroTexto" hidden="1">
          <a:extLst>
            <a:ext uri="{FF2B5EF4-FFF2-40B4-BE49-F238E27FC236}">
              <a16:creationId xmlns:a16="http://schemas.microsoft.com/office/drawing/2014/main" id="{68A9889B-CD08-42C9-88B1-030DD378C5B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2" name="5 CuadroTexto" hidden="1">
          <a:extLst>
            <a:ext uri="{FF2B5EF4-FFF2-40B4-BE49-F238E27FC236}">
              <a16:creationId xmlns:a16="http://schemas.microsoft.com/office/drawing/2014/main" id="{457D4485-3FE8-4FAC-BAB2-505170EF4005}"/>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3" name="5 CuadroTexto" hidden="1">
          <a:extLst>
            <a:ext uri="{FF2B5EF4-FFF2-40B4-BE49-F238E27FC236}">
              <a16:creationId xmlns:a16="http://schemas.microsoft.com/office/drawing/2014/main" id="{E6D8474B-5A09-4BC2-B818-ABDF95468F5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4" name="5 CuadroTexto" hidden="1">
          <a:extLst>
            <a:ext uri="{FF2B5EF4-FFF2-40B4-BE49-F238E27FC236}">
              <a16:creationId xmlns:a16="http://schemas.microsoft.com/office/drawing/2014/main" id="{F9B656D1-3381-4103-914F-9C9BCBC284C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5" name="5 CuadroTexto" hidden="1">
          <a:extLst>
            <a:ext uri="{FF2B5EF4-FFF2-40B4-BE49-F238E27FC236}">
              <a16:creationId xmlns:a16="http://schemas.microsoft.com/office/drawing/2014/main" id="{DF9F448B-7DAD-4435-9BAD-87CB80CEDD4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6" name="5 CuadroTexto" hidden="1">
          <a:extLst>
            <a:ext uri="{FF2B5EF4-FFF2-40B4-BE49-F238E27FC236}">
              <a16:creationId xmlns:a16="http://schemas.microsoft.com/office/drawing/2014/main" id="{228566D2-4DA2-480A-81FE-B44034AB8C9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7" name="5 CuadroTexto" hidden="1">
          <a:extLst>
            <a:ext uri="{FF2B5EF4-FFF2-40B4-BE49-F238E27FC236}">
              <a16:creationId xmlns:a16="http://schemas.microsoft.com/office/drawing/2014/main" id="{A9E843BA-FEF0-439A-82DC-B2C1A8AA2D8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8" name="5 CuadroTexto" hidden="1">
          <a:extLst>
            <a:ext uri="{FF2B5EF4-FFF2-40B4-BE49-F238E27FC236}">
              <a16:creationId xmlns:a16="http://schemas.microsoft.com/office/drawing/2014/main" id="{3920A666-7146-4B3C-A7F8-37A3D6F376D2}"/>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39" name="5 CuadroTexto" hidden="1">
          <a:extLst>
            <a:ext uri="{FF2B5EF4-FFF2-40B4-BE49-F238E27FC236}">
              <a16:creationId xmlns:a16="http://schemas.microsoft.com/office/drawing/2014/main" id="{B78021EB-B4E6-4BB7-9F84-96A0034ECA4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0" name="5 CuadroTexto" hidden="1">
          <a:extLst>
            <a:ext uri="{FF2B5EF4-FFF2-40B4-BE49-F238E27FC236}">
              <a16:creationId xmlns:a16="http://schemas.microsoft.com/office/drawing/2014/main" id="{01911527-B409-4E64-9F62-614B1B5497B8}"/>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1" name="5 CuadroTexto" hidden="1">
          <a:extLst>
            <a:ext uri="{FF2B5EF4-FFF2-40B4-BE49-F238E27FC236}">
              <a16:creationId xmlns:a16="http://schemas.microsoft.com/office/drawing/2014/main" id="{CCCEF430-2730-4F0C-9626-FAA89E5E9974}"/>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2" name="5 CuadroTexto" hidden="1">
          <a:extLst>
            <a:ext uri="{FF2B5EF4-FFF2-40B4-BE49-F238E27FC236}">
              <a16:creationId xmlns:a16="http://schemas.microsoft.com/office/drawing/2014/main" id="{2F7DCC23-B00E-4F90-9387-EBBE7C39399E}"/>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3" name="5 CuadroTexto" hidden="1">
          <a:extLst>
            <a:ext uri="{FF2B5EF4-FFF2-40B4-BE49-F238E27FC236}">
              <a16:creationId xmlns:a16="http://schemas.microsoft.com/office/drawing/2014/main" id="{864AFF1C-A63A-441F-B6E3-69B3BE4086AD}"/>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4" name="5 CuadroTexto" hidden="1">
          <a:extLst>
            <a:ext uri="{FF2B5EF4-FFF2-40B4-BE49-F238E27FC236}">
              <a16:creationId xmlns:a16="http://schemas.microsoft.com/office/drawing/2014/main" id="{AC2BBB2D-25EA-4FDD-9A3A-0E60B3731733}"/>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1134</xdr:row>
      <xdr:rowOff>0</xdr:rowOff>
    </xdr:from>
    <xdr:ext cx="185487" cy="264560"/>
    <xdr:sp macro="" textlink="">
      <xdr:nvSpPr>
        <xdr:cNvPr id="2445" name="5 CuadroTexto" hidden="1">
          <a:extLst>
            <a:ext uri="{FF2B5EF4-FFF2-40B4-BE49-F238E27FC236}">
              <a16:creationId xmlns:a16="http://schemas.microsoft.com/office/drawing/2014/main" id="{491B99CA-9FC6-49E9-91C6-346ED0AEE310}"/>
            </a:ext>
          </a:extLst>
        </xdr:cNvPr>
        <xdr:cNvSpPr txBox="1"/>
      </xdr:nvSpPr>
      <xdr:spPr>
        <a:xfrm>
          <a:off x="652145" y="624459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46" name="1 CuadroTexto" hidden="1">
          <a:extLst>
            <a:ext uri="{FF2B5EF4-FFF2-40B4-BE49-F238E27FC236}">
              <a16:creationId xmlns:a16="http://schemas.microsoft.com/office/drawing/2014/main" id="{BD595674-632A-4B6C-8DD1-C6D3A15A0FE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47" name="3 CuadroTexto" hidden="1">
          <a:extLst>
            <a:ext uri="{FF2B5EF4-FFF2-40B4-BE49-F238E27FC236}">
              <a16:creationId xmlns:a16="http://schemas.microsoft.com/office/drawing/2014/main" id="{A65DF8BB-A45E-4BAA-ABF6-5B7F87F59B4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48" name="5 CuadroTexto" hidden="1">
          <a:extLst>
            <a:ext uri="{FF2B5EF4-FFF2-40B4-BE49-F238E27FC236}">
              <a16:creationId xmlns:a16="http://schemas.microsoft.com/office/drawing/2014/main" id="{FFC999A2-0C2A-469A-BB2E-F7CE1DC46BE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49" name="5 CuadroTexto" hidden="1">
          <a:extLst>
            <a:ext uri="{FF2B5EF4-FFF2-40B4-BE49-F238E27FC236}">
              <a16:creationId xmlns:a16="http://schemas.microsoft.com/office/drawing/2014/main" id="{06FF0E88-E2CA-4026-BA97-28EBA83CAC4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0" name="5 CuadroTexto" hidden="1">
          <a:extLst>
            <a:ext uri="{FF2B5EF4-FFF2-40B4-BE49-F238E27FC236}">
              <a16:creationId xmlns:a16="http://schemas.microsoft.com/office/drawing/2014/main" id="{EBFD04C7-DD3F-41FC-A91B-9AD84C6F434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1" name="5 CuadroTexto" hidden="1">
          <a:extLst>
            <a:ext uri="{FF2B5EF4-FFF2-40B4-BE49-F238E27FC236}">
              <a16:creationId xmlns:a16="http://schemas.microsoft.com/office/drawing/2014/main" id="{3EF214F1-D77B-4DEE-A18F-49282347920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2" name="5 CuadroTexto" hidden="1">
          <a:extLst>
            <a:ext uri="{FF2B5EF4-FFF2-40B4-BE49-F238E27FC236}">
              <a16:creationId xmlns:a16="http://schemas.microsoft.com/office/drawing/2014/main" id="{F5AF3CF2-856C-4C1A-B796-599878B92C2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3" name="5 CuadroTexto" hidden="1">
          <a:extLst>
            <a:ext uri="{FF2B5EF4-FFF2-40B4-BE49-F238E27FC236}">
              <a16:creationId xmlns:a16="http://schemas.microsoft.com/office/drawing/2014/main" id="{33735F60-9325-469C-9299-06EE4E0431E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4" name="5 CuadroTexto" hidden="1">
          <a:extLst>
            <a:ext uri="{FF2B5EF4-FFF2-40B4-BE49-F238E27FC236}">
              <a16:creationId xmlns:a16="http://schemas.microsoft.com/office/drawing/2014/main" id="{484CD677-EC6E-4A1F-B2A7-436B06E8B1B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5" name="5 CuadroTexto" hidden="1">
          <a:extLst>
            <a:ext uri="{FF2B5EF4-FFF2-40B4-BE49-F238E27FC236}">
              <a16:creationId xmlns:a16="http://schemas.microsoft.com/office/drawing/2014/main" id="{33F71CD1-7FF1-4573-8346-DDDD9E74592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6" name="5 CuadroTexto" hidden="1">
          <a:extLst>
            <a:ext uri="{FF2B5EF4-FFF2-40B4-BE49-F238E27FC236}">
              <a16:creationId xmlns:a16="http://schemas.microsoft.com/office/drawing/2014/main" id="{DD18EA14-6527-4ACA-9C4D-8DA307B50AA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7" name="5 CuadroTexto" hidden="1">
          <a:extLst>
            <a:ext uri="{FF2B5EF4-FFF2-40B4-BE49-F238E27FC236}">
              <a16:creationId xmlns:a16="http://schemas.microsoft.com/office/drawing/2014/main" id="{9AE3D1DA-3FFF-4302-89E5-AA287517EFF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8" name="5 CuadroTexto" hidden="1">
          <a:extLst>
            <a:ext uri="{FF2B5EF4-FFF2-40B4-BE49-F238E27FC236}">
              <a16:creationId xmlns:a16="http://schemas.microsoft.com/office/drawing/2014/main" id="{D82A653D-6EB3-43C4-9B51-C0ADBFD33A1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59" name="5 CuadroTexto" hidden="1">
          <a:extLst>
            <a:ext uri="{FF2B5EF4-FFF2-40B4-BE49-F238E27FC236}">
              <a16:creationId xmlns:a16="http://schemas.microsoft.com/office/drawing/2014/main" id="{EEAA1D3F-F515-4DA5-AA8E-3476202EC05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0" name="5 CuadroTexto" hidden="1">
          <a:extLst>
            <a:ext uri="{FF2B5EF4-FFF2-40B4-BE49-F238E27FC236}">
              <a16:creationId xmlns:a16="http://schemas.microsoft.com/office/drawing/2014/main" id="{182EB572-0001-4DC8-8355-D9D1FDDCA90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1" name="5 CuadroTexto" hidden="1">
          <a:extLst>
            <a:ext uri="{FF2B5EF4-FFF2-40B4-BE49-F238E27FC236}">
              <a16:creationId xmlns:a16="http://schemas.microsoft.com/office/drawing/2014/main" id="{21E725DE-2F55-4C15-A6E5-EC7568E874E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2" name="5 CuadroTexto" hidden="1">
          <a:extLst>
            <a:ext uri="{FF2B5EF4-FFF2-40B4-BE49-F238E27FC236}">
              <a16:creationId xmlns:a16="http://schemas.microsoft.com/office/drawing/2014/main" id="{21D705A3-C1B0-4CFB-88B0-D2BE06A30B0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3" name="5 CuadroTexto" hidden="1">
          <a:extLst>
            <a:ext uri="{FF2B5EF4-FFF2-40B4-BE49-F238E27FC236}">
              <a16:creationId xmlns:a16="http://schemas.microsoft.com/office/drawing/2014/main" id="{E94164BF-0755-491E-BB84-A50B4BC52BC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4" name="5 CuadroTexto" hidden="1">
          <a:extLst>
            <a:ext uri="{FF2B5EF4-FFF2-40B4-BE49-F238E27FC236}">
              <a16:creationId xmlns:a16="http://schemas.microsoft.com/office/drawing/2014/main" id="{4BF9FD33-E15A-4C11-94E8-A7881FAD73C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5" name="5 CuadroTexto" hidden="1">
          <a:extLst>
            <a:ext uri="{FF2B5EF4-FFF2-40B4-BE49-F238E27FC236}">
              <a16:creationId xmlns:a16="http://schemas.microsoft.com/office/drawing/2014/main" id="{5C288E99-75BE-427B-88BF-C1E5D9DDEEE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6" name="5 CuadroTexto" hidden="1">
          <a:extLst>
            <a:ext uri="{FF2B5EF4-FFF2-40B4-BE49-F238E27FC236}">
              <a16:creationId xmlns:a16="http://schemas.microsoft.com/office/drawing/2014/main" id="{D320E102-8BC8-417A-8E68-F74B64C3368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7" name="5 CuadroTexto" hidden="1">
          <a:extLst>
            <a:ext uri="{FF2B5EF4-FFF2-40B4-BE49-F238E27FC236}">
              <a16:creationId xmlns:a16="http://schemas.microsoft.com/office/drawing/2014/main" id="{47C9D86A-EF23-43D2-8896-F1418670D33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8" name="5 CuadroTexto" hidden="1">
          <a:extLst>
            <a:ext uri="{FF2B5EF4-FFF2-40B4-BE49-F238E27FC236}">
              <a16:creationId xmlns:a16="http://schemas.microsoft.com/office/drawing/2014/main" id="{CB777742-E0B2-4806-908D-29C6ACA74F1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69" name="5 CuadroTexto" hidden="1">
          <a:extLst>
            <a:ext uri="{FF2B5EF4-FFF2-40B4-BE49-F238E27FC236}">
              <a16:creationId xmlns:a16="http://schemas.microsoft.com/office/drawing/2014/main" id="{35DCFF0C-18FF-40B5-B14C-B12114A1B63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0" name="5 CuadroTexto" hidden="1">
          <a:extLst>
            <a:ext uri="{FF2B5EF4-FFF2-40B4-BE49-F238E27FC236}">
              <a16:creationId xmlns:a16="http://schemas.microsoft.com/office/drawing/2014/main" id="{E4ED4B45-7DB1-4982-9EAE-F2F49915DCD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1" name="5 CuadroTexto" hidden="1">
          <a:extLst>
            <a:ext uri="{FF2B5EF4-FFF2-40B4-BE49-F238E27FC236}">
              <a16:creationId xmlns:a16="http://schemas.microsoft.com/office/drawing/2014/main" id="{DD0FFB0F-DFAD-46BA-BFB8-034368C70E3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2" name="5 CuadroTexto" hidden="1">
          <a:extLst>
            <a:ext uri="{FF2B5EF4-FFF2-40B4-BE49-F238E27FC236}">
              <a16:creationId xmlns:a16="http://schemas.microsoft.com/office/drawing/2014/main" id="{40645C2C-8C08-495F-8111-825BE44CE13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3" name="5 CuadroTexto" hidden="1">
          <a:extLst>
            <a:ext uri="{FF2B5EF4-FFF2-40B4-BE49-F238E27FC236}">
              <a16:creationId xmlns:a16="http://schemas.microsoft.com/office/drawing/2014/main" id="{7EE213E3-D7B9-4E9B-8BB6-90C6867463D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4" name="5 CuadroTexto" hidden="1">
          <a:extLst>
            <a:ext uri="{FF2B5EF4-FFF2-40B4-BE49-F238E27FC236}">
              <a16:creationId xmlns:a16="http://schemas.microsoft.com/office/drawing/2014/main" id="{A0EC7226-ED4E-4F10-9463-A003FA4B3E3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5" name="5 CuadroTexto" hidden="1">
          <a:extLst>
            <a:ext uri="{FF2B5EF4-FFF2-40B4-BE49-F238E27FC236}">
              <a16:creationId xmlns:a16="http://schemas.microsoft.com/office/drawing/2014/main" id="{557FDCB2-77E4-4BF4-B12E-486EC1355D1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6" name="5 CuadroTexto" hidden="1">
          <a:extLst>
            <a:ext uri="{FF2B5EF4-FFF2-40B4-BE49-F238E27FC236}">
              <a16:creationId xmlns:a16="http://schemas.microsoft.com/office/drawing/2014/main" id="{BBD715B0-8C91-487B-B088-1C64D5EA50D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7" name="5 CuadroTexto" hidden="1">
          <a:extLst>
            <a:ext uri="{FF2B5EF4-FFF2-40B4-BE49-F238E27FC236}">
              <a16:creationId xmlns:a16="http://schemas.microsoft.com/office/drawing/2014/main" id="{0FE49A5D-2B47-4B42-89B5-4C8D65921F5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8" name="5 CuadroTexto" hidden="1">
          <a:extLst>
            <a:ext uri="{FF2B5EF4-FFF2-40B4-BE49-F238E27FC236}">
              <a16:creationId xmlns:a16="http://schemas.microsoft.com/office/drawing/2014/main" id="{B8CC13B2-94E0-43FC-8BCC-EB7759CC3EE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79" name="5 CuadroTexto" hidden="1">
          <a:extLst>
            <a:ext uri="{FF2B5EF4-FFF2-40B4-BE49-F238E27FC236}">
              <a16:creationId xmlns:a16="http://schemas.microsoft.com/office/drawing/2014/main" id="{CC574D8C-65BB-49C5-A4F7-29E983224B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0" name="2 CuadroTexto" hidden="1">
          <a:extLst>
            <a:ext uri="{FF2B5EF4-FFF2-40B4-BE49-F238E27FC236}">
              <a16:creationId xmlns:a16="http://schemas.microsoft.com/office/drawing/2014/main" id="{17041324-3B28-4EF2-B63E-E46E058872B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1" name="5 CuadroTexto" hidden="1">
          <a:extLst>
            <a:ext uri="{FF2B5EF4-FFF2-40B4-BE49-F238E27FC236}">
              <a16:creationId xmlns:a16="http://schemas.microsoft.com/office/drawing/2014/main" id="{2F8408A9-B38E-4C21-BC39-B1230F63469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2" name="5 CuadroTexto" hidden="1">
          <a:extLst>
            <a:ext uri="{FF2B5EF4-FFF2-40B4-BE49-F238E27FC236}">
              <a16:creationId xmlns:a16="http://schemas.microsoft.com/office/drawing/2014/main" id="{6B430BC3-7EE9-4ED4-A197-19D63A31303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3" name="5 CuadroTexto" hidden="1">
          <a:extLst>
            <a:ext uri="{FF2B5EF4-FFF2-40B4-BE49-F238E27FC236}">
              <a16:creationId xmlns:a16="http://schemas.microsoft.com/office/drawing/2014/main" id="{4D1CEEB1-E848-4F92-9EF1-EDAA7526279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4" name="5 CuadroTexto" hidden="1">
          <a:extLst>
            <a:ext uri="{FF2B5EF4-FFF2-40B4-BE49-F238E27FC236}">
              <a16:creationId xmlns:a16="http://schemas.microsoft.com/office/drawing/2014/main" id="{79D6A2F2-7182-41D9-B047-E5D68C89D29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5" name="5 CuadroTexto" hidden="1">
          <a:extLst>
            <a:ext uri="{FF2B5EF4-FFF2-40B4-BE49-F238E27FC236}">
              <a16:creationId xmlns:a16="http://schemas.microsoft.com/office/drawing/2014/main" id="{350C0E2E-2C9A-4BCE-B28E-2946E9FF21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6" name="5 CuadroTexto" hidden="1">
          <a:extLst>
            <a:ext uri="{FF2B5EF4-FFF2-40B4-BE49-F238E27FC236}">
              <a16:creationId xmlns:a16="http://schemas.microsoft.com/office/drawing/2014/main" id="{5CA31865-66B7-4EEC-BBB8-6232BC4BD43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7" name="5 CuadroTexto" hidden="1">
          <a:extLst>
            <a:ext uri="{FF2B5EF4-FFF2-40B4-BE49-F238E27FC236}">
              <a16:creationId xmlns:a16="http://schemas.microsoft.com/office/drawing/2014/main" id="{4A5A47B3-70F6-4913-B0EF-E658D27A410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8" name="5 CuadroTexto" hidden="1">
          <a:extLst>
            <a:ext uri="{FF2B5EF4-FFF2-40B4-BE49-F238E27FC236}">
              <a16:creationId xmlns:a16="http://schemas.microsoft.com/office/drawing/2014/main" id="{BD0CBCCE-13A2-4062-97AF-B7F3BE26C62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89" name="5 CuadroTexto" hidden="1">
          <a:extLst>
            <a:ext uri="{FF2B5EF4-FFF2-40B4-BE49-F238E27FC236}">
              <a16:creationId xmlns:a16="http://schemas.microsoft.com/office/drawing/2014/main" id="{54696DAE-272C-4290-BAF2-CDB19FEEF2A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0" name="5 CuadroTexto" hidden="1">
          <a:extLst>
            <a:ext uri="{FF2B5EF4-FFF2-40B4-BE49-F238E27FC236}">
              <a16:creationId xmlns:a16="http://schemas.microsoft.com/office/drawing/2014/main" id="{3F5301F4-FDB3-411B-AB7A-0E86AB0A783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1" name="5 CuadroTexto" hidden="1">
          <a:extLst>
            <a:ext uri="{FF2B5EF4-FFF2-40B4-BE49-F238E27FC236}">
              <a16:creationId xmlns:a16="http://schemas.microsoft.com/office/drawing/2014/main" id="{DFED58B4-239E-4094-B37D-A449C603A3A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2" name="5 CuadroTexto" hidden="1">
          <a:extLst>
            <a:ext uri="{FF2B5EF4-FFF2-40B4-BE49-F238E27FC236}">
              <a16:creationId xmlns:a16="http://schemas.microsoft.com/office/drawing/2014/main" id="{E62724FC-075C-4820-9D71-B2F2B34F7E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3" name="5 CuadroTexto" hidden="1">
          <a:extLst>
            <a:ext uri="{FF2B5EF4-FFF2-40B4-BE49-F238E27FC236}">
              <a16:creationId xmlns:a16="http://schemas.microsoft.com/office/drawing/2014/main" id="{EF4815B8-2F22-42B7-AC96-367F275AAA3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4" name="5 CuadroTexto" hidden="1">
          <a:extLst>
            <a:ext uri="{FF2B5EF4-FFF2-40B4-BE49-F238E27FC236}">
              <a16:creationId xmlns:a16="http://schemas.microsoft.com/office/drawing/2014/main" id="{F1DAF23E-6810-4210-AC25-498A2DFAFF1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5" name="5 CuadroTexto" hidden="1">
          <a:extLst>
            <a:ext uri="{FF2B5EF4-FFF2-40B4-BE49-F238E27FC236}">
              <a16:creationId xmlns:a16="http://schemas.microsoft.com/office/drawing/2014/main" id="{22A9CE0F-49DC-4CDA-8EA6-51FA30F6807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6" name="5 CuadroTexto" hidden="1">
          <a:extLst>
            <a:ext uri="{FF2B5EF4-FFF2-40B4-BE49-F238E27FC236}">
              <a16:creationId xmlns:a16="http://schemas.microsoft.com/office/drawing/2014/main" id="{7B69E956-3130-4FA2-B52D-654B0F45ECF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7" name="5 CuadroTexto" hidden="1">
          <a:extLst>
            <a:ext uri="{FF2B5EF4-FFF2-40B4-BE49-F238E27FC236}">
              <a16:creationId xmlns:a16="http://schemas.microsoft.com/office/drawing/2014/main" id="{801FD5AA-C2B5-4942-A982-54DD23E7AAE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8" name="5 CuadroTexto" hidden="1">
          <a:extLst>
            <a:ext uri="{FF2B5EF4-FFF2-40B4-BE49-F238E27FC236}">
              <a16:creationId xmlns:a16="http://schemas.microsoft.com/office/drawing/2014/main" id="{D978716D-5F67-4F53-A075-54953304035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499" name="103 CuadroTexto" hidden="1">
          <a:extLst>
            <a:ext uri="{FF2B5EF4-FFF2-40B4-BE49-F238E27FC236}">
              <a16:creationId xmlns:a16="http://schemas.microsoft.com/office/drawing/2014/main" id="{4EEE7171-2CC5-4023-9D12-A444B2411F9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0" name="2 CuadroTexto" hidden="1">
          <a:extLst>
            <a:ext uri="{FF2B5EF4-FFF2-40B4-BE49-F238E27FC236}">
              <a16:creationId xmlns:a16="http://schemas.microsoft.com/office/drawing/2014/main" id="{771F571E-3E4C-4D28-89BA-7AE96C97B73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1" name="106 CuadroTexto" hidden="1">
          <a:extLst>
            <a:ext uri="{FF2B5EF4-FFF2-40B4-BE49-F238E27FC236}">
              <a16:creationId xmlns:a16="http://schemas.microsoft.com/office/drawing/2014/main" id="{037653E3-9748-4ECB-A0DA-CE63A04853E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2" name="2 CuadroTexto" hidden="1">
          <a:extLst>
            <a:ext uri="{FF2B5EF4-FFF2-40B4-BE49-F238E27FC236}">
              <a16:creationId xmlns:a16="http://schemas.microsoft.com/office/drawing/2014/main" id="{6B1BED6E-14F9-4AC4-80D2-47CAA0B319E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3" name="5 CuadroTexto" hidden="1">
          <a:extLst>
            <a:ext uri="{FF2B5EF4-FFF2-40B4-BE49-F238E27FC236}">
              <a16:creationId xmlns:a16="http://schemas.microsoft.com/office/drawing/2014/main" id="{FB065A64-8EF2-44F4-8E53-038658AFF72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4" name="5 CuadroTexto" hidden="1">
          <a:extLst>
            <a:ext uri="{FF2B5EF4-FFF2-40B4-BE49-F238E27FC236}">
              <a16:creationId xmlns:a16="http://schemas.microsoft.com/office/drawing/2014/main" id="{2592B373-5E1D-44BE-AF17-46F39475E33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5" name="5 CuadroTexto" hidden="1">
          <a:extLst>
            <a:ext uri="{FF2B5EF4-FFF2-40B4-BE49-F238E27FC236}">
              <a16:creationId xmlns:a16="http://schemas.microsoft.com/office/drawing/2014/main" id="{D3E3E72F-8D8B-45C7-814E-36BC4E1BFE0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6" name="5 CuadroTexto" hidden="1">
          <a:extLst>
            <a:ext uri="{FF2B5EF4-FFF2-40B4-BE49-F238E27FC236}">
              <a16:creationId xmlns:a16="http://schemas.microsoft.com/office/drawing/2014/main" id="{EC54689D-7D50-4A55-BEF8-D268D3118DF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7" name="5 CuadroTexto" hidden="1">
          <a:extLst>
            <a:ext uri="{FF2B5EF4-FFF2-40B4-BE49-F238E27FC236}">
              <a16:creationId xmlns:a16="http://schemas.microsoft.com/office/drawing/2014/main" id="{42F4A303-0A20-4C10-A23F-8BE9F4EDDA0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8" name="5 CuadroTexto" hidden="1">
          <a:extLst>
            <a:ext uri="{FF2B5EF4-FFF2-40B4-BE49-F238E27FC236}">
              <a16:creationId xmlns:a16="http://schemas.microsoft.com/office/drawing/2014/main" id="{5F4074E7-9223-46E3-8F4F-28DB80326EA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09" name="5 CuadroTexto" hidden="1">
          <a:extLst>
            <a:ext uri="{FF2B5EF4-FFF2-40B4-BE49-F238E27FC236}">
              <a16:creationId xmlns:a16="http://schemas.microsoft.com/office/drawing/2014/main" id="{0EA2D0BA-0629-4958-B8B8-A8A144AFC18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0" name="5 CuadroTexto" hidden="1">
          <a:extLst>
            <a:ext uri="{FF2B5EF4-FFF2-40B4-BE49-F238E27FC236}">
              <a16:creationId xmlns:a16="http://schemas.microsoft.com/office/drawing/2014/main" id="{3F54EECD-74D4-450D-9A55-BB992812CF7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1" name="5 CuadroTexto" hidden="1">
          <a:extLst>
            <a:ext uri="{FF2B5EF4-FFF2-40B4-BE49-F238E27FC236}">
              <a16:creationId xmlns:a16="http://schemas.microsoft.com/office/drawing/2014/main" id="{CA13E874-5D5E-4314-801D-88CB0D8DAFD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2" name="5 CuadroTexto" hidden="1">
          <a:extLst>
            <a:ext uri="{FF2B5EF4-FFF2-40B4-BE49-F238E27FC236}">
              <a16:creationId xmlns:a16="http://schemas.microsoft.com/office/drawing/2014/main" id="{AC45C47C-CB54-4B02-A2A3-3BBE9410845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3" name="5 CuadroTexto" hidden="1">
          <a:extLst>
            <a:ext uri="{FF2B5EF4-FFF2-40B4-BE49-F238E27FC236}">
              <a16:creationId xmlns:a16="http://schemas.microsoft.com/office/drawing/2014/main" id="{1FED2A6C-DFB2-4928-AEA2-1F0A52E00BA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4" name="5 CuadroTexto" hidden="1">
          <a:extLst>
            <a:ext uri="{FF2B5EF4-FFF2-40B4-BE49-F238E27FC236}">
              <a16:creationId xmlns:a16="http://schemas.microsoft.com/office/drawing/2014/main" id="{B4B7CAEA-72F2-4D6E-8DB4-38E7875EC57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5" name="5 CuadroTexto" hidden="1">
          <a:extLst>
            <a:ext uri="{FF2B5EF4-FFF2-40B4-BE49-F238E27FC236}">
              <a16:creationId xmlns:a16="http://schemas.microsoft.com/office/drawing/2014/main" id="{02E498DE-451F-4AE6-AF0F-59E9ED7268D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6" name="5 CuadroTexto" hidden="1">
          <a:extLst>
            <a:ext uri="{FF2B5EF4-FFF2-40B4-BE49-F238E27FC236}">
              <a16:creationId xmlns:a16="http://schemas.microsoft.com/office/drawing/2014/main" id="{146EDD8C-4624-4799-AC87-038BEA44069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7" name="5 CuadroTexto" hidden="1">
          <a:extLst>
            <a:ext uri="{FF2B5EF4-FFF2-40B4-BE49-F238E27FC236}">
              <a16:creationId xmlns:a16="http://schemas.microsoft.com/office/drawing/2014/main" id="{91092A0A-7730-4374-9C98-CE36C5782BD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8" name="5 CuadroTexto" hidden="1">
          <a:extLst>
            <a:ext uri="{FF2B5EF4-FFF2-40B4-BE49-F238E27FC236}">
              <a16:creationId xmlns:a16="http://schemas.microsoft.com/office/drawing/2014/main" id="{0C7EEA32-1DD9-437B-AA5B-4F3FF07B11D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19" name="1 CuadroTexto" hidden="1">
          <a:extLst>
            <a:ext uri="{FF2B5EF4-FFF2-40B4-BE49-F238E27FC236}">
              <a16:creationId xmlns:a16="http://schemas.microsoft.com/office/drawing/2014/main" id="{5D289A93-31B8-4F73-9925-B44B8BC5F9F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0" name="3 CuadroTexto" hidden="1">
          <a:extLst>
            <a:ext uri="{FF2B5EF4-FFF2-40B4-BE49-F238E27FC236}">
              <a16:creationId xmlns:a16="http://schemas.microsoft.com/office/drawing/2014/main" id="{5D577FB1-24D2-4DC2-A6CA-FC3DE889067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1" name="5 CuadroTexto" hidden="1">
          <a:extLst>
            <a:ext uri="{FF2B5EF4-FFF2-40B4-BE49-F238E27FC236}">
              <a16:creationId xmlns:a16="http://schemas.microsoft.com/office/drawing/2014/main" id="{7F77B055-0CAB-4561-9ACB-23600A817CA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2" name="5 CuadroTexto" hidden="1">
          <a:extLst>
            <a:ext uri="{FF2B5EF4-FFF2-40B4-BE49-F238E27FC236}">
              <a16:creationId xmlns:a16="http://schemas.microsoft.com/office/drawing/2014/main" id="{4C62AFF8-62A6-4817-B330-C6F65327AB8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3" name="5 CuadroTexto" hidden="1">
          <a:extLst>
            <a:ext uri="{FF2B5EF4-FFF2-40B4-BE49-F238E27FC236}">
              <a16:creationId xmlns:a16="http://schemas.microsoft.com/office/drawing/2014/main" id="{BF254244-9946-4F38-952A-821EE0C9FAE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4" name="5 CuadroTexto" hidden="1">
          <a:extLst>
            <a:ext uri="{FF2B5EF4-FFF2-40B4-BE49-F238E27FC236}">
              <a16:creationId xmlns:a16="http://schemas.microsoft.com/office/drawing/2014/main" id="{ADB4F47F-8B42-4AE4-804C-B02A9D880F7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5" name="5 CuadroTexto" hidden="1">
          <a:extLst>
            <a:ext uri="{FF2B5EF4-FFF2-40B4-BE49-F238E27FC236}">
              <a16:creationId xmlns:a16="http://schemas.microsoft.com/office/drawing/2014/main" id="{9C92768B-B72F-4297-B437-F2272AE527E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6" name="5 CuadroTexto" hidden="1">
          <a:extLst>
            <a:ext uri="{FF2B5EF4-FFF2-40B4-BE49-F238E27FC236}">
              <a16:creationId xmlns:a16="http://schemas.microsoft.com/office/drawing/2014/main" id="{D4D48AB0-6B05-400E-923A-15D39A609A4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7" name="5 CuadroTexto" hidden="1">
          <a:extLst>
            <a:ext uri="{FF2B5EF4-FFF2-40B4-BE49-F238E27FC236}">
              <a16:creationId xmlns:a16="http://schemas.microsoft.com/office/drawing/2014/main" id="{EBDB3E24-AADF-4A49-BC0E-1B3BEFF393F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8" name="5 CuadroTexto" hidden="1">
          <a:extLst>
            <a:ext uri="{FF2B5EF4-FFF2-40B4-BE49-F238E27FC236}">
              <a16:creationId xmlns:a16="http://schemas.microsoft.com/office/drawing/2014/main" id="{7E32C0B7-5AA5-4041-B23B-B0933F80F88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29" name="5 CuadroTexto" hidden="1">
          <a:extLst>
            <a:ext uri="{FF2B5EF4-FFF2-40B4-BE49-F238E27FC236}">
              <a16:creationId xmlns:a16="http://schemas.microsoft.com/office/drawing/2014/main" id="{4D603C8D-8C37-42B0-9159-59523D07C61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0" name="5 CuadroTexto" hidden="1">
          <a:extLst>
            <a:ext uri="{FF2B5EF4-FFF2-40B4-BE49-F238E27FC236}">
              <a16:creationId xmlns:a16="http://schemas.microsoft.com/office/drawing/2014/main" id="{97E1A598-2EED-4F65-A7A1-FB00D3A7E19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1" name="5 CuadroTexto" hidden="1">
          <a:extLst>
            <a:ext uri="{FF2B5EF4-FFF2-40B4-BE49-F238E27FC236}">
              <a16:creationId xmlns:a16="http://schemas.microsoft.com/office/drawing/2014/main" id="{A35BFE50-7ECC-4A94-9601-578FA32254C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2" name="5 CuadroTexto" hidden="1">
          <a:extLst>
            <a:ext uri="{FF2B5EF4-FFF2-40B4-BE49-F238E27FC236}">
              <a16:creationId xmlns:a16="http://schemas.microsoft.com/office/drawing/2014/main" id="{63741E09-0962-42D3-9B9A-44953611439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3" name="5 CuadroTexto" hidden="1">
          <a:extLst>
            <a:ext uri="{FF2B5EF4-FFF2-40B4-BE49-F238E27FC236}">
              <a16:creationId xmlns:a16="http://schemas.microsoft.com/office/drawing/2014/main" id="{99EADE3F-BC90-46E2-948E-A1F1DC602F1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4" name="5 CuadroTexto" hidden="1">
          <a:extLst>
            <a:ext uri="{FF2B5EF4-FFF2-40B4-BE49-F238E27FC236}">
              <a16:creationId xmlns:a16="http://schemas.microsoft.com/office/drawing/2014/main" id="{FE29BFAC-CD9D-47FB-8B41-62AC5B1514D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5" name="5 CuadroTexto" hidden="1">
          <a:extLst>
            <a:ext uri="{FF2B5EF4-FFF2-40B4-BE49-F238E27FC236}">
              <a16:creationId xmlns:a16="http://schemas.microsoft.com/office/drawing/2014/main" id="{274862DD-7D3B-4F54-B72D-8FB24FF9715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6" name="5 CuadroTexto" hidden="1">
          <a:extLst>
            <a:ext uri="{FF2B5EF4-FFF2-40B4-BE49-F238E27FC236}">
              <a16:creationId xmlns:a16="http://schemas.microsoft.com/office/drawing/2014/main" id="{FD85E0CF-5747-462A-B5D5-A1B7CB74318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7" name="5 CuadroTexto" hidden="1">
          <a:extLst>
            <a:ext uri="{FF2B5EF4-FFF2-40B4-BE49-F238E27FC236}">
              <a16:creationId xmlns:a16="http://schemas.microsoft.com/office/drawing/2014/main" id="{098949AF-CFD5-4B94-B52D-F2945F4A611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8" name="5 CuadroTexto" hidden="1">
          <a:extLst>
            <a:ext uri="{FF2B5EF4-FFF2-40B4-BE49-F238E27FC236}">
              <a16:creationId xmlns:a16="http://schemas.microsoft.com/office/drawing/2014/main" id="{71803610-06D3-48F6-B42C-B1ADA278988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39" name="5 CuadroTexto" hidden="1">
          <a:extLst>
            <a:ext uri="{FF2B5EF4-FFF2-40B4-BE49-F238E27FC236}">
              <a16:creationId xmlns:a16="http://schemas.microsoft.com/office/drawing/2014/main" id="{E78F82C0-1755-4156-B9D3-F2F9625C42A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0" name="5 CuadroTexto" hidden="1">
          <a:extLst>
            <a:ext uri="{FF2B5EF4-FFF2-40B4-BE49-F238E27FC236}">
              <a16:creationId xmlns:a16="http://schemas.microsoft.com/office/drawing/2014/main" id="{2B4D3BE3-CD11-465D-91C5-3FF557E4A64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1" name="5 CuadroTexto" hidden="1">
          <a:extLst>
            <a:ext uri="{FF2B5EF4-FFF2-40B4-BE49-F238E27FC236}">
              <a16:creationId xmlns:a16="http://schemas.microsoft.com/office/drawing/2014/main" id="{CAB5BF77-F00E-4649-AB25-BD13E4CB157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2" name="5 CuadroTexto" hidden="1">
          <a:extLst>
            <a:ext uri="{FF2B5EF4-FFF2-40B4-BE49-F238E27FC236}">
              <a16:creationId xmlns:a16="http://schemas.microsoft.com/office/drawing/2014/main" id="{33A18E47-E1FB-454F-854C-A50C6E0FE4F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3" name="5 CuadroTexto" hidden="1">
          <a:extLst>
            <a:ext uri="{FF2B5EF4-FFF2-40B4-BE49-F238E27FC236}">
              <a16:creationId xmlns:a16="http://schemas.microsoft.com/office/drawing/2014/main" id="{FB8A6AB0-8196-4969-841A-B1B8D9A864A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4" name="5 CuadroTexto" hidden="1">
          <a:extLst>
            <a:ext uri="{FF2B5EF4-FFF2-40B4-BE49-F238E27FC236}">
              <a16:creationId xmlns:a16="http://schemas.microsoft.com/office/drawing/2014/main" id="{C108CADB-B6DB-4A87-B78C-4355BAF48C7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5" name="5 CuadroTexto" hidden="1">
          <a:extLst>
            <a:ext uri="{FF2B5EF4-FFF2-40B4-BE49-F238E27FC236}">
              <a16:creationId xmlns:a16="http://schemas.microsoft.com/office/drawing/2014/main" id="{266CA1D8-8198-4F63-9E92-2B2A43D0136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6" name="5 CuadroTexto" hidden="1">
          <a:extLst>
            <a:ext uri="{FF2B5EF4-FFF2-40B4-BE49-F238E27FC236}">
              <a16:creationId xmlns:a16="http://schemas.microsoft.com/office/drawing/2014/main" id="{F3510EF7-1B96-4C3D-95E8-C389DE89EB9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7" name="5 CuadroTexto" hidden="1">
          <a:extLst>
            <a:ext uri="{FF2B5EF4-FFF2-40B4-BE49-F238E27FC236}">
              <a16:creationId xmlns:a16="http://schemas.microsoft.com/office/drawing/2014/main" id="{4D21E42B-9AEF-4FFE-8D64-623AD4A747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8" name="5 CuadroTexto" hidden="1">
          <a:extLst>
            <a:ext uri="{FF2B5EF4-FFF2-40B4-BE49-F238E27FC236}">
              <a16:creationId xmlns:a16="http://schemas.microsoft.com/office/drawing/2014/main" id="{A8E12BC0-473F-4923-9FA7-524107AB051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49" name="5 CuadroTexto" hidden="1">
          <a:extLst>
            <a:ext uri="{FF2B5EF4-FFF2-40B4-BE49-F238E27FC236}">
              <a16:creationId xmlns:a16="http://schemas.microsoft.com/office/drawing/2014/main" id="{C6691B3D-2BFC-48DD-BBFF-ACB504FEC61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0" name="5 CuadroTexto" hidden="1">
          <a:extLst>
            <a:ext uri="{FF2B5EF4-FFF2-40B4-BE49-F238E27FC236}">
              <a16:creationId xmlns:a16="http://schemas.microsoft.com/office/drawing/2014/main" id="{15F08080-B739-4CC6-A0EB-4F0AF2EE296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1" name="5 CuadroTexto" hidden="1">
          <a:extLst>
            <a:ext uri="{FF2B5EF4-FFF2-40B4-BE49-F238E27FC236}">
              <a16:creationId xmlns:a16="http://schemas.microsoft.com/office/drawing/2014/main" id="{8123F0FE-2CFB-4C7B-B52A-168BAC4E2E6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2" name="5 CuadroTexto" hidden="1">
          <a:extLst>
            <a:ext uri="{FF2B5EF4-FFF2-40B4-BE49-F238E27FC236}">
              <a16:creationId xmlns:a16="http://schemas.microsoft.com/office/drawing/2014/main" id="{718B4489-F5AB-42E9-BA2B-DBF91D68C74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3" name="2 CuadroTexto" hidden="1">
          <a:extLst>
            <a:ext uri="{FF2B5EF4-FFF2-40B4-BE49-F238E27FC236}">
              <a16:creationId xmlns:a16="http://schemas.microsoft.com/office/drawing/2014/main" id="{28A6C7BE-FA1B-4A65-ACD0-1AE2FA6FF38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4" name="5 CuadroTexto" hidden="1">
          <a:extLst>
            <a:ext uri="{FF2B5EF4-FFF2-40B4-BE49-F238E27FC236}">
              <a16:creationId xmlns:a16="http://schemas.microsoft.com/office/drawing/2014/main" id="{0105E283-0A98-47EA-BA6D-E2EBA3E0CD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5" name="5 CuadroTexto" hidden="1">
          <a:extLst>
            <a:ext uri="{FF2B5EF4-FFF2-40B4-BE49-F238E27FC236}">
              <a16:creationId xmlns:a16="http://schemas.microsoft.com/office/drawing/2014/main" id="{DF5437FB-556F-4046-9F88-8039F1FFFC4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6" name="5 CuadroTexto" hidden="1">
          <a:extLst>
            <a:ext uri="{FF2B5EF4-FFF2-40B4-BE49-F238E27FC236}">
              <a16:creationId xmlns:a16="http://schemas.microsoft.com/office/drawing/2014/main" id="{58B01A4E-6C64-4303-9A0B-92B5F4595C9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7" name="5 CuadroTexto" hidden="1">
          <a:extLst>
            <a:ext uri="{FF2B5EF4-FFF2-40B4-BE49-F238E27FC236}">
              <a16:creationId xmlns:a16="http://schemas.microsoft.com/office/drawing/2014/main" id="{7FA66862-EB83-40AD-ACC4-6232F866F88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8" name="5 CuadroTexto" hidden="1">
          <a:extLst>
            <a:ext uri="{FF2B5EF4-FFF2-40B4-BE49-F238E27FC236}">
              <a16:creationId xmlns:a16="http://schemas.microsoft.com/office/drawing/2014/main" id="{01644F68-3124-4EFC-B6F1-D6429360D96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59" name="5 CuadroTexto" hidden="1">
          <a:extLst>
            <a:ext uri="{FF2B5EF4-FFF2-40B4-BE49-F238E27FC236}">
              <a16:creationId xmlns:a16="http://schemas.microsoft.com/office/drawing/2014/main" id="{2B6FF8F1-1191-44F2-8D4F-1D0A9E4A3F8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0" name="5 CuadroTexto" hidden="1">
          <a:extLst>
            <a:ext uri="{FF2B5EF4-FFF2-40B4-BE49-F238E27FC236}">
              <a16:creationId xmlns:a16="http://schemas.microsoft.com/office/drawing/2014/main" id="{D3E30B8F-A5DB-496E-B7FF-12A381605AA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1" name="5 CuadroTexto" hidden="1">
          <a:extLst>
            <a:ext uri="{FF2B5EF4-FFF2-40B4-BE49-F238E27FC236}">
              <a16:creationId xmlns:a16="http://schemas.microsoft.com/office/drawing/2014/main" id="{43811CB1-3DF1-4611-80F9-6D2A8A50B79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2" name="5 CuadroTexto" hidden="1">
          <a:extLst>
            <a:ext uri="{FF2B5EF4-FFF2-40B4-BE49-F238E27FC236}">
              <a16:creationId xmlns:a16="http://schemas.microsoft.com/office/drawing/2014/main" id="{86C3816F-BC54-49E7-B5EC-246C68B6026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3" name="5 CuadroTexto" hidden="1">
          <a:extLst>
            <a:ext uri="{FF2B5EF4-FFF2-40B4-BE49-F238E27FC236}">
              <a16:creationId xmlns:a16="http://schemas.microsoft.com/office/drawing/2014/main" id="{78402EB1-19DB-4D8D-9EFC-66410981C6F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4" name="5 CuadroTexto" hidden="1">
          <a:extLst>
            <a:ext uri="{FF2B5EF4-FFF2-40B4-BE49-F238E27FC236}">
              <a16:creationId xmlns:a16="http://schemas.microsoft.com/office/drawing/2014/main" id="{AEBC5200-B03C-4A6C-B1EC-E2564ECE8F1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5" name="5 CuadroTexto" hidden="1">
          <a:extLst>
            <a:ext uri="{FF2B5EF4-FFF2-40B4-BE49-F238E27FC236}">
              <a16:creationId xmlns:a16="http://schemas.microsoft.com/office/drawing/2014/main" id="{2081A619-E951-4BBB-A355-93FF8E15A8D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6" name="5 CuadroTexto" hidden="1">
          <a:extLst>
            <a:ext uri="{FF2B5EF4-FFF2-40B4-BE49-F238E27FC236}">
              <a16:creationId xmlns:a16="http://schemas.microsoft.com/office/drawing/2014/main" id="{54EC6502-960B-4041-8956-F831C22E875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7" name="5 CuadroTexto" hidden="1">
          <a:extLst>
            <a:ext uri="{FF2B5EF4-FFF2-40B4-BE49-F238E27FC236}">
              <a16:creationId xmlns:a16="http://schemas.microsoft.com/office/drawing/2014/main" id="{B99A4982-743F-44C3-BAE6-FF72CAB4336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8" name="5 CuadroTexto" hidden="1">
          <a:extLst>
            <a:ext uri="{FF2B5EF4-FFF2-40B4-BE49-F238E27FC236}">
              <a16:creationId xmlns:a16="http://schemas.microsoft.com/office/drawing/2014/main" id="{99F359EF-C87B-4F42-B0BB-56BA342749B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69" name="5 CuadroTexto" hidden="1">
          <a:extLst>
            <a:ext uri="{FF2B5EF4-FFF2-40B4-BE49-F238E27FC236}">
              <a16:creationId xmlns:a16="http://schemas.microsoft.com/office/drawing/2014/main" id="{F5FDB52D-94B1-4D36-8460-3E482412BA8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0" name="5 CuadroTexto" hidden="1">
          <a:extLst>
            <a:ext uri="{FF2B5EF4-FFF2-40B4-BE49-F238E27FC236}">
              <a16:creationId xmlns:a16="http://schemas.microsoft.com/office/drawing/2014/main" id="{67AF286C-EFD0-437B-AD2E-1021C137BA9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1" name="5 CuadroTexto" hidden="1">
          <a:extLst>
            <a:ext uri="{FF2B5EF4-FFF2-40B4-BE49-F238E27FC236}">
              <a16:creationId xmlns:a16="http://schemas.microsoft.com/office/drawing/2014/main" id="{FD9E43A3-1183-4665-9FD5-1BBAF33E342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2" name="103 CuadroTexto" hidden="1">
          <a:extLst>
            <a:ext uri="{FF2B5EF4-FFF2-40B4-BE49-F238E27FC236}">
              <a16:creationId xmlns:a16="http://schemas.microsoft.com/office/drawing/2014/main" id="{87C3EE06-D514-4F97-8BDD-BB156D6FAC0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3" name="2 CuadroTexto" hidden="1">
          <a:extLst>
            <a:ext uri="{FF2B5EF4-FFF2-40B4-BE49-F238E27FC236}">
              <a16:creationId xmlns:a16="http://schemas.microsoft.com/office/drawing/2014/main" id="{155F2D8A-8CCF-44D0-BDC6-B80AB17F581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4" name="106 CuadroTexto" hidden="1">
          <a:extLst>
            <a:ext uri="{FF2B5EF4-FFF2-40B4-BE49-F238E27FC236}">
              <a16:creationId xmlns:a16="http://schemas.microsoft.com/office/drawing/2014/main" id="{4CAFF8CE-9B40-41EB-BDD7-11CBE8FD23E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5" name="2 CuadroTexto" hidden="1">
          <a:extLst>
            <a:ext uri="{FF2B5EF4-FFF2-40B4-BE49-F238E27FC236}">
              <a16:creationId xmlns:a16="http://schemas.microsoft.com/office/drawing/2014/main" id="{1D51C23E-517C-4E52-B296-CF78D87BC8B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6" name="5 CuadroTexto" hidden="1">
          <a:extLst>
            <a:ext uri="{FF2B5EF4-FFF2-40B4-BE49-F238E27FC236}">
              <a16:creationId xmlns:a16="http://schemas.microsoft.com/office/drawing/2014/main" id="{B4840783-E057-44E7-A01F-1E42E0CB094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7" name="5 CuadroTexto" hidden="1">
          <a:extLst>
            <a:ext uri="{FF2B5EF4-FFF2-40B4-BE49-F238E27FC236}">
              <a16:creationId xmlns:a16="http://schemas.microsoft.com/office/drawing/2014/main" id="{D47C2052-0FC2-4654-B573-7D2A4A632CE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8" name="5 CuadroTexto" hidden="1">
          <a:extLst>
            <a:ext uri="{FF2B5EF4-FFF2-40B4-BE49-F238E27FC236}">
              <a16:creationId xmlns:a16="http://schemas.microsoft.com/office/drawing/2014/main" id="{B08FA293-1EE8-49D8-8D45-791A53B882E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79" name="5 CuadroTexto" hidden="1">
          <a:extLst>
            <a:ext uri="{FF2B5EF4-FFF2-40B4-BE49-F238E27FC236}">
              <a16:creationId xmlns:a16="http://schemas.microsoft.com/office/drawing/2014/main" id="{790EE4B5-3154-4C52-A8CD-C6F7E7961EA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0" name="5 CuadroTexto" hidden="1">
          <a:extLst>
            <a:ext uri="{FF2B5EF4-FFF2-40B4-BE49-F238E27FC236}">
              <a16:creationId xmlns:a16="http://schemas.microsoft.com/office/drawing/2014/main" id="{119AA05D-E2B8-4424-9264-60769561031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1" name="5 CuadroTexto" hidden="1">
          <a:extLst>
            <a:ext uri="{FF2B5EF4-FFF2-40B4-BE49-F238E27FC236}">
              <a16:creationId xmlns:a16="http://schemas.microsoft.com/office/drawing/2014/main" id="{09A81182-384E-48FD-9D9F-CDFFF5A7198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2" name="5 CuadroTexto" hidden="1">
          <a:extLst>
            <a:ext uri="{FF2B5EF4-FFF2-40B4-BE49-F238E27FC236}">
              <a16:creationId xmlns:a16="http://schemas.microsoft.com/office/drawing/2014/main" id="{FECE5BC9-9879-4C31-AC64-28C423DB3EF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3" name="5 CuadroTexto" hidden="1">
          <a:extLst>
            <a:ext uri="{FF2B5EF4-FFF2-40B4-BE49-F238E27FC236}">
              <a16:creationId xmlns:a16="http://schemas.microsoft.com/office/drawing/2014/main" id="{46F03532-39B5-416F-9CE2-8429D9C874D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4" name="5 CuadroTexto" hidden="1">
          <a:extLst>
            <a:ext uri="{FF2B5EF4-FFF2-40B4-BE49-F238E27FC236}">
              <a16:creationId xmlns:a16="http://schemas.microsoft.com/office/drawing/2014/main" id="{797D67C1-394B-4C28-AD95-34708F8E1BE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5" name="5 CuadroTexto" hidden="1">
          <a:extLst>
            <a:ext uri="{FF2B5EF4-FFF2-40B4-BE49-F238E27FC236}">
              <a16:creationId xmlns:a16="http://schemas.microsoft.com/office/drawing/2014/main" id="{643AA9DA-EDB8-4B92-BF90-6337D60E973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6" name="5 CuadroTexto" hidden="1">
          <a:extLst>
            <a:ext uri="{FF2B5EF4-FFF2-40B4-BE49-F238E27FC236}">
              <a16:creationId xmlns:a16="http://schemas.microsoft.com/office/drawing/2014/main" id="{A46BE67D-93C6-49AD-B16C-5190B8166B9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7" name="5 CuadroTexto" hidden="1">
          <a:extLst>
            <a:ext uri="{FF2B5EF4-FFF2-40B4-BE49-F238E27FC236}">
              <a16:creationId xmlns:a16="http://schemas.microsoft.com/office/drawing/2014/main" id="{E0688C17-C8B4-45CA-BADF-CB74D10C94B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8" name="5 CuadroTexto" hidden="1">
          <a:extLst>
            <a:ext uri="{FF2B5EF4-FFF2-40B4-BE49-F238E27FC236}">
              <a16:creationId xmlns:a16="http://schemas.microsoft.com/office/drawing/2014/main" id="{4D6F0DBF-E79A-49B8-8F06-369A98B7AE3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89" name="5 CuadroTexto" hidden="1">
          <a:extLst>
            <a:ext uri="{FF2B5EF4-FFF2-40B4-BE49-F238E27FC236}">
              <a16:creationId xmlns:a16="http://schemas.microsoft.com/office/drawing/2014/main" id="{835A3203-D71D-4C86-B0B9-A52D035140D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90" name="5 CuadroTexto" hidden="1">
          <a:extLst>
            <a:ext uri="{FF2B5EF4-FFF2-40B4-BE49-F238E27FC236}">
              <a16:creationId xmlns:a16="http://schemas.microsoft.com/office/drawing/2014/main" id="{D5C3576C-797D-4F1F-ACEE-4FFB8FA2A90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591" name="5 CuadroTexto" hidden="1">
          <a:extLst>
            <a:ext uri="{FF2B5EF4-FFF2-40B4-BE49-F238E27FC236}">
              <a16:creationId xmlns:a16="http://schemas.microsoft.com/office/drawing/2014/main" id="{979F96A3-86FB-4FA0-9FF1-7B2982EB339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2" name="255 CuadroTexto" hidden="1">
          <a:extLst>
            <a:ext uri="{FF2B5EF4-FFF2-40B4-BE49-F238E27FC236}">
              <a16:creationId xmlns:a16="http://schemas.microsoft.com/office/drawing/2014/main" id="{8F2A1DDA-3FD6-41C1-8369-5F25E2010B4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3" name="256 CuadroTexto" hidden="1">
          <a:extLst>
            <a:ext uri="{FF2B5EF4-FFF2-40B4-BE49-F238E27FC236}">
              <a16:creationId xmlns:a16="http://schemas.microsoft.com/office/drawing/2014/main" id="{B6D0B51F-B97C-4EB8-893C-904EF04CD6D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4" name="5 CuadroTexto" hidden="1">
          <a:extLst>
            <a:ext uri="{FF2B5EF4-FFF2-40B4-BE49-F238E27FC236}">
              <a16:creationId xmlns:a16="http://schemas.microsoft.com/office/drawing/2014/main" id="{75A94B45-056B-4ABC-9EF4-8BB081538B2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5" name="5 CuadroTexto" hidden="1">
          <a:extLst>
            <a:ext uri="{FF2B5EF4-FFF2-40B4-BE49-F238E27FC236}">
              <a16:creationId xmlns:a16="http://schemas.microsoft.com/office/drawing/2014/main" id="{1F0070BE-F4A5-4FDC-9810-6603CAB0088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6" name="5 CuadroTexto" hidden="1">
          <a:extLst>
            <a:ext uri="{FF2B5EF4-FFF2-40B4-BE49-F238E27FC236}">
              <a16:creationId xmlns:a16="http://schemas.microsoft.com/office/drawing/2014/main" id="{85BFB56E-4762-4A02-A5CF-76B8F732662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7" name="5 CuadroTexto" hidden="1">
          <a:extLst>
            <a:ext uri="{FF2B5EF4-FFF2-40B4-BE49-F238E27FC236}">
              <a16:creationId xmlns:a16="http://schemas.microsoft.com/office/drawing/2014/main" id="{D11EF6C1-AB82-4BAF-BCFD-19057142BFA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8" name="5 CuadroTexto" hidden="1">
          <a:extLst>
            <a:ext uri="{FF2B5EF4-FFF2-40B4-BE49-F238E27FC236}">
              <a16:creationId xmlns:a16="http://schemas.microsoft.com/office/drawing/2014/main" id="{661BBC41-B07C-4BEF-92B2-94489ADE28E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599" name="5 CuadroTexto" hidden="1">
          <a:extLst>
            <a:ext uri="{FF2B5EF4-FFF2-40B4-BE49-F238E27FC236}">
              <a16:creationId xmlns:a16="http://schemas.microsoft.com/office/drawing/2014/main" id="{B5D5F859-C864-4DEE-8091-BB52156ACBB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0" name="5 CuadroTexto" hidden="1">
          <a:extLst>
            <a:ext uri="{FF2B5EF4-FFF2-40B4-BE49-F238E27FC236}">
              <a16:creationId xmlns:a16="http://schemas.microsoft.com/office/drawing/2014/main" id="{3AE71870-55CE-471D-B2CB-26F755461F7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1" name="5 CuadroTexto" hidden="1">
          <a:extLst>
            <a:ext uri="{FF2B5EF4-FFF2-40B4-BE49-F238E27FC236}">
              <a16:creationId xmlns:a16="http://schemas.microsoft.com/office/drawing/2014/main" id="{A14F203D-CD92-4E76-8AD9-B0F1AE6A649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2" name="5 CuadroTexto" hidden="1">
          <a:extLst>
            <a:ext uri="{FF2B5EF4-FFF2-40B4-BE49-F238E27FC236}">
              <a16:creationId xmlns:a16="http://schemas.microsoft.com/office/drawing/2014/main" id="{34988ED4-B0EE-491C-9318-1CCBDCE0595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3" name="5 CuadroTexto" hidden="1">
          <a:extLst>
            <a:ext uri="{FF2B5EF4-FFF2-40B4-BE49-F238E27FC236}">
              <a16:creationId xmlns:a16="http://schemas.microsoft.com/office/drawing/2014/main" id="{13E8C959-85BB-4277-91F7-DABD5BB25DE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4" name="5 CuadroTexto" hidden="1">
          <a:extLst>
            <a:ext uri="{FF2B5EF4-FFF2-40B4-BE49-F238E27FC236}">
              <a16:creationId xmlns:a16="http://schemas.microsoft.com/office/drawing/2014/main" id="{2814ADBE-27F6-4DF6-8852-0127BD07353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5" name="5 CuadroTexto" hidden="1">
          <a:extLst>
            <a:ext uri="{FF2B5EF4-FFF2-40B4-BE49-F238E27FC236}">
              <a16:creationId xmlns:a16="http://schemas.microsoft.com/office/drawing/2014/main" id="{B2F54438-ED7C-4E01-9E49-CFFABCCE92B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6" name="5 CuadroTexto" hidden="1">
          <a:extLst>
            <a:ext uri="{FF2B5EF4-FFF2-40B4-BE49-F238E27FC236}">
              <a16:creationId xmlns:a16="http://schemas.microsoft.com/office/drawing/2014/main" id="{9D823362-37A3-4FF4-BD12-52B586D19D0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7" name="5 CuadroTexto" hidden="1">
          <a:extLst>
            <a:ext uri="{FF2B5EF4-FFF2-40B4-BE49-F238E27FC236}">
              <a16:creationId xmlns:a16="http://schemas.microsoft.com/office/drawing/2014/main" id="{C2255E2F-40B1-4112-BE52-C0BF21D7629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8" name="5 CuadroTexto" hidden="1">
          <a:extLst>
            <a:ext uri="{FF2B5EF4-FFF2-40B4-BE49-F238E27FC236}">
              <a16:creationId xmlns:a16="http://schemas.microsoft.com/office/drawing/2014/main" id="{80033927-A574-4154-AE93-F3BE6D932D7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09" name="5 CuadroTexto" hidden="1">
          <a:extLst>
            <a:ext uri="{FF2B5EF4-FFF2-40B4-BE49-F238E27FC236}">
              <a16:creationId xmlns:a16="http://schemas.microsoft.com/office/drawing/2014/main" id="{245CAE0C-F9B4-4F51-A8B9-57366634151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0" name="5 CuadroTexto" hidden="1">
          <a:extLst>
            <a:ext uri="{FF2B5EF4-FFF2-40B4-BE49-F238E27FC236}">
              <a16:creationId xmlns:a16="http://schemas.microsoft.com/office/drawing/2014/main" id="{FA1458BC-D6DD-49F1-B5F3-7EC79804A60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1" name="5 CuadroTexto" hidden="1">
          <a:extLst>
            <a:ext uri="{FF2B5EF4-FFF2-40B4-BE49-F238E27FC236}">
              <a16:creationId xmlns:a16="http://schemas.microsoft.com/office/drawing/2014/main" id="{0A9FDFB8-F01D-4420-8247-EB7E51325CE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2" name="5 CuadroTexto" hidden="1">
          <a:extLst>
            <a:ext uri="{FF2B5EF4-FFF2-40B4-BE49-F238E27FC236}">
              <a16:creationId xmlns:a16="http://schemas.microsoft.com/office/drawing/2014/main" id="{F6B7801B-605E-48D5-94AF-89FB17E1C8BF}"/>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3" name="5 CuadroTexto" hidden="1">
          <a:extLst>
            <a:ext uri="{FF2B5EF4-FFF2-40B4-BE49-F238E27FC236}">
              <a16:creationId xmlns:a16="http://schemas.microsoft.com/office/drawing/2014/main" id="{5071CDC4-E0E2-4C0E-83B0-10CD1DE82B2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4" name="5 CuadroTexto" hidden="1">
          <a:extLst>
            <a:ext uri="{FF2B5EF4-FFF2-40B4-BE49-F238E27FC236}">
              <a16:creationId xmlns:a16="http://schemas.microsoft.com/office/drawing/2014/main" id="{9598012E-921B-4BED-ACD5-8E044D38819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5" name="5 CuadroTexto" hidden="1">
          <a:extLst>
            <a:ext uri="{FF2B5EF4-FFF2-40B4-BE49-F238E27FC236}">
              <a16:creationId xmlns:a16="http://schemas.microsoft.com/office/drawing/2014/main" id="{75016148-F674-4C43-94A5-8E564B209BD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6" name="5 CuadroTexto" hidden="1">
          <a:extLst>
            <a:ext uri="{FF2B5EF4-FFF2-40B4-BE49-F238E27FC236}">
              <a16:creationId xmlns:a16="http://schemas.microsoft.com/office/drawing/2014/main" id="{5DED4215-202E-4F5B-9C84-6101349D691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7" name="5 CuadroTexto" hidden="1">
          <a:extLst>
            <a:ext uri="{FF2B5EF4-FFF2-40B4-BE49-F238E27FC236}">
              <a16:creationId xmlns:a16="http://schemas.microsoft.com/office/drawing/2014/main" id="{29E9DE63-C5C9-4F20-9C8A-E889A992C73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8" name="5 CuadroTexto" hidden="1">
          <a:extLst>
            <a:ext uri="{FF2B5EF4-FFF2-40B4-BE49-F238E27FC236}">
              <a16:creationId xmlns:a16="http://schemas.microsoft.com/office/drawing/2014/main" id="{B242966E-7A67-4710-A0DF-9132A48EAF3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19" name="5 CuadroTexto" hidden="1">
          <a:extLst>
            <a:ext uri="{FF2B5EF4-FFF2-40B4-BE49-F238E27FC236}">
              <a16:creationId xmlns:a16="http://schemas.microsoft.com/office/drawing/2014/main" id="{CF17A99F-8F89-45C7-8A8A-5118317F124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0" name="5 CuadroTexto" hidden="1">
          <a:extLst>
            <a:ext uri="{FF2B5EF4-FFF2-40B4-BE49-F238E27FC236}">
              <a16:creationId xmlns:a16="http://schemas.microsoft.com/office/drawing/2014/main" id="{13A1DB99-9E82-4CB7-84C6-ADA71FD9D25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1" name="5 CuadroTexto" hidden="1">
          <a:extLst>
            <a:ext uri="{FF2B5EF4-FFF2-40B4-BE49-F238E27FC236}">
              <a16:creationId xmlns:a16="http://schemas.microsoft.com/office/drawing/2014/main" id="{08FD6367-7D70-434F-9F02-5704D32AE2D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2" name="5 CuadroTexto" hidden="1">
          <a:extLst>
            <a:ext uri="{FF2B5EF4-FFF2-40B4-BE49-F238E27FC236}">
              <a16:creationId xmlns:a16="http://schemas.microsoft.com/office/drawing/2014/main" id="{382CCE40-0C11-4DF8-AE73-DBC2F766FE1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3" name="5 CuadroTexto" hidden="1">
          <a:extLst>
            <a:ext uri="{FF2B5EF4-FFF2-40B4-BE49-F238E27FC236}">
              <a16:creationId xmlns:a16="http://schemas.microsoft.com/office/drawing/2014/main" id="{11154A6D-7D2E-48F1-8087-5D4B3D2DBF7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4" name="5 CuadroTexto" hidden="1">
          <a:extLst>
            <a:ext uri="{FF2B5EF4-FFF2-40B4-BE49-F238E27FC236}">
              <a16:creationId xmlns:a16="http://schemas.microsoft.com/office/drawing/2014/main" id="{DC605342-A541-4B10-81B1-956683B7614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5" name="5 CuadroTexto" hidden="1">
          <a:extLst>
            <a:ext uri="{FF2B5EF4-FFF2-40B4-BE49-F238E27FC236}">
              <a16:creationId xmlns:a16="http://schemas.microsoft.com/office/drawing/2014/main" id="{2EA92550-6149-45C5-AFF9-83A6271BB1A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6" name="2 CuadroTexto" hidden="1">
          <a:extLst>
            <a:ext uri="{FF2B5EF4-FFF2-40B4-BE49-F238E27FC236}">
              <a16:creationId xmlns:a16="http://schemas.microsoft.com/office/drawing/2014/main" id="{07CBA566-5109-45CB-BD08-2BBE79F1096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7" name="5 CuadroTexto" hidden="1">
          <a:extLst>
            <a:ext uri="{FF2B5EF4-FFF2-40B4-BE49-F238E27FC236}">
              <a16:creationId xmlns:a16="http://schemas.microsoft.com/office/drawing/2014/main" id="{CD365D83-6C3F-458D-B40B-8BAA17A2D4E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8" name="5 CuadroTexto" hidden="1">
          <a:extLst>
            <a:ext uri="{FF2B5EF4-FFF2-40B4-BE49-F238E27FC236}">
              <a16:creationId xmlns:a16="http://schemas.microsoft.com/office/drawing/2014/main" id="{42F9A1C3-0606-444D-BD16-5E873282990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29" name="5 CuadroTexto" hidden="1">
          <a:extLst>
            <a:ext uri="{FF2B5EF4-FFF2-40B4-BE49-F238E27FC236}">
              <a16:creationId xmlns:a16="http://schemas.microsoft.com/office/drawing/2014/main" id="{514F89E9-C1B6-4CBA-9EBF-4371D2F85D2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0" name="5 CuadroTexto" hidden="1">
          <a:extLst>
            <a:ext uri="{FF2B5EF4-FFF2-40B4-BE49-F238E27FC236}">
              <a16:creationId xmlns:a16="http://schemas.microsoft.com/office/drawing/2014/main" id="{BA420A6F-85F1-421A-B7E5-62C3F869F97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1" name="5 CuadroTexto" hidden="1">
          <a:extLst>
            <a:ext uri="{FF2B5EF4-FFF2-40B4-BE49-F238E27FC236}">
              <a16:creationId xmlns:a16="http://schemas.microsoft.com/office/drawing/2014/main" id="{C901C02F-8607-4E25-9189-D2F1C5BFBA9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2" name="5 CuadroTexto" hidden="1">
          <a:extLst>
            <a:ext uri="{FF2B5EF4-FFF2-40B4-BE49-F238E27FC236}">
              <a16:creationId xmlns:a16="http://schemas.microsoft.com/office/drawing/2014/main" id="{C2C5DA22-68EB-4546-B6B9-B0FE04466F7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3" name="5 CuadroTexto" hidden="1">
          <a:extLst>
            <a:ext uri="{FF2B5EF4-FFF2-40B4-BE49-F238E27FC236}">
              <a16:creationId xmlns:a16="http://schemas.microsoft.com/office/drawing/2014/main" id="{E8A9F92F-C2F6-4FE0-8C6D-CF8B2B807EA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4" name="5 CuadroTexto" hidden="1">
          <a:extLst>
            <a:ext uri="{FF2B5EF4-FFF2-40B4-BE49-F238E27FC236}">
              <a16:creationId xmlns:a16="http://schemas.microsoft.com/office/drawing/2014/main" id="{B200C043-9277-4A7A-B12D-B845634FA50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5" name="5 CuadroTexto" hidden="1">
          <a:extLst>
            <a:ext uri="{FF2B5EF4-FFF2-40B4-BE49-F238E27FC236}">
              <a16:creationId xmlns:a16="http://schemas.microsoft.com/office/drawing/2014/main" id="{5A885400-A4F0-4149-95BE-73AAA4410B5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6" name="5 CuadroTexto" hidden="1">
          <a:extLst>
            <a:ext uri="{FF2B5EF4-FFF2-40B4-BE49-F238E27FC236}">
              <a16:creationId xmlns:a16="http://schemas.microsoft.com/office/drawing/2014/main" id="{D3448D5C-3216-4308-955C-D6664A0F1FA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7" name="5 CuadroTexto" hidden="1">
          <a:extLst>
            <a:ext uri="{FF2B5EF4-FFF2-40B4-BE49-F238E27FC236}">
              <a16:creationId xmlns:a16="http://schemas.microsoft.com/office/drawing/2014/main" id="{1132D4A8-4396-434C-AB4B-B8F3D9C990D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8" name="5 CuadroTexto" hidden="1">
          <a:extLst>
            <a:ext uri="{FF2B5EF4-FFF2-40B4-BE49-F238E27FC236}">
              <a16:creationId xmlns:a16="http://schemas.microsoft.com/office/drawing/2014/main" id="{953A093E-7124-44E4-8EE4-8D282C7C2E4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39" name="5 CuadroTexto" hidden="1">
          <a:extLst>
            <a:ext uri="{FF2B5EF4-FFF2-40B4-BE49-F238E27FC236}">
              <a16:creationId xmlns:a16="http://schemas.microsoft.com/office/drawing/2014/main" id="{F16B1163-8E75-453B-8ED4-225B67EBFC2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0" name="5 CuadroTexto" hidden="1">
          <a:extLst>
            <a:ext uri="{FF2B5EF4-FFF2-40B4-BE49-F238E27FC236}">
              <a16:creationId xmlns:a16="http://schemas.microsoft.com/office/drawing/2014/main" id="{5B137364-7A6B-4123-90C3-2327342E86B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1" name="5 CuadroTexto" hidden="1">
          <a:extLst>
            <a:ext uri="{FF2B5EF4-FFF2-40B4-BE49-F238E27FC236}">
              <a16:creationId xmlns:a16="http://schemas.microsoft.com/office/drawing/2014/main" id="{97689B27-1ECA-4C6B-84C0-70FD9291302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2" name="5 CuadroTexto" hidden="1">
          <a:extLst>
            <a:ext uri="{FF2B5EF4-FFF2-40B4-BE49-F238E27FC236}">
              <a16:creationId xmlns:a16="http://schemas.microsoft.com/office/drawing/2014/main" id="{259E1B6C-4732-4C83-85EF-F23B136B246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3" name="5 CuadroTexto" hidden="1">
          <a:extLst>
            <a:ext uri="{FF2B5EF4-FFF2-40B4-BE49-F238E27FC236}">
              <a16:creationId xmlns:a16="http://schemas.microsoft.com/office/drawing/2014/main" id="{BD088379-35DE-4D19-82A7-9E467AF606E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4" name="5 CuadroTexto" hidden="1">
          <a:extLst>
            <a:ext uri="{FF2B5EF4-FFF2-40B4-BE49-F238E27FC236}">
              <a16:creationId xmlns:a16="http://schemas.microsoft.com/office/drawing/2014/main" id="{25E345C1-BBE8-47B9-959A-E03D595A818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5" name="308 CuadroTexto" hidden="1">
          <a:extLst>
            <a:ext uri="{FF2B5EF4-FFF2-40B4-BE49-F238E27FC236}">
              <a16:creationId xmlns:a16="http://schemas.microsoft.com/office/drawing/2014/main" id="{76C3EB2F-1CFF-4298-A8BC-30FEEB06AF2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6" name="2 CuadroTexto" hidden="1">
          <a:extLst>
            <a:ext uri="{FF2B5EF4-FFF2-40B4-BE49-F238E27FC236}">
              <a16:creationId xmlns:a16="http://schemas.microsoft.com/office/drawing/2014/main" id="{94F4F121-E16E-4F28-9855-AC3D4343333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7" name="310 CuadroTexto" hidden="1">
          <a:extLst>
            <a:ext uri="{FF2B5EF4-FFF2-40B4-BE49-F238E27FC236}">
              <a16:creationId xmlns:a16="http://schemas.microsoft.com/office/drawing/2014/main" id="{58428A0B-3379-4F0F-9D9C-91B4937BD35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8" name="2 CuadroTexto" hidden="1">
          <a:extLst>
            <a:ext uri="{FF2B5EF4-FFF2-40B4-BE49-F238E27FC236}">
              <a16:creationId xmlns:a16="http://schemas.microsoft.com/office/drawing/2014/main" id="{3FE5B7EA-07DF-4E11-939A-7E709AA6BFD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49" name="5 CuadroTexto" hidden="1">
          <a:extLst>
            <a:ext uri="{FF2B5EF4-FFF2-40B4-BE49-F238E27FC236}">
              <a16:creationId xmlns:a16="http://schemas.microsoft.com/office/drawing/2014/main" id="{64020966-C6C2-4A9E-A2AE-2929D9EBB5C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0" name="5 CuadroTexto" hidden="1">
          <a:extLst>
            <a:ext uri="{FF2B5EF4-FFF2-40B4-BE49-F238E27FC236}">
              <a16:creationId xmlns:a16="http://schemas.microsoft.com/office/drawing/2014/main" id="{7B121C44-8CFA-4CC8-A5BA-25352CB9E62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1" name="5 CuadroTexto" hidden="1">
          <a:extLst>
            <a:ext uri="{FF2B5EF4-FFF2-40B4-BE49-F238E27FC236}">
              <a16:creationId xmlns:a16="http://schemas.microsoft.com/office/drawing/2014/main" id="{FEE7C7A4-9BE0-4865-9F11-202BE34FD76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2" name="5 CuadroTexto" hidden="1">
          <a:extLst>
            <a:ext uri="{FF2B5EF4-FFF2-40B4-BE49-F238E27FC236}">
              <a16:creationId xmlns:a16="http://schemas.microsoft.com/office/drawing/2014/main" id="{4FF73DFD-15A3-4D9D-9A23-06859DD8166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3" name="5 CuadroTexto" hidden="1">
          <a:extLst>
            <a:ext uri="{FF2B5EF4-FFF2-40B4-BE49-F238E27FC236}">
              <a16:creationId xmlns:a16="http://schemas.microsoft.com/office/drawing/2014/main" id="{3E0C5F7E-A305-4AB2-B3A1-70135CCBDF8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4" name="5 CuadroTexto" hidden="1">
          <a:extLst>
            <a:ext uri="{FF2B5EF4-FFF2-40B4-BE49-F238E27FC236}">
              <a16:creationId xmlns:a16="http://schemas.microsoft.com/office/drawing/2014/main" id="{3B74D645-4CF4-4017-B356-A19C008CE53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5" name="5 CuadroTexto" hidden="1">
          <a:extLst>
            <a:ext uri="{FF2B5EF4-FFF2-40B4-BE49-F238E27FC236}">
              <a16:creationId xmlns:a16="http://schemas.microsoft.com/office/drawing/2014/main" id="{EB95174E-55DC-46A2-A84E-32B5C9C5BA4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6" name="5 CuadroTexto" hidden="1">
          <a:extLst>
            <a:ext uri="{FF2B5EF4-FFF2-40B4-BE49-F238E27FC236}">
              <a16:creationId xmlns:a16="http://schemas.microsoft.com/office/drawing/2014/main" id="{6E0A44DE-D641-41A0-935A-F2D52C9E9E5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7" name="5 CuadroTexto" hidden="1">
          <a:extLst>
            <a:ext uri="{FF2B5EF4-FFF2-40B4-BE49-F238E27FC236}">
              <a16:creationId xmlns:a16="http://schemas.microsoft.com/office/drawing/2014/main" id="{171741DB-C8C4-4966-82FB-E69CFE4BA0D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8" name="5 CuadroTexto" hidden="1">
          <a:extLst>
            <a:ext uri="{FF2B5EF4-FFF2-40B4-BE49-F238E27FC236}">
              <a16:creationId xmlns:a16="http://schemas.microsoft.com/office/drawing/2014/main" id="{046BEB1F-97B9-4833-96AC-C1AEE58944A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59" name="5 CuadroTexto" hidden="1">
          <a:extLst>
            <a:ext uri="{FF2B5EF4-FFF2-40B4-BE49-F238E27FC236}">
              <a16:creationId xmlns:a16="http://schemas.microsoft.com/office/drawing/2014/main" id="{57AE8BF0-6FB9-4718-AB7F-D91C6ACFB94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60" name="5 CuadroTexto" hidden="1">
          <a:extLst>
            <a:ext uri="{FF2B5EF4-FFF2-40B4-BE49-F238E27FC236}">
              <a16:creationId xmlns:a16="http://schemas.microsoft.com/office/drawing/2014/main" id="{F41502E6-58C2-482A-B9AC-8C1D6E62E20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61" name="5 CuadroTexto" hidden="1">
          <a:extLst>
            <a:ext uri="{FF2B5EF4-FFF2-40B4-BE49-F238E27FC236}">
              <a16:creationId xmlns:a16="http://schemas.microsoft.com/office/drawing/2014/main" id="{15F687C4-FCE0-4B3D-B4EE-8045FA9E582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62" name="5 CuadroTexto" hidden="1">
          <a:extLst>
            <a:ext uri="{FF2B5EF4-FFF2-40B4-BE49-F238E27FC236}">
              <a16:creationId xmlns:a16="http://schemas.microsoft.com/office/drawing/2014/main" id="{6082283E-F606-4819-B37E-2B8E3C0FE6B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63" name="5 CuadroTexto" hidden="1">
          <a:extLst>
            <a:ext uri="{FF2B5EF4-FFF2-40B4-BE49-F238E27FC236}">
              <a16:creationId xmlns:a16="http://schemas.microsoft.com/office/drawing/2014/main" id="{61989DBC-FB42-473D-AA47-DD28A9992FA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664" name="5 CuadroTexto" hidden="1">
          <a:extLst>
            <a:ext uri="{FF2B5EF4-FFF2-40B4-BE49-F238E27FC236}">
              <a16:creationId xmlns:a16="http://schemas.microsoft.com/office/drawing/2014/main" id="{19AABAB6-C274-4D98-8650-5A229E4C7A4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65" name="1 CuadroTexto" hidden="1">
          <a:extLst>
            <a:ext uri="{FF2B5EF4-FFF2-40B4-BE49-F238E27FC236}">
              <a16:creationId xmlns:a16="http://schemas.microsoft.com/office/drawing/2014/main" id="{1FB5EAE3-AA2C-4BF3-A11A-A3975D7889A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66" name="3 CuadroTexto" hidden="1">
          <a:extLst>
            <a:ext uri="{FF2B5EF4-FFF2-40B4-BE49-F238E27FC236}">
              <a16:creationId xmlns:a16="http://schemas.microsoft.com/office/drawing/2014/main" id="{5F15EAAF-F2E7-4CE5-AE89-FEE243745F1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67" name="5 CuadroTexto" hidden="1">
          <a:extLst>
            <a:ext uri="{FF2B5EF4-FFF2-40B4-BE49-F238E27FC236}">
              <a16:creationId xmlns:a16="http://schemas.microsoft.com/office/drawing/2014/main" id="{ACC58B58-82B2-471F-8B70-C11A215D3C1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68" name="5 CuadroTexto" hidden="1">
          <a:extLst>
            <a:ext uri="{FF2B5EF4-FFF2-40B4-BE49-F238E27FC236}">
              <a16:creationId xmlns:a16="http://schemas.microsoft.com/office/drawing/2014/main" id="{068AD273-AB1E-44FE-B27E-C157920BF92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69" name="5 CuadroTexto" hidden="1">
          <a:extLst>
            <a:ext uri="{FF2B5EF4-FFF2-40B4-BE49-F238E27FC236}">
              <a16:creationId xmlns:a16="http://schemas.microsoft.com/office/drawing/2014/main" id="{6D051E5C-6D5E-4B6B-831D-7045212FD55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0" name="5 CuadroTexto" hidden="1">
          <a:extLst>
            <a:ext uri="{FF2B5EF4-FFF2-40B4-BE49-F238E27FC236}">
              <a16:creationId xmlns:a16="http://schemas.microsoft.com/office/drawing/2014/main" id="{C45D5AD6-E728-4620-BC3B-DE693396BE6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1" name="5 CuadroTexto" hidden="1">
          <a:extLst>
            <a:ext uri="{FF2B5EF4-FFF2-40B4-BE49-F238E27FC236}">
              <a16:creationId xmlns:a16="http://schemas.microsoft.com/office/drawing/2014/main" id="{1C59A903-88D1-42C4-8220-4937EF49251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2" name="5 CuadroTexto" hidden="1">
          <a:extLst>
            <a:ext uri="{FF2B5EF4-FFF2-40B4-BE49-F238E27FC236}">
              <a16:creationId xmlns:a16="http://schemas.microsoft.com/office/drawing/2014/main" id="{50D309B4-347A-465E-B327-FC0E200256D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3" name="5 CuadroTexto" hidden="1">
          <a:extLst>
            <a:ext uri="{FF2B5EF4-FFF2-40B4-BE49-F238E27FC236}">
              <a16:creationId xmlns:a16="http://schemas.microsoft.com/office/drawing/2014/main" id="{A13F1D92-2037-4D42-94EA-3EC57EFA18B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4" name="5 CuadroTexto" hidden="1">
          <a:extLst>
            <a:ext uri="{FF2B5EF4-FFF2-40B4-BE49-F238E27FC236}">
              <a16:creationId xmlns:a16="http://schemas.microsoft.com/office/drawing/2014/main" id="{35EF3E47-666E-48A3-83B6-63D87416399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5" name="5 CuadroTexto" hidden="1">
          <a:extLst>
            <a:ext uri="{FF2B5EF4-FFF2-40B4-BE49-F238E27FC236}">
              <a16:creationId xmlns:a16="http://schemas.microsoft.com/office/drawing/2014/main" id="{39AFEF62-2A03-49EA-BC5D-2FCFD910A8C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6" name="5 CuadroTexto" hidden="1">
          <a:extLst>
            <a:ext uri="{FF2B5EF4-FFF2-40B4-BE49-F238E27FC236}">
              <a16:creationId xmlns:a16="http://schemas.microsoft.com/office/drawing/2014/main" id="{8517204E-517D-4A4C-BFDF-A90789320CE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7" name="5 CuadroTexto" hidden="1">
          <a:extLst>
            <a:ext uri="{FF2B5EF4-FFF2-40B4-BE49-F238E27FC236}">
              <a16:creationId xmlns:a16="http://schemas.microsoft.com/office/drawing/2014/main" id="{2F43F426-3587-4314-8138-55DBB10540F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8" name="5 CuadroTexto" hidden="1">
          <a:extLst>
            <a:ext uri="{FF2B5EF4-FFF2-40B4-BE49-F238E27FC236}">
              <a16:creationId xmlns:a16="http://schemas.microsoft.com/office/drawing/2014/main" id="{6BFD0BC5-CF4A-4BF9-B7B7-CA406B79C22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79" name="5 CuadroTexto" hidden="1">
          <a:extLst>
            <a:ext uri="{FF2B5EF4-FFF2-40B4-BE49-F238E27FC236}">
              <a16:creationId xmlns:a16="http://schemas.microsoft.com/office/drawing/2014/main" id="{B34A75FA-06FC-44D2-9C6B-7E0DE0619AA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0" name="5 CuadroTexto" hidden="1">
          <a:extLst>
            <a:ext uri="{FF2B5EF4-FFF2-40B4-BE49-F238E27FC236}">
              <a16:creationId xmlns:a16="http://schemas.microsoft.com/office/drawing/2014/main" id="{223F16FE-7B70-4EFE-8577-CDB12DDA91F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1" name="5 CuadroTexto" hidden="1">
          <a:extLst>
            <a:ext uri="{FF2B5EF4-FFF2-40B4-BE49-F238E27FC236}">
              <a16:creationId xmlns:a16="http://schemas.microsoft.com/office/drawing/2014/main" id="{338D8D91-4E74-4BA5-B7B6-3568C33E72D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2" name="5 CuadroTexto" hidden="1">
          <a:extLst>
            <a:ext uri="{FF2B5EF4-FFF2-40B4-BE49-F238E27FC236}">
              <a16:creationId xmlns:a16="http://schemas.microsoft.com/office/drawing/2014/main" id="{09861EFB-6C78-4D1D-836F-87ED55FD612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3" name="5 CuadroTexto" hidden="1">
          <a:extLst>
            <a:ext uri="{FF2B5EF4-FFF2-40B4-BE49-F238E27FC236}">
              <a16:creationId xmlns:a16="http://schemas.microsoft.com/office/drawing/2014/main" id="{0711A01F-7969-45E5-BDDE-B5A29CBBEC0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4" name="5 CuadroTexto" hidden="1">
          <a:extLst>
            <a:ext uri="{FF2B5EF4-FFF2-40B4-BE49-F238E27FC236}">
              <a16:creationId xmlns:a16="http://schemas.microsoft.com/office/drawing/2014/main" id="{4F0C07D2-868B-4840-8573-7432D6514FD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5" name="5 CuadroTexto" hidden="1">
          <a:extLst>
            <a:ext uri="{FF2B5EF4-FFF2-40B4-BE49-F238E27FC236}">
              <a16:creationId xmlns:a16="http://schemas.microsoft.com/office/drawing/2014/main" id="{DF83120B-827D-4744-B8D7-D99A86D09FA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6" name="5 CuadroTexto" hidden="1">
          <a:extLst>
            <a:ext uri="{FF2B5EF4-FFF2-40B4-BE49-F238E27FC236}">
              <a16:creationId xmlns:a16="http://schemas.microsoft.com/office/drawing/2014/main" id="{1281ACCB-E860-485D-BFC7-04C3E896A91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7" name="5 CuadroTexto" hidden="1">
          <a:extLst>
            <a:ext uri="{FF2B5EF4-FFF2-40B4-BE49-F238E27FC236}">
              <a16:creationId xmlns:a16="http://schemas.microsoft.com/office/drawing/2014/main" id="{A42A9323-CFC7-447D-AB2C-E28CA575BB3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8" name="5 CuadroTexto" hidden="1">
          <a:extLst>
            <a:ext uri="{FF2B5EF4-FFF2-40B4-BE49-F238E27FC236}">
              <a16:creationId xmlns:a16="http://schemas.microsoft.com/office/drawing/2014/main" id="{ECD60397-49A0-4694-A00C-F5A0ACC3D5A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89" name="5 CuadroTexto" hidden="1">
          <a:extLst>
            <a:ext uri="{FF2B5EF4-FFF2-40B4-BE49-F238E27FC236}">
              <a16:creationId xmlns:a16="http://schemas.microsoft.com/office/drawing/2014/main" id="{AE2AA03D-1969-4009-8C4C-CD90A47A986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0" name="5 CuadroTexto" hidden="1">
          <a:extLst>
            <a:ext uri="{FF2B5EF4-FFF2-40B4-BE49-F238E27FC236}">
              <a16:creationId xmlns:a16="http://schemas.microsoft.com/office/drawing/2014/main" id="{516E5599-0725-464F-B569-1071B549231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1" name="5 CuadroTexto" hidden="1">
          <a:extLst>
            <a:ext uri="{FF2B5EF4-FFF2-40B4-BE49-F238E27FC236}">
              <a16:creationId xmlns:a16="http://schemas.microsoft.com/office/drawing/2014/main" id="{A2271EF9-9F46-4525-8A56-7ECD0EF00F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2" name="5 CuadroTexto" hidden="1">
          <a:extLst>
            <a:ext uri="{FF2B5EF4-FFF2-40B4-BE49-F238E27FC236}">
              <a16:creationId xmlns:a16="http://schemas.microsoft.com/office/drawing/2014/main" id="{07765348-998F-4376-AB03-1C1CCBC0ED8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3" name="5 CuadroTexto" hidden="1">
          <a:extLst>
            <a:ext uri="{FF2B5EF4-FFF2-40B4-BE49-F238E27FC236}">
              <a16:creationId xmlns:a16="http://schemas.microsoft.com/office/drawing/2014/main" id="{895C8D41-9248-466A-B63B-52893DD7C56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4" name="5 CuadroTexto" hidden="1">
          <a:extLst>
            <a:ext uri="{FF2B5EF4-FFF2-40B4-BE49-F238E27FC236}">
              <a16:creationId xmlns:a16="http://schemas.microsoft.com/office/drawing/2014/main" id="{A7D3D9A3-1BB1-49E8-8874-F3B3AE3D5CC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5" name="5 CuadroTexto" hidden="1">
          <a:extLst>
            <a:ext uri="{FF2B5EF4-FFF2-40B4-BE49-F238E27FC236}">
              <a16:creationId xmlns:a16="http://schemas.microsoft.com/office/drawing/2014/main" id="{35F56B84-2C0C-4039-B58D-BB5AC894D33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6" name="5 CuadroTexto" hidden="1">
          <a:extLst>
            <a:ext uri="{FF2B5EF4-FFF2-40B4-BE49-F238E27FC236}">
              <a16:creationId xmlns:a16="http://schemas.microsoft.com/office/drawing/2014/main" id="{DD108276-012B-4C6E-BAB6-A9C8F458C42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7" name="5 CuadroTexto" hidden="1">
          <a:extLst>
            <a:ext uri="{FF2B5EF4-FFF2-40B4-BE49-F238E27FC236}">
              <a16:creationId xmlns:a16="http://schemas.microsoft.com/office/drawing/2014/main" id="{42BD1D2A-9DEA-474D-968A-80DD435BA5D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8" name="5 CuadroTexto" hidden="1">
          <a:extLst>
            <a:ext uri="{FF2B5EF4-FFF2-40B4-BE49-F238E27FC236}">
              <a16:creationId xmlns:a16="http://schemas.microsoft.com/office/drawing/2014/main" id="{BC3B16FD-8659-4368-AC31-B3D89C8896F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699" name="2 CuadroTexto" hidden="1">
          <a:extLst>
            <a:ext uri="{FF2B5EF4-FFF2-40B4-BE49-F238E27FC236}">
              <a16:creationId xmlns:a16="http://schemas.microsoft.com/office/drawing/2014/main" id="{08B90829-0A88-4DF4-90ED-8BB86114C07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0" name="5 CuadroTexto" hidden="1">
          <a:extLst>
            <a:ext uri="{FF2B5EF4-FFF2-40B4-BE49-F238E27FC236}">
              <a16:creationId xmlns:a16="http://schemas.microsoft.com/office/drawing/2014/main" id="{49E3A9CD-4962-4367-BB55-860CE26B7E0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1" name="5 CuadroTexto" hidden="1">
          <a:extLst>
            <a:ext uri="{FF2B5EF4-FFF2-40B4-BE49-F238E27FC236}">
              <a16:creationId xmlns:a16="http://schemas.microsoft.com/office/drawing/2014/main" id="{39822729-D4ED-4889-ADA2-1233C2D0DE0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2" name="5 CuadroTexto" hidden="1">
          <a:extLst>
            <a:ext uri="{FF2B5EF4-FFF2-40B4-BE49-F238E27FC236}">
              <a16:creationId xmlns:a16="http://schemas.microsoft.com/office/drawing/2014/main" id="{DF117071-AF81-44C7-8F62-671B8166E57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3" name="5 CuadroTexto" hidden="1">
          <a:extLst>
            <a:ext uri="{FF2B5EF4-FFF2-40B4-BE49-F238E27FC236}">
              <a16:creationId xmlns:a16="http://schemas.microsoft.com/office/drawing/2014/main" id="{4C887249-EF0E-4E60-826B-9234E21A8D9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4" name="5 CuadroTexto" hidden="1">
          <a:extLst>
            <a:ext uri="{FF2B5EF4-FFF2-40B4-BE49-F238E27FC236}">
              <a16:creationId xmlns:a16="http://schemas.microsoft.com/office/drawing/2014/main" id="{738341F7-18F6-42DB-8B3C-AA43B91A65E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5" name="5 CuadroTexto" hidden="1">
          <a:extLst>
            <a:ext uri="{FF2B5EF4-FFF2-40B4-BE49-F238E27FC236}">
              <a16:creationId xmlns:a16="http://schemas.microsoft.com/office/drawing/2014/main" id="{9D14E6E4-185B-4D8E-B2E3-0376047852A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6" name="5 CuadroTexto" hidden="1">
          <a:extLst>
            <a:ext uri="{FF2B5EF4-FFF2-40B4-BE49-F238E27FC236}">
              <a16:creationId xmlns:a16="http://schemas.microsoft.com/office/drawing/2014/main" id="{62730CA9-42D9-47A7-B6CE-A341557F295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7" name="5 CuadroTexto" hidden="1">
          <a:extLst>
            <a:ext uri="{FF2B5EF4-FFF2-40B4-BE49-F238E27FC236}">
              <a16:creationId xmlns:a16="http://schemas.microsoft.com/office/drawing/2014/main" id="{36E313BB-DA78-480D-B4D0-ECB0A3C9417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8" name="5 CuadroTexto" hidden="1">
          <a:extLst>
            <a:ext uri="{FF2B5EF4-FFF2-40B4-BE49-F238E27FC236}">
              <a16:creationId xmlns:a16="http://schemas.microsoft.com/office/drawing/2014/main" id="{B5A6F144-34CF-4198-8837-5A635F23F39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09" name="5 CuadroTexto" hidden="1">
          <a:extLst>
            <a:ext uri="{FF2B5EF4-FFF2-40B4-BE49-F238E27FC236}">
              <a16:creationId xmlns:a16="http://schemas.microsoft.com/office/drawing/2014/main" id="{3D00F12F-7BE8-4765-85BF-828B5FE7B2C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0" name="5 CuadroTexto" hidden="1">
          <a:extLst>
            <a:ext uri="{FF2B5EF4-FFF2-40B4-BE49-F238E27FC236}">
              <a16:creationId xmlns:a16="http://schemas.microsoft.com/office/drawing/2014/main" id="{3A8DB323-C403-429A-A456-970256959DE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1" name="5 CuadroTexto" hidden="1">
          <a:extLst>
            <a:ext uri="{FF2B5EF4-FFF2-40B4-BE49-F238E27FC236}">
              <a16:creationId xmlns:a16="http://schemas.microsoft.com/office/drawing/2014/main" id="{5F23BFF6-B6FA-4D56-94AD-5C8F3E45446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2" name="5 CuadroTexto" hidden="1">
          <a:extLst>
            <a:ext uri="{FF2B5EF4-FFF2-40B4-BE49-F238E27FC236}">
              <a16:creationId xmlns:a16="http://schemas.microsoft.com/office/drawing/2014/main" id="{8C048CB8-56C8-420D-8DA6-EDC87E264BB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3" name="5 CuadroTexto" hidden="1">
          <a:extLst>
            <a:ext uri="{FF2B5EF4-FFF2-40B4-BE49-F238E27FC236}">
              <a16:creationId xmlns:a16="http://schemas.microsoft.com/office/drawing/2014/main" id="{68970E33-27D4-4D57-86EF-FF17FB0266D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4" name="5 CuadroTexto" hidden="1">
          <a:extLst>
            <a:ext uri="{FF2B5EF4-FFF2-40B4-BE49-F238E27FC236}">
              <a16:creationId xmlns:a16="http://schemas.microsoft.com/office/drawing/2014/main" id="{B6EEFFA0-6843-4D89-AC79-7D20CCB0D59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5" name="5 CuadroTexto" hidden="1">
          <a:extLst>
            <a:ext uri="{FF2B5EF4-FFF2-40B4-BE49-F238E27FC236}">
              <a16:creationId xmlns:a16="http://schemas.microsoft.com/office/drawing/2014/main" id="{64C5B9FC-F049-4875-A595-648580AF9F7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6" name="5 CuadroTexto" hidden="1">
          <a:extLst>
            <a:ext uri="{FF2B5EF4-FFF2-40B4-BE49-F238E27FC236}">
              <a16:creationId xmlns:a16="http://schemas.microsoft.com/office/drawing/2014/main" id="{F7EC763B-A45E-42F5-A853-A645743EA32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7" name="5 CuadroTexto" hidden="1">
          <a:extLst>
            <a:ext uri="{FF2B5EF4-FFF2-40B4-BE49-F238E27FC236}">
              <a16:creationId xmlns:a16="http://schemas.microsoft.com/office/drawing/2014/main" id="{C7B1CA22-03FA-4AAB-8808-6E8DAF0AA4D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8" name="103 CuadroTexto" hidden="1">
          <a:extLst>
            <a:ext uri="{FF2B5EF4-FFF2-40B4-BE49-F238E27FC236}">
              <a16:creationId xmlns:a16="http://schemas.microsoft.com/office/drawing/2014/main" id="{C71B5D24-D8EA-432B-B40D-16C69E20279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19" name="2 CuadroTexto" hidden="1">
          <a:extLst>
            <a:ext uri="{FF2B5EF4-FFF2-40B4-BE49-F238E27FC236}">
              <a16:creationId xmlns:a16="http://schemas.microsoft.com/office/drawing/2014/main" id="{37FF6EB4-15B1-45B5-9A5C-CEEF42B9465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0" name="106 CuadroTexto" hidden="1">
          <a:extLst>
            <a:ext uri="{FF2B5EF4-FFF2-40B4-BE49-F238E27FC236}">
              <a16:creationId xmlns:a16="http://schemas.microsoft.com/office/drawing/2014/main" id="{60E6DEA5-679F-43B2-81C2-D89D393F8F8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1" name="2 CuadroTexto" hidden="1">
          <a:extLst>
            <a:ext uri="{FF2B5EF4-FFF2-40B4-BE49-F238E27FC236}">
              <a16:creationId xmlns:a16="http://schemas.microsoft.com/office/drawing/2014/main" id="{326F355B-F41F-4D6C-8008-234B9EBEF48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2" name="5 CuadroTexto" hidden="1">
          <a:extLst>
            <a:ext uri="{FF2B5EF4-FFF2-40B4-BE49-F238E27FC236}">
              <a16:creationId xmlns:a16="http://schemas.microsoft.com/office/drawing/2014/main" id="{BFAD3CCF-817B-4FCB-A98C-EE8F005DD80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3" name="5 CuadroTexto" hidden="1">
          <a:extLst>
            <a:ext uri="{FF2B5EF4-FFF2-40B4-BE49-F238E27FC236}">
              <a16:creationId xmlns:a16="http://schemas.microsoft.com/office/drawing/2014/main" id="{AD43F171-6341-4001-8A17-706BE189629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4" name="5 CuadroTexto" hidden="1">
          <a:extLst>
            <a:ext uri="{FF2B5EF4-FFF2-40B4-BE49-F238E27FC236}">
              <a16:creationId xmlns:a16="http://schemas.microsoft.com/office/drawing/2014/main" id="{CFBDA30B-8802-46EB-88FC-3A7FAC93439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5" name="5 CuadroTexto" hidden="1">
          <a:extLst>
            <a:ext uri="{FF2B5EF4-FFF2-40B4-BE49-F238E27FC236}">
              <a16:creationId xmlns:a16="http://schemas.microsoft.com/office/drawing/2014/main" id="{724266A0-ADED-4B94-91A5-A01F1E7B5AF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6" name="5 CuadroTexto" hidden="1">
          <a:extLst>
            <a:ext uri="{FF2B5EF4-FFF2-40B4-BE49-F238E27FC236}">
              <a16:creationId xmlns:a16="http://schemas.microsoft.com/office/drawing/2014/main" id="{BA6DEFEE-B3FF-4B6A-B264-6D4D4DCE3FC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7" name="5 CuadroTexto" hidden="1">
          <a:extLst>
            <a:ext uri="{FF2B5EF4-FFF2-40B4-BE49-F238E27FC236}">
              <a16:creationId xmlns:a16="http://schemas.microsoft.com/office/drawing/2014/main" id="{65FBC644-C96F-4883-B60B-5160A280843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8" name="5 CuadroTexto" hidden="1">
          <a:extLst>
            <a:ext uri="{FF2B5EF4-FFF2-40B4-BE49-F238E27FC236}">
              <a16:creationId xmlns:a16="http://schemas.microsoft.com/office/drawing/2014/main" id="{A205F3BE-4C9E-4B19-A838-CE89A8D8113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29" name="5 CuadroTexto" hidden="1">
          <a:extLst>
            <a:ext uri="{FF2B5EF4-FFF2-40B4-BE49-F238E27FC236}">
              <a16:creationId xmlns:a16="http://schemas.microsoft.com/office/drawing/2014/main" id="{BD733EF4-8130-46D2-89EF-705F2C233AA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0" name="5 CuadroTexto" hidden="1">
          <a:extLst>
            <a:ext uri="{FF2B5EF4-FFF2-40B4-BE49-F238E27FC236}">
              <a16:creationId xmlns:a16="http://schemas.microsoft.com/office/drawing/2014/main" id="{9DDB2E1E-0880-41BE-9627-B6072C8517F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1" name="5 CuadroTexto" hidden="1">
          <a:extLst>
            <a:ext uri="{FF2B5EF4-FFF2-40B4-BE49-F238E27FC236}">
              <a16:creationId xmlns:a16="http://schemas.microsoft.com/office/drawing/2014/main" id="{15344A70-335A-44E6-9146-4F6E9E17DEE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2" name="5 CuadroTexto" hidden="1">
          <a:extLst>
            <a:ext uri="{FF2B5EF4-FFF2-40B4-BE49-F238E27FC236}">
              <a16:creationId xmlns:a16="http://schemas.microsoft.com/office/drawing/2014/main" id="{1CEB0C27-5F1A-448D-9EEA-098389973F9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3" name="5 CuadroTexto" hidden="1">
          <a:extLst>
            <a:ext uri="{FF2B5EF4-FFF2-40B4-BE49-F238E27FC236}">
              <a16:creationId xmlns:a16="http://schemas.microsoft.com/office/drawing/2014/main" id="{34070E86-FD33-4826-8C71-1AAF54E216F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4" name="5 CuadroTexto" hidden="1">
          <a:extLst>
            <a:ext uri="{FF2B5EF4-FFF2-40B4-BE49-F238E27FC236}">
              <a16:creationId xmlns:a16="http://schemas.microsoft.com/office/drawing/2014/main" id="{FE9EE5A4-2306-454D-ADD1-CFD7C070651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5" name="5 CuadroTexto" hidden="1">
          <a:extLst>
            <a:ext uri="{FF2B5EF4-FFF2-40B4-BE49-F238E27FC236}">
              <a16:creationId xmlns:a16="http://schemas.microsoft.com/office/drawing/2014/main" id="{3F78DAFA-C2B8-43D4-8B6A-8D7DEB03023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6" name="5 CuadroTexto" hidden="1">
          <a:extLst>
            <a:ext uri="{FF2B5EF4-FFF2-40B4-BE49-F238E27FC236}">
              <a16:creationId xmlns:a16="http://schemas.microsoft.com/office/drawing/2014/main" id="{29B64482-E984-44B0-A239-2381CB4FD59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7" name="5 CuadroTexto" hidden="1">
          <a:extLst>
            <a:ext uri="{FF2B5EF4-FFF2-40B4-BE49-F238E27FC236}">
              <a16:creationId xmlns:a16="http://schemas.microsoft.com/office/drawing/2014/main" id="{D434457F-88DA-4686-950D-AB900C079A9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8" name="1 CuadroTexto" hidden="1">
          <a:extLst>
            <a:ext uri="{FF2B5EF4-FFF2-40B4-BE49-F238E27FC236}">
              <a16:creationId xmlns:a16="http://schemas.microsoft.com/office/drawing/2014/main" id="{4A89C74D-F947-4090-BE9A-323A8DD2AD6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39" name="3 CuadroTexto" hidden="1">
          <a:extLst>
            <a:ext uri="{FF2B5EF4-FFF2-40B4-BE49-F238E27FC236}">
              <a16:creationId xmlns:a16="http://schemas.microsoft.com/office/drawing/2014/main" id="{5EF464F4-5C80-4664-A3F3-B6291A1A4E6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0" name="5 CuadroTexto" hidden="1">
          <a:extLst>
            <a:ext uri="{FF2B5EF4-FFF2-40B4-BE49-F238E27FC236}">
              <a16:creationId xmlns:a16="http://schemas.microsoft.com/office/drawing/2014/main" id="{EFE37CEB-2220-4E3F-A5D3-8F33D504C6C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1" name="5 CuadroTexto" hidden="1">
          <a:extLst>
            <a:ext uri="{FF2B5EF4-FFF2-40B4-BE49-F238E27FC236}">
              <a16:creationId xmlns:a16="http://schemas.microsoft.com/office/drawing/2014/main" id="{76889567-B5E0-4B41-B960-4A161DABD5F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2" name="5 CuadroTexto" hidden="1">
          <a:extLst>
            <a:ext uri="{FF2B5EF4-FFF2-40B4-BE49-F238E27FC236}">
              <a16:creationId xmlns:a16="http://schemas.microsoft.com/office/drawing/2014/main" id="{59960A67-D329-424A-9915-342B9D96E98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3" name="5 CuadroTexto" hidden="1">
          <a:extLst>
            <a:ext uri="{FF2B5EF4-FFF2-40B4-BE49-F238E27FC236}">
              <a16:creationId xmlns:a16="http://schemas.microsoft.com/office/drawing/2014/main" id="{AD50D429-E634-432B-92D8-69D35A52A1C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4" name="5 CuadroTexto" hidden="1">
          <a:extLst>
            <a:ext uri="{FF2B5EF4-FFF2-40B4-BE49-F238E27FC236}">
              <a16:creationId xmlns:a16="http://schemas.microsoft.com/office/drawing/2014/main" id="{71161DED-751E-4D31-96DE-FD93F966AB7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5" name="5 CuadroTexto" hidden="1">
          <a:extLst>
            <a:ext uri="{FF2B5EF4-FFF2-40B4-BE49-F238E27FC236}">
              <a16:creationId xmlns:a16="http://schemas.microsoft.com/office/drawing/2014/main" id="{AD697C36-8654-4316-99DC-E867DD7716C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6" name="5 CuadroTexto" hidden="1">
          <a:extLst>
            <a:ext uri="{FF2B5EF4-FFF2-40B4-BE49-F238E27FC236}">
              <a16:creationId xmlns:a16="http://schemas.microsoft.com/office/drawing/2014/main" id="{72E85F10-275B-4804-8B9E-AF8A3D17475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7" name="5 CuadroTexto" hidden="1">
          <a:extLst>
            <a:ext uri="{FF2B5EF4-FFF2-40B4-BE49-F238E27FC236}">
              <a16:creationId xmlns:a16="http://schemas.microsoft.com/office/drawing/2014/main" id="{18149338-2585-4B20-83DA-E5D0F3D9E3D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8" name="5 CuadroTexto" hidden="1">
          <a:extLst>
            <a:ext uri="{FF2B5EF4-FFF2-40B4-BE49-F238E27FC236}">
              <a16:creationId xmlns:a16="http://schemas.microsoft.com/office/drawing/2014/main" id="{CDAA1051-D410-4036-B97E-61C34B05661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49" name="5 CuadroTexto" hidden="1">
          <a:extLst>
            <a:ext uri="{FF2B5EF4-FFF2-40B4-BE49-F238E27FC236}">
              <a16:creationId xmlns:a16="http://schemas.microsoft.com/office/drawing/2014/main" id="{88E498F6-9550-471F-8136-93DC084BA19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0" name="5 CuadroTexto" hidden="1">
          <a:extLst>
            <a:ext uri="{FF2B5EF4-FFF2-40B4-BE49-F238E27FC236}">
              <a16:creationId xmlns:a16="http://schemas.microsoft.com/office/drawing/2014/main" id="{082C7C67-D83E-45B7-8336-D82BF75EC0A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1" name="5 CuadroTexto" hidden="1">
          <a:extLst>
            <a:ext uri="{FF2B5EF4-FFF2-40B4-BE49-F238E27FC236}">
              <a16:creationId xmlns:a16="http://schemas.microsoft.com/office/drawing/2014/main" id="{E5273A8A-0FE5-4B86-A45A-2956E565158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2" name="5 CuadroTexto" hidden="1">
          <a:extLst>
            <a:ext uri="{FF2B5EF4-FFF2-40B4-BE49-F238E27FC236}">
              <a16:creationId xmlns:a16="http://schemas.microsoft.com/office/drawing/2014/main" id="{61BBA68C-3DBB-4BF2-9920-43512C818E6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3" name="5 CuadroTexto" hidden="1">
          <a:extLst>
            <a:ext uri="{FF2B5EF4-FFF2-40B4-BE49-F238E27FC236}">
              <a16:creationId xmlns:a16="http://schemas.microsoft.com/office/drawing/2014/main" id="{9329F20C-2AC8-40C3-8381-B2317BE55A8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4" name="5 CuadroTexto" hidden="1">
          <a:extLst>
            <a:ext uri="{FF2B5EF4-FFF2-40B4-BE49-F238E27FC236}">
              <a16:creationId xmlns:a16="http://schemas.microsoft.com/office/drawing/2014/main" id="{57A93C99-D883-460B-A11B-9F6D35377A5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5" name="5 CuadroTexto" hidden="1">
          <a:extLst>
            <a:ext uri="{FF2B5EF4-FFF2-40B4-BE49-F238E27FC236}">
              <a16:creationId xmlns:a16="http://schemas.microsoft.com/office/drawing/2014/main" id="{3386F809-179A-40FF-B5EE-24C2D2D44F5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6" name="5 CuadroTexto" hidden="1">
          <a:extLst>
            <a:ext uri="{FF2B5EF4-FFF2-40B4-BE49-F238E27FC236}">
              <a16:creationId xmlns:a16="http://schemas.microsoft.com/office/drawing/2014/main" id="{DD56BF23-9FA0-4085-AD3F-EBD1916D8F1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7" name="5 CuadroTexto" hidden="1">
          <a:extLst>
            <a:ext uri="{FF2B5EF4-FFF2-40B4-BE49-F238E27FC236}">
              <a16:creationId xmlns:a16="http://schemas.microsoft.com/office/drawing/2014/main" id="{B99B56BD-2C36-485F-BBF1-43A99A7EFC6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8" name="5 CuadroTexto" hidden="1">
          <a:extLst>
            <a:ext uri="{FF2B5EF4-FFF2-40B4-BE49-F238E27FC236}">
              <a16:creationId xmlns:a16="http://schemas.microsoft.com/office/drawing/2014/main" id="{65434B66-FFFC-4C9B-B1E0-4C3EEDCE982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59" name="5 CuadroTexto" hidden="1">
          <a:extLst>
            <a:ext uri="{FF2B5EF4-FFF2-40B4-BE49-F238E27FC236}">
              <a16:creationId xmlns:a16="http://schemas.microsoft.com/office/drawing/2014/main" id="{29D0631A-5D05-4130-88EA-B9C0EF0ECE9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0" name="5 CuadroTexto" hidden="1">
          <a:extLst>
            <a:ext uri="{FF2B5EF4-FFF2-40B4-BE49-F238E27FC236}">
              <a16:creationId xmlns:a16="http://schemas.microsoft.com/office/drawing/2014/main" id="{7C9B048D-103C-413B-8C42-2F4B89B6285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1" name="5 CuadroTexto" hidden="1">
          <a:extLst>
            <a:ext uri="{FF2B5EF4-FFF2-40B4-BE49-F238E27FC236}">
              <a16:creationId xmlns:a16="http://schemas.microsoft.com/office/drawing/2014/main" id="{32A5DFB7-DDEA-402D-802A-32FAE103656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2" name="5 CuadroTexto" hidden="1">
          <a:extLst>
            <a:ext uri="{FF2B5EF4-FFF2-40B4-BE49-F238E27FC236}">
              <a16:creationId xmlns:a16="http://schemas.microsoft.com/office/drawing/2014/main" id="{C8FAD62A-3705-4824-975B-265BB4AEAE7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3" name="5 CuadroTexto" hidden="1">
          <a:extLst>
            <a:ext uri="{FF2B5EF4-FFF2-40B4-BE49-F238E27FC236}">
              <a16:creationId xmlns:a16="http://schemas.microsoft.com/office/drawing/2014/main" id="{92C1BCA1-FA3A-4423-96E7-CD16757027C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4" name="5 CuadroTexto" hidden="1">
          <a:extLst>
            <a:ext uri="{FF2B5EF4-FFF2-40B4-BE49-F238E27FC236}">
              <a16:creationId xmlns:a16="http://schemas.microsoft.com/office/drawing/2014/main" id="{0ED447F6-C499-4866-9BE2-BD67C8B6ABF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5" name="5 CuadroTexto" hidden="1">
          <a:extLst>
            <a:ext uri="{FF2B5EF4-FFF2-40B4-BE49-F238E27FC236}">
              <a16:creationId xmlns:a16="http://schemas.microsoft.com/office/drawing/2014/main" id="{C00FB403-F78A-457C-8819-162FFFF38E6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6" name="5 CuadroTexto" hidden="1">
          <a:extLst>
            <a:ext uri="{FF2B5EF4-FFF2-40B4-BE49-F238E27FC236}">
              <a16:creationId xmlns:a16="http://schemas.microsoft.com/office/drawing/2014/main" id="{9AE815C4-4F1B-43B9-9CD4-C15C5E4C5B9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7" name="5 CuadroTexto" hidden="1">
          <a:extLst>
            <a:ext uri="{FF2B5EF4-FFF2-40B4-BE49-F238E27FC236}">
              <a16:creationId xmlns:a16="http://schemas.microsoft.com/office/drawing/2014/main" id="{97567707-71D7-4201-8A79-034A5269479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8" name="5 CuadroTexto" hidden="1">
          <a:extLst>
            <a:ext uri="{FF2B5EF4-FFF2-40B4-BE49-F238E27FC236}">
              <a16:creationId xmlns:a16="http://schemas.microsoft.com/office/drawing/2014/main" id="{BE26278E-F546-4AF7-A678-9E5FC285036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69" name="5 CuadroTexto" hidden="1">
          <a:extLst>
            <a:ext uri="{FF2B5EF4-FFF2-40B4-BE49-F238E27FC236}">
              <a16:creationId xmlns:a16="http://schemas.microsoft.com/office/drawing/2014/main" id="{50F5EA23-C291-4DB1-8200-6D0A68FC422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0" name="5 CuadroTexto" hidden="1">
          <a:extLst>
            <a:ext uri="{FF2B5EF4-FFF2-40B4-BE49-F238E27FC236}">
              <a16:creationId xmlns:a16="http://schemas.microsoft.com/office/drawing/2014/main" id="{1A49BEF7-0B78-46E6-BC28-B066A9CF4E9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1" name="5 CuadroTexto" hidden="1">
          <a:extLst>
            <a:ext uri="{FF2B5EF4-FFF2-40B4-BE49-F238E27FC236}">
              <a16:creationId xmlns:a16="http://schemas.microsoft.com/office/drawing/2014/main" id="{7CB567B4-B831-4EAF-999D-8317992E2AD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2" name="2 CuadroTexto" hidden="1">
          <a:extLst>
            <a:ext uri="{FF2B5EF4-FFF2-40B4-BE49-F238E27FC236}">
              <a16:creationId xmlns:a16="http://schemas.microsoft.com/office/drawing/2014/main" id="{2280ADEC-E980-43DE-B7AD-8C2A88E4723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3" name="5 CuadroTexto" hidden="1">
          <a:extLst>
            <a:ext uri="{FF2B5EF4-FFF2-40B4-BE49-F238E27FC236}">
              <a16:creationId xmlns:a16="http://schemas.microsoft.com/office/drawing/2014/main" id="{3B7933ED-EEB0-4AB0-8269-A94418D9C88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4" name="5 CuadroTexto" hidden="1">
          <a:extLst>
            <a:ext uri="{FF2B5EF4-FFF2-40B4-BE49-F238E27FC236}">
              <a16:creationId xmlns:a16="http://schemas.microsoft.com/office/drawing/2014/main" id="{A183B206-220A-445E-BAE2-0189775A37A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5" name="5 CuadroTexto" hidden="1">
          <a:extLst>
            <a:ext uri="{FF2B5EF4-FFF2-40B4-BE49-F238E27FC236}">
              <a16:creationId xmlns:a16="http://schemas.microsoft.com/office/drawing/2014/main" id="{6026398D-D819-41F3-9527-DB7896F3BB6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6" name="5 CuadroTexto" hidden="1">
          <a:extLst>
            <a:ext uri="{FF2B5EF4-FFF2-40B4-BE49-F238E27FC236}">
              <a16:creationId xmlns:a16="http://schemas.microsoft.com/office/drawing/2014/main" id="{5620F677-791C-4200-B26A-76C10D5FECA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7" name="5 CuadroTexto" hidden="1">
          <a:extLst>
            <a:ext uri="{FF2B5EF4-FFF2-40B4-BE49-F238E27FC236}">
              <a16:creationId xmlns:a16="http://schemas.microsoft.com/office/drawing/2014/main" id="{03C157B6-5A28-4872-B481-FA77888E87B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8" name="5 CuadroTexto" hidden="1">
          <a:extLst>
            <a:ext uri="{FF2B5EF4-FFF2-40B4-BE49-F238E27FC236}">
              <a16:creationId xmlns:a16="http://schemas.microsoft.com/office/drawing/2014/main" id="{76441E1F-7E67-4908-AC2E-5CCD8C32D79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79" name="5 CuadroTexto" hidden="1">
          <a:extLst>
            <a:ext uri="{FF2B5EF4-FFF2-40B4-BE49-F238E27FC236}">
              <a16:creationId xmlns:a16="http://schemas.microsoft.com/office/drawing/2014/main" id="{E89CDF67-CE06-4386-B3CB-3209AB989DB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0" name="5 CuadroTexto" hidden="1">
          <a:extLst>
            <a:ext uri="{FF2B5EF4-FFF2-40B4-BE49-F238E27FC236}">
              <a16:creationId xmlns:a16="http://schemas.microsoft.com/office/drawing/2014/main" id="{A90DF1DA-4CEB-41ED-8268-A3C63A9AE81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1" name="5 CuadroTexto" hidden="1">
          <a:extLst>
            <a:ext uri="{FF2B5EF4-FFF2-40B4-BE49-F238E27FC236}">
              <a16:creationId xmlns:a16="http://schemas.microsoft.com/office/drawing/2014/main" id="{F0B43799-1B29-4D06-A42F-60C415E0466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2" name="5 CuadroTexto" hidden="1">
          <a:extLst>
            <a:ext uri="{FF2B5EF4-FFF2-40B4-BE49-F238E27FC236}">
              <a16:creationId xmlns:a16="http://schemas.microsoft.com/office/drawing/2014/main" id="{B026446C-0862-4BDC-B0AB-960BCB160A4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3" name="5 CuadroTexto" hidden="1">
          <a:extLst>
            <a:ext uri="{FF2B5EF4-FFF2-40B4-BE49-F238E27FC236}">
              <a16:creationId xmlns:a16="http://schemas.microsoft.com/office/drawing/2014/main" id="{308B861D-6E06-4036-9DDD-027B6EBDC16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4" name="5 CuadroTexto" hidden="1">
          <a:extLst>
            <a:ext uri="{FF2B5EF4-FFF2-40B4-BE49-F238E27FC236}">
              <a16:creationId xmlns:a16="http://schemas.microsoft.com/office/drawing/2014/main" id="{B1571373-611A-4094-A115-667E1465CF8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5" name="5 CuadroTexto" hidden="1">
          <a:extLst>
            <a:ext uri="{FF2B5EF4-FFF2-40B4-BE49-F238E27FC236}">
              <a16:creationId xmlns:a16="http://schemas.microsoft.com/office/drawing/2014/main" id="{1E3F95BB-08C0-4F09-9887-09171E354C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6" name="5 CuadroTexto" hidden="1">
          <a:extLst>
            <a:ext uri="{FF2B5EF4-FFF2-40B4-BE49-F238E27FC236}">
              <a16:creationId xmlns:a16="http://schemas.microsoft.com/office/drawing/2014/main" id="{73CC76DB-7DFC-468E-AE1A-7714A7A72A7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7" name="5 CuadroTexto" hidden="1">
          <a:extLst>
            <a:ext uri="{FF2B5EF4-FFF2-40B4-BE49-F238E27FC236}">
              <a16:creationId xmlns:a16="http://schemas.microsoft.com/office/drawing/2014/main" id="{D309CDFF-4501-4115-AD38-5B63AA14748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8" name="5 CuadroTexto" hidden="1">
          <a:extLst>
            <a:ext uri="{FF2B5EF4-FFF2-40B4-BE49-F238E27FC236}">
              <a16:creationId xmlns:a16="http://schemas.microsoft.com/office/drawing/2014/main" id="{83D1BE4D-E36D-4610-88F2-B27ACBDF236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89" name="5 CuadroTexto" hidden="1">
          <a:extLst>
            <a:ext uri="{FF2B5EF4-FFF2-40B4-BE49-F238E27FC236}">
              <a16:creationId xmlns:a16="http://schemas.microsoft.com/office/drawing/2014/main" id="{A92FEFEA-274A-46AC-A870-F8189A28222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0" name="5 CuadroTexto" hidden="1">
          <a:extLst>
            <a:ext uri="{FF2B5EF4-FFF2-40B4-BE49-F238E27FC236}">
              <a16:creationId xmlns:a16="http://schemas.microsoft.com/office/drawing/2014/main" id="{74A9DFC3-1AE1-4698-B866-5B08AB51B0C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1" name="103 CuadroTexto" hidden="1">
          <a:extLst>
            <a:ext uri="{FF2B5EF4-FFF2-40B4-BE49-F238E27FC236}">
              <a16:creationId xmlns:a16="http://schemas.microsoft.com/office/drawing/2014/main" id="{D8E9CA4D-CA6C-4462-95D5-49456D42EF2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2" name="2 CuadroTexto" hidden="1">
          <a:extLst>
            <a:ext uri="{FF2B5EF4-FFF2-40B4-BE49-F238E27FC236}">
              <a16:creationId xmlns:a16="http://schemas.microsoft.com/office/drawing/2014/main" id="{AC84A95D-F2FB-4569-9469-F043F5862A5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3" name="106 CuadroTexto" hidden="1">
          <a:extLst>
            <a:ext uri="{FF2B5EF4-FFF2-40B4-BE49-F238E27FC236}">
              <a16:creationId xmlns:a16="http://schemas.microsoft.com/office/drawing/2014/main" id="{0EBA7513-D1DB-4E85-AF0D-966F5AAB923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4" name="2 CuadroTexto" hidden="1">
          <a:extLst>
            <a:ext uri="{FF2B5EF4-FFF2-40B4-BE49-F238E27FC236}">
              <a16:creationId xmlns:a16="http://schemas.microsoft.com/office/drawing/2014/main" id="{4BD8D54C-D87A-4D57-BBE0-9CEF0C6DBEE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5" name="5 CuadroTexto" hidden="1">
          <a:extLst>
            <a:ext uri="{FF2B5EF4-FFF2-40B4-BE49-F238E27FC236}">
              <a16:creationId xmlns:a16="http://schemas.microsoft.com/office/drawing/2014/main" id="{B3517842-1116-4B05-A012-890AE5382AA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6" name="5 CuadroTexto" hidden="1">
          <a:extLst>
            <a:ext uri="{FF2B5EF4-FFF2-40B4-BE49-F238E27FC236}">
              <a16:creationId xmlns:a16="http://schemas.microsoft.com/office/drawing/2014/main" id="{78698DE6-2C77-4B7D-A839-6FE28969F9E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7" name="5 CuadroTexto" hidden="1">
          <a:extLst>
            <a:ext uri="{FF2B5EF4-FFF2-40B4-BE49-F238E27FC236}">
              <a16:creationId xmlns:a16="http://schemas.microsoft.com/office/drawing/2014/main" id="{59702670-A318-4DCD-9B16-C26C750589D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8" name="5 CuadroTexto" hidden="1">
          <a:extLst>
            <a:ext uri="{FF2B5EF4-FFF2-40B4-BE49-F238E27FC236}">
              <a16:creationId xmlns:a16="http://schemas.microsoft.com/office/drawing/2014/main" id="{29350A3E-78B0-4791-BDA5-E8CE21204AF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799" name="5 CuadroTexto" hidden="1">
          <a:extLst>
            <a:ext uri="{FF2B5EF4-FFF2-40B4-BE49-F238E27FC236}">
              <a16:creationId xmlns:a16="http://schemas.microsoft.com/office/drawing/2014/main" id="{06BFB974-7432-4B3F-B9A0-941EC99C24C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0" name="5 CuadroTexto" hidden="1">
          <a:extLst>
            <a:ext uri="{FF2B5EF4-FFF2-40B4-BE49-F238E27FC236}">
              <a16:creationId xmlns:a16="http://schemas.microsoft.com/office/drawing/2014/main" id="{D0468247-4652-4299-B55C-71898178CF5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1" name="5 CuadroTexto" hidden="1">
          <a:extLst>
            <a:ext uri="{FF2B5EF4-FFF2-40B4-BE49-F238E27FC236}">
              <a16:creationId xmlns:a16="http://schemas.microsoft.com/office/drawing/2014/main" id="{5342DD32-F0F0-4D76-B1DD-D5A14E10A72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2" name="5 CuadroTexto" hidden="1">
          <a:extLst>
            <a:ext uri="{FF2B5EF4-FFF2-40B4-BE49-F238E27FC236}">
              <a16:creationId xmlns:a16="http://schemas.microsoft.com/office/drawing/2014/main" id="{36C1CE26-5A72-4209-A4CB-65CE96331E1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3" name="5 CuadroTexto" hidden="1">
          <a:extLst>
            <a:ext uri="{FF2B5EF4-FFF2-40B4-BE49-F238E27FC236}">
              <a16:creationId xmlns:a16="http://schemas.microsoft.com/office/drawing/2014/main" id="{65CC2A24-21BC-41DD-B259-5F00B87B18E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4" name="5 CuadroTexto" hidden="1">
          <a:extLst>
            <a:ext uri="{FF2B5EF4-FFF2-40B4-BE49-F238E27FC236}">
              <a16:creationId xmlns:a16="http://schemas.microsoft.com/office/drawing/2014/main" id="{D9EB20FA-0DE9-4796-B1BE-037F77DAB9D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5" name="5 CuadroTexto" hidden="1">
          <a:extLst>
            <a:ext uri="{FF2B5EF4-FFF2-40B4-BE49-F238E27FC236}">
              <a16:creationId xmlns:a16="http://schemas.microsoft.com/office/drawing/2014/main" id="{DAC34B1E-FF4F-4879-92CC-DE7F5EA7E66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6" name="5 CuadroTexto" hidden="1">
          <a:extLst>
            <a:ext uri="{FF2B5EF4-FFF2-40B4-BE49-F238E27FC236}">
              <a16:creationId xmlns:a16="http://schemas.microsoft.com/office/drawing/2014/main" id="{8498C863-FB87-4518-A82E-A630CDC9F26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7" name="5 CuadroTexto" hidden="1">
          <a:extLst>
            <a:ext uri="{FF2B5EF4-FFF2-40B4-BE49-F238E27FC236}">
              <a16:creationId xmlns:a16="http://schemas.microsoft.com/office/drawing/2014/main" id="{0747ADDD-CB55-47B6-BEF4-417DC1595A6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8" name="5 CuadroTexto" hidden="1">
          <a:extLst>
            <a:ext uri="{FF2B5EF4-FFF2-40B4-BE49-F238E27FC236}">
              <a16:creationId xmlns:a16="http://schemas.microsoft.com/office/drawing/2014/main" id="{15F1F68F-8039-431B-895E-154BD546219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09" name="5 CuadroTexto" hidden="1">
          <a:extLst>
            <a:ext uri="{FF2B5EF4-FFF2-40B4-BE49-F238E27FC236}">
              <a16:creationId xmlns:a16="http://schemas.microsoft.com/office/drawing/2014/main" id="{0079DA8A-9191-471F-845C-D47A2E504FF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0" name="5 CuadroTexto" hidden="1">
          <a:extLst>
            <a:ext uri="{FF2B5EF4-FFF2-40B4-BE49-F238E27FC236}">
              <a16:creationId xmlns:a16="http://schemas.microsoft.com/office/drawing/2014/main" id="{1B567832-A847-4D02-861A-14CBBA9E04C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1" name="1 CuadroTexto" hidden="1">
          <a:extLst>
            <a:ext uri="{FF2B5EF4-FFF2-40B4-BE49-F238E27FC236}">
              <a16:creationId xmlns:a16="http://schemas.microsoft.com/office/drawing/2014/main" id="{94CC0BCC-0CAE-4D19-9E35-345725286A5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2" name="3 CuadroTexto" hidden="1">
          <a:extLst>
            <a:ext uri="{FF2B5EF4-FFF2-40B4-BE49-F238E27FC236}">
              <a16:creationId xmlns:a16="http://schemas.microsoft.com/office/drawing/2014/main" id="{983CF470-AAAC-43CD-A2D2-F5FC68FD0EB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3" name="5 CuadroTexto" hidden="1">
          <a:extLst>
            <a:ext uri="{FF2B5EF4-FFF2-40B4-BE49-F238E27FC236}">
              <a16:creationId xmlns:a16="http://schemas.microsoft.com/office/drawing/2014/main" id="{07AA9456-4610-4094-9A5A-B209EE5085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4" name="5 CuadroTexto" hidden="1">
          <a:extLst>
            <a:ext uri="{FF2B5EF4-FFF2-40B4-BE49-F238E27FC236}">
              <a16:creationId xmlns:a16="http://schemas.microsoft.com/office/drawing/2014/main" id="{626834C8-4188-4616-B7CD-7811B08709D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5" name="5 CuadroTexto" hidden="1">
          <a:extLst>
            <a:ext uri="{FF2B5EF4-FFF2-40B4-BE49-F238E27FC236}">
              <a16:creationId xmlns:a16="http://schemas.microsoft.com/office/drawing/2014/main" id="{9E96E700-9070-4187-BDFF-471B20FD3FF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6" name="5 CuadroTexto" hidden="1">
          <a:extLst>
            <a:ext uri="{FF2B5EF4-FFF2-40B4-BE49-F238E27FC236}">
              <a16:creationId xmlns:a16="http://schemas.microsoft.com/office/drawing/2014/main" id="{58412A26-0B85-468A-BC34-B10FE373A62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7" name="5 CuadroTexto" hidden="1">
          <a:extLst>
            <a:ext uri="{FF2B5EF4-FFF2-40B4-BE49-F238E27FC236}">
              <a16:creationId xmlns:a16="http://schemas.microsoft.com/office/drawing/2014/main" id="{F8A20E94-53AB-4E47-99E6-01B234CF811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8" name="5 CuadroTexto" hidden="1">
          <a:extLst>
            <a:ext uri="{FF2B5EF4-FFF2-40B4-BE49-F238E27FC236}">
              <a16:creationId xmlns:a16="http://schemas.microsoft.com/office/drawing/2014/main" id="{50D2B28D-5607-4AC4-8041-DC5FD9ACA9E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19" name="5 CuadroTexto" hidden="1">
          <a:extLst>
            <a:ext uri="{FF2B5EF4-FFF2-40B4-BE49-F238E27FC236}">
              <a16:creationId xmlns:a16="http://schemas.microsoft.com/office/drawing/2014/main" id="{D988DD63-0861-4B5C-9C1B-985EEA30F00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0" name="5 CuadroTexto" hidden="1">
          <a:extLst>
            <a:ext uri="{FF2B5EF4-FFF2-40B4-BE49-F238E27FC236}">
              <a16:creationId xmlns:a16="http://schemas.microsoft.com/office/drawing/2014/main" id="{6B24332B-80EE-484E-B7C9-9FD7E60CA46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1" name="5 CuadroTexto" hidden="1">
          <a:extLst>
            <a:ext uri="{FF2B5EF4-FFF2-40B4-BE49-F238E27FC236}">
              <a16:creationId xmlns:a16="http://schemas.microsoft.com/office/drawing/2014/main" id="{2FBD8A3E-2180-44E1-8E3A-3992438FC64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2" name="5 CuadroTexto" hidden="1">
          <a:extLst>
            <a:ext uri="{FF2B5EF4-FFF2-40B4-BE49-F238E27FC236}">
              <a16:creationId xmlns:a16="http://schemas.microsoft.com/office/drawing/2014/main" id="{6693E9ED-EB7F-4220-AF0C-844B3ACB0A8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3" name="5 CuadroTexto" hidden="1">
          <a:extLst>
            <a:ext uri="{FF2B5EF4-FFF2-40B4-BE49-F238E27FC236}">
              <a16:creationId xmlns:a16="http://schemas.microsoft.com/office/drawing/2014/main" id="{8AADDB40-3FD4-466A-BF07-FFD7A29A468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4" name="5 CuadroTexto" hidden="1">
          <a:extLst>
            <a:ext uri="{FF2B5EF4-FFF2-40B4-BE49-F238E27FC236}">
              <a16:creationId xmlns:a16="http://schemas.microsoft.com/office/drawing/2014/main" id="{CD0F4167-83BF-4B1E-AE33-82C0586F35C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5" name="5 CuadroTexto" hidden="1">
          <a:extLst>
            <a:ext uri="{FF2B5EF4-FFF2-40B4-BE49-F238E27FC236}">
              <a16:creationId xmlns:a16="http://schemas.microsoft.com/office/drawing/2014/main" id="{190C794C-BEF8-4275-AC42-D749B08D3E2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6" name="5 CuadroTexto" hidden="1">
          <a:extLst>
            <a:ext uri="{FF2B5EF4-FFF2-40B4-BE49-F238E27FC236}">
              <a16:creationId xmlns:a16="http://schemas.microsoft.com/office/drawing/2014/main" id="{66E4EE75-2A60-48A2-9FCC-FE339BE6B12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7" name="5 CuadroTexto" hidden="1">
          <a:extLst>
            <a:ext uri="{FF2B5EF4-FFF2-40B4-BE49-F238E27FC236}">
              <a16:creationId xmlns:a16="http://schemas.microsoft.com/office/drawing/2014/main" id="{CC5E2419-58E3-447F-ACAF-FDA936A1B44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8" name="5 CuadroTexto" hidden="1">
          <a:extLst>
            <a:ext uri="{FF2B5EF4-FFF2-40B4-BE49-F238E27FC236}">
              <a16:creationId xmlns:a16="http://schemas.microsoft.com/office/drawing/2014/main" id="{BC1B7116-3717-417A-8A32-45CA5D9C215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29" name="5 CuadroTexto" hidden="1">
          <a:extLst>
            <a:ext uri="{FF2B5EF4-FFF2-40B4-BE49-F238E27FC236}">
              <a16:creationId xmlns:a16="http://schemas.microsoft.com/office/drawing/2014/main" id="{6145FECD-9D6B-40FA-8A65-80C46A69CF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0" name="5 CuadroTexto" hidden="1">
          <a:extLst>
            <a:ext uri="{FF2B5EF4-FFF2-40B4-BE49-F238E27FC236}">
              <a16:creationId xmlns:a16="http://schemas.microsoft.com/office/drawing/2014/main" id="{44E89606-3478-4CF9-9EC3-5530B0503BA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1" name="5 CuadroTexto" hidden="1">
          <a:extLst>
            <a:ext uri="{FF2B5EF4-FFF2-40B4-BE49-F238E27FC236}">
              <a16:creationId xmlns:a16="http://schemas.microsoft.com/office/drawing/2014/main" id="{34A6E702-C4EF-4405-97EE-9AC1A149ADB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2" name="5 CuadroTexto" hidden="1">
          <a:extLst>
            <a:ext uri="{FF2B5EF4-FFF2-40B4-BE49-F238E27FC236}">
              <a16:creationId xmlns:a16="http://schemas.microsoft.com/office/drawing/2014/main" id="{8447B69B-6060-47BB-A808-5A7B8AF26C8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3" name="5 CuadroTexto" hidden="1">
          <a:extLst>
            <a:ext uri="{FF2B5EF4-FFF2-40B4-BE49-F238E27FC236}">
              <a16:creationId xmlns:a16="http://schemas.microsoft.com/office/drawing/2014/main" id="{422B6E5A-34A2-45CD-B036-0BA506D642D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4" name="5 CuadroTexto" hidden="1">
          <a:extLst>
            <a:ext uri="{FF2B5EF4-FFF2-40B4-BE49-F238E27FC236}">
              <a16:creationId xmlns:a16="http://schemas.microsoft.com/office/drawing/2014/main" id="{652D8166-80D4-46CB-AEEB-381FD9126C2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5" name="5 CuadroTexto" hidden="1">
          <a:extLst>
            <a:ext uri="{FF2B5EF4-FFF2-40B4-BE49-F238E27FC236}">
              <a16:creationId xmlns:a16="http://schemas.microsoft.com/office/drawing/2014/main" id="{599F9766-7D1B-4843-AFB0-B492C92A2E2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6" name="5 CuadroTexto" hidden="1">
          <a:extLst>
            <a:ext uri="{FF2B5EF4-FFF2-40B4-BE49-F238E27FC236}">
              <a16:creationId xmlns:a16="http://schemas.microsoft.com/office/drawing/2014/main" id="{F69EBFA7-358F-412C-B4B8-0EE6D886E6D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7" name="5 CuadroTexto" hidden="1">
          <a:extLst>
            <a:ext uri="{FF2B5EF4-FFF2-40B4-BE49-F238E27FC236}">
              <a16:creationId xmlns:a16="http://schemas.microsoft.com/office/drawing/2014/main" id="{E7CDCC81-2A3B-46ED-81A8-940EC3A68ED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8" name="5 CuadroTexto" hidden="1">
          <a:extLst>
            <a:ext uri="{FF2B5EF4-FFF2-40B4-BE49-F238E27FC236}">
              <a16:creationId xmlns:a16="http://schemas.microsoft.com/office/drawing/2014/main" id="{C8AC1851-8B8C-4D31-89C7-56212C8DB40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39" name="5 CuadroTexto" hidden="1">
          <a:extLst>
            <a:ext uri="{FF2B5EF4-FFF2-40B4-BE49-F238E27FC236}">
              <a16:creationId xmlns:a16="http://schemas.microsoft.com/office/drawing/2014/main" id="{D7441023-813C-4EFA-9E9D-DDC2238E8AB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0" name="5 CuadroTexto" hidden="1">
          <a:extLst>
            <a:ext uri="{FF2B5EF4-FFF2-40B4-BE49-F238E27FC236}">
              <a16:creationId xmlns:a16="http://schemas.microsoft.com/office/drawing/2014/main" id="{5A128FE9-4AF4-4FA4-8A84-06AD345A325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1" name="5 CuadroTexto" hidden="1">
          <a:extLst>
            <a:ext uri="{FF2B5EF4-FFF2-40B4-BE49-F238E27FC236}">
              <a16:creationId xmlns:a16="http://schemas.microsoft.com/office/drawing/2014/main" id="{622E224E-5A98-4507-9869-1F6DA023CE1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2" name="5 CuadroTexto" hidden="1">
          <a:extLst>
            <a:ext uri="{FF2B5EF4-FFF2-40B4-BE49-F238E27FC236}">
              <a16:creationId xmlns:a16="http://schemas.microsoft.com/office/drawing/2014/main" id="{F1823A2A-8F0B-436D-9828-CC3B3BE7069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3" name="5 CuadroTexto" hidden="1">
          <a:extLst>
            <a:ext uri="{FF2B5EF4-FFF2-40B4-BE49-F238E27FC236}">
              <a16:creationId xmlns:a16="http://schemas.microsoft.com/office/drawing/2014/main" id="{4FB8B75A-8FCA-4476-BCD7-8D9C34E2E68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4" name="5 CuadroTexto" hidden="1">
          <a:extLst>
            <a:ext uri="{FF2B5EF4-FFF2-40B4-BE49-F238E27FC236}">
              <a16:creationId xmlns:a16="http://schemas.microsoft.com/office/drawing/2014/main" id="{CD15E3B7-4BB7-4E0D-A1AF-41CC11C1B70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5" name="2 CuadroTexto" hidden="1">
          <a:extLst>
            <a:ext uri="{FF2B5EF4-FFF2-40B4-BE49-F238E27FC236}">
              <a16:creationId xmlns:a16="http://schemas.microsoft.com/office/drawing/2014/main" id="{CD0223A6-9FEA-4AB1-A4A1-B5989EF0243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6" name="5 CuadroTexto" hidden="1">
          <a:extLst>
            <a:ext uri="{FF2B5EF4-FFF2-40B4-BE49-F238E27FC236}">
              <a16:creationId xmlns:a16="http://schemas.microsoft.com/office/drawing/2014/main" id="{B0B46690-AC97-4590-8703-759D6AFCB4E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7" name="5 CuadroTexto" hidden="1">
          <a:extLst>
            <a:ext uri="{FF2B5EF4-FFF2-40B4-BE49-F238E27FC236}">
              <a16:creationId xmlns:a16="http://schemas.microsoft.com/office/drawing/2014/main" id="{C08AC66B-5C5E-4A10-809F-5F65F7D9CB0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8" name="5 CuadroTexto" hidden="1">
          <a:extLst>
            <a:ext uri="{FF2B5EF4-FFF2-40B4-BE49-F238E27FC236}">
              <a16:creationId xmlns:a16="http://schemas.microsoft.com/office/drawing/2014/main" id="{FDF5BCB7-5800-40CB-A8C7-794ECC0DF16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49" name="5 CuadroTexto" hidden="1">
          <a:extLst>
            <a:ext uri="{FF2B5EF4-FFF2-40B4-BE49-F238E27FC236}">
              <a16:creationId xmlns:a16="http://schemas.microsoft.com/office/drawing/2014/main" id="{0BB5EF1C-7B21-4308-A0DD-626E62B857B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0" name="5 CuadroTexto" hidden="1">
          <a:extLst>
            <a:ext uri="{FF2B5EF4-FFF2-40B4-BE49-F238E27FC236}">
              <a16:creationId xmlns:a16="http://schemas.microsoft.com/office/drawing/2014/main" id="{99118657-BFD5-4810-9384-D41FF1C6210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1" name="5 CuadroTexto" hidden="1">
          <a:extLst>
            <a:ext uri="{FF2B5EF4-FFF2-40B4-BE49-F238E27FC236}">
              <a16:creationId xmlns:a16="http://schemas.microsoft.com/office/drawing/2014/main" id="{0EC14367-F08A-4557-94F5-D5621367BB6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2" name="5 CuadroTexto" hidden="1">
          <a:extLst>
            <a:ext uri="{FF2B5EF4-FFF2-40B4-BE49-F238E27FC236}">
              <a16:creationId xmlns:a16="http://schemas.microsoft.com/office/drawing/2014/main" id="{2C726B7F-36D4-4074-A17D-6E70C1186BE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3" name="5 CuadroTexto" hidden="1">
          <a:extLst>
            <a:ext uri="{FF2B5EF4-FFF2-40B4-BE49-F238E27FC236}">
              <a16:creationId xmlns:a16="http://schemas.microsoft.com/office/drawing/2014/main" id="{8C22CCAC-E438-443B-83FA-101EFC866F9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4" name="5 CuadroTexto" hidden="1">
          <a:extLst>
            <a:ext uri="{FF2B5EF4-FFF2-40B4-BE49-F238E27FC236}">
              <a16:creationId xmlns:a16="http://schemas.microsoft.com/office/drawing/2014/main" id="{80682EEF-1F88-4B70-9A5C-B2503990D64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5" name="5 CuadroTexto" hidden="1">
          <a:extLst>
            <a:ext uri="{FF2B5EF4-FFF2-40B4-BE49-F238E27FC236}">
              <a16:creationId xmlns:a16="http://schemas.microsoft.com/office/drawing/2014/main" id="{3EEBD576-B626-466D-8538-20CA18B29CA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6" name="5 CuadroTexto" hidden="1">
          <a:extLst>
            <a:ext uri="{FF2B5EF4-FFF2-40B4-BE49-F238E27FC236}">
              <a16:creationId xmlns:a16="http://schemas.microsoft.com/office/drawing/2014/main" id="{AE79C6C9-F25F-434D-BB34-F67E0F3B89E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7" name="5 CuadroTexto" hidden="1">
          <a:extLst>
            <a:ext uri="{FF2B5EF4-FFF2-40B4-BE49-F238E27FC236}">
              <a16:creationId xmlns:a16="http://schemas.microsoft.com/office/drawing/2014/main" id="{3E22CF4E-3184-46DC-811A-E70491D0BE7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8" name="5 CuadroTexto" hidden="1">
          <a:extLst>
            <a:ext uri="{FF2B5EF4-FFF2-40B4-BE49-F238E27FC236}">
              <a16:creationId xmlns:a16="http://schemas.microsoft.com/office/drawing/2014/main" id="{C49548CC-984F-4165-9448-CE890D0C0E6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59" name="5 CuadroTexto" hidden="1">
          <a:extLst>
            <a:ext uri="{FF2B5EF4-FFF2-40B4-BE49-F238E27FC236}">
              <a16:creationId xmlns:a16="http://schemas.microsoft.com/office/drawing/2014/main" id="{12430178-89F3-4735-A787-A5DCDC7125B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0" name="5 CuadroTexto" hidden="1">
          <a:extLst>
            <a:ext uri="{FF2B5EF4-FFF2-40B4-BE49-F238E27FC236}">
              <a16:creationId xmlns:a16="http://schemas.microsoft.com/office/drawing/2014/main" id="{ACAA3C34-97F3-4D4E-A9C8-6E2F4225A0F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1" name="5 CuadroTexto" hidden="1">
          <a:extLst>
            <a:ext uri="{FF2B5EF4-FFF2-40B4-BE49-F238E27FC236}">
              <a16:creationId xmlns:a16="http://schemas.microsoft.com/office/drawing/2014/main" id="{2C805D87-689A-45FF-8E64-8F011522336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2" name="5 CuadroTexto" hidden="1">
          <a:extLst>
            <a:ext uri="{FF2B5EF4-FFF2-40B4-BE49-F238E27FC236}">
              <a16:creationId xmlns:a16="http://schemas.microsoft.com/office/drawing/2014/main" id="{7CEA7CA0-547B-417E-8B21-B2F4EDCC989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3" name="5 CuadroTexto" hidden="1">
          <a:extLst>
            <a:ext uri="{FF2B5EF4-FFF2-40B4-BE49-F238E27FC236}">
              <a16:creationId xmlns:a16="http://schemas.microsoft.com/office/drawing/2014/main" id="{302641B2-5169-46D2-9EC8-53F5B301350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4" name="103 CuadroTexto" hidden="1">
          <a:extLst>
            <a:ext uri="{FF2B5EF4-FFF2-40B4-BE49-F238E27FC236}">
              <a16:creationId xmlns:a16="http://schemas.microsoft.com/office/drawing/2014/main" id="{721534AE-22BF-4CDF-BEBF-E048D038132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5" name="2 CuadroTexto" hidden="1">
          <a:extLst>
            <a:ext uri="{FF2B5EF4-FFF2-40B4-BE49-F238E27FC236}">
              <a16:creationId xmlns:a16="http://schemas.microsoft.com/office/drawing/2014/main" id="{F6654A68-91E8-48F9-A3B4-0B12B254A79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6" name="106 CuadroTexto" hidden="1">
          <a:extLst>
            <a:ext uri="{FF2B5EF4-FFF2-40B4-BE49-F238E27FC236}">
              <a16:creationId xmlns:a16="http://schemas.microsoft.com/office/drawing/2014/main" id="{736C6656-9338-4D78-A93F-957F8E6A997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7" name="2 CuadroTexto" hidden="1">
          <a:extLst>
            <a:ext uri="{FF2B5EF4-FFF2-40B4-BE49-F238E27FC236}">
              <a16:creationId xmlns:a16="http://schemas.microsoft.com/office/drawing/2014/main" id="{BEB73A8F-F746-4093-9530-1CD11B1509D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8" name="5 CuadroTexto" hidden="1">
          <a:extLst>
            <a:ext uri="{FF2B5EF4-FFF2-40B4-BE49-F238E27FC236}">
              <a16:creationId xmlns:a16="http://schemas.microsoft.com/office/drawing/2014/main" id="{7D956A91-B332-4F55-BE40-5E088598DEC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69" name="5 CuadroTexto" hidden="1">
          <a:extLst>
            <a:ext uri="{FF2B5EF4-FFF2-40B4-BE49-F238E27FC236}">
              <a16:creationId xmlns:a16="http://schemas.microsoft.com/office/drawing/2014/main" id="{BBB97077-0824-42AB-A85E-9C7D9F1CCEE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0" name="5 CuadroTexto" hidden="1">
          <a:extLst>
            <a:ext uri="{FF2B5EF4-FFF2-40B4-BE49-F238E27FC236}">
              <a16:creationId xmlns:a16="http://schemas.microsoft.com/office/drawing/2014/main" id="{7DAC57AA-94D6-44CF-BE46-D7E0328AB6E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1" name="5 CuadroTexto" hidden="1">
          <a:extLst>
            <a:ext uri="{FF2B5EF4-FFF2-40B4-BE49-F238E27FC236}">
              <a16:creationId xmlns:a16="http://schemas.microsoft.com/office/drawing/2014/main" id="{9E6447B6-E536-4E85-A267-6B9A7C061FB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2" name="5 CuadroTexto" hidden="1">
          <a:extLst>
            <a:ext uri="{FF2B5EF4-FFF2-40B4-BE49-F238E27FC236}">
              <a16:creationId xmlns:a16="http://schemas.microsoft.com/office/drawing/2014/main" id="{774B7162-3174-4D4E-9087-8A8785DD8EF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3" name="5 CuadroTexto" hidden="1">
          <a:extLst>
            <a:ext uri="{FF2B5EF4-FFF2-40B4-BE49-F238E27FC236}">
              <a16:creationId xmlns:a16="http://schemas.microsoft.com/office/drawing/2014/main" id="{D6096451-72F8-47E4-A456-DBB04FFC7C4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4" name="5 CuadroTexto" hidden="1">
          <a:extLst>
            <a:ext uri="{FF2B5EF4-FFF2-40B4-BE49-F238E27FC236}">
              <a16:creationId xmlns:a16="http://schemas.microsoft.com/office/drawing/2014/main" id="{558FE5FB-B340-4232-9630-6D29EC5F070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5" name="5 CuadroTexto" hidden="1">
          <a:extLst>
            <a:ext uri="{FF2B5EF4-FFF2-40B4-BE49-F238E27FC236}">
              <a16:creationId xmlns:a16="http://schemas.microsoft.com/office/drawing/2014/main" id="{9B87BFED-F60F-4E98-94BB-0BFD8B204D2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6" name="5 CuadroTexto" hidden="1">
          <a:extLst>
            <a:ext uri="{FF2B5EF4-FFF2-40B4-BE49-F238E27FC236}">
              <a16:creationId xmlns:a16="http://schemas.microsoft.com/office/drawing/2014/main" id="{F65B13AC-B514-46A2-B9BC-9C3E8DFD083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7" name="5 CuadroTexto" hidden="1">
          <a:extLst>
            <a:ext uri="{FF2B5EF4-FFF2-40B4-BE49-F238E27FC236}">
              <a16:creationId xmlns:a16="http://schemas.microsoft.com/office/drawing/2014/main" id="{6FB56B1A-CB0D-47BF-B3F9-82BECC9F097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8" name="5 CuadroTexto" hidden="1">
          <a:extLst>
            <a:ext uri="{FF2B5EF4-FFF2-40B4-BE49-F238E27FC236}">
              <a16:creationId xmlns:a16="http://schemas.microsoft.com/office/drawing/2014/main" id="{96700406-E55E-4A12-995E-1D262DDCE00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79" name="5 CuadroTexto" hidden="1">
          <a:extLst>
            <a:ext uri="{FF2B5EF4-FFF2-40B4-BE49-F238E27FC236}">
              <a16:creationId xmlns:a16="http://schemas.microsoft.com/office/drawing/2014/main" id="{2B322D73-1607-44F4-8367-358B6CD440D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80" name="5 CuadroTexto" hidden="1">
          <a:extLst>
            <a:ext uri="{FF2B5EF4-FFF2-40B4-BE49-F238E27FC236}">
              <a16:creationId xmlns:a16="http://schemas.microsoft.com/office/drawing/2014/main" id="{18AD8498-8899-4455-BB33-2064842EE6F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81" name="5 CuadroTexto" hidden="1">
          <a:extLst>
            <a:ext uri="{FF2B5EF4-FFF2-40B4-BE49-F238E27FC236}">
              <a16:creationId xmlns:a16="http://schemas.microsoft.com/office/drawing/2014/main" id="{961A5C1D-7091-4EC4-88B4-BC336EA6829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82" name="5 CuadroTexto" hidden="1">
          <a:extLst>
            <a:ext uri="{FF2B5EF4-FFF2-40B4-BE49-F238E27FC236}">
              <a16:creationId xmlns:a16="http://schemas.microsoft.com/office/drawing/2014/main" id="{6502DC71-8320-4CA7-940F-0FB46A958D4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883" name="5 CuadroTexto" hidden="1">
          <a:extLst>
            <a:ext uri="{FF2B5EF4-FFF2-40B4-BE49-F238E27FC236}">
              <a16:creationId xmlns:a16="http://schemas.microsoft.com/office/drawing/2014/main" id="{6F661754-D035-4EEE-8B58-B24926B30B9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4" name="255 CuadroTexto" hidden="1">
          <a:extLst>
            <a:ext uri="{FF2B5EF4-FFF2-40B4-BE49-F238E27FC236}">
              <a16:creationId xmlns:a16="http://schemas.microsoft.com/office/drawing/2014/main" id="{B673308C-DBAC-483E-8AFC-53043456122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5" name="256 CuadroTexto" hidden="1">
          <a:extLst>
            <a:ext uri="{FF2B5EF4-FFF2-40B4-BE49-F238E27FC236}">
              <a16:creationId xmlns:a16="http://schemas.microsoft.com/office/drawing/2014/main" id="{ABB87AD3-C592-4042-941D-CA2DE3C2E82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6" name="5 CuadroTexto" hidden="1">
          <a:extLst>
            <a:ext uri="{FF2B5EF4-FFF2-40B4-BE49-F238E27FC236}">
              <a16:creationId xmlns:a16="http://schemas.microsoft.com/office/drawing/2014/main" id="{3F430939-6951-46D9-B767-ED5DB02C686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7" name="5 CuadroTexto" hidden="1">
          <a:extLst>
            <a:ext uri="{FF2B5EF4-FFF2-40B4-BE49-F238E27FC236}">
              <a16:creationId xmlns:a16="http://schemas.microsoft.com/office/drawing/2014/main" id="{BDFF385D-EC8D-4831-8913-FDB4133B36A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8" name="5 CuadroTexto" hidden="1">
          <a:extLst>
            <a:ext uri="{FF2B5EF4-FFF2-40B4-BE49-F238E27FC236}">
              <a16:creationId xmlns:a16="http://schemas.microsoft.com/office/drawing/2014/main" id="{A5D99F3E-72DC-4528-B27C-BFEEDDB427B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89" name="5 CuadroTexto" hidden="1">
          <a:extLst>
            <a:ext uri="{FF2B5EF4-FFF2-40B4-BE49-F238E27FC236}">
              <a16:creationId xmlns:a16="http://schemas.microsoft.com/office/drawing/2014/main" id="{046AD3C3-63DE-403A-961E-9B9704378A5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0" name="5 CuadroTexto" hidden="1">
          <a:extLst>
            <a:ext uri="{FF2B5EF4-FFF2-40B4-BE49-F238E27FC236}">
              <a16:creationId xmlns:a16="http://schemas.microsoft.com/office/drawing/2014/main" id="{3CD38F19-EF82-4E99-8886-2A647F9A023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1" name="5 CuadroTexto" hidden="1">
          <a:extLst>
            <a:ext uri="{FF2B5EF4-FFF2-40B4-BE49-F238E27FC236}">
              <a16:creationId xmlns:a16="http://schemas.microsoft.com/office/drawing/2014/main" id="{4A070230-6FB6-4890-B1DA-F7B1646466A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2" name="5 CuadroTexto" hidden="1">
          <a:extLst>
            <a:ext uri="{FF2B5EF4-FFF2-40B4-BE49-F238E27FC236}">
              <a16:creationId xmlns:a16="http://schemas.microsoft.com/office/drawing/2014/main" id="{6FDCC9F1-5DD3-4755-9823-B3173DBD445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3" name="5 CuadroTexto" hidden="1">
          <a:extLst>
            <a:ext uri="{FF2B5EF4-FFF2-40B4-BE49-F238E27FC236}">
              <a16:creationId xmlns:a16="http://schemas.microsoft.com/office/drawing/2014/main" id="{9B15FE3F-1643-4CBA-AA28-86837378060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4" name="5 CuadroTexto" hidden="1">
          <a:extLst>
            <a:ext uri="{FF2B5EF4-FFF2-40B4-BE49-F238E27FC236}">
              <a16:creationId xmlns:a16="http://schemas.microsoft.com/office/drawing/2014/main" id="{EE0D7BD3-EAF1-4F5A-B0FB-8C824518D54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5" name="5 CuadroTexto" hidden="1">
          <a:extLst>
            <a:ext uri="{FF2B5EF4-FFF2-40B4-BE49-F238E27FC236}">
              <a16:creationId xmlns:a16="http://schemas.microsoft.com/office/drawing/2014/main" id="{813082A5-30F8-48C5-8BDF-4C8DF6FB329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6" name="5 CuadroTexto" hidden="1">
          <a:extLst>
            <a:ext uri="{FF2B5EF4-FFF2-40B4-BE49-F238E27FC236}">
              <a16:creationId xmlns:a16="http://schemas.microsoft.com/office/drawing/2014/main" id="{47A72906-6FF6-485B-AA8E-68D02B95698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7" name="5 CuadroTexto" hidden="1">
          <a:extLst>
            <a:ext uri="{FF2B5EF4-FFF2-40B4-BE49-F238E27FC236}">
              <a16:creationId xmlns:a16="http://schemas.microsoft.com/office/drawing/2014/main" id="{EE77374C-E0A9-4292-B2BB-C1B3FA8E7E0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8" name="5 CuadroTexto" hidden="1">
          <a:extLst>
            <a:ext uri="{FF2B5EF4-FFF2-40B4-BE49-F238E27FC236}">
              <a16:creationId xmlns:a16="http://schemas.microsoft.com/office/drawing/2014/main" id="{CF0F0F89-70FD-45F2-B602-89A2A608078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899" name="5 CuadroTexto" hidden="1">
          <a:extLst>
            <a:ext uri="{FF2B5EF4-FFF2-40B4-BE49-F238E27FC236}">
              <a16:creationId xmlns:a16="http://schemas.microsoft.com/office/drawing/2014/main" id="{69F9D18C-5FEC-4B79-9962-DA4237D3DC8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0" name="5 CuadroTexto" hidden="1">
          <a:extLst>
            <a:ext uri="{FF2B5EF4-FFF2-40B4-BE49-F238E27FC236}">
              <a16:creationId xmlns:a16="http://schemas.microsoft.com/office/drawing/2014/main" id="{A5A717A0-AECC-4620-8F89-B2F05F1EF45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1" name="5 CuadroTexto" hidden="1">
          <a:extLst>
            <a:ext uri="{FF2B5EF4-FFF2-40B4-BE49-F238E27FC236}">
              <a16:creationId xmlns:a16="http://schemas.microsoft.com/office/drawing/2014/main" id="{73EF2C23-98DE-4AEF-BF6E-CCD7AC4E77F6}"/>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2" name="5 CuadroTexto" hidden="1">
          <a:extLst>
            <a:ext uri="{FF2B5EF4-FFF2-40B4-BE49-F238E27FC236}">
              <a16:creationId xmlns:a16="http://schemas.microsoft.com/office/drawing/2014/main" id="{EF67318E-F781-46A2-8780-3DF7A8198AE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3" name="5 CuadroTexto" hidden="1">
          <a:extLst>
            <a:ext uri="{FF2B5EF4-FFF2-40B4-BE49-F238E27FC236}">
              <a16:creationId xmlns:a16="http://schemas.microsoft.com/office/drawing/2014/main" id="{A2C87D17-EB1D-497D-AF7D-EFA6B9262EF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4" name="5 CuadroTexto" hidden="1">
          <a:extLst>
            <a:ext uri="{FF2B5EF4-FFF2-40B4-BE49-F238E27FC236}">
              <a16:creationId xmlns:a16="http://schemas.microsoft.com/office/drawing/2014/main" id="{626FBD09-E0A1-4C8E-A7F4-F5C530FBB22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5" name="5 CuadroTexto" hidden="1">
          <a:extLst>
            <a:ext uri="{FF2B5EF4-FFF2-40B4-BE49-F238E27FC236}">
              <a16:creationId xmlns:a16="http://schemas.microsoft.com/office/drawing/2014/main" id="{17425F6F-B607-4995-929E-A8D0FFF09D7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6" name="5 CuadroTexto" hidden="1">
          <a:extLst>
            <a:ext uri="{FF2B5EF4-FFF2-40B4-BE49-F238E27FC236}">
              <a16:creationId xmlns:a16="http://schemas.microsoft.com/office/drawing/2014/main" id="{90446B69-CF97-4D4E-98F6-EFE2EA0BEBA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7" name="5 CuadroTexto" hidden="1">
          <a:extLst>
            <a:ext uri="{FF2B5EF4-FFF2-40B4-BE49-F238E27FC236}">
              <a16:creationId xmlns:a16="http://schemas.microsoft.com/office/drawing/2014/main" id="{02AA4866-ED98-49F0-8FE2-B9A4C6678F0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8" name="5 CuadroTexto" hidden="1">
          <a:extLst>
            <a:ext uri="{FF2B5EF4-FFF2-40B4-BE49-F238E27FC236}">
              <a16:creationId xmlns:a16="http://schemas.microsoft.com/office/drawing/2014/main" id="{CFB0943F-4A69-497F-8B03-9A2D69B0487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09" name="5 CuadroTexto" hidden="1">
          <a:extLst>
            <a:ext uri="{FF2B5EF4-FFF2-40B4-BE49-F238E27FC236}">
              <a16:creationId xmlns:a16="http://schemas.microsoft.com/office/drawing/2014/main" id="{45D39F09-C76F-4CC3-B29D-478B68FFA30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0" name="5 CuadroTexto" hidden="1">
          <a:extLst>
            <a:ext uri="{FF2B5EF4-FFF2-40B4-BE49-F238E27FC236}">
              <a16:creationId xmlns:a16="http://schemas.microsoft.com/office/drawing/2014/main" id="{06F29C77-6C8E-4845-A88E-B6740F98CF7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1" name="5 CuadroTexto" hidden="1">
          <a:extLst>
            <a:ext uri="{FF2B5EF4-FFF2-40B4-BE49-F238E27FC236}">
              <a16:creationId xmlns:a16="http://schemas.microsoft.com/office/drawing/2014/main" id="{391C20A8-0C7E-4C7B-BC28-155D3DA57F1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2" name="5 CuadroTexto" hidden="1">
          <a:extLst>
            <a:ext uri="{FF2B5EF4-FFF2-40B4-BE49-F238E27FC236}">
              <a16:creationId xmlns:a16="http://schemas.microsoft.com/office/drawing/2014/main" id="{18AD0F55-4B69-4D66-B8AF-B0D13E59337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3" name="5 CuadroTexto" hidden="1">
          <a:extLst>
            <a:ext uri="{FF2B5EF4-FFF2-40B4-BE49-F238E27FC236}">
              <a16:creationId xmlns:a16="http://schemas.microsoft.com/office/drawing/2014/main" id="{B7F9A138-E365-426D-87D4-416E54F2F1F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4" name="5 CuadroTexto" hidden="1">
          <a:extLst>
            <a:ext uri="{FF2B5EF4-FFF2-40B4-BE49-F238E27FC236}">
              <a16:creationId xmlns:a16="http://schemas.microsoft.com/office/drawing/2014/main" id="{5176D687-4B31-400B-BDEA-227AD542206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5" name="5 CuadroTexto" hidden="1">
          <a:extLst>
            <a:ext uri="{FF2B5EF4-FFF2-40B4-BE49-F238E27FC236}">
              <a16:creationId xmlns:a16="http://schemas.microsoft.com/office/drawing/2014/main" id="{E24A7AE9-3AC6-499C-B666-00C5C1176A5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6" name="5 CuadroTexto" hidden="1">
          <a:extLst>
            <a:ext uri="{FF2B5EF4-FFF2-40B4-BE49-F238E27FC236}">
              <a16:creationId xmlns:a16="http://schemas.microsoft.com/office/drawing/2014/main" id="{442709AF-9BD6-4C85-B3DE-4643E53AD53F}"/>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7" name="5 CuadroTexto" hidden="1">
          <a:extLst>
            <a:ext uri="{FF2B5EF4-FFF2-40B4-BE49-F238E27FC236}">
              <a16:creationId xmlns:a16="http://schemas.microsoft.com/office/drawing/2014/main" id="{C4B4D6FD-1FDC-4DF7-A47A-B4EE3909E96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8" name="2 CuadroTexto" hidden="1">
          <a:extLst>
            <a:ext uri="{FF2B5EF4-FFF2-40B4-BE49-F238E27FC236}">
              <a16:creationId xmlns:a16="http://schemas.microsoft.com/office/drawing/2014/main" id="{C5CBBF9E-6239-4A87-8B52-0218B828674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19" name="5 CuadroTexto" hidden="1">
          <a:extLst>
            <a:ext uri="{FF2B5EF4-FFF2-40B4-BE49-F238E27FC236}">
              <a16:creationId xmlns:a16="http://schemas.microsoft.com/office/drawing/2014/main" id="{52791779-039B-40D5-A6C0-FB49A617C9B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0" name="5 CuadroTexto" hidden="1">
          <a:extLst>
            <a:ext uri="{FF2B5EF4-FFF2-40B4-BE49-F238E27FC236}">
              <a16:creationId xmlns:a16="http://schemas.microsoft.com/office/drawing/2014/main" id="{3D391D07-006C-4DBD-B771-55FAF2BA781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1" name="5 CuadroTexto" hidden="1">
          <a:extLst>
            <a:ext uri="{FF2B5EF4-FFF2-40B4-BE49-F238E27FC236}">
              <a16:creationId xmlns:a16="http://schemas.microsoft.com/office/drawing/2014/main" id="{02BF13D7-648C-4324-8A9D-7F2989CA944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2" name="5 CuadroTexto" hidden="1">
          <a:extLst>
            <a:ext uri="{FF2B5EF4-FFF2-40B4-BE49-F238E27FC236}">
              <a16:creationId xmlns:a16="http://schemas.microsoft.com/office/drawing/2014/main" id="{D79D4A50-A740-4887-8064-E24C99F701B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3" name="5 CuadroTexto" hidden="1">
          <a:extLst>
            <a:ext uri="{FF2B5EF4-FFF2-40B4-BE49-F238E27FC236}">
              <a16:creationId xmlns:a16="http://schemas.microsoft.com/office/drawing/2014/main" id="{3B49B458-B37D-4E2D-8C56-12996108C42D}"/>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4" name="5 CuadroTexto" hidden="1">
          <a:extLst>
            <a:ext uri="{FF2B5EF4-FFF2-40B4-BE49-F238E27FC236}">
              <a16:creationId xmlns:a16="http://schemas.microsoft.com/office/drawing/2014/main" id="{B75B2F78-6672-446B-B5AB-76EFCA6C01E2}"/>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5" name="5 CuadroTexto" hidden="1">
          <a:extLst>
            <a:ext uri="{FF2B5EF4-FFF2-40B4-BE49-F238E27FC236}">
              <a16:creationId xmlns:a16="http://schemas.microsoft.com/office/drawing/2014/main" id="{D732C7D2-76F2-47B9-850A-3E9C2378869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6" name="5 CuadroTexto" hidden="1">
          <a:extLst>
            <a:ext uri="{FF2B5EF4-FFF2-40B4-BE49-F238E27FC236}">
              <a16:creationId xmlns:a16="http://schemas.microsoft.com/office/drawing/2014/main" id="{318945E4-B571-46FE-A4FA-7F0B8BD52A9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7" name="5 CuadroTexto" hidden="1">
          <a:extLst>
            <a:ext uri="{FF2B5EF4-FFF2-40B4-BE49-F238E27FC236}">
              <a16:creationId xmlns:a16="http://schemas.microsoft.com/office/drawing/2014/main" id="{5DEC358A-2C1C-491C-A522-8054CFA2EC9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8" name="5 CuadroTexto" hidden="1">
          <a:extLst>
            <a:ext uri="{FF2B5EF4-FFF2-40B4-BE49-F238E27FC236}">
              <a16:creationId xmlns:a16="http://schemas.microsoft.com/office/drawing/2014/main" id="{724E5391-91FD-4947-B9DD-1A4BD1DFF05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29" name="5 CuadroTexto" hidden="1">
          <a:extLst>
            <a:ext uri="{FF2B5EF4-FFF2-40B4-BE49-F238E27FC236}">
              <a16:creationId xmlns:a16="http://schemas.microsoft.com/office/drawing/2014/main" id="{A6825403-6B0C-44D8-966E-5F2A60AB48C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0" name="5 CuadroTexto" hidden="1">
          <a:extLst>
            <a:ext uri="{FF2B5EF4-FFF2-40B4-BE49-F238E27FC236}">
              <a16:creationId xmlns:a16="http://schemas.microsoft.com/office/drawing/2014/main" id="{A72A7267-C064-4C6A-BF3E-07A36CE38BF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1" name="5 CuadroTexto" hidden="1">
          <a:extLst>
            <a:ext uri="{FF2B5EF4-FFF2-40B4-BE49-F238E27FC236}">
              <a16:creationId xmlns:a16="http://schemas.microsoft.com/office/drawing/2014/main" id="{5B88BF24-3861-44D3-907B-1CC3669CC5A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2" name="5 CuadroTexto" hidden="1">
          <a:extLst>
            <a:ext uri="{FF2B5EF4-FFF2-40B4-BE49-F238E27FC236}">
              <a16:creationId xmlns:a16="http://schemas.microsoft.com/office/drawing/2014/main" id="{BAE07039-E01D-47C7-8E98-9EA7B3A8D7F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3" name="5 CuadroTexto" hidden="1">
          <a:extLst>
            <a:ext uri="{FF2B5EF4-FFF2-40B4-BE49-F238E27FC236}">
              <a16:creationId xmlns:a16="http://schemas.microsoft.com/office/drawing/2014/main" id="{9B2C11CA-99C4-48BD-9ACE-383C63C38BC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4" name="5 CuadroTexto" hidden="1">
          <a:extLst>
            <a:ext uri="{FF2B5EF4-FFF2-40B4-BE49-F238E27FC236}">
              <a16:creationId xmlns:a16="http://schemas.microsoft.com/office/drawing/2014/main" id="{6D2D967B-252D-4656-8001-97E229D96D5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5" name="5 CuadroTexto" hidden="1">
          <a:extLst>
            <a:ext uri="{FF2B5EF4-FFF2-40B4-BE49-F238E27FC236}">
              <a16:creationId xmlns:a16="http://schemas.microsoft.com/office/drawing/2014/main" id="{86C04579-5326-41F2-B9D1-61CD411E7D7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6" name="5 CuadroTexto" hidden="1">
          <a:extLst>
            <a:ext uri="{FF2B5EF4-FFF2-40B4-BE49-F238E27FC236}">
              <a16:creationId xmlns:a16="http://schemas.microsoft.com/office/drawing/2014/main" id="{EEC888AC-060E-4096-9E61-BA3D7314ACC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7" name="308 CuadroTexto" hidden="1">
          <a:extLst>
            <a:ext uri="{FF2B5EF4-FFF2-40B4-BE49-F238E27FC236}">
              <a16:creationId xmlns:a16="http://schemas.microsoft.com/office/drawing/2014/main" id="{D28F33DD-1652-4AD6-B5AA-421F7DE95D0A}"/>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8" name="2 CuadroTexto" hidden="1">
          <a:extLst>
            <a:ext uri="{FF2B5EF4-FFF2-40B4-BE49-F238E27FC236}">
              <a16:creationId xmlns:a16="http://schemas.microsoft.com/office/drawing/2014/main" id="{1C193810-737E-4CD5-A5BB-ABCDFD21607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39" name="310 CuadroTexto" hidden="1">
          <a:extLst>
            <a:ext uri="{FF2B5EF4-FFF2-40B4-BE49-F238E27FC236}">
              <a16:creationId xmlns:a16="http://schemas.microsoft.com/office/drawing/2014/main" id="{99FC4FC4-603A-40B4-A1B2-E04E0949102C}"/>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0" name="2 CuadroTexto" hidden="1">
          <a:extLst>
            <a:ext uri="{FF2B5EF4-FFF2-40B4-BE49-F238E27FC236}">
              <a16:creationId xmlns:a16="http://schemas.microsoft.com/office/drawing/2014/main" id="{FAF8DEF5-7FC8-47B0-8D40-A53310C1D3D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1" name="5 CuadroTexto" hidden="1">
          <a:extLst>
            <a:ext uri="{FF2B5EF4-FFF2-40B4-BE49-F238E27FC236}">
              <a16:creationId xmlns:a16="http://schemas.microsoft.com/office/drawing/2014/main" id="{B1EE9ABA-E8C5-496C-B96D-AF526B467D6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2" name="5 CuadroTexto" hidden="1">
          <a:extLst>
            <a:ext uri="{FF2B5EF4-FFF2-40B4-BE49-F238E27FC236}">
              <a16:creationId xmlns:a16="http://schemas.microsoft.com/office/drawing/2014/main" id="{64A5F451-0E9D-4A86-ABED-63AC26C9EADB}"/>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3" name="5 CuadroTexto" hidden="1">
          <a:extLst>
            <a:ext uri="{FF2B5EF4-FFF2-40B4-BE49-F238E27FC236}">
              <a16:creationId xmlns:a16="http://schemas.microsoft.com/office/drawing/2014/main" id="{383D9374-3DA3-4F41-9657-253EDE75A7BF}"/>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4" name="5 CuadroTexto" hidden="1">
          <a:extLst>
            <a:ext uri="{FF2B5EF4-FFF2-40B4-BE49-F238E27FC236}">
              <a16:creationId xmlns:a16="http://schemas.microsoft.com/office/drawing/2014/main" id="{C0227497-165C-4330-9A55-936C506D363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5" name="5 CuadroTexto" hidden="1">
          <a:extLst>
            <a:ext uri="{FF2B5EF4-FFF2-40B4-BE49-F238E27FC236}">
              <a16:creationId xmlns:a16="http://schemas.microsoft.com/office/drawing/2014/main" id="{B5B491AD-63F2-4766-AF56-20C8FD081644}"/>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6" name="5 CuadroTexto" hidden="1">
          <a:extLst>
            <a:ext uri="{FF2B5EF4-FFF2-40B4-BE49-F238E27FC236}">
              <a16:creationId xmlns:a16="http://schemas.microsoft.com/office/drawing/2014/main" id="{DDBA4248-AC84-4E96-8477-F3085B58814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7" name="5 CuadroTexto" hidden="1">
          <a:extLst>
            <a:ext uri="{FF2B5EF4-FFF2-40B4-BE49-F238E27FC236}">
              <a16:creationId xmlns:a16="http://schemas.microsoft.com/office/drawing/2014/main" id="{A7CAC733-46A9-4043-ADB7-CF1DCBE9862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8" name="5 CuadroTexto" hidden="1">
          <a:extLst>
            <a:ext uri="{FF2B5EF4-FFF2-40B4-BE49-F238E27FC236}">
              <a16:creationId xmlns:a16="http://schemas.microsoft.com/office/drawing/2014/main" id="{7109AFD5-8400-4FEE-82F1-3ADF9AB65091}"/>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49" name="5 CuadroTexto" hidden="1">
          <a:extLst>
            <a:ext uri="{FF2B5EF4-FFF2-40B4-BE49-F238E27FC236}">
              <a16:creationId xmlns:a16="http://schemas.microsoft.com/office/drawing/2014/main" id="{5704C169-9FD2-46E6-B328-CEBBBFA2E75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0" name="5 CuadroTexto" hidden="1">
          <a:extLst>
            <a:ext uri="{FF2B5EF4-FFF2-40B4-BE49-F238E27FC236}">
              <a16:creationId xmlns:a16="http://schemas.microsoft.com/office/drawing/2014/main" id="{C56CF2C5-03DF-4967-AFDD-95DF3BE808C7}"/>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1" name="5 CuadroTexto" hidden="1">
          <a:extLst>
            <a:ext uri="{FF2B5EF4-FFF2-40B4-BE49-F238E27FC236}">
              <a16:creationId xmlns:a16="http://schemas.microsoft.com/office/drawing/2014/main" id="{9AE51E70-A22A-46E0-8137-9FADBB9767D3}"/>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2" name="5 CuadroTexto" hidden="1">
          <a:extLst>
            <a:ext uri="{FF2B5EF4-FFF2-40B4-BE49-F238E27FC236}">
              <a16:creationId xmlns:a16="http://schemas.microsoft.com/office/drawing/2014/main" id="{B0256097-EFA2-498A-A00D-603C76AD68E9}"/>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3" name="5 CuadroTexto" hidden="1">
          <a:extLst>
            <a:ext uri="{FF2B5EF4-FFF2-40B4-BE49-F238E27FC236}">
              <a16:creationId xmlns:a16="http://schemas.microsoft.com/office/drawing/2014/main" id="{4419EBE2-48AD-4342-B1DF-019A23300718}"/>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4" name="5 CuadroTexto" hidden="1">
          <a:extLst>
            <a:ext uri="{FF2B5EF4-FFF2-40B4-BE49-F238E27FC236}">
              <a16:creationId xmlns:a16="http://schemas.microsoft.com/office/drawing/2014/main" id="{E677BE02-79BA-4013-9981-0C894C842A1E}"/>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5" name="5 CuadroTexto" hidden="1">
          <a:extLst>
            <a:ext uri="{FF2B5EF4-FFF2-40B4-BE49-F238E27FC236}">
              <a16:creationId xmlns:a16="http://schemas.microsoft.com/office/drawing/2014/main" id="{89CC9DC3-424A-4729-8306-5D271ABBE935}"/>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1101</xdr:row>
      <xdr:rowOff>0</xdr:rowOff>
    </xdr:from>
    <xdr:ext cx="186801" cy="264560"/>
    <xdr:sp macro="" textlink="">
      <xdr:nvSpPr>
        <xdr:cNvPr id="2956" name="5 CuadroTexto" hidden="1">
          <a:extLst>
            <a:ext uri="{FF2B5EF4-FFF2-40B4-BE49-F238E27FC236}">
              <a16:creationId xmlns:a16="http://schemas.microsoft.com/office/drawing/2014/main" id="{0F5D5019-7ABD-4AEC-A4FA-DA41C80CD480}"/>
            </a:ext>
          </a:extLst>
        </xdr:cNvPr>
        <xdr:cNvSpPr txBox="1"/>
      </xdr:nvSpPr>
      <xdr:spPr>
        <a:xfrm>
          <a:off x="590550" y="372141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57" name="1 CuadroTexto" hidden="1">
          <a:extLst>
            <a:ext uri="{FF2B5EF4-FFF2-40B4-BE49-F238E27FC236}">
              <a16:creationId xmlns:a16="http://schemas.microsoft.com/office/drawing/2014/main" id="{60378485-AA22-41D0-96B4-EF09FABF7E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58" name="3 CuadroTexto" hidden="1">
          <a:extLst>
            <a:ext uri="{FF2B5EF4-FFF2-40B4-BE49-F238E27FC236}">
              <a16:creationId xmlns:a16="http://schemas.microsoft.com/office/drawing/2014/main" id="{AFB43523-707D-44AF-91E3-527E7826969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59" name="5 CuadroTexto" hidden="1">
          <a:extLst>
            <a:ext uri="{FF2B5EF4-FFF2-40B4-BE49-F238E27FC236}">
              <a16:creationId xmlns:a16="http://schemas.microsoft.com/office/drawing/2014/main" id="{A1FF891B-DCD4-4900-ADF0-C1C4EF2BAE5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0" name="5 CuadroTexto" hidden="1">
          <a:extLst>
            <a:ext uri="{FF2B5EF4-FFF2-40B4-BE49-F238E27FC236}">
              <a16:creationId xmlns:a16="http://schemas.microsoft.com/office/drawing/2014/main" id="{F4E30916-EEBA-4D6C-83A4-FD2A5579EDD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1" name="5 CuadroTexto" hidden="1">
          <a:extLst>
            <a:ext uri="{FF2B5EF4-FFF2-40B4-BE49-F238E27FC236}">
              <a16:creationId xmlns:a16="http://schemas.microsoft.com/office/drawing/2014/main" id="{F1B9B1F8-2999-4508-BFEE-EAB737CDD62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2" name="5 CuadroTexto" hidden="1">
          <a:extLst>
            <a:ext uri="{FF2B5EF4-FFF2-40B4-BE49-F238E27FC236}">
              <a16:creationId xmlns:a16="http://schemas.microsoft.com/office/drawing/2014/main" id="{EA55C9B2-EE19-4F4C-BB2B-2A6AA80E9FC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3" name="5 CuadroTexto" hidden="1">
          <a:extLst>
            <a:ext uri="{FF2B5EF4-FFF2-40B4-BE49-F238E27FC236}">
              <a16:creationId xmlns:a16="http://schemas.microsoft.com/office/drawing/2014/main" id="{C279928F-0F51-473B-8F34-446A74DF81E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4" name="5 CuadroTexto" hidden="1">
          <a:extLst>
            <a:ext uri="{FF2B5EF4-FFF2-40B4-BE49-F238E27FC236}">
              <a16:creationId xmlns:a16="http://schemas.microsoft.com/office/drawing/2014/main" id="{3937FD74-FA90-4C01-B751-CDFDAA62D0F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5" name="5 CuadroTexto" hidden="1">
          <a:extLst>
            <a:ext uri="{FF2B5EF4-FFF2-40B4-BE49-F238E27FC236}">
              <a16:creationId xmlns:a16="http://schemas.microsoft.com/office/drawing/2014/main" id="{FCAD5051-D464-4B86-91F0-B79EBA36CC1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6" name="5 CuadroTexto" hidden="1">
          <a:extLst>
            <a:ext uri="{FF2B5EF4-FFF2-40B4-BE49-F238E27FC236}">
              <a16:creationId xmlns:a16="http://schemas.microsoft.com/office/drawing/2014/main" id="{D9DE99D3-D087-41F3-B906-10C1C5855F7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7" name="5 CuadroTexto" hidden="1">
          <a:extLst>
            <a:ext uri="{FF2B5EF4-FFF2-40B4-BE49-F238E27FC236}">
              <a16:creationId xmlns:a16="http://schemas.microsoft.com/office/drawing/2014/main" id="{835C7095-84C3-43E8-87E2-E660A11521E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8" name="5 CuadroTexto" hidden="1">
          <a:extLst>
            <a:ext uri="{FF2B5EF4-FFF2-40B4-BE49-F238E27FC236}">
              <a16:creationId xmlns:a16="http://schemas.microsoft.com/office/drawing/2014/main" id="{7A23C88E-55DE-4633-970F-A98C952B802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69" name="5 CuadroTexto" hidden="1">
          <a:extLst>
            <a:ext uri="{FF2B5EF4-FFF2-40B4-BE49-F238E27FC236}">
              <a16:creationId xmlns:a16="http://schemas.microsoft.com/office/drawing/2014/main" id="{C237666D-154D-459A-BEE9-DD58FAD0D2D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0" name="5 CuadroTexto" hidden="1">
          <a:extLst>
            <a:ext uri="{FF2B5EF4-FFF2-40B4-BE49-F238E27FC236}">
              <a16:creationId xmlns:a16="http://schemas.microsoft.com/office/drawing/2014/main" id="{992674CD-CFD1-4268-BC6A-72207098A25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1" name="5 CuadroTexto" hidden="1">
          <a:extLst>
            <a:ext uri="{FF2B5EF4-FFF2-40B4-BE49-F238E27FC236}">
              <a16:creationId xmlns:a16="http://schemas.microsoft.com/office/drawing/2014/main" id="{B0567684-F262-4266-9781-BCEA4D31C81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2" name="5 CuadroTexto" hidden="1">
          <a:extLst>
            <a:ext uri="{FF2B5EF4-FFF2-40B4-BE49-F238E27FC236}">
              <a16:creationId xmlns:a16="http://schemas.microsoft.com/office/drawing/2014/main" id="{A40062BE-9F9A-4BAD-8E59-8769D9D2739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3" name="5 CuadroTexto" hidden="1">
          <a:extLst>
            <a:ext uri="{FF2B5EF4-FFF2-40B4-BE49-F238E27FC236}">
              <a16:creationId xmlns:a16="http://schemas.microsoft.com/office/drawing/2014/main" id="{52648D50-4A8E-4DCB-8367-C4BC21703FC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4" name="5 CuadroTexto" hidden="1">
          <a:extLst>
            <a:ext uri="{FF2B5EF4-FFF2-40B4-BE49-F238E27FC236}">
              <a16:creationId xmlns:a16="http://schemas.microsoft.com/office/drawing/2014/main" id="{B1325D89-7EB1-47B7-8A10-4DB6E5598FB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5" name="5 CuadroTexto" hidden="1">
          <a:extLst>
            <a:ext uri="{FF2B5EF4-FFF2-40B4-BE49-F238E27FC236}">
              <a16:creationId xmlns:a16="http://schemas.microsoft.com/office/drawing/2014/main" id="{F4847BD4-991A-4A5A-90CC-7F369D2CA97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6" name="5 CuadroTexto" hidden="1">
          <a:extLst>
            <a:ext uri="{FF2B5EF4-FFF2-40B4-BE49-F238E27FC236}">
              <a16:creationId xmlns:a16="http://schemas.microsoft.com/office/drawing/2014/main" id="{BA35F725-874A-40F5-8796-5FA7DDA39BE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7" name="5 CuadroTexto" hidden="1">
          <a:extLst>
            <a:ext uri="{FF2B5EF4-FFF2-40B4-BE49-F238E27FC236}">
              <a16:creationId xmlns:a16="http://schemas.microsoft.com/office/drawing/2014/main" id="{9EE7BFD5-A7EE-4DC4-835F-7454276FD9E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8" name="5 CuadroTexto" hidden="1">
          <a:extLst>
            <a:ext uri="{FF2B5EF4-FFF2-40B4-BE49-F238E27FC236}">
              <a16:creationId xmlns:a16="http://schemas.microsoft.com/office/drawing/2014/main" id="{BE6E2F12-3D4D-46F3-975B-A391834D06B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79" name="5 CuadroTexto" hidden="1">
          <a:extLst>
            <a:ext uri="{FF2B5EF4-FFF2-40B4-BE49-F238E27FC236}">
              <a16:creationId xmlns:a16="http://schemas.microsoft.com/office/drawing/2014/main" id="{C9CEF853-A5B0-4F42-B9D9-02F81FC031D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0" name="5 CuadroTexto" hidden="1">
          <a:extLst>
            <a:ext uri="{FF2B5EF4-FFF2-40B4-BE49-F238E27FC236}">
              <a16:creationId xmlns:a16="http://schemas.microsoft.com/office/drawing/2014/main" id="{22718729-8667-4886-B3BB-8DEA2A069BC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1" name="5 CuadroTexto" hidden="1">
          <a:extLst>
            <a:ext uri="{FF2B5EF4-FFF2-40B4-BE49-F238E27FC236}">
              <a16:creationId xmlns:a16="http://schemas.microsoft.com/office/drawing/2014/main" id="{38B5A634-FF87-4A7A-9BF8-DC5D4DD2171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2" name="5 CuadroTexto" hidden="1">
          <a:extLst>
            <a:ext uri="{FF2B5EF4-FFF2-40B4-BE49-F238E27FC236}">
              <a16:creationId xmlns:a16="http://schemas.microsoft.com/office/drawing/2014/main" id="{BA420F2C-D637-4B33-9385-41C8FF74275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3" name="5 CuadroTexto" hidden="1">
          <a:extLst>
            <a:ext uri="{FF2B5EF4-FFF2-40B4-BE49-F238E27FC236}">
              <a16:creationId xmlns:a16="http://schemas.microsoft.com/office/drawing/2014/main" id="{0C7CA352-F453-4058-8439-FA0F7840A8D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4" name="5 CuadroTexto" hidden="1">
          <a:extLst>
            <a:ext uri="{FF2B5EF4-FFF2-40B4-BE49-F238E27FC236}">
              <a16:creationId xmlns:a16="http://schemas.microsoft.com/office/drawing/2014/main" id="{D1EBE731-29BD-4BA5-AE53-C1949345296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5" name="5 CuadroTexto" hidden="1">
          <a:extLst>
            <a:ext uri="{FF2B5EF4-FFF2-40B4-BE49-F238E27FC236}">
              <a16:creationId xmlns:a16="http://schemas.microsoft.com/office/drawing/2014/main" id="{77A78B71-6924-4107-B437-E5700D1EB28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6" name="5 CuadroTexto" hidden="1">
          <a:extLst>
            <a:ext uri="{FF2B5EF4-FFF2-40B4-BE49-F238E27FC236}">
              <a16:creationId xmlns:a16="http://schemas.microsoft.com/office/drawing/2014/main" id="{FBB93D39-1702-41E7-BB84-DD808246CD4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7" name="5 CuadroTexto" hidden="1">
          <a:extLst>
            <a:ext uri="{FF2B5EF4-FFF2-40B4-BE49-F238E27FC236}">
              <a16:creationId xmlns:a16="http://schemas.microsoft.com/office/drawing/2014/main" id="{5BAA70A6-AA9A-4843-BCE5-98524325CA4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8" name="5 CuadroTexto" hidden="1">
          <a:extLst>
            <a:ext uri="{FF2B5EF4-FFF2-40B4-BE49-F238E27FC236}">
              <a16:creationId xmlns:a16="http://schemas.microsoft.com/office/drawing/2014/main" id="{2D2D7D77-E8B6-4C66-B78E-FF86C19AC4B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89" name="5 CuadroTexto" hidden="1">
          <a:extLst>
            <a:ext uri="{FF2B5EF4-FFF2-40B4-BE49-F238E27FC236}">
              <a16:creationId xmlns:a16="http://schemas.microsoft.com/office/drawing/2014/main" id="{2FDA6CAE-13D3-492F-9F9C-E1BA6D09496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0" name="5 CuadroTexto" hidden="1">
          <a:extLst>
            <a:ext uri="{FF2B5EF4-FFF2-40B4-BE49-F238E27FC236}">
              <a16:creationId xmlns:a16="http://schemas.microsoft.com/office/drawing/2014/main" id="{DB04DDC8-1CD7-4A6C-9B9C-9F2EB1F1B98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1" name="2 CuadroTexto" hidden="1">
          <a:extLst>
            <a:ext uri="{FF2B5EF4-FFF2-40B4-BE49-F238E27FC236}">
              <a16:creationId xmlns:a16="http://schemas.microsoft.com/office/drawing/2014/main" id="{79A5F028-E24D-4B66-8612-4C0AD04DE56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2" name="5 CuadroTexto" hidden="1">
          <a:extLst>
            <a:ext uri="{FF2B5EF4-FFF2-40B4-BE49-F238E27FC236}">
              <a16:creationId xmlns:a16="http://schemas.microsoft.com/office/drawing/2014/main" id="{620C4655-F5D1-40FD-96A6-CB1EF002302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3" name="5 CuadroTexto" hidden="1">
          <a:extLst>
            <a:ext uri="{FF2B5EF4-FFF2-40B4-BE49-F238E27FC236}">
              <a16:creationId xmlns:a16="http://schemas.microsoft.com/office/drawing/2014/main" id="{B921DE1A-9197-4B3F-A845-91909EB9CAC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4" name="5 CuadroTexto" hidden="1">
          <a:extLst>
            <a:ext uri="{FF2B5EF4-FFF2-40B4-BE49-F238E27FC236}">
              <a16:creationId xmlns:a16="http://schemas.microsoft.com/office/drawing/2014/main" id="{1C0EFC1B-C480-4798-BD50-83D0C6814BE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5" name="5 CuadroTexto" hidden="1">
          <a:extLst>
            <a:ext uri="{FF2B5EF4-FFF2-40B4-BE49-F238E27FC236}">
              <a16:creationId xmlns:a16="http://schemas.microsoft.com/office/drawing/2014/main" id="{DC81453A-59A0-4B88-83AF-692AF55C431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6" name="5 CuadroTexto" hidden="1">
          <a:extLst>
            <a:ext uri="{FF2B5EF4-FFF2-40B4-BE49-F238E27FC236}">
              <a16:creationId xmlns:a16="http://schemas.microsoft.com/office/drawing/2014/main" id="{E1294760-159B-4DEA-A812-71236383FAA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7" name="5 CuadroTexto" hidden="1">
          <a:extLst>
            <a:ext uri="{FF2B5EF4-FFF2-40B4-BE49-F238E27FC236}">
              <a16:creationId xmlns:a16="http://schemas.microsoft.com/office/drawing/2014/main" id="{BE2C5683-B491-43E2-87E9-6F2C0471992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8" name="5 CuadroTexto" hidden="1">
          <a:extLst>
            <a:ext uri="{FF2B5EF4-FFF2-40B4-BE49-F238E27FC236}">
              <a16:creationId xmlns:a16="http://schemas.microsoft.com/office/drawing/2014/main" id="{E5F182D0-6CF9-4416-BF84-AE8304168BF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2999" name="5 CuadroTexto" hidden="1">
          <a:extLst>
            <a:ext uri="{FF2B5EF4-FFF2-40B4-BE49-F238E27FC236}">
              <a16:creationId xmlns:a16="http://schemas.microsoft.com/office/drawing/2014/main" id="{F4F4914F-C197-4195-980D-2CB790A4EEE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0" name="5 CuadroTexto" hidden="1">
          <a:extLst>
            <a:ext uri="{FF2B5EF4-FFF2-40B4-BE49-F238E27FC236}">
              <a16:creationId xmlns:a16="http://schemas.microsoft.com/office/drawing/2014/main" id="{84C68A64-CBCE-4B97-811E-77604EB906A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1" name="5 CuadroTexto" hidden="1">
          <a:extLst>
            <a:ext uri="{FF2B5EF4-FFF2-40B4-BE49-F238E27FC236}">
              <a16:creationId xmlns:a16="http://schemas.microsoft.com/office/drawing/2014/main" id="{1536AE5A-7D45-4959-82C9-A8AC3352B8C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2" name="5 CuadroTexto" hidden="1">
          <a:extLst>
            <a:ext uri="{FF2B5EF4-FFF2-40B4-BE49-F238E27FC236}">
              <a16:creationId xmlns:a16="http://schemas.microsoft.com/office/drawing/2014/main" id="{36137F0B-5248-4FD4-B625-3ADC05E7C76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3" name="5 CuadroTexto" hidden="1">
          <a:extLst>
            <a:ext uri="{FF2B5EF4-FFF2-40B4-BE49-F238E27FC236}">
              <a16:creationId xmlns:a16="http://schemas.microsoft.com/office/drawing/2014/main" id="{22829A87-11FD-41EE-A593-A89AC83E317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4" name="5 CuadroTexto" hidden="1">
          <a:extLst>
            <a:ext uri="{FF2B5EF4-FFF2-40B4-BE49-F238E27FC236}">
              <a16:creationId xmlns:a16="http://schemas.microsoft.com/office/drawing/2014/main" id="{06269D4E-1AEB-4257-8844-FF21D17BD76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5" name="5 CuadroTexto" hidden="1">
          <a:extLst>
            <a:ext uri="{FF2B5EF4-FFF2-40B4-BE49-F238E27FC236}">
              <a16:creationId xmlns:a16="http://schemas.microsoft.com/office/drawing/2014/main" id="{A1FE58FC-09F0-4081-9F9A-F1D4E104A6A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6" name="5 CuadroTexto" hidden="1">
          <a:extLst>
            <a:ext uri="{FF2B5EF4-FFF2-40B4-BE49-F238E27FC236}">
              <a16:creationId xmlns:a16="http://schemas.microsoft.com/office/drawing/2014/main" id="{3E744C5E-2764-408F-98BB-192D8B08BEA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7" name="5 CuadroTexto" hidden="1">
          <a:extLst>
            <a:ext uri="{FF2B5EF4-FFF2-40B4-BE49-F238E27FC236}">
              <a16:creationId xmlns:a16="http://schemas.microsoft.com/office/drawing/2014/main" id="{06275084-E488-461E-A558-B60A63C00BD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8" name="5 CuadroTexto" hidden="1">
          <a:extLst>
            <a:ext uri="{FF2B5EF4-FFF2-40B4-BE49-F238E27FC236}">
              <a16:creationId xmlns:a16="http://schemas.microsoft.com/office/drawing/2014/main" id="{CC496AC1-699B-4151-9E22-06371AE8A45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09" name="5 CuadroTexto" hidden="1">
          <a:extLst>
            <a:ext uri="{FF2B5EF4-FFF2-40B4-BE49-F238E27FC236}">
              <a16:creationId xmlns:a16="http://schemas.microsoft.com/office/drawing/2014/main" id="{E22AB78D-9928-4D5A-B4ED-869814FE62B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0" name="103 CuadroTexto" hidden="1">
          <a:extLst>
            <a:ext uri="{FF2B5EF4-FFF2-40B4-BE49-F238E27FC236}">
              <a16:creationId xmlns:a16="http://schemas.microsoft.com/office/drawing/2014/main" id="{4B166639-6AF9-4980-B3E5-BC762FBDBB5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1" name="2 CuadroTexto" hidden="1">
          <a:extLst>
            <a:ext uri="{FF2B5EF4-FFF2-40B4-BE49-F238E27FC236}">
              <a16:creationId xmlns:a16="http://schemas.microsoft.com/office/drawing/2014/main" id="{3D174534-BDB2-4EDF-91FC-58D76CDD5D6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2" name="106 CuadroTexto" hidden="1">
          <a:extLst>
            <a:ext uri="{FF2B5EF4-FFF2-40B4-BE49-F238E27FC236}">
              <a16:creationId xmlns:a16="http://schemas.microsoft.com/office/drawing/2014/main" id="{A9C43790-6BC0-4940-841D-FF74759799B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3" name="2 CuadroTexto" hidden="1">
          <a:extLst>
            <a:ext uri="{FF2B5EF4-FFF2-40B4-BE49-F238E27FC236}">
              <a16:creationId xmlns:a16="http://schemas.microsoft.com/office/drawing/2014/main" id="{52ECE0E8-A89D-4F69-85AE-DBFADBD68FA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4" name="5 CuadroTexto" hidden="1">
          <a:extLst>
            <a:ext uri="{FF2B5EF4-FFF2-40B4-BE49-F238E27FC236}">
              <a16:creationId xmlns:a16="http://schemas.microsoft.com/office/drawing/2014/main" id="{8EC571A9-EA1E-40AD-86C9-26669E09A6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5" name="5 CuadroTexto" hidden="1">
          <a:extLst>
            <a:ext uri="{FF2B5EF4-FFF2-40B4-BE49-F238E27FC236}">
              <a16:creationId xmlns:a16="http://schemas.microsoft.com/office/drawing/2014/main" id="{5B1023DB-C668-4F2F-A018-21351B7BDAA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6" name="5 CuadroTexto" hidden="1">
          <a:extLst>
            <a:ext uri="{FF2B5EF4-FFF2-40B4-BE49-F238E27FC236}">
              <a16:creationId xmlns:a16="http://schemas.microsoft.com/office/drawing/2014/main" id="{237261EB-B957-4846-904C-49E6E8F1080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7" name="5 CuadroTexto" hidden="1">
          <a:extLst>
            <a:ext uri="{FF2B5EF4-FFF2-40B4-BE49-F238E27FC236}">
              <a16:creationId xmlns:a16="http://schemas.microsoft.com/office/drawing/2014/main" id="{D3735E97-EF9B-4EC7-B757-A5F690FEB9F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8" name="5 CuadroTexto" hidden="1">
          <a:extLst>
            <a:ext uri="{FF2B5EF4-FFF2-40B4-BE49-F238E27FC236}">
              <a16:creationId xmlns:a16="http://schemas.microsoft.com/office/drawing/2014/main" id="{19A9895D-D1E9-4ABD-85D9-E6A3E0DC97A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19" name="5 CuadroTexto" hidden="1">
          <a:extLst>
            <a:ext uri="{FF2B5EF4-FFF2-40B4-BE49-F238E27FC236}">
              <a16:creationId xmlns:a16="http://schemas.microsoft.com/office/drawing/2014/main" id="{42B1FC59-4674-401A-961B-57A167B5372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0" name="5 CuadroTexto" hidden="1">
          <a:extLst>
            <a:ext uri="{FF2B5EF4-FFF2-40B4-BE49-F238E27FC236}">
              <a16:creationId xmlns:a16="http://schemas.microsoft.com/office/drawing/2014/main" id="{E09442A8-E088-453C-9865-295C32C1568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1" name="5 CuadroTexto" hidden="1">
          <a:extLst>
            <a:ext uri="{FF2B5EF4-FFF2-40B4-BE49-F238E27FC236}">
              <a16:creationId xmlns:a16="http://schemas.microsoft.com/office/drawing/2014/main" id="{E2568C4C-AFF8-4FEE-992B-A81F976E72A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2" name="5 CuadroTexto" hidden="1">
          <a:extLst>
            <a:ext uri="{FF2B5EF4-FFF2-40B4-BE49-F238E27FC236}">
              <a16:creationId xmlns:a16="http://schemas.microsoft.com/office/drawing/2014/main" id="{3D34FE64-F888-4697-A62B-491CE37F6EC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3" name="5 CuadroTexto" hidden="1">
          <a:extLst>
            <a:ext uri="{FF2B5EF4-FFF2-40B4-BE49-F238E27FC236}">
              <a16:creationId xmlns:a16="http://schemas.microsoft.com/office/drawing/2014/main" id="{6CCC85FE-5B42-432D-810E-8E0EB8A2066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4" name="5 CuadroTexto" hidden="1">
          <a:extLst>
            <a:ext uri="{FF2B5EF4-FFF2-40B4-BE49-F238E27FC236}">
              <a16:creationId xmlns:a16="http://schemas.microsoft.com/office/drawing/2014/main" id="{AD336578-886C-42EA-9A4B-ED9D815F6AA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5" name="5 CuadroTexto" hidden="1">
          <a:extLst>
            <a:ext uri="{FF2B5EF4-FFF2-40B4-BE49-F238E27FC236}">
              <a16:creationId xmlns:a16="http://schemas.microsoft.com/office/drawing/2014/main" id="{1478D7D3-AD08-47DB-82DD-449B4E7D0F2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6" name="5 CuadroTexto" hidden="1">
          <a:extLst>
            <a:ext uri="{FF2B5EF4-FFF2-40B4-BE49-F238E27FC236}">
              <a16:creationId xmlns:a16="http://schemas.microsoft.com/office/drawing/2014/main" id="{28780587-4E89-4229-BB38-F035E44AB22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7" name="5 CuadroTexto" hidden="1">
          <a:extLst>
            <a:ext uri="{FF2B5EF4-FFF2-40B4-BE49-F238E27FC236}">
              <a16:creationId xmlns:a16="http://schemas.microsoft.com/office/drawing/2014/main" id="{375B1254-C1CD-4390-A669-7F1E11112AA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8" name="5 CuadroTexto" hidden="1">
          <a:extLst>
            <a:ext uri="{FF2B5EF4-FFF2-40B4-BE49-F238E27FC236}">
              <a16:creationId xmlns:a16="http://schemas.microsoft.com/office/drawing/2014/main" id="{8EBEAAC6-A2BF-455B-BF1D-DCD9FFF33E9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29" name="5 CuadroTexto" hidden="1">
          <a:extLst>
            <a:ext uri="{FF2B5EF4-FFF2-40B4-BE49-F238E27FC236}">
              <a16:creationId xmlns:a16="http://schemas.microsoft.com/office/drawing/2014/main" id="{1CE62783-E524-44FE-9C50-BA75BB9079B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0" name="1 CuadroTexto" hidden="1">
          <a:extLst>
            <a:ext uri="{FF2B5EF4-FFF2-40B4-BE49-F238E27FC236}">
              <a16:creationId xmlns:a16="http://schemas.microsoft.com/office/drawing/2014/main" id="{18080E32-A61C-4E9D-8259-BEBCD0C0DF3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1" name="3 CuadroTexto" hidden="1">
          <a:extLst>
            <a:ext uri="{FF2B5EF4-FFF2-40B4-BE49-F238E27FC236}">
              <a16:creationId xmlns:a16="http://schemas.microsoft.com/office/drawing/2014/main" id="{07B42A63-FFA0-4179-BE3E-36AE0A73214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2" name="5 CuadroTexto" hidden="1">
          <a:extLst>
            <a:ext uri="{FF2B5EF4-FFF2-40B4-BE49-F238E27FC236}">
              <a16:creationId xmlns:a16="http://schemas.microsoft.com/office/drawing/2014/main" id="{F5BEB9E6-D0CE-4CA0-9D65-B5CFE4D77CD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3" name="5 CuadroTexto" hidden="1">
          <a:extLst>
            <a:ext uri="{FF2B5EF4-FFF2-40B4-BE49-F238E27FC236}">
              <a16:creationId xmlns:a16="http://schemas.microsoft.com/office/drawing/2014/main" id="{EA7B991D-8F67-4916-9ABD-7822E796B6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4" name="5 CuadroTexto" hidden="1">
          <a:extLst>
            <a:ext uri="{FF2B5EF4-FFF2-40B4-BE49-F238E27FC236}">
              <a16:creationId xmlns:a16="http://schemas.microsoft.com/office/drawing/2014/main" id="{3B5C464C-C5D0-456E-862D-6613D139B57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5" name="5 CuadroTexto" hidden="1">
          <a:extLst>
            <a:ext uri="{FF2B5EF4-FFF2-40B4-BE49-F238E27FC236}">
              <a16:creationId xmlns:a16="http://schemas.microsoft.com/office/drawing/2014/main" id="{21BE5BFF-4551-410A-A6F1-8FCFEF69363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6" name="5 CuadroTexto" hidden="1">
          <a:extLst>
            <a:ext uri="{FF2B5EF4-FFF2-40B4-BE49-F238E27FC236}">
              <a16:creationId xmlns:a16="http://schemas.microsoft.com/office/drawing/2014/main" id="{8A3C7613-2E00-4487-973B-CDD65A39B8F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7" name="5 CuadroTexto" hidden="1">
          <a:extLst>
            <a:ext uri="{FF2B5EF4-FFF2-40B4-BE49-F238E27FC236}">
              <a16:creationId xmlns:a16="http://schemas.microsoft.com/office/drawing/2014/main" id="{BA10F980-7146-4E64-B68F-778896A49C0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8" name="5 CuadroTexto" hidden="1">
          <a:extLst>
            <a:ext uri="{FF2B5EF4-FFF2-40B4-BE49-F238E27FC236}">
              <a16:creationId xmlns:a16="http://schemas.microsoft.com/office/drawing/2014/main" id="{63CF8C89-C532-41E6-BA36-2FCAA0F9D04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39" name="5 CuadroTexto" hidden="1">
          <a:extLst>
            <a:ext uri="{FF2B5EF4-FFF2-40B4-BE49-F238E27FC236}">
              <a16:creationId xmlns:a16="http://schemas.microsoft.com/office/drawing/2014/main" id="{70CC8E19-047A-4AF1-875F-F757CD84C32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0" name="5 CuadroTexto" hidden="1">
          <a:extLst>
            <a:ext uri="{FF2B5EF4-FFF2-40B4-BE49-F238E27FC236}">
              <a16:creationId xmlns:a16="http://schemas.microsoft.com/office/drawing/2014/main" id="{CFE00719-A86D-4041-8B81-D1395E844E5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1" name="5 CuadroTexto" hidden="1">
          <a:extLst>
            <a:ext uri="{FF2B5EF4-FFF2-40B4-BE49-F238E27FC236}">
              <a16:creationId xmlns:a16="http://schemas.microsoft.com/office/drawing/2014/main" id="{EF3A2BFE-DE33-4B07-BE0A-97E934610C2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2" name="5 CuadroTexto" hidden="1">
          <a:extLst>
            <a:ext uri="{FF2B5EF4-FFF2-40B4-BE49-F238E27FC236}">
              <a16:creationId xmlns:a16="http://schemas.microsoft.com/office/drawing/2014/main" id="{FF091ECD-FD9F-4343-AAEA-87A078FFDEF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3" name="5 CuadroTexto" hidden="1">
          <a:extLst>
            <a:ext uri="{FF2B5EF4-FFF2-40B4-BE49-F238E27FC236}">
              <a16:creationId xmlns:a16="http://schemas.microsoft.com/office/drawing/2014/main" id="{42FC6D1A-B820-41BA-A2C5-44DB5CA046F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4" name="5 CuadroTexto" hidden="1">
          <a:extLst>
            <a:ext uri="{FF2B5EF4-FFF2-40B4-BE49-F238E27FC236}">
              <a16:creationId xmlns:a16="http://schemas.microsoft.com/office/drawing/2014/main" id="{7C7EEC29-B72A-4A55-9BDA-8B67FF223DE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5" name="5 CuadroTexto" hidden="1">
          <a:extLst>
            <a:ext uri="{FF2B5EF4-FFF2-40B4-BE49-F238E27FC236}">
              <a16:creationId xmlns:a16="http://schemas.microsoft.com/office/drawing/2014/main" id="{DACEAEA0-81D3-4655-865D-3366982FFBC9}"/>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6" name="5 CuadroTexto" hidden="1">
          <a:extLst>
            <a:ext uri="{FF2B5EF4-FFF2-40B4-BE49-F238E27FC236}">
              <a16:creationId xmlns:a16="http://schemas.microsoft.com/office/drawing/2014/main" id="{7BBD0008-4343-44EC-B3EA-29FC7C5F5AA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7" name="5 CuadroTexto" hidden="1">
          <a:extLst>
            <a:ext uri="{FF2B5EF4-FFF2-40B4-BE49-F238E27FC236}">
              <a16:creationId xmlns:a16="http://schemas.microsoft.com/office/drawing/2014/main" id="{7C210678-65A1-457D-B14B-1005E5709E9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8" name="5 CuadroTexto" hidden="1">
          <a:extLst>
            <a:ext uri="{FF2B5EF4-FFF2-40B4-BE49-F238E27FC236}">
              <a16:creationId xmlns:a16="http://schemas.microsoft.com/office/drawing/2014/main" id="{A68D8752-B5A1-4D6D-9F93-ED59ABD39BD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49" name="5 CuadroTexto" hidden="1">
          <a:extLst>
            <a:ext uri="{FF2B5EF4-FFF2-40B4-BE49-F238E27FC236}">
              <a16:creationId xmlns:a16="http://schemas.microsoft.com/office/drawing/2014/main" id="{AFA3FBB1-BFAB-49AD-BD4F-915E77B3625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0" name="5 CuadroTexto" hidden="1">
          <a:extLst>
            <a:ext uri="{FF2B5EF4-FFF2-40B4-BE49-F238E27FC236}">
              <a16:creationId xmlns:a16="http://schemas.microsoft.com/office/drawing/2014/main" id="{6649AFC5-CAC5-41B5-836F-8B9A9FE3475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1" name="5 CuadroTexto" hidden="1">
          <a:extLst>
            <a:ext uri="{FF2B5EF4-FFF2-40B4-BE49-F238E27FC236}">
              <a16:creationId xmlns:a16="http://schemas.microsoft.com/office/drawing/2014/main" id="{C90A385D-6EFF-43D0-BFD0-3B0E218BAC6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2" name="5 CuadroTexto" hidden="1">
          <a:extLst>
            <a:ext uri="{FF2B5EF4-FFF2-40B4-BE49-F238E27FC236}">
              <a16:creationId xmlns:a16="http://schemas.microsoft.com/office/drawing/2014/main" id="{631A66E7-9735-476A-B38F-31EA46595EB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3" name="5 CuadroTexto" hidden="1">
          <a:extLst>
            <a:ext uri="{FF2B5EF4-FFF2-40B4-BE49-F238E27FC236}">
              <a16:creationId xmlns:a16="http://schemas.microsoft.com/office/drawing/2014/main" id="{D25BC9F9-0261-4D4A-8D4E-A4F3CBD46DE3}"/>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4" name="5 CuadroTexto" hidden="1">
          <a:extLst>
            <a:ext uri="{FF2B5EF4-FFF2-40B4-BE49-F238E27FC236}">
              <a16:creationId xmlns:a16="http://schemas.microsoft.com/office/drawing/2014/main" id="{23CBF985-57F5-4754-9833-AD54454870E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5" name="5 CuadroTexto" hidden="1">
          <a:extLst>
            <a:ext uri="{FF2B5EF4-FFF2-40B4-BE49-F238E27FC236}">
              <a16:creationId xmlns:a16="http://schemas.microsoft.com/office/drawing/2014/main" id="{885294BA-A936-4446-B04D-B7B2AD5320D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6" name="5 CuadroTexto" hidden="1">
          <a:extLst>
            <a:ext uri="{FF2B5EF4-FFF2-40B4-BE49-F238E27FC236}">
              <a16:creationId xmlns:a16="http://schemas.microsoft.com/office/drawing/2014/main" id="{275179E4-3BBD-463A-AC60-AD43ECDF966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7" name="5 CuadroTexto" hidden="1">
          <a:extLst>
            <a:ext uri="{FF2B5EF4-FFF2-40B4-BE49-F238E27FC236}">
              <a16:creationId xmlns:a16="http://schemas.microsoft.com/office/drawing/2014/main" id="{4CAF637A-0A50-4698-9EDC-47E5C264956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8" name="5 CuadroTexto" hidden="1">
          <a:extLst>
            <a:ext uri="{FF2B5EF4-FFF2-40B4-BE49-F238E27FC236}">
              <a16:creationId xmlns:a16="http://schemas.microsoft.com/office/drawing/2014/main" id="{CE3C41E0-90E5-46BC-A237-95F4C4A84B0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59" name="5 CuadroTexto" hidden="1">
          <a:extLst>
            <a:ext uri="{FF2B5EF4-FFF2-40B4-BE49-F238E27FC236}">
              <a16:creationId xmlns:a16="http://schemas.microsoft.com/office/drawing/2014/main" id="{A044FCA7-E8C5-465C-998C-A9D12D455D3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0" name="5 CuadroTexto" hidden="1">
          <a:extLst>
            <a:ext uri="{FF2B5EF4-FFF2-40B4-BE49-F238E27FC236}">
              <a16:creationId xmlns:a16="http://schemas.microsoft.com/office/drawing/2014/main" id="{CB5DEA25-7B73-4F33-B38E-8972E6802FB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1" name="5 CuadroTexto" hidden="1">
          <a:extLst>
            <a:ext uri="{FF2B5EF4-FFF2-40B4-BE49-F238E27FC236}">
              <a16:creationId xmlns:a16="http://schemas.microsoft.com/office/drawing/2014/main" id="{E542AD51-DE8C-4A99-9DA4-27DD008E72B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2" name="5 CuadroTexto" hidden="1">
          <a:extLst>
            <a:ext uri="{FF2B5EF4-FFF2-40B4-BE49-F238E27FC236}">
              <a16:creationId xmlns:a16="http://schemas.microsoft.com/office/drawing/2014/main" id="{4D251FD6-F1A1-48CC-A953-99210446963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3" name="5 CuadroTexto" hidden="1">
          <a:extLst>
            <a:ext uri="{FF2B5EF4-FFF2-40B4-BE49-F238E27FC236}">
              <a16:creationId xmlns:a16="http://schemas.microsoft.com/office/drawing/2014/main" id="{A605251D-0275-4AB7-BF04-2F4929464BC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4" name="2 CuadroTexto" hidden="1">
          <a:extLst>
            <a:ext uri="{FF2B5EF4-FFF2-40B4-BE49-F238E27FC236}">
              <a16:creationId xmlns:a16="http://schemas.microsoft.com/office/drawing/2014/main" id="{ADAD0176-F463-4027-806E-53467883A63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5" name="5 CuadroTexto" hidden="1">
          <a:extLst>
            <a:ext uri="{FF2B5EF4-FFF2-40B4-BE49-F238E27FC236}">
              <a16:creationId xmlns:a16="http://schemas.microsoft.com/office/drawing/2014/main" id="{BF14C10D-C13C-4B9F-B67B-4A74F8902C2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6" name="5 CuadroTexto" hidden="1">
          <a:extLst>
            <a:ext uri="{FF2B5EF4-FFF2-40B4-BE49-F238E27FC236}">
              <a16:creationId xmlns:a16="http://schemas.microsoft.com/office/drawing/2014/main" id="{C6B2B0FB-06D8-4CCA-92BA-73ABD199F72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7" name="5 CuadroTexto" hidden="1">
          <a:extLst>
            <a:ext uri="{FF2B5EF4-FFF2-40B4-BE49-F238E27FC236}">
              <a16:creationId xmlns:a16="http://schemas.microsoft.com/office/drawing/2014/main" id="{62075D05-9A0B-4EF2-87A6-0FCF9D6FAF5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8" name="5 CuadroTexto" hidden="1">
          <a:extLst>
            <a:ext uri="{FF2B5EF4-FFF2-40B4-BE49-F238E27FC236}">
              <a16:creationId xmlns:a16="http://schemas.microsoft.com/office/drawing/2014/main" id="{9EF64D48-CB3E-4A42-9C7F-A490FAF8EEB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69" name="5 CuadroTexto" hidden="1">
          <a:extLst>
            <a:ext uri="{FF2B5EF4-FFF2-40B4-BE49-F238E27FC236}">
              <a16:creationId xmlns:a16="http://schemas.microsoft.com/office/drawing/2014/main" id="{2B4771CF-D34E-4F42-AB3C-D61926CDF58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0" name="5 CuadroTexto" hidden="1">
          <a:extLst>
            <a:ext uri="{FF2B5EF4-FFF2-40B4-BE49-F238E27FC236}">
              <a16:creationId xmlns:a16="http://schemas.microsoft.com/office/drawing/2014/main" id="{A0559F18-385E-4B0E-9C2D-0057945382E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1" name="5 CuadroTexto" hidden="1">
          <a:extLst>
            <a:ext uri="{FF2B5EF4-FFF2-40B4-BE49-F238E27FC236}">
              <a16:creationId xmlns:a16="http://schemas.microsoft.com/office/drawing/2014/main" id="{395DA8FD-6CFA-4556-9695-837A4E2D887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2" name="5 CuadroTexto" hidden="1">
          <a:extLst>
            <a:ext uri="{FF2B5EF4-FFF2-40B4-BE49-F238E27FC236}">
              <a16:creationId xmlns:a16="http://schemas.microsoft.com/office/drawing/2014/main" id="{ED663BFF-5F4E-466F-AC3E-D58D4B7B357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3" name="5 CuadroTexto" hidden="1">
          <a:extLst>
            <a:ext uri="{FF2B5EF4-FFF2-40B4-BE49-F238E27FC236}">
              <a16:creationId xmlns:a16="http://schemas.microsoft.com/office/drawing/2014/main" id="{CB462E39-BFDC-40A2-A347-F827FF092D94}"/>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4" name="5 CuadroTexto" hidden="1">
          <a:extLst>
            <a:ext uri="{FF2B5EF4-FFF2-40B4-BE49-F238E27FC236}">
              <a16:creationId xmlns:a16="http://schemas.microsoft.com/office/drawing/2014/main" id="{4B52D7E8-6E0E-4E86-97F1-B6BE803F354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5" name="5 CuadroTexto" hidden="1">
          <a:extLst>
            <a:ext uri="{FF2B5EF4-FFF2-40B4-BE49-F238E27FC236}">
              <a16:creationId xmlns:a16="http://schemas.microsoft.com/office/drawing/2014/main" id="{1D73BB3E-D8D7-4D75-A521-2063811389F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6" name="5 CuadroTexto" hidden="1">
          <a:extLst>
            <a:ext uri="{FF2B5EF4-FFF2-40B4-BE49-F238E27FC236}">
              <a16:creationId xmlns:a16="http://schemas.microsoft.com/office/drawing/2014/main" id="{53F32797-B443-41BB-9CCC-E91FB26F44B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7" name="5 CuadroTexto" hidden="1">
          <a:extLst>
            <a:ext uri="{FF2B5EF4-FFF2-40B4-BE49-F238E27FC236}">
              <a16:creationId xmlns:a16="http://schemas.microsoft.com/office/drawing/2014/main" id="{9AB7811D-DA45-4C59-BA92-67E8942CBCF5}"/>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8" name="5 CuadroTexto" hidden="1">
          <a:extLst>
            <a:ext uri="{FF2B5EF4-FFF2-40B4-BE49-F238E27FC236}">
              <a16:creationId xmlns:a16="http://schemas.microsoft.com/office/drawing/2014/main" id="{57C53D3A-2CBB-42E1-9BB4-202B6B4DB6D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79" name="5 CuadroTexto" hidden="1">
          <a:extLst>
            <a:ext uri="{FF2B5EF4-FFF2-40B4-BE49-F238E27FC236}">
              <a16:creationId xmlns:a16="http://schemas.microsoft.com/office/drawing/2014/main" id="{3E569F4E-F437-4C1C-8E8C-594B4B6927A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0" name="5 CuadroTexto" hidden="1">
          <a:extLst>
            <a:ext uri="{FF2B5EF4-FFF2-40B4-BE49-F238E27FC236}">
              <a16:creationId xmlns:a16="http://schemas.microsoft.com/office/drawing/2014/main" id="{46CE59AB-CF07-4074-AD1E-4B0E60F27AD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1" name="5 CuadroTexto" hidden="1">
          <a:extLst>
            <a:ext uri="{FF2B5EF4-FFF2-40B4-BE49-F238E27FC236}">
              <a16:creationId xmlns:a16="http://schemas.microsoft.com/office/drawing/2014/main" id="{76F1CB4A-58F9-49A9-94F2-FAC4E7BE192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2" name="5 CuadroTexto" hidden="1">
          <a:extLst>
            <a:ext uri="{FF2B5EF4-FFF2-40B4-BE49-F238E27FC236}">
              <a16:creationId xmlns:a16="http://schemas.microsoft.com/office/drawing/2014/main" id="{3B9D6C8D-D6ED-4CE4-B831-0D19D1A3109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3" name="103 CuadroTexto" hidden="1">
          <a:extLst>
            <a:ext uri="{FF2B5EF4-FFF2-40B4-BE49-F238E27FC236}">
              <a16:creationId xmlns:a16="http://schemas.microsoft.com/office/drawing/2014/main" id="{89B1D855-6CF6-46FF-9611-1622AA27292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4" name="2 CuadroTexto" hidden="1">
          <a:extLst>
            <a:ext uri="{FF2B5EF4-FFF2-40B4-BE49-F238E27FC236}">
              <a16:creationId xmlns:a16="http://schemas.microsoft.com/office/drawing/2014/main" id="{1142CBBD-958E-425B-A2EA-1B5FDC552DE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5" name="106 CuadroTexto" hidden="1">
          <a:extLst>
            <a:ext uri="{FF2B5EF4-FFF2-40B4-BE49-F238E27FC236}">
              <a16:creationId xmlns:a16="http://schemas.microsoft.com/office/drawing/2014/main" id="{8C5A87F5-A69F-41D8-A494-BC731C12272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6" name="2 CuadroTexto" hidden="1">
          <a:extLst>
            <a:ext uri="{FF2B5EF4-FFF2-40B4-BE49-F238E27FC236}">
              <a16:creationId xmlns:a16="http://schemas.microsoft.com/office/drawing/2014/main" id="{DDF137A7-A6DC-45C4-BB3D-589AF4AA5FBB}"/>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7" name="5 CuadroTexto" hidden="1">
          <a:extLst>
            <a:ext uri="{FF2B5EF4-FFF2-40B4-BE49-F238E27FC236}">
              <a16:creationId xmlns:a16="http://schemas.microsoft.com/office/drawing/2014/main" id="{771FB069-3590-43D4-B2E5-7DF347B5287D}"/>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8" name="5 CuadroTexto" hidden="1">
          <a:extLst>
            <a:ext uri="{FF2B5EF4-FFF2-40B4-BE49-F238E27FC236}">
              <a16:creationId xmlns:a16="http://schemas.microsoft.com/office/drawing/2014/main" id="{3EEFFBA1-3999-4C51-8019-482FDAA0F42E}"/>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89" name="5 CuadroTexto" hidden="1">
          <a:extLst>
            <a:ext uri="{FF2B5EF4-FFF2-40B4-BE49-F238E27FC236}">
              <a16:creationId xmlns:a16="http://schemas.microsoft.com/office/drawing/2014/main" id="{906A7961-CA71-46C9-AF1B-4AAC776FA35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0" name="5 CuadroTexto" hidden="1">
          <a:extLst>
            <a:ext uri="{FF2B5EF4-FFF2-40B4-BE49-F238E27FC236}">
              <a16:creationId xmlns:a16="http://schemas.microsoft.com/office/drawing/2014/main" id="{B583C9DB-614C-4141-9D15-6596CBD350D6}"/>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1" name="5 CuadroTexto" hidden="1">
          <a:extLst>
            <a:ext uri="{FF2B5EF4-FFF2-40B4-BE49-F238E27FC236}">
              <a16:creationId xmlns:a16="http://schemas.microsoft.com/office/drawing/2014/main" id="{AA067909-83AB-46B2-89C8-49FFAAE629EF}"/>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2" name="5 CuadroTexto" hidden="1">
          <a:extLst>
            <a:ext uri="{FF2B5EF4-FFF2-40B4-BE49-F238E27FC236}">
              <a16:creationId xmlns:a16="http://schemas.microsoft.com/office/drawing/2014/main" id="{6BA1E5C2-E971-45AE-BDA9-D4DAF56F5E21}"/>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3" name="5 CuadroTexto" hidden="1">
          <a:extLst>
            <a:ext uri="{FF2B5EF4-FFF2-40B4-BE49-F238E27FC236}">
              <a16:creationId xmlns:a16="http://schemas.microsoft.com/office/drawing/2014/main" id="{9779428C-D8A9-41FE-A1B0-3304A80E70AC}"/>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4" name="5 CuadroTexto" hidden="1">
          <a:extLst>
            <a:ext uri="{FF2B5EF4-FFF2-40B4-BE49-F238E27FC236}">
              <a16:creationId xmlns:a16="http://schemas.microsoft.com/office/drawing/2014/main" id="{F84AC37C-D1FA-44AD-9DF3-9830A6DC7D1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5" name="5 CuadroTexto" hidden="1">
          <a:extLst>
            <a:ext uri="{FF2B5EF4-FFF2-40B4-BE49-F238E27FC236}">
              <a16:creationId xmlns:a16="http://schemas.microsoft.com/office/drawing/2014/main" id="{41237BC3-A82A-4B3A-B279-61EC6AE4992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6" name="5 CuadroTexto" hidden="1">
          <a:extLst>
            <a:ext uri="{FF2B5EF4-FFF2-40B4-BE49-F238E27FC236}">
              <a16:creationId xmlns:a16="http://schemas.microsoft.com/office/drawing/2014/main" id="{C8751E12-FBC1-41FC-93C8-7465411518F7}"/>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7" name="5 CuadroTexto" hidden="1">
          <a:extLst>
            <a:ext uri="{FF2B5EF4-FFF2-40B4-BE49-F238E27FC236}">
              <a16:creationId xmlns:a16="http://schemas.microsoft.com/office/drawing/2014/main" id="{CF385FB7-AF63-49A9-BB8F-91E254D86CA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8" name="5 CuadroTexto" hidden="1">
          <a:extLst>
            <a:ext uri="{FF2B5EF4-FFF2-40B4-BE49-F238E27FC236}">
              <a16:creationId xmlns:a16="http://schemas.microsoft.com/office/drawing/2014/main" id="{B091B7F6-E48C-4305-8859-312E994F0EC8}"/>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099" name="5 CuadroTexto" hidden="1">
          <a:extLst>
            <a:ext uri="{FF2B5EF4-FFF2-40B4-BE49-F238E27FC236}">
              <a16:creationId xmlns:a16="http://schemas.microsoft.com/office/drawing/2014/main" id="{1B1BB05C-FBA1-4AC0-8C33-47830177B9F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100" name="5 CuadroTexto" hidden="1">
          <a:extLst>
            <a:ext uri="{FF2B5EF4-FFF2-40B4-BE49-F238E27FC236}">
              <a16:creationId xmlns:a16="http://schemas.microsoft.com/office/drawing/2014/main" id="{4B752185-3F0D-4ABD-BECC-E80C8D937DAA}"/>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101" name="5 CuadroTexto" hidden="1">
          <a:extLst>
            <a:ext uri="{FF2B5EF4-FFF2-40B4-BE49-F238E27FC236}">
              <a16:creationId xmlns:a16="http://schemas.microsoft.com/office/drawing/2014/main" id="{B3E6CB88-4A72-422B-8888-14D681C602C2}"/>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1101</xdr:row>
      <xdr:rowOff>0</xdr:rowOff>
    </xdr:from>
    <xdr:ext cx="185487" cy="264560"/>
    <xdr:sp macro="" textlink="">
      <xdr:nvSpPr>
        <xdr:cNvPr id="3102" name="5 CuadroTexto" hidden="1">
          <a:extLst>
            <a:ext uri="{FF2B5EF4-FFF2-40B4-BE49-F238E27FC236}">
              <a16:creationId xmlns:a16="http://schemas.microsoft.com/office/drawing/2014/main" id="{51F834D1-C10A-4AD3-BEFF-55ABB7089170}"/>
            </a:ext>
          </a:extLst>
        </xdr:cNvPr>
        <xdr:cNvSpPr txBox="1"/>
      </xdr:nvSpPr>
      <xdr:spPr>
        <a:xfrm>
          <a:off x="652145" y="37214175"/>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3" name="1 CuadroTexto" hidden="1">
          <a:extLst>
            <a:ext uri="{FF2B5EF4-FFF2-40B4-BE49-F238E27FC236}">
              <a16:creationId xmlns:a16="http://schemas.microsoft.com/office/drawing/2014/main" id="{4ACB2E90-B7BF-43BB-9FEA-EF67C98B4A18}"/>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4" name="3 CuadroTexto" hidden="1">
          <a:extLst>
            <a:ext uri="{FF2B5EF4-FFF2-40B4-BE49-F238E27FC236}">
              <a16:creationId xmlns:a16="http://schemas.microsoft.com/office/drawing/2014/main" id="{FC17C7B6-F139-4F39-8E72-C2B847AD56A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5" name="5 CuadroTexto" hidden="1">
          <a:extLst>
            <a:ext uri="{FF2B5EF4-FFF2-40B4-BE49-F238E27FC236}">
              <a16:creationId xmlns:a16="http://schemas.microsoft.com/office/drawing/2014/main" id="{1530C3E1-B00A-4DEF-BA6A-34A62571065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6" name="5 CuadroTexto" hidden="1">
          <a:extLst>
            <a:ext uri="{FF2B5EF4-FFF2-40B4-BE49-F238E27FC236}">
              <a16:creationId xmlns:a16="http://schemas.microsoft.com/office/drawing/2014/main" id="{50611A43-5677-4F7D-8B47-CEB0F5B1FE4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7" name="5 CuadroTexto" hidden="1">
          <a:extLst>
            <a:ext uri="{FF2B5EF4-FFF2-40B4-BE49-F238E27FC236}">
              <a16:creationId xmlns:a16="http://schemas.microsoft.com/office/drawing/2014/main" id="{0358DE5E-795B-4CF1-A367-3A619A2C4DD9}"/>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8" name="5 CuadroTexto" hidden="1">
          <a:extLst>
            <a:ext uri="{FF2B5EF4-FFF2-40B4-BE49-F238E27FC236}">
              <a16:creationId xmlns:a16="http://schemas.microsoft.com/office/drawing/2014/main" id="{589E28C2-0A2C-40A8-94CE-82C6A67907B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09" name="5 CuadroTexto" hidden="1">
          <a:extLst>
            <a:ext uri="{FF2B5EF4-FFF2-40B4-BE49-F238E27FC236}">
              <a16:creationId xmlns:a16="http://schemas.microsoft.com/office/drawing/2014/main" id="{B38CCE21-6F7E-47E7-979D-0B444A3FE86F}"/>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0" name="5 CuadroTexto" hidden="1">
          <a:extLst>
            <a:ext uri="{FF2B5EF4-FFF2-40B4-BE49-F238E27FC236}">
              <a16:creationId xmlns:a16="http://schemas.microsoft.com/office/drawing/2014/main" id="{4AFEA629-D794-4938-B19F-C97E4EBE3F94}"/>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1" name="5 CuadroTexto" hidden="1">
          <a:extLst>
            <a:ext uri="{FF2B5EF4-FFF2-40B4-BE49-F238E27FC236}">
              <a16:creationId xmlns:a16="http://schemas.microsoft.com/office/drawing/2014/main" id="{0AB18D45-5A59-42A9-8549-018442D478F9}"/>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2" name="5 CuadroTexto" hidden="1">
          <a:extLst>
            <a:ext uri="{FF2B5EF4-FFF2-40B4-BE49-F238E27FC236}">
              <a16:creationId xmlns:a16="http://schemas.microsoft.com/office/drawing/2014/main" id="{B34A3A08-7222-4D52-AAF2-27813BF8A65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3" name="5 CuadroTexto" hidden="1">
          <a:extLst>
            <a:ext uri="{FF2B5EF4-FFF2-40B4-BE49-F238E27FC236}">
              <a16:creationId xmlns:a16="http://schemas.microsoft.com/office/drawing/2014/main" id="{D4039126-8703-4632-BD12-35E03922B9F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4" name="5 CuadroTexto" hidden="1">
          <a:extLst>
            <a:ext uri="{FF2B5EF4-FFF2-40B4-BE49-F238E27FC236}">
              <a16:creationId xmlns:a16="http://schemas.microsoft.com/office/drawing/2014/main" id="{4C9907FD-8E2F-445C-A7B1-4FAAE18CB828}"/>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5" name="5 CuadroTexto" hidden="1">
          <a:extLst>
            <a:ext uri="{FF2B5EF4-FFF2-40B4-BE49-F238E27FC236}">
              <a16:creationId xmlns:a16="http://schemas.microsoft.com/office/drawing/2014/main" id="{A3F592F1-6E31-4527-8B7B-6B250C6A5348}"/>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6" name="5 CuadroTexto" hidden="1">
          <a:extLst>
            <a:ext uri="{FF2B5EF4-FFF2-40B4-BE49-F238E27FC236}">
              <a16:creationId xmlns:a16="http://schemas.microsoft.com/office/drawing/2014/main" id="{C138CD80-8B7F-4DB3-A16C-9A1CB3672089}"/>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7" name="5 CuadroTexto" hidden="1">
          <a:extLst>
            <a:ext uri="{FF2B5EF4-FFF2-40B4-BE49-F238E27FC236}">
              <a16:creationId xmlns:a16="http://schemas.microsoft.com/office/drawing/2014/main" id="{0C0C27AC-21D9-47C4-99B4-D899677CF0E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8" name="5 CuadroTexto" hidden="1">
          <a:extLst>
            <a:ext uri="{FF2B5EF4-FFF2-40B4-BE49-F238E27FC236}">
              <a16:creationId xmlns:a16="http://schemas.microsoft.com/office/drawing/2014/main" id="{C25A3629-4054-427D-84B7-89B4C044B978}"/>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19" name="5 CuadroTexto" hidden="1">
          <a:extLst>
            <a:ext uri="{FF2B5EF4-FFF2-40B4-BE49-F238E27FC236}">
              <a16:creationId xmlns:a16="http://schemas.microsoft.com/office/drawing/2014/main" id="{42B36621-6684-4A46-BCDD-B55DBD94AEB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0" name="5 CuadroTexto" hidden="1">
          <a:extLst>
            <a:ext uri="{FF2B5EF4-FFF2-40B4-BE49-F238E27FC236}">
              <a16:creationId xmlns:a16="http://schemas.microsoft.com/office/drawing/2014/main" id="{856833AD-75C6-4E2C-AC07-0458873166F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1" name="5 CuadroTexto" hidden="1">
          <a:extLst>
            <a:ext uri="{FF2B5EF4-FFF2-40B4-BE49-F238E27FC236}">
              <a16:creationId xmlns:a16="http://schemas.microsoft.com/office/drawing/2014/main" id="{B36E6181-D01A-402F-9968-485151D307F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2" name="5 CuadroTexto" hidden="1">
          <a:extLst>
            <a:ext uri="{FF2B5EF4-FFF2-40B4-BE49-F238E27FC236}">
              <a16:creationId xmlns:a16="http://schemas.microsoft.com/office/drawing/2014/main" id="{991DE7C4-F48F-4710-B12F-E4F046490CEB}"/>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3" name="5 CuadroTexto" hidden="1">
          <a:extLst>
            <a:ext uri="{FF2B5EF4-FFF2-40B4-BE49-F238E27FC236}">
              <a16:creationId xmlns:a16="http://schemas.microsoft.com/office/drawing/2014/main" id="{806C6FCA-A9B1-49EF-9ECD-542E83AE0304}"/>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4" name="5 CuadroTexto" hidden="1">
          <a:extLst>
            <a:ext uri="{FF2B5EF4-FFF2-40B4-BE49-F238E27FC236}">
              <a16:creationId xmlns:a16="http://schemas.microsoft.com/office/drawing/2014/main" id="{5AA7127E-27A4-487F-AD60-F797CEC4AE5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5" name="5 CuadroTexto" hidden="1">
          <a:extLst>
            <a:ext uri="{FF2B5EF4-FFF2-40B4-BE49-F238E27FC236}">
              <a16:creationId xmlns:a16="http://schemas.microsoft.com/office/drawing/2014/main" id="{0714D21F-C077-45B5-A49E-ED783FAD58B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6" name="5 CuadroTexto" hidden="1">
          <a:extLst>
            <a:ext uri="{FF2B5EF4-FFF2-40B4-BE49-F238E27FC236}">
              <a16:creationId xmlns:a16="http://schemas.microsoft.com/office/drawing/2014/main" id="{956F475B-3F32-480C-9E8B-0CF7F3F88EC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7" name="5 CuadroTexto" hidden="1">
          <a:extLst>
            <a:ext uri="{FF2B5EF4-FFF2-40B4-BE49-F238E27FC236}">
              <a16:creationId xmlns:a16="http://schemas.microsoft.com/office/drawing/2014/main" id="{641A00B4-D43E-4AD0-A717-A03C3E5184B7}"/>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8" name="5 CuadroTexto" hidden="1">
          <a:extLst>
            <a:ext uri="{FF2B5EF4-FFF2-40B4-BE49-F238E27FC236}">
              <a16:creationId xmlns:a16="http://schemas.microsoft.com/office/drawing/2014/main" id="{5CB34840-C774-4F2B-84DA-39BDB22262D4}"/>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29" name="5 CuadroTexto" hidden="1">
          <a:extLst>
            <a:ext uri="{FF2B5EF4-FFF2-40B4-BE49-F238E27FC236}">
              <a16:creationId xmlns:a16="http://schemas.microsoft.com/office/drawing/2014/main" id="{486BE649-2CAE-498E-9BDD-589D6EC18C35}"/>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0" name="5 CuadroTexto" hidden="1">
          <a:extLst>
            <a:ext uri="{FF2B5EF4-FFF2-40B4-BE49-F238E27FC236}">
              <a16:creationId xmlns:a16="http://schemas.microsoft.com/office/drawing/2014/main" id="{16B5BF31-A64C-4896-8651-768CCD4BFECA}"/>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1" name="5 CuadroTexto" hidden="1">
          <a:extLst>
            <a:ext uri="{FF2B5EF4-FFF2-40B4-BE49-F238E27FC236}">
              <a16:creationId xmlns:a16="http://schemas.microsoft.com/office/drawing/2014/main" id="{70F89691-5A69-4AE0-BAB7-0C0D6BDE949A}"/>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2" name="5 CuadroTexto" hidden="1">
          <a:extLst>
            <a:ext uri="{FF2B5EF4-FFF2-40B4-BE49-F238E27FC236}">
              <a16:creationId xmlns:a16="http://schemas.microsoft.com/office/drawing/2014/main" id="{21D7591F-755D-40A0-A219-1F707A622F2D}"/>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3" name="5 CuadroTexto" hidden="1">
          <a:extLst>
            <a:ext uri="{FF2B5EF4-FFF2-40B4-BE49-F238E27FC236}">
              <a16:creationId xmlns:a16="http://schemas.microsoft.com/office/drawing/2014/main" id="{AA3A5222-2B7A-4BB0-A873-E7E4BABE29AC}"/>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4" name="5 CuadroTexto" hidden="1">
          <a:extLst>
            <a:ext uri="{FF2B5EF4-FFF2-40B4-BE49-F238E27FC236}">
              <a16:creationId xmlns:a16="http://schemas.microsoft.com/office/drawing/2014/main" id="{855CA947-14EF-4891-910F-76788376551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5" name="5 CuadroTexto" hidden="1">
          <a:extLst>
            <a:ext uri="{FF2B5EF4-FFF2-40B4-BE49-F238E27FC236}">
              <a16:creationId xmlns:a16="http://schemas.microsoft.com/office/drawing/2014/main" id="{0ECAF506-AB61-4E38-A1E8-6C21907C55B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6" name="5 CuadroTexto" hidden="1">
          <a:extLst>
            <a:ext uri="{FF2B5EF4-FFF2-40B4-BE49-F238E27FC236}">
              <a16:creationId xmlns:a16="http://schemas.microsoft.com/office/drawing/2014/main" id="{4E8BF3F0-421B-42BE-A701-9A42AE671D0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7" name="2 CuadroTexto" hidden="1">
          <a:extLst>
            <a:ext uri="{FF2B5EF4-FFF2-40B4-BE49-F238E27FC236}">
              <a16:creationId xmlns:a16="http://schemas.microsoft.com/office/drawing/2014/main" id="{82D48DAB-22EA-47E0-A55B-DE8A312FC1C4}"/>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8" name="5 CuadroTexto" hidden="1">
          <a:extLst>
            <a:ext uri="{FF2B5EF4-FFF2-40B4-BE49-F238E27FC236}">
              <a16:creationId xmlns:a16="http://schemas.microsoft.com/office/drawing/2014/main" id="{61B3388B-F896-4F60-A3F0-CE9163BDFA6A}"/>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39" name="5 CuadroTexto" hidden="1">
          <a:extLst>
            <a:ext uri="{FF2B5EF4-FFF2-40B4-BE49-F238E27FC236}">
              <a16:creationId xmlns:a16="http://schemas.microsoft.com/office/drawing/2014/main" id="{6153AA01-F164-42C5-A69B-4BF5B7CA0DBF}"/>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0" name="5 CuadroTexto" hidden="1">
          <a:extLst>
            <a:ext uri="{FF2B5EF4-FFF2-40B4-BE49-F238E27FC236}">
              <a16:creationId xmlns:a16="http://schemas.microsoft.com/office/drawing/2014/main" id="{E3D3BB86-6620-4748-943C-D1B43766A90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1" name="5 CuadroTexto" hidden="1">
          <a:extLst>
            <a:ext uri="{FF2B5EF4-FFF2-40B4-BE49-F238E27FC236}">
              <a16:creationId xmlns:a16="http://schemas.microsoft.com/office/drawing/2014/main" id="{2611E2AA-2BA6-40E2-B24A-9DE5B0CFE29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2" name="5 CuadroTexto" hidden="1">
          <a:extLst>
            <a:ext uri="{FF2B5EF4-FFF2-40B4-BE49-F238E27FC236}">
              <a16:creationId xmlns:a16="http://schemas.microsoft.com/office/drawing/2014/main" id="{9809FD42-3672-4D3F-97A4-46D427E097D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3" name="5 CuadroTexto" hidden="1">
          <a:extLst>
            <a:ext uri="{FF2B5EF4-FFF2-40B4-BE49-F238E27FC236}">
              <a16:creationId xmlns:a16="http://schemas.microsoft.com/office/drawing/2014/main" id="{D04AC793-7DFA-4A0C-8A2F-3145C72C7476}"/>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4" name="5 CuadroTexto" hidden="1">
          <a:extLst>
            <a:ext uri="{FF2B5EF4-FFF2-40B4-BE49-F238E27FC236}">
              <a16:creationId xmlns:a16="http://schemas.microsoft.com/office/drawing/2014/main" id="{0E19A39B-5D02-4F30-A60B-D163D2D03BCD}"/>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5" name="5 CuadroTexto" hidden="1">
          <a:extLst>
            <a:ext uri="{FF2B5EF4-FFF2-40B4-BE49-F238E27FC236}">
              <a16:creationId xmlns:a16="http://schemas.microsoft.com/office/drawing/2014/main" id="{CD7A4710-858C-47B6-80C4-D3067271482D}"/>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6" name="5 CuadroTexto" hidden="1">
          <a:extLst>
            <a:ext uri="{FF2B5EF4-FFF2-40B4-BE49-F238E27FC236}">
              <a16:creationId xmlns:a16="http://schemas.microsoft.com/office/drawing/2014/main" id="{72E045F5-55A0-4321-84DB-7357475D78CA}"/>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7" name="5 CuadroTexto" hidden="1">
          <a:extLst>
            <a:ext uri="{FF2B5EF4-FFF2-40B4-BE49-F238E27FC236}">
              <a16:creationId xmlns:a16="http://schemas.microsoft.com/office/drawing/2014/main" id="{6FA21C11-DA01-405B-96EC-494A2E8741B3}"/>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8" name="5 CuadroTexto" hidden="1">
          <a:extLst>
            <a:ext uri="{FF2B5EF4-FFF2-40B4-BE49-F238E27FC236}">
              <a16:creationId xmlns:a16="http://schemas.microsoft.com/office/drawing/2014/main" id="{7A233317-2C47-47D1-961C-F936E64DBFED}"/>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49" name="5 CuadroTexto" hidden="1">
          <a:extLst>
            <a:ext uri="{FF2B5EF4-FFF2-40B4-BE49-F238E27FC236}">
              <a16:creationId xmlns:a16="http://schemas.microsoft.com/office/drawing/2014/main" id="{FF523133-1AB0-49B5-BC29-07C3657F107C}"/>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0" name="5 CuadroTexto" hidden="1">
          <a:extLst>
            <a:ext uri="{FF2B5EF4-FFF2-40B4-BE49-F238E27FC236}">
              <a16:creationId xmlns:a16="http://schemas.microsoft.com/office/drawing/2014/main" id="{D454708C-FD77-4C50-9676-317F255CA5A9}"/>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1" name="5 CuadroTexto" hidden="1">
          <a:extLst>
            <a:ext uri="{FF2B5EF4-FFF2-40B4-BE49-F238E27FC236}">
              <a16:creationId xmlns:a16="http://schemas.microsoft.com/office/drawing/2014/main" id="{4C9B29EE-0BAF-4CF4-B0C3-ABFC3FD51683}"/>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2" name="5 CuadroTexto" hidden="1">
          <a:extLst>
            <a:ext uri="{FF2B5EF4-FFF2-40B4-BE49-F238E27FC236}">
              <a16:creationId xmlns:a16="http://schemas.microsoft.com/office/drawing/2014/main" id="{3374593B-0554-491C-BBD0-C24CA078882B}"/>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3" name="5 CuadroTexto" hidden="1">
          <a:extLst>
            <a:ext uri="{FF2B5EF4-FFF2-40B4-BE49-F238E27FC236}">
              <a16:creationId xmlns:a16="http://schemas.microsoft.com/office/drawing/2014/main" id="{534F8461-EB8E-4D4C-B0C1-6E813FC10947}"/>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4" name="5 CuadroTexto" hidden="1">
          <a:extLst>
            <a:ext uri="{FF2B5EF4-FFF2-40B4-BE49-F238E27FC236}">
              <a16:creationId xmlns:a16="http://schemas.microsoft.com/office/drawing/2014/main" id="{E57A24CF-3E84-4537-B1D5-97C5DB006B9E}"/>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5" name="5 CuadroTexto" hidden="1">
          <a:extLst>
            <a:ext uri="{FF2B5EF4-FFF2-40B4-BE49-F238E27FC236}">
              <a16:creationId xmlns:a16="http://schemas.microsoft.com/office/drawing/2014/main" id="{703F2A20-8759-4CE4-BDC5-6760629CA35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6" name="103 CuadroTexto" hidden="1">
          <a:extLst>
            <a:ext uri="{FF2B5EF4-FFF2-40B4-BE49-F238E27FC236}">
              <a16:creationId xmlns:a16="http://schemas.microsoft.com/office/drawing/2014/main" id="{68B04E1C-387A-4595-9FA0-2F42B70A3A8C}"/>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7" name="2 CuadroTexto" hidden="1">
          <a:extLst>
            <a:ext uri="{FF2B5EF4-FFF2-40B4-BE49-F238E27FC236}">
              <a16:creationId xmlns:a16="http://schemas.microsoft.com/office/drawing/2014/main" id="{8F49783C-5D91-4BAA-960D-A92071D909D6}"/>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8" name="106 CuadroTexto" hidden="1">
          <a:extLst>
            <a:ext uri="{FF2B5EF4-FFF2-40B4-BE49-F238E27FC236}">
              <a16:creationId xmlns:a16="http://schemas.microsoft.com/office/drawing/2014/main" id="{2E4ADCAC-F0E3-4603-AE1C-36B3DC27367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59" name="2 CuadroTexto" hidden="1">
          <a:extLst>
            <a:ext uri="{FF2B5EF4-FFF2-40B4-BE49-F238E27FC236}">
              <a16:creationId xmlns:a16="http://schemas.microsoft.com/office/drawing/2014/main" id="{CFD84312-7EEF-43B8-91B3-18D016E23D1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0" name="5 CuadroTexto" hidden="1">
          <a:extLst>
            <a:ext uri="{FF2B5EF4-FFF2-40B4-BE49-F238E27FC236}">
              <a16:creationId xmlns:a16="http://schemas.microsoft.com/office/drawing/2014/main" id="{98D53948-0F31-456A-ACDF-E8CCCF38F3B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1" name="5 CuadroTexto" hidden="1">
          <a:extLst>
            <a:ext uri="{FF2B5EF4-FFF2-40B4-BE49-F238E27FC236}">
              <a16:creationId xmlns:a16="http://schemas.microsoft.com/office/drawing/2014/main" id="{AE11803F-7CC1-4C0E-BBA5-C4351791743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2" name="5 CuadroTexto" hidden="1">
          <a:extLst>
            <a:ext uri="{FF2B5EF4-FFF2-40B4-BE49-F238E27FC236}">
              <a16:creationId xmlns:a16="http://schemas.microsoft.com/office/drawing/2014/main" id="{B666A148-4F0C-4C12-9B0B-790C3F5FF939}"/>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3" name="5 CuadroTexto" hidden="1">
          <a:extLst>
            <a:ext uri="{FF2B5EF4-FFF2-40B4-BE49-F238E27FC236}">
              <a16:creationId xmlns:a16="http://schemas.microsoft.com/office/drawing/2014/main" id="{B2369F9C-1D80-4017-8953-98D26AD5DB2C}"/>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4" name="5 CuadroTexto" hidden="1">
          <a:extLst>
            <a:ext uri="{FF2B5EF4-FFF2-40B4-BE49-F238E27FC236}">
              <a16:creationId xmlns:a16="http://schemas.microsoft.com/office/drawing/2014/main" id="{6E2E618E-BBF4-49F5-B77B-187499418224}"/>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5" name="5 CuadroTexto" hidden="1">
          <a:extLst>
            <a:ext uri="{FF2B5EF4-FFF2-40B4-BE49-F238E27FC236}">
              <a16:creationId xmlns:a16="http://schemas.microsoft.com/office/drawing/2014/main" id="{1EF10DE0-4FFE-4FAB-B0C6-8FBAF4A08D4F}"/>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6" name="5 CuadroTexto" hidden="1">
          <a:extLst>
            <a:ext uri="{FF2B5EF4-FFF2-40B4-BE49-F238E27FC236}">
              <a16:creationId xmlns:a16="http://schemas.microsoft.com/office/drawing/2014/main" id="{00A2CDA0-8028-467F-994C-EAABAC92227B}"/>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7" name="5 CuadroTexto" hidden="1">
          <a:extLst>
            <a:ext uri="{FF2B5EF4-FFF2-40B4-BE49-F238E27FC236}">
              <a16:creationId xmlns:a16="http://schemas.microsoft.com/office/drawing/2014/main" id="{BA8DDF7C-1EF3-4743-9BD4-94BDF002580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8" name="5 CuadroTexto" hidden="1">
          <a:extLst>
            <a:ext uri="{FF2B5EF4-FFF2-40B4-BE49-F238E27FC236}">
              <a16:creationId xmlns:a16="http://schemas.microsoft.com/office/drawing/2014/main" id="{E03B88B9-78A7-49D1-AF57-F4893783F9EF}"/>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69" name="5 CuadroTexto" hidden="1">
          <a:extLst>
            <a:ext uri="{FF2B5EF4-FFF2-40B4-BE49-F238E27FC236}">
              <a16:creationId xmlns:a16="http://schemas.microsoft.com/office/drawing/2014/main" id="{37BCD899-890C-47BA-9F18-6EE189032D0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0" name="5 CuadroTexto" hidden="1">
          <a:extLst>
            <a:ext uri="{FF2B5EF4-FFF2-40B4-BE49-F238E27FC236}">
              <a16:creationId xmlns:a16="http://schemas.microsoft.com/office/drawing/2014/main" id="{3360AE5E-FB0D-4D48-BA6D-76943084B1AA}"/>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1" name="5 CuadroTexto" hidden="1">
          <a:extLst>
            <a:ext uri="{FF2B5EF4-FFF2-40B4-BE49-F238E27FC236}">
              <a16:creationId xmlns:a16="http://schemas.microsoft.com/office/drawing/2014/main" id="{E1A3ED72-47B0-417B-8E0C-82763D2B28A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2" name="5 CuadroTexto" hidden="1">
          <a:extLst>
            <a:ext uri="{FF2B5EF4-FFF2-40B4-BE49-F238E27FC236}">
              <a16:creationId xmlns:a16="http://schemas.microsoft.com/office/drawing/2014/main" id="{7F506493-40B2-4E6C-BDEA-790A402E18C5}"/>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3" name="5 CuadroTexto" hidden="1">
          <a:extLst>
            <a:ext uri="{FF2B5EF4-FFF2-40B4-BE49-F238E27FC236}">
              <a16:creationId xmlns:a16="http://schemas.microsoft.com/office/drawing/2014/main" id="{C4B19B96-E27F-43CF-91A1-5F4820B11652}"/>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4" name="5 CuadroTexto" hidden="1">
          <a:extLst>
            <a:ext uri="{FF2B5EF4-FFF2-40B4-BE49-F238E27FC236}">
              <a16:creationId xmlns:a16="http://schemas.microsoft.com/office/drawing/2014/main" id="{5510FD02-BD75-4199-B0C7-75D8162B1560}"/>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652145</xdr:colOff>
      <xdr:row>1148</xdr:row>
      <xdr:rowOff>0</xdr:rowOff>
    </xdr:from>
    <xdr:ext cx="185487" cy="264560"/>
    <xdr:sp macro="" textlink="">
      <xdr:nvSpPr>
        <xdr:cNvPr id="3175" name="5 CuadroTexto" hidden="1">
          <a:extLst>
            <a:ext uri="{FF2B5EF4-FFF2-40B4-BE49-F238E27FC236}">
              <a16:creationId xmlns:a16="http://schemas.microsoft.com/office/drawing/2014/main" id="{E875220E-242E-473A-A028-076104D199E1}"/>
            </a:ext>
          </a:extLst>
        </xdr:cNvPr>
        <xdr:cNvSpPr txBox="1"/>
      </xdr:nvSpPr>
      <xdr:spPr>
        <a:xfrm>
          <a:off x="652145" y="68389500"/>
          <a:ext cx="18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76" name="255 CuadroTexto" hidden="1">
          <a:extLst>
            <a:ext uri="{FF2B5EF4-FFF2-40B4-BE49-F238E27FC236}">
              <a16:creationId xmlns:a16="http://schemas.microsoft.com/office/drawing/2014/main" id="{65FED076-546F-4910-8351-259833CC345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77" name="256 CuadroTexto" hidden="1">
          <a:extLst>
            <a:ext uri="{FF2B5EF4-FFF2-40B4-BE49-F238E27FC236}">
              <a16:creationId xmlns:a16="http://schemas.microsoft.com/office/drawing/2014/main" id="{64735B67-1B26-45EE-ACA2-562DEF709B14}"/>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78" name="5 CuadroTexto" hidden="1">
          <a:extLst>
            <a:ext uri="{FF2B5EF4-FFF2-40B4-BE49-F238E27FC236}">
              <a16:creationId xmlns:a16="http://schemas.microsoft.com/office/drawing/2014/main" id="{0EF563EC-8E5A-494F-A527-3B7D5DF7FB02}"/>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79" name="5 CuadroTexto" hidden="1">
          <a:extLst>
            <a:ext uri="{FF2B5EF4-FFF2-40B4-BE49-F238E27FC236}">
              <a16:creationId xmlns:a16="http://schemas.microsoft.com/office/drawing/2014/main" id="{F83F38DE-20B9-4B24-BC88-3419EB1ED068}"/>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0" name="5 CuadroTexto" hidden="1">
          <a:extLst>
            <a:ext uri="{FF2B5EF4-FFF2-40B4-BE49-F238E27FC236}">
              <a16:creationId xmlns:a16="http://schemas.microsoft.com/office/drawing/2014/main" id="{BF8A64BD-9C73-4F28-98F9-0367D4FD324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1" name="5 CuadroTexto" hidden="1">
          <a:extLst>
            <a:ext uri="{FF2B5EF4-FFF2-40B4-BE49-F238E27FC236}">
              <a16:creationId xmlns:a16="http://schemas.microsoft.com/office/drawing/2014/main" id="{BA5DCBB7-8930-4909-9BC4-8EDF9207BB47}"/>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2" name="5 CuadroTexto" hidden="1">
          <a:extLst>
            <a:ext uri="{FF2B5EF4-FFF2-40B4-BE49-F238E27FC236}">
              <a16:creationId xmlns:a16="http://schemas.microsoft.com/office/drawing/2014/main" id="{E7C0DB6E-11E4-4B5A-9FE5-F202363FD59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3" name="5 CuadroTexto" hidden="1">
          <a:extLst>
            <a:ext uri="{FF2B5EF4-FFF2-40B4-BE49-F238E27FC236}">
              <a16:creationId xmlns:a16="http://schemas.microsoft.com/office/drawing/2014/main" id="{07A86A5B-C4E2-44F8-A593-22EEB1A5662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4" name="5 CuadroTexto" hidden="1">
          <a:extLst>
            <a:ext uri="{FF2B5EF4-FFF2-40B4-BE49-F238E27FC236}">
              <a16:creationId xmlns:a16="http://schemas.microsoft.com/office/drawing/2014/main" id="{4A5271C0-2BE9-4E00-B3ED-4DD0B2D3C49B}"/>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5" name="5 CuadroTexto" hidden="1">
          <a:extLst>
            <a:ext uri="{FF2B5EF4-FFF2-40B4-BE49-F238E27FC236}">
              <a16:creationId xmlns:a16="http://schemas.microsoft.com/office/drawing/2014/main" id="{F6849900-0870-4E74-A75A-09B608003365}"/>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6" name="5 CuadroTexto" hidden="1">
          <a:extLst>
            <a:ext uri="{FF2B5EF4-FFF2-40B4-BE49-F238E27FC236}">
              <a16:creationId xmlns:a16="http://schemas.microsoft.com/office/drawing/2014/main" id="{BB4AADD4-7C43-4E18-A11A-8FB58CE9048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7" name="5 CuadroTexto" hidden="1">
          <a:extLst>
            <a:ext uri="{FF2B5EF4-FFF2-40B4-BE49-F238E27FC236}">
              <a16:creationId xmlns:a16="http://schemas.microsoft.com/office/drawing/2014/main" id="{B0EAAA48-A7C1-49C9-A06F-AB70042F0FA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8" name="5 CuadroTexto" hidden="1">
          <a:extLst>
            <a:ext uri="{FF2B5EF4-FFF2-40B4-BE49-F238E27FC236}">
              <a16:creationId xmlns:a16="http://schemas.microsoft.com/office/drawing/2014/main" id="{116A01FE-B2FE-4E02-95D0-46162FF1CF7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89" name="5 CuadroTexto" hidden="1">
          <a:extLst>
            <a:ext uri="{FF2B5EF4-FFF2-40B4-BE49-F238E27FC236}">
              <a16:creationId xmlns:a16="http://schemas.microsoft.com/office/drawing/2014/main" id="{904976FB-28AF-4F96-B73D-90A965C59D8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0" name="5 CuadroTexto" hidden="1">
          <a:extLst>
            <a:ext uri="{FF2B5EF4-FFF2-40B4-BE49-F238E27FC236}">
              <a16:creationId xmlns:a16="http://schemas.microsoft.com/office/drawing/2014/main" id="{3AC06DBC-28D8-4A9E-8D79-FEBAB804367B}"/>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1" name="5 CuadroTexto" hidden="1">
          <a:extLst>
            <a:ext uri="{FF2B5EF4-FFF2-40B4-BE49-F238E27FC236}">
              <a16:creationId xmlns:a16="http://schemas.microsoft.com/office/drawing/2014/main" id="{FD8F9CC5-7B81-4EC1-8FD0-B7398C500B04}"/>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2" name="5 CuadroTexto" hidden="1">
          <a:extLst>
            <a:ext uri="{FF2B5EF4-FFF2-40B4-BE49-F238E27FC236}">
              <a16:creationId xmlns:a16="http://schemas.microsoft.com/office/drawing/2014/main" id="{08D72CB9-9AA8-4906-8BB8-2F0DE7184587}"/>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3" name="5 CuadroTexto" hidden="1">
          <a:extLst>
            <a:ext uri="{FF2B5EF4-FFF2-40B4-BE49-F238E27FC236}">
              <a16:creationId xmlns:a16="http://schemas.microsoft.com/office/drawing/2014/main" id="{A6F52F21-279A-4A5F-A717-E7C322B73D55}"/>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4" name="5 CuadroTexto" hidden="1">
          <a:extLst>
            <a:ext uri="{FF2B5EF4-FFF2-40B4-BE49-F238E27FC236}">
              <a16:creationId xmlns:a16="http://schemas.microsoft.com/office/drawing/2014/main" id="{0E7F6D91-2F20-4F53-BBF8-9595D6DC71DC}"/>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5" name="5 CuadroTexto" hidden="1">
          <a:extLst>
            <a:ext uri="{FF2B5EF4-FFF2-40B4-BE49-F238E27FC236}">
              <a16:creationId xmlns:a16="http://schemas.microsoft.com/office/drawing/2014/main" id="{CD4F1D6A-0630-4B6A-ADED-96CFE96B9F60}"/>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6" name="5 CuadroTexto" hidden="1">
          <a:extLst>
            <a:ext uri="{FF2B5EF4-FFF2-40B4-BE49-F238E27FC236}">
              <a16:creationId xmlns:a16="http://schemas.microsoft.com/office/drawing/2014/main" id="{9E9F66C0-B002-47F1-996F-BB90AFFE46BE}"/>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7" name="5 CuadroTexto" hidden="1">
          <a:extLst>
            <a:ext uri="{FF2B5EF4-FFF2-40B4-BE49-F238E27FC236}">
              <a16:creationId xmlns:a16="http://schemas.microsoft.com/office/drawing/2014/main" id="{C205E2EA-D696-4938-8C4E-8692BBC54F2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8" name="5 CuadroTexto" hidden="1">
          <a:extLst>
            <a:ext uri="{FF2B5EF4-FFF2-40B4-BE49-F238E27FC236}">
              <a16:creationId xmlns:a16="http://schemas.microsoft.com/office/drawing/2014/main" id="{276692CE-D24C-41B2-88CF-9A7C34F85020}"/>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199" name="5 CuadroTexto" hidden="1">
          <a:extLst>
            <a:ext uri="{FF2B5EF4-FFF2-40B4-BE49-F238E27FC236}">
              <a16:creationId xmlns:a16="http://schemas.microsoft.com/office/drawing/2014/main" id="{025F12CB-EC26-40B2-A9BB-C25175DC10EE}"/>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0" name="5 CuadroTexto" hidden="1">
          <a:extLst>
            <a:ext uri="{FF2B5EF4-FFF2-40B4-BE49-F238E27FC236}">
              <a16:creationId xmlns:a16="http://schemas.microsoft.com/office/drawing/2014/main" id="{22F8522F-F005-4C8A-B42F-6DCE273B578C}"/>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1" name="5 CuadroTexto" hidden="1">
          <a:extLst>
            <a:ext uri="{FF2B5EF4-FFF2-40B4-BE49-F238E27FC236}">
              <a16:creationId xmlns:a16="http://schemas.microsoft.com/office/drawing/2014/main" id="{EF46FD0F-2DCD-4BEC-BF9A-72EDB754DC50}"/>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2" name="5 CuadroTexto" hidden="1">
          <a:extLst>
            <a:ext uri="{FF2B5EF4-FFF2-40B4-BE49-F238E27FC236}">
              <a16:creationId xmlns:a16="http://schemas.microsoft.com/office/drawing/2014/main" id="{66535E49-8372-45C6-9F3A-8E373342674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3" name="5 CuadroTexto" hidden="1">
          <a:extLst>
            <a:ext uri="{FF2B5EF4-FFF2-40B4-BE49-F238E27FC236}">
              <a16:creationId xmlns:a16="http://schemas.microsoft.com/office/drawing/2014/main" id="{9B6AE4BC-65EA-4B26-AABF-27ACBCF8AAA0}"/>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4" name="5 CuadroTexto" hidden="1">
          <a:extLst>
            <a:ext uri="{FF2B5EF4-FFF2-40B4-BE49-F238E27FC236}">
              <a16:creationId xmlns:a16="http://schemas.microsoft.com/office/drawing/2014/main" id="{F9F847F8-21AC-4065-A066-C2E8B8CA680D}"/>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5" name="5 CuadroTexto" hidden="1">
          <a:extLst>
            <a:ext uri="{FF2B5EF4-FFF2-40B4-BE49-F238E27FC236}">
              <a16:creationId xmlns:a16="http://schemas.microsoft.com/office/drawing/2014/main" id="{11EEC7EE-9B94-464F-8A36-E90C598CFA2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6" name="5 CuadroTexto" hidden="1">
          <a:extLst>
            <a:ext uri="{FF2B5EF4-FFF2-40B4-BE49-F238E27FC236}">
              <a16:creationId xmlns:a16="http://schemas.microsoft.com/office/drawing/2014/main" id="{B373DF37-36DC-4FC5-BD4F-322DDCF0FAB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7" name="5 CuadroTexto" hidden="1">
          <a:extLst>
            <a:ext uri="{FF2B5EF4-FFF2-40B4-BE49-F238E27FC236}">
              <a16:creationId xmlns:a16="http://schemas.microsoft.com/office/drawing/2014/main" id="{2A00E67C-EEF4-4A87-8B11-441E5429E6D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8" name="5 CuadroTexto" hidden="1">
          <a:extLst>
            <a:ext uri="{FF2B5EF4-FFF2-40B4-BE49-F238E27FC236}">
              <a16:creationId xmlns:a16="http://schemas.microsoft.com/office/drawing/2014/main" id="{CBBF6ED0-8217-4A2E-A422-859ECA41AB46}"/>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09" name="5 CuadroTexto" hidden="1">
          <a:extLst>
            <a:ext uri="{FF2B5EF4-FFF2-40B4-BE49-F238E27FC236}">
              <a16:creationId xmlns:a16="http://schemas.microsoft.com/office/drawing/2014/main" id="{3E5ABE49-D645-4103-824F-EB7D3612AD97}"/>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0" name="2 CuadroTexto" hidden="1">
          <a:extLst>
            <a:ext uri="{FF2B5EF4-FFF2-40B4-BE49-F238E27FC236}">
              <a16:creationId xmlns:a16="http://schemas.microsoft.com/office/drawing/2014/main" id="{BAFD0908-3FE9-41C9-B626-10D47A1DC54B}"/>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1" name="5 CuadroTexto" hidden="1">
          <a:extLst>
            <a:ext uri="{FF2B5EF4-FFF2-40B4-BE49-F238E27FC236}">
              <a16:creationId xmlns:a16="http://schemas.microsoft.com/office/drawing/2014/main" id="{FF45E8AC-0D0D-4E24-B03B-02A429F36076}"/>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2" name="5 CuadroTexto" hidden="1">
          <a:extLst>
            <a:ext uri="{FF2B5EF4-FFF2-40B4-BE49-F238E27FC236}">
              <a16:creationId xmlns:a16="http://schemas.microsoft.com/office/drawing/2014/main" id="{C157BD1F-0470-4E7E-A0AD-E6A7BF39A24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3" name="5 CuadroTexto" hidden="1">
          <a:extLst>
            <a:ext uri="{FF2B5EF4-FFF2-40B4-BE49-F238E27FC236}">
              <a16:creationId xmlns:a16="http://schemas.microsoft.com/office/drawing/2014/main" id="{C6DB09AD-AD5C-46D6-9A7E-B39665D6AEAE}"/>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4" name="5 CuadroTexto" hidden="1">
          <a:extLst>
            <a:ext uri="{FF2B5EF4-FFF2-40B4-BE49-F238E27FC236}">
              <a16:creationId xmlns:a16="http://schemas.microsoft.com/office/drawing/2014/main" id="{5E11AF11-2B68-4DB2-939E-27BA119EA6D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5" name="5 CuadroTexto" hidden="1">
          <a:extLst>
            <a:ext uri="{FF2B5EF4-FFF2-40B4-BE49-F238E27FC236}">
              <a16:creationId xmlns:a16="http://schemas.microsoft.com/office/drawing/2014/main" id="{359218E1-4C85-4D9C-8AD0-7F4259B148C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6" name="5 CuadroTexto" hidden="1">
          <a:extLst>
            <a:ext uri="{FF2B5EF4-FFF2-40B4-BE49-F238E27FC236}">
              <a16:creationId xmlns:a16="http://schemas.microsoft.com/office/drawing/2014/main" id="{5AE4A553-D9DF-4F62-9A24-91DF9DA593F4}"/>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7" name="5 CuadroTexto" hidden="1">
          <a:extLst>
            <a:ext uri="{FF2B5EF4-FFF2-40B4-BE49-F238E27FC236}">
              <a16:creationId xmlns:a16="http://schemas.microsoft.com/office/drawing/2014/main" id="{29D807E2-9679-4FF8-B79F-707AB224D668}"/>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8" name="5 CuadroTexto" hidden="1">
          <a:extLst>
            <a:ext uri="{FF2B5EF4-FFF2-40B4-BE49-F238E27FC236}">
              <a16:creationId xmlns:a16="http://schemas.microsoft.com/office/drawing/2014/main" id="{31A5CD51-AA8B-405C-959D-598F55C1487B}"/>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19" name="5 CuadroTexto" hidden="1">
          <a:extLst>
            <a:ext uri="{FF2B5EF4-FFF2-40B4-BE49-F238E27FC236}">
              <a16:creationId xmlns:a16="http://schemas.microsoft.com/office/drawing/2014/main" id="{419D00CB-9800-480A-ABCC-3C826B0A891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0" name="5 CuadroTexto" hidden="1">
          <a:extLst>
            <a:ext uri="{FF2B5EF4-FFF2-40B4-BE49-F238E27FC236}">
              <a16:creationId xmlns:a16="http://schemas.microsoft.com/office/drawing/2014/main" id="{FBC2A881-3B7D-4C91-B778-FBFA5DD0BF8F}"/>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1" name="5 CuadroTexto" hidden="1">
          <a:extLst>
            <a:ext uri="{FF2B5EF4-FFF2-40B4-BE49-F238E27FC236}">
              <a16:creationId xmlns:a16="http://schemas.microsoft.com/office/drawing/2014/main" id="{1FD3E862-2816-4F60-97B2-A37A59B4625C}"/>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2" name="5 CuadroTexto" hidden="1">
          <a:extLst>
            <a:ext uri="{FF2B5EF4-FFF2-40B4-BE49-F238E27FC236}">
              <a16:creationId xmlns:a16="http://schemas.microsoft.com/office/drawing/2014/main" id="{87DDFC21-F2AF-49B4-BF86-9FCAE9A83B9D}"/>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3" name="5 CuadroTexto" hidden="1">
          <a:extLst>
            <a:ext uri="{FF2B5EF4-FFF2-40B4-BE49-F238E27FC236}">
              <a16:creationId xmlns:a16="http://schemas.microsoft.com/office/drawing/2014/main" id="{9E6EB0B3-1F7D-4914-9587-5FD98E04CF4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4" name="5 CuadroTexto" hidden="1">
          <a:extLst>
            <a:ext uri="{FF2B5EF4-FFF2-40B4-BE49-F238E27FC236}">
              <a16:creationId xmlns:a16="http://schemas.microsoft.com/office/drawing/2014/main" id="{5C5B09EB-F8F3-4CED-B440-CDA886D94C11}"/>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5" name="5 CuadroTexto" hidden="1">
          <a:extLst>
            <a:ext uri="{FF2B5EF4-FFF2-40B4-BE49-F238E27FC236}">
              <a16:creationId xmlns:a16="http://schemas.microsoft.com/office/drawing/2014/main" id="{76C7906A-9EA9-4F45-9500-6E25508C75B1}"/>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6" name="5 CuadroTexto" hidden="1">
          <a:extLst>
            <a:ext uri="{FF2B5EF4-FFF2-40B4-BE49-F238E27FC236}">
              <a16:creationId xmlns:a16="http://schemas.microsoft.com/office/drawing/2014/main" id="{9244B392-17BA-4D84-8977-0598ED5B3E94}"/>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7" name="5 CuadroTexto" hidden="1">
          <a:extLst>
            <a:ext uri="{FF2B5EF4-FFF2-40B4-BE49-F238E27FC236}">
              <a16:creationId xmlns:a16="http://schemas.microsoft.com/office/drawing/2014/main" id="{ACC770D3-FC6C-4671-B8E6-063FABCADEF6}"/>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8" name="5 CuadroTexto" hidden="1">
          <a:extLst>
            <a:ext uri="{FF2B5EF4-FFF2-40B4-BE49-F238E27FC236}">
              <a16:creationId xmlns:a16="http://schemas.microsoft.com/office/drawing/2014/main" id="{B1E4EEC3-462C-42E3-9279-120280A138B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29" name="308 CuadroTexto" hidden="1">
          <a:extLst>
            <a:ext uri="{FF2B5EF4-FFF2-40B4-BE49-F238E27FC236}">
              <a16:creationId xmlns:a16="http://schemas.microsoft.com/office/drawing/2014/main" id="{A71524E9-D921-48D9-8D13-CD5183F3A848}"/>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0" name="2 CuadroTexto" hidden="1">
          <a:extLst>
            <a:ext uri="{FF2B5EF4-FFF2-40B4-BE49-F238E27FC236}">
              <a16:creationId xmlns:a16="http://schemas.microsoft.com/office/drawing/2014/main" id="{2A85AFB8-23CE-45CD-8554-F50C2B4B1A3B}"/>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1" name="310 CuadroTexto" hidden="1">
          <a:extLst>
            <a:ext uri="{FF2B5EF4-FFF2-40B4-BE49-F238E27FC236}">
              <a16:creationId xmlns:a16="http://schemas.microsoft.com/office/drawing/2014/main" id="{73F47EED-76A4-49B2-989B-35A5EEC8296C}"/>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2" name="2 CuadroTexto" hidden="1">
          <a:extLst>
            <a:ext uri="{FF2B5EF4-FFF2-40B4-BE49-F238E27FC236}">
              <a16:creationId xmlns:a16="http://schemas.microsoft.com/office/drawing/2014/main" id="{BFC14E4F-27D1-4F9F-AC73-7DD30B87A7EE}"/>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3" name="5 CuadroTexto" hidden="1">
          <a:extLst>
            <a:ext uri="{FF2B5EF4-FFF2-40B4-BE49-F238E27FC236}">
              <a16:creationId xmlns:a16="http://schemas.microsoft.com/office/drawing/2014/main" id="{262AD904-4EAD-4A2C-8EDC-A96ECD2FE265}"/>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4" name="5 CuadroTexto" hidden="1">
          <a:extLst>
            <a:ext uri="{FF2B5EF4-FFF2-40B4-BE49-F238E27FC236}">
              <a16:creationId xmlns:a16="http://schemas.microsoft.com/office/drawing/2014/main" id="{03325F20-557F-4940-BB9F-45C6BA2ED2DC}"/>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5" name="5 CuadroTexto" hidden="1">
          <a:extLst>
            <a:ext uri="{FF2B5EF4-FFF2-40B4-BE49-F238E27FC236}">
              <a16:creationId xmlns:a16="http://schemas.microsoft.com/office/drawing/2014/main" id="{0D74817E-43E9-4AC3-B29C-C3FBACDD97C9}"/>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6" name="5 CuadroTexto" hidden="1">
          <a:extLst>
            <a:ext uri="{FF2B5EF4-FFF2-40B4-BE49-F238E27FC236}">
              <a16:creationId xmlns:a16="http://schemas.microsoft.com/office/drawing/2014/main" id="{DCFC8733-C09E-4979-8F5A-52062748A0D2}"/>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7" name="5 CuadroTexto" hidden="1">
          <a:extLst>
            <a:ext uri="{FF2B5EF4-FFF2-40B4-BE49-F238E27FC236}">
              <a16:creationId xmlns:a16="http://schemas.microsoft.com/office/drawing/2014/main" id="{4DBE67A6-7097-490B-A1EA-66F5D104A8B0}"/>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8" name="5 CuadroTexto" hidden="1">
          <a:extLst>
            <a:ext uri="{FF2B5EF4-FFF2-40B4-BE49-F238E27FC236}">
              <a16:creationId xmlns:a16="http://schemas.microsoft.com/office/drawing/2014/main" id="{3BC1BAA8-A0C0-4258-9575-DBB1EAFAD144}"/>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39" name="5 CuadroTexto" hidden="1">
          <a:extLst>
            <a:ext uri="{FF2B5EF4-FFF2-40B4-BE49-F238E27FC236}">
              <a16:creationId xmlns:a16="http://schemas.microsoft.com/office/drawing/2014/main" id="{A2890A32-B013-4AEF-9C28-A575ED17B062}"/>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0" name="5 CuadroTexto" hidden="1">
          <a:extLst>
            <a:ext uri="{FF2B5EF4-FFF2-40B4-BE49-F238E27FC236}">
              <a16:creationId xmlns:a16="http://schemas.microsoft.com/office/drawing/2014/main" id="{DBCA9B17-95A8-4F02-AEC8-D7F727469465}"/>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1" name="5 CuadroTexto" hidden="1">
          <a:extLst>
            <a:ext uri="{FF2B5EF4-FFF2-40B4-BE49-F238E27FC236}">
              <a16:creationId xmlns:a16="http://schemas.microsoft.com/office/drawing/2014/main" id="{EBA58F30-EFD8-437F-AEBA-7E00F51A7EEE}"/>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2" name="5 CuadroTexto" hidden="1">
          <a:extLst>
            <a:ext uri="{FF2B5EF4-FFF2-40B4-BE49-F238E27FC236}">
              <a16:creationId xmlns:a16="http://schemas.microsoft.com/office/drawing/2014/main" id="{F009B054-6843-400C-8383-953760231C6A}"/>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3" name="5 CuadroTexto" hidden="1">
          <a:extLst>
            <a:ext uri="{FF2B5EF4-FFF2-40B4-BE49-F238E27FC236}">
              <a16:creationId xmlns:a16="http://schemas.microsoft.com/office/drawing/2014/main" id="{1F35F2BF-704D-455D-BD33-5FBD514883C5}"/>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4" name="5 CuadroTexto" hidden="1">
          <a:extLst>
            <a:ext uri="{FF2B5EF4-FFF2-40B4-BE49-F238E27FC236}">
              <a16:creationId xmlns:a16="http://schemas.microsoft.com/office/drawing/2014/main" id="{08AFEFFB-DF08-4064-B447-89E306E28427}"/>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5" name="5 CuadroTexto" hidden="1">
          <a:extLst>
            <a:ext uri="{FF2B5EF4-FFF2-40B4-BE49-F238E27FC236}">
              <a16:creationId xmlns:a16="http://schemas.microsoft.com/office/drawing/2014/main" id="{84D9B6CC-0C24-4A6C-8348-E877FA59BE72}"/>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6" name="5 CuadroTexto" hidden="1">
          <a:extLst>
            <a:ext uri="{FF2B5EF4-FFF2-40B4-BE49-F238E27FC236}">
              <a16:creationId xmlns:a16="http://schemas.microsoft.com/office/drawing/2014/main" id="{32F81BB6-4C3D-41D3-A904-E3888DC81A5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7" name="5 CuadroTexto" hidden="1">
          <a:extLst>
            <a:ext uri="{FF2B5EF4-FFF2-40B4-BE49-F238E27FC236}">
              <a16:creationId xmlns:a16="http://schemas.microsoft.com/office/drawing/2014/main" id="{C5186C5E-613A-459D-AB3B-91B89F009BC3}"/>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590550</xdr:colOff>
      <xdr:row>1099</xdr:row>
      <xdr:rowOff>0</xdr:rowOff>
    </xdr:from>
    <xdr:ext cx="186801" cy="264560"/>
    <xdr:sp macro="" textlink="">
      <xdr:nvSpPr>
        <xdr:cNvPr id="3248" name="5 CuadroTexto" hidden="1">
          <a:extLst>
            <a:ext uri="{FF2B5EF4-FFF2-40B4-BE49-F238E27FC236}">
              <a16:creationId xmlns:a16="http://schemas.microsoft.com/office/drawing/2014/main" id="{55719674-E04C-4BED-9D30-15D368CB2A87}"/>
            </a:ext>
          </a:extLst>
        </xdr:cNvPr>
        <xdr:cNvSpPr txBox="1"/>
      </xdr:nvSpPr>
      <xdr:spPr>
        <a:xfrm>
          <a:off x="590550" y="34089975"/>
          <a:ext cx="1868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1879</xdr:row>
      <xdr:rowOff>0</xdr:rowOff>
    </xdr:from>
    <xdr:ext cx="184731" cy="264560"/>
    <xdr:sp macro="" textlink="">
      <xdr:nvSpPr>
        <xdr:cNvPr id="3249" name="1 CuadroTexto" hidden="1">
          <a:extLst>
            <a:ext uri="{FF2B5EF4-FFF2-40B4-BE49-F238E27FC236}">
              <a16:creationId xmlns:a16="http://schemas.microsoft.com/office/drawing/2014/main" id="{95CCEE57-E413-41D9-AC4B-BB2DD5DC785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0" name="3 CuadroTexto" hidden="1">
          <a:extLst>
            <a:ext uri="{FF2B5EF4-FFF2-40B4-BE49-F238E27FC236}">
              <a16:creationId xmlns:a16="http://schemas.microsoft.com/office/drawing/2014/main" id="{70C7E153-EF54-43B6-AD55-BE1744A0346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1" name="5 CuadroTexto" hidden="1">
          <a:extLst>
            <a:ext uri="{FF2B5EF4-FFF2-40B4-BE49-F238E27FC236}">
              <a16:creationId xmlns:a16="http://schemas.microsoft.com/office/drawing/2014/main" id="{7E04004D-B16D-43AD-A11F-97444AF8CEA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2" name="5 CuadroTexto" hidden="1">
          <a:extLst>
            <a:ext uri="{FF2B5EF4-FFF2-40B4-BE49-F238E27FC236}">
              <a16:creationId xmlns:a16="http://schemas.microsoft.com/office/drawing/2014/main" id="{32EBF98F-06D5-4A26-B0F1-8622A7CC882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3" name="5 CuadroTexto" hidden="1">
          <a:extLst>
            <a:ext uri="{FF2B5EF4-FFF2-40B4-BE49-F238E27FC236}">
              <a16:creationId xmlns:a16="http://schemas.microsoft.com/office/drawing/2014/main" id="{206C988E-ED74-4EB1-A812-73F29BB08FF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4" name="5 CuadroTexto" hidden="1">
          <a:extLst>
            <a:ext uri="{FF2B5EF4-FFF2-40B4-BE49-F238E27FC236}">
              <a16:creationId xmlns:a16="http://schemas.microsoft.com/office/drawing/2014/main" id="{AE015259-3C66-4A3A-A318-FA06BEE7C38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5" name="5 CuadroTexto" hidden="1">
          <a:extLst>
            <a:ext uri="{FF2B5EF4-FFF2-40B4-BE49-F238E27FC236}">
              <a16:creationId xmlns:a16="http://schemas.microsoft.com/office/drawing/2014/main" id="{B15AA4F8-1558-4E56-8181-6EB8E13ED23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6" name="5 CuadroTexto" hidden="1">
          <a:extLst>
            <a:ext uri="{FF2B5EF4-FFF2-40B4-BE49-F238E27FC236}">
              <a16:creationId xmlns:a16="http://schemas.microsoft.com/office/drawing/2014/main" id="{4407441C-07E2-460D-A237-00C6A0DA306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7" name="5 CuadroTexto" hidden="1">
          <a:extLst>
            <a:ext uri="{FF2B5EF4-FFF2-40B4-BE49-F238E27FC236}">
              <a16:creationId xmlns:a16="http://schemas.microsoft.com/office/drawing/2014/main" id="{05FF3D81-8663-4173-9DA8-37555A13621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8" name="5 CuadroTexto" hidden="1">
          <a:extLst>
            <a:ext uri="{FF2B5EF4-FFF2-40B4-BE49-F238E27FC236}">
              <a16:creationId xmlns:a16="http://schemas.microsoft.com/office/drawing/2014/main" id="{39938267-824F-4B00-A873-AFA26178B3D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59" name="5 CuadroTexto" hidden="1">
          <a:extLst>
            <a:ext uri="{FF2B5EF4-FFF2-40B4-BE49-F238E27FC236}">
              <a16:creationId xmlns:a16="http://schemas.microsoft.com/office/drawing/2014/main" id="{FF1F5321-74D9-42B1-BA65-52A18B276D9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0" name="5 CuadroTexto" hidden="1">
          <a:extLst>
            <a:ext uri="{FF2B5EF4-FFF2-40B4-BE49-F238E27FC236}">
              <a16:creationId xmlns:a16="http://schemas.microsoft.com/office/drawing/2014/main" id="{7B01156D-3F49-4CD7-A845-2B9813C8D39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1" name="5 CuadroTexto" hidden="1">
          <a:extLst>
            <a:ext uri="{FF2B5EF4-FFF2-40B4-BE49-F238E27FC236}">
              <a16:creationId xmlns:a16="http://schemas.microsoft.com/office/drawing/2014/main" id="{F1948466-3DEB-42FD-817A-B255901C28A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2" name="5 CuadroTexto" hidden="1">
          <a:extLst>
            <a:ext uri="{FF2B5EF4-FFF2-40B4-BE49-F238E27FC236}">
              <a16:creationId xmlns:a16="http://schemas.microsoft.com/office/drawing/2014/main" id="{35EDB1DD-4932-4340-9A70-45654C0534D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3" name="5 CuadroTexto" hidden="1">
          <a:extLst>
            <a:ext uri="{FF2B5EF4-FFF2-40B4-BE49-F238E27FC236}">
              <a16:creationId xmlns:a16="http://schemas.microsoft.com/office/drawing/2014/main" id="{A9DFE1AC-4AD4-47A0-A15D-0CE95C0E333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4" name="5 CuadroTexto" hidden="1">
          <a:extLst>
            <a:ext uri="{FF2B5EF4-FFF2-40B4-BE49-F238E27FC236}">
              <a16:creationId xmlns:a16="http://schemas.microsoft.com/office/drawing/2014/main" id="{2849C330-49AC-460D-A313-A7C1585DDD2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5" name="5 CuadroTexto" hidden="1">
          <a:extLst>
            <a:ext uri="{FF2B5EF4-FFF2-40B4-BE49-F238E27FC236}">
              <a16:creationId xmlns:a16="http://schemas.microsoft.com/office/drawing/2014/main" id="{1DE69864-4B09-4541-A3B3-11C78B6976A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6" name="5 CuadroTexto" hidden="1">
          <a:extLst>
            <a:ext uri="{FF2B5EF4-FFF2-40B4-BE49-F238E27FC236}">
              <a16:creationId xmlns:a16="http://schemas.microsoft.com/office/drawing/2014/main" id="{9BB48AC9-237D-4547-9005-4160CE82499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7" name="5 CuadroTexto" hidden="1">
          <a:extLst>
            <a:ext uri="{FF2B5EF4-FFF2-40B4-BE49-F238E27FC236}">
              <a16:creationId xmlns:a16="http://schemas.microsoft.com/office/drawing/2014/main" id="{EF71F03E-6975-4A90-825C-D06234C2EC6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8" name="5 CuadroTexto" hidden="1">
          <a:extLst>
            <a:ext uri="{FF2B5EF4-FFF2-40B4-BE49-F238E27FC236}">
              <a16:creationId xmlns:a16="http://schemas.microsoft.com/office/drawing/2014/main" id="{B1714B57-E9FC-45F2-AA8E-5EB5422AB66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69" name="5 CuadroTexto" hidden="1">
          <a:extLst>
            <a:ext uri="{FF2B5EF4-FFF2-40B4-BE49-F238E27FC236}">
              <a16:creationId xmlns:a16="http://schemas.microsoft.com/office/drawing/2014/main" id="{B7F4EA6B-1B95-494D-A8D5-A712E45FEEA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0" name="5 CuadroTexto" hidden="1">
          <a:extLst>
            <a:ext uri="{FF2B5EF4-FFF2-40B4-BE49-F238E27FC236}">
              <a16:creationId xmlns:a16="http://schemas.microsoft.com/office/drawing/2014/main" id="{01FD5B4F-EDFA-4AE6-ADA6-469B583ED55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1" name="5 CuadroTexto" hidden="1">
          <a:extLst>
            <a:ext uri="{FF2B5EF4-FFF2-40B4-BE49-F238E27FC236}">
              <a16:creationId xmlns:a16="http://schemas.microsoft.com/office/drawing/2014/main" id="{2BBE1EDF-BE98-4EB0-8B00-66D80148FA0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2" name="5 CuadroTexto" hidden="1">
          <a:extLst>
            <a:ext uri="{FF2B5EF4-FFF2-40B4-BE49-F238E27FC236}">
              <a16:creationId xmlns:a16="http://schemas.microsoft.com/office/drawing/2014/main" id="{683DEFCC-EAA3-4C69-86F1-6AFEE972CDC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3" name="5 CuadroTexto" hidden="1">
          <a:extLst>
            <a:ext uri="{FF2B5EF4-FFF2-40B4-BE49-F238E27FC236}">
              <a16:creationId xmlns:a16="http://schemas.microsoft.com/office/drawing/2014/main" id="{192542B4-DA4A-4571-B2F4-35D0506AACD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4" name="5 CuadroTexto" hidden="1">
          <a:extLst>
            <a:ext uri="{FF2B5EF4-FFF2-40B4-BE49-F238E27FC236}">
              <a16:creationId xmlns:a16="http://schemas.microsoft.com/office/drawing/2014/main" id="{D887A5FB-62DE-4585-BF15-8A63E740073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5" name="5 CuadroTexto" hidden="1">
          <a:extLst>
            <a:ext uri="{FF2B5EF4-FFF2-40B4-BE49-F238E27FC236}">
              <a16:creationId xmlns:a16="http://schemas.microsoft.com/office/drawing/2014/main" id="{92C3FC86-5722-46C1-A1EA-21D9D8337D8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6" name="5 CuadroTexto" hidden="1">
          <a:extLst>
            <a:ext uri="{FF2B5EF4-FFF2-40B4-BE49-F238E27FC236}">
              <a16:creationId xmlns:a16="http://schemas.microsoft.com/office/drawing/2014/main" id="{65BE447A-9DDB-42E2-B4DC-137C939A6DC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7" name="5 CuadroTexto" hidden="1">
          <a:extLst>
            <a:ext uri="{FF2B5EF4-FFF2-40B4-BE49-F238E27FC236}">
              <a16:creationId xmlns:a16="http://schemas.microsoft.com/office/drawing/2014/main" id="{16CD7158-B16F-45EE-8BB5-BECF26700BD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8" name="5 CuadroTexto" hidden="1">
          <a:extLst>
            <a:ext uri="{FF2B5EF4-FFF2-40B4-BE49-F238E27FC236}">
              <a16:creationId xmlns:a16="http://schemas.microsoft.com/office/drawing/2014/main" id="{EDCA3670-1C3F-4319-9799-0EB889F976E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79" name="5 CuadroTexto" hidden="1">
          <a:extLst>
            <a:ext uri="{FF2B5EF4-FFF2-40B4-BE49-F238E27FC236}">
              <a16:creationId xmlns:a16="http://schemas.microsoft.com/office/drawing/2014/main" id="{D9527FB8-B4D2-461D-B0DD-EED45DAFADE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0" name="5 CuadroTexto" hidden="1">
          <a:extLst>
            <a:ext uri="{FF2B5EF4-FFF2-40B4-BE49-F238E27FC236}">
              <a16:creationId xmlns:a16="http://schemas.microsoft.com/office/drawing/2014/main" id="{B227AAB9-D95D-40D2-B093-C87CB8D8B5C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1" name="5 CuadroTexto" hidden="1">
          <a:extLst>
            <a:ext uri="{FF2B5EF4-FFF2-40B4-BE49-F238E27FC236}">
              <a16:creationId xmlns:a16="http://schemas.microsoft.com/office/drawing/2014/main" id="{BA4BCB2A-43E6-40CB-9F34-48EA6A181DF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2" name="5 CuadroTexto" hidden="1">
          <a:extLst>
            <a:ext uri="{FF2B5EF4-FFF2-40B4-BE49-F238E27FC236}">
              <a16:creationId xmlns:a16="http://schemas.microsoft.com/office/drawing/2014/main" id="{74078062-755C-4C39-8EDC-C67D0C4B116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3" name="2 CuadroTexto" hidden="1">
          <a:extLst>
            <a:ext uri="{FF2B5EF4-FFF2-40B4-BE49-F238E27FC236}">
              <a16:creationId xmlns:a16="http://schemas.microsoft.com/office/drawing/2014/main" id="{C0E6BE6B-13E7-41DD-8DE4-98ACC2C6F96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4" name="5 CuadroTexto" hidden="1">
          <a:extLst>
            <a:ext uri="{FF2B5EF4-FFF2-40B4-BE49-F238E27FC236}">
              <a16:creationId xmlns:a16="http://schemas.microsoft.com/office/drawing/2014/main" id="{EF2D22C4-BB95-4795-B69B-9967A41FE10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5" name="5 CuadroTexto" hidden="1">
          <a:extLst>
            <a:ext uri="{FF2B5EF4-FFF2-40B4-BE49-F238E27FC236}">
              <a16:creationId xmlns:a16="http://schemas.microsoft.com/office/drawing/2014/main" id="{B7EFB45C-7721-48A6-8376-C38AEB879A9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6" name="5 CuadroTexto" hidden="1">
          <a:extLst>
            <a:ext uri="{FF2B5EF4-FFF2-40B4-BE49-F238E27FC236}">
              <a16:creationId xmlns:a16="http://schemas.microsoft.com/office/drawing/2014/main" id="{689DE149-5629-437E-8815-3D8E65AF947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7" name="5 CuadroTexto" hidden="1">
          <a:extLst>
            <a:ext uri="{FF2B5EF4-FFF2-40B4-BE49-F238E27FC236}">
              <a16:creationId xmlns:a16="http://schemas.microsoft.com/office/drawing/2014/main" id="{3333DE39-652E-4B59-A6F2-E1116AEFE20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8" name="5 CuadroTexto" hidden="1">
          <a:extLst>
            <a:ext uri="{FF2B5EF4-FFF2-40B4-BE49-F238E27FC236}">
              <a16:creationId xmlns:a16="http://schemas.microsoft.com/office/drawing/2014/main" id="{99280FA1-FE49-40B4-B1C6-BFE05D82765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89" name="5 CuadroTexto" hidden="1">
          <a:extLst>
            <a:ext uri="{FF2B5EF4-FFF2-40B4-BE49-F238E27FC236}">
              <a16:creationId xmlns:a16="http://schemas.microsoft.com/office/drawing/2014/main" id="{987CD9FF-AAFC-46AF-9061-63548AD7186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0" name="5 CuadroTexto" hidden="1">
          <a:extLst>
            <a:ext uri="{FF2B5EF4-FFF2-40B4-BE49-F238E27FC236}">
              <a16:creationId xmlns:a16="http://schemas.microsoft.com/office/drawing/2014/main" id="{59616090-2592-46A9-B5E3-7E000FEC691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1" name="5 CuadroTexto" hidden="1">
          <a:extLst>
            <a:ext uri="{FF2B5EF4-FFF2-40B4-BE49-F238E27FC236}">
              <a16:creationId xmlns:a16="http://schemas.microsoft.com/office/drawing/2014/main" id="{797B5D31-2ED4-47AB-AFFC-17FFC08C61A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2" name="5 CuadroTexto" hidden="1">
          <a:extLst>
            <a:ext uri="{FF2B5EF4-FFF2-40B4-BE49-F238E27FC236}">
              <a16:creationId xmlns:a16="http://schemas.microsoft.com/office/drawing/2014/main" id="{04D0ADDC-FEE7-4EF2-B4ED-B0010654BB1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3" name="5 CuadroTexto" hidden="1">
          <a:extLst>
            <a:ext uri="{FF2B5EF4-FFF2-40B4-BE49-F238E27FC236}">
              <a16:creationId xmlns:a16="http://schemas.microsoft.com/office/drawing/2014/main" id="{AF872EEE-49BE-4853-8271-A70701882CE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4" name="5 CuadroTexto" hidden="1">
          <a:extLst>
            <a:ext uri="{FF2B5EF4-FFF2-40B4-BE49-F238E27FC236}">
              <a16:creationId xmlns:a16="http://schemas.microsoft.com/office/drawing/2014/main" id="{B724FE3B-5B3D-449A-AC63-F961E007C40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5" name="5 CuadroTexto" hidden="1">
          <a:extLst>
            <a:ext uri="{FF2B5EF4-FFF2-40B4-BE49-F238E27FC236}">
              <a16:creationId xmlns:a16="http://schemas.microsoft.com/office/drawing/2014/main" id="{130E43A8-BE38-4B82-B182-C139B6B898D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6" name="5 CuadroTexto" hidden="1">
          <a:extLst>
            <a:ext uri="{FF2B5EF4-FFF2-40B4-BE49-F238E27FC236}">
              <a16:creationId xmlns:a16="http://schemas.microsoft.com/office/drawing/2014/main" id="{37CFAEDF-233F-408F-BBA2-D05E640E3EA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7" name="5 CuadroTexto" hidden="1">
          <a:extLst>
            <a:ext uri="{FF2B5EF4-FFF2-40B4-BE49-F238E27FC236}">
              <a16:creationId xmlns:a16="http://schemas.microsoft.com/office/drawing/2014/main" id="{36304925-7731-446A-A06F-EAE4F1067A5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8" name="5 CuadroTexto" hidden="1">
          <a:extLst>
            <a:ext uri="{FF2B5EF4-FFF2-40B4-BE49-F238E27FC236}">
              <a16:creationId xmlns:a16="http://schemas.microsoft.com/office/drawing/2014/main" id="{2F8F4636-46CB-4890-ACE0-85C0878BB3A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299" name="5 CuadroTexto" hidden="1">
          <a:extLst>
            <a:ext uri="{FF2B5EF4-FFF2-40B4-BE49-F238E27FC236}">
              <a16:creationId xmlns:a16="http://schemas.microsoft.com/office/drawing/2014/main" id="{E666E57B-C337-48BD-86D2-9CEFC91FBF3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0" name="5 CuadroTexto" hidden="1">
          <a:extLst>
            <a:ext uri="{FF2B5EF4-FFF2-40B4-BE49-F238E27FC236}">
              <a16:creationId xmlns:a16="http://schemas.microsoft.com/office/drawing/2014/main" id="{3379C5E5-14A8-44F1-91DF-0B96213F72D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1" name="5 CuadroTexto" hidden="1">
          <a:extLst>
            <a:ext uri="{FF2B5EF4-FFF2-40B4-BE49-F238E27FC236}">
              <a16:creationId xmlns:a16="http://schemas.microsoft.com/office/drawing/2014/main" id="{12093A77-3247-4D21-AF35-9131E8D14E9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2" name="103 CuadroTexto" hidden="1">
          <a:extLst>
            <a:ext uri="{FF2B5EF4-FFF2-40B4-BE49-F238E27FC236}">
              <a16:creationId xmlns:a16="http://schemas.microsoft.com/office/drawing/2014/main" id="{A6350906-17CC-401A-BF53-E58B346F07C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3" name="2 CuadroTexto" hidden="1">
          <a:extLst>
            <a:ext uri="{FF2B5EF4-FFF2-40B4-BE49-F238E27FC236}">
              <a16:creationId xmlns:a16="http://schemas.microsoft.com/office/drawing/2014/main" id="{EB933ECA-4C5D-4462-A6C8-B4E997B7768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4" name="106 CuadroTexto" hidden="1">
          <a:extLst>
            <a:ext uri="{FF2B5EF4-FFF2-40B4-BE49-F238E27FC236}">
              <a16:creationId xmlns:a16="http://schemas.microsoft.com/office/drawing/2014/main" id="{E9481C75-FB83-4F8A-A57F-2014BDF4842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5" name="2 CuadroTexto" hidden="1">
          <a:extLst>
            <a:ext uri="{FF2B5EF4-FFF2-40B4-BE49-F238E27FC236}">
              <a16:creationId xmlns:a16="http://schemas.microsoft.com/office/drawing/2014/main" id="{32056147-3B5A-4370-8F96-51BE2631E0B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6" name="5 CuadroTexto" hidden="1">
          <a:extLst>
            <a:ext uri="{FF2B5EF4-FFF2-40B4-BE49-F238E27FC236}">
              <a16:creationId xmlns:a16="http://schemas.microsoft.com/office/drawing/2014/main" id="{90CCB5C6-A4B4-4B94-AEF0-66D8966313C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7" name="5 CuadroTexto" hidden="1">
          <a:extLst>
            <a:ext uri="{FF2B5EF4-FFF2-40B4-BE49-F238E27FC236}">
              <a16:creationId xmlns:a16="http://schemas.microsoft.com/office/drawing/2014/main" id="{0AF95623-0561-410A-B194-07DDB71B6FA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8" name="5 CuadroTexto" hidden="1">
          <a:extLst>
            <a:ext uri="{FF2B5EF4-FFF2-40B4-BE49-F238E27FC236}">
              <a16:creationId xmlns:a16="http://schemas.microsoft.com/office/drawing/2014/main" id="{D2E27F4C-1404-4872-9901-57A165A3C02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09" name="5 CuadroTexto" hidden="1">
          <a:extLst>
            <a:ext uri="{FF2B5EF4-FFF2-40B4-BE49-F238E27FC236}">
              <a16:creationId xmlns:a16="http://schemas.microsoft.com/office/drawing/2014/main" id="{2F9580DB-D9E3-4BF3-8070-71B9E906F90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0" name="5 CuadroTexto" hidden="1">
          <a:extLst>
            <a:ext uri="{FF2B5EF4-FFF2-40B4-BE49-F238E27FC236}">
              <a16:creationId xmlns:a16="http://schemas.microsoft.com/office/drawing/2014/main" id="{E877E796-50F8-4713-8F5C-09B08D97D9D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1" name="5 CuadroTexto" hidden="1">
          <a:extLst>
            <a:ext uri="{FF2B5EF4-FFF2-40B4-BE49-F238E27FC236}">
              <a16:creationId xmlns:a16="http://schemas.microsoft.com/office/drawing/2014/main" id="{F5C564B4-B368-4D9C-B15B-11DD7790473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2" name="5 CuadroTexto" hidden="1">
          <a:extLst>
            <a:ext uri="{FF2B5EF4-FFF2-40B4-BE49-F238E27FC236}">
              <a16:creationId xmlns:a16="http://schemas.microsoft.com/office/drawing/2014/main" id="{5BA11F28-AEF8-4F80-AD78-ADE28C7B0A8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3" name="5 CuadroTexto" hidden="1">
          <a:extLst>
            <a:ext uri="{FF2B5EF4-FFF2-40B4-BE49-F238E27FC236}">
              <a16:creationId xmlns:a16="http://schemas.microsoft.com/office/drawing/2014/main" id="{B7240B89-2FAF-46C0-A396-6FBC757B652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4" name="5 CuadroTexto" hidden="1">
          <a:extLst>
            <a:ext uri="{FF2B5EF4-FFF2-40B4-BE49-F238E27FC236}">
              <a16:creationId xmlns:a16="http://schemas.microsoft.com/office/drawing/2014/main" id="{F4480200-688E-430C-8B8F-D1A2EFEA022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5" name="5 CuadroTexto" hidden="1">
          <a:extLst>
            <a:ext uri="{FF2B5EF4-FFF2-40B4-BE49-F238E27FC236}">
              <a16:creationId xmlns:a16="http://schemas.microsoft.com/office/drawing/2014/main" id="{1DC6E908-DBCC-4DC8-B81F-2028A91756C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6" name="5 CuadroTexto" hidden="1">
          <a:extLst>
            <a:ext uri="{FF2B5EF4-FFF2-40B4-BE49-F238E27FC236}">
              <a16:creationId xmlns:a16="http://schemas.microsoft.com/office/drawing/2014/main" id="{374E2068-087A-4B71-BCF8-26EB6B57441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7" name="5 CuadroTexto" hidden="1">
          <a:extLst>
            <a:ext uri="{FF2B5EF4-FFF2-40B4-BE49-F238E27FC236}">
              <a16:creationId xmlns:a16="http://schemas.microsoft.com/office/drawing/2014/main" id="{E0300D5E-5E90-486D-BA28-BAC8D821F14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8" name="5 CuadroTexto" hidden="1">
          <a:extLst>
            <a:ext uri="{FF2B5EF4-FFF2-40B4-BE49-F238E27FC236}">
              <a16:creationId xmlns:a16="http://schemas.microsoft.com/office/drawing/2014/main" id="{286A59A4-F3AF-4A7B-B27B-573333EB9C9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19" name="5 CuadroTexto" hidden="1">
          <a:extLst>
            <a:ext uri="{FF2B5EF4-FFF2-40B4-BE49-F238E27FC236}">
              <a16:creationId xmlns:a16="http://schemas.microsoft.com/office/drawing/2014/main" id="{64B910A6-D0B0-4817-8BDB-D9F279A6505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0" name="5 CuadroTexto" hidden="1">
          <a:extLst>
            <a:ext uri="{FF2B5EF4-FFF2-40B4-BE49-F238E27FC236}">
              <a16:creationId xmlns:a16="http://schemas.microsoft.com/office/drawing/2014/main" id="{9182C828-E7F0-472E-8A3A-8F71D602DF8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1" name="5 CuadroTexto" hidden="1">
          <a:extLst>
            <a:ext uri="{FF2B5EF4-FFF2-40B4-BE49-F238E27FC236}">
              <a16:creationId xmlns:a16="http://schemas.microsoft.com/office/drawing/2014/main" id="{2CAF817F-8A48-420E-A3F8-3B32D15CC20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2" name="1 CuadroTexto" hidden="1">
          <a:extLst>
            <a:ext uri="{FF2B5EF4-FFF2-40B4-BE49-F238E27FC236}">
              <a16:creationId xmlns:a16="http://schemas.microsoft.com/office/drawing/2014/main" id="{02413B16-06DB-45D9-B038-9FDA0E27057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3" name="3 CuadroTexto" hidden="1">
          <a:extLst>
            <a:ext uri="{FF2B5EF4-FFF2-40B4-BE49-F238E27FC236}">
              <a16:creationId xmlns:a16="http://schemas.microsoft.com/office/drawing/2014/main" id="{BC5386BD-ACD7-43B1-B815-D7315FA4D63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4" name="5 CuadroTexto" hidden="1">
          <a:extLst>
            <a:ext uri="{FF2B5EF4-FFF2-40B4-BE49-F238E27FC236}">
              <a16:creationId xmlns:a16="http://schemas.microsoft.com/office/drawing/2014/main" id="{524ABE07-29C2-47FD-9DF4-65BA7AA7639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5" name="5 CuadroTexto" hidden="1">
          <a:extLst>
            <a:ext uri="{FF2B5EF4-FFF2-40B4-BE49-F238E27FC236}">
              <a16:creationId xmlns:a16="http://schemas.microsoft.com/office/drawing/2014/main" id="{AA593B73-9E4D-422A-AAB1-A3D3CF2DE8F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6" name="5 CuadroTexto" hidden="1">
          <a:extLst>
            <a:ext uri="{FF2B5EF4-FFF2-40B4-BE49-F238E27FC236}">
              <a16:creationId xmlns:a16="http://schemas.microsoft.com/office/drawing/2014/main" id="{F1160E0B-B326-4A82-AE6B-1726BE01F38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7" name="5 CuadroTexto" hidden="1">
          <a:extLst>
            <a:ext uri="{FF2B5EF4-FFF2-40B4-BE49-F238E27FC236}">
              <a16:creationId xmlns:a16="http://schemas.microsoft.com/office/drawing/2014/main" id="{80AB6294-A0B1-4E76-9F9F-E7F3EAF80DE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8" name="5 CuadroTexto" hidden="1">
          <a:extLst>
            <a:ext uri="{FF2B5EF4-FFF2-40B4-BE49-F238E27FC236}">
              <a16:creationId xmlns:a16="http://schemas.microsoft.com/office/drawing/2014/main" id="{4A5320D8-8FFC-4E30-86EA-AE7A843BD60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29" name="5 CuadroTexto" hidden="1">
          <a:extLst>
            <a:ext uri="{FF2B5EF4-FFF2-40B4-BE49-F238E27FC236}">
              <a16:creationId xmlns:a16="http://schemas.microsoft.com/office/drawing/2014/main" id="{DB2A3A7D-09A9-4E78-A719-BA64E5B9805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0" name="5 CuadroTexto" hidden="1">
          <a:extLst>
            <a:ext uri="{FF2B5EF4-FFF2-40B4-BE49-F238E27FC236}">
              <a16:creationId xmlns:a16="http://schemas.microsoft.com/office/drawing/2014/main" id="{EF5430B2-16CB-4F15-952C-CC0A681CB46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1" name="5 CuadroTexto" hidden="1">
          <a:extLst>
            <a:ext uri="{FF2B5EF4-FFF2-40B4-BE49-F238E27FC236}">
              <a16:creationId xmlns:a16="http://schemas.microsoft.com/office/drawing/2014/main" id="{F6E53C47-4EAF-49B0-9319-2E4781707E9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2" name="5 CuadroTexto" hidden="1">
          <a:extLst>
            <a:ext uri="{FF2B5EF4-FFF2-40B4-BE49-F238E27FC236}">
              <a16:creationId xmlns:a16="http://schemas.microsoft.com/office/drawing/2014/main" id="{1CED8CD3-1A15-4965-BB10-4D23B614353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3" name="5 CuadroTexto" hidden="1">
          <a:extLst>
            <a:ext uri="{FF2B5EF4-FFF2-40B4-BE49-F238E27FC236}">
              <a16:creationId xmlns:a16="http://schemas.microsoft.com/office/drawing/2014/main" id="{D24FD5D6-F8C1-4803-B303-CFD4319BCD4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4" name="5 CuadroTexto" hidden="1">
          <a:extLst>
            <a:ext uri="{FF2B5EF4-FFF2-40B4-BE49-F238E27FC236}">
              <a16:creationId xmlns:a16="http://schemas.microsoft.com/office/drawing/2014/main" id="{E1EE4F1C-6E10-40B6-9351-8FF3386E566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5" name="5 CuadroTexto" hidden="1">
          <a:extLst>
            <a:ext uri="{FF2B5EF4-FFF2-40B4-BE49-F238E27FC236}">
              <a16:creationId xmlns:a16="http://schemas.microsoft.com/office/drawing/2014/main" id="{00BB740E-84FB-4E79-AC61-BF84372B039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6" name="5 CuadroTexto" hidden="1">
          <a:extLst>
            <a:ext uri="{FF2B5EF4-FFF2-40B4-BE49-F238E27FC236}">
              <a16:creationId xmlns:a16="http://schemas.microsoft.com/office/drawing/2014/main" id="{CC493316-9B54-438C-A671-3AD5B85FAB0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7" name="5 CuadroTexto" hidden="1">
          <a:extLst>
            <a:ext uri="{FF2B5EF4-FFF2-40B4-BE49-F238E27FC236}">
              <a16:creationId xmlns:a16="http://schemas.microsoft.com/office/drawing/2014/main" id="{93C6C943-34AF-4E61-AEAD-9456768F314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8" name="5 CuadroTexto" hidden="1">
          <a:extLst>
            <a:ext uri="{FF2B5EF4-FFF2-40B4-BE49-F238E27FC236}">
              <a16:creationId xmlns:a16="http://schemas.microsoft.com/office/drawing/2014/main" id="{4CD80E8A-0D12-4ED6-A675-FB8D62D33F6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39" name="5 CuadroTexto" hidden="1">
          <a:extLst>
            <a:ext uri="{FF2B5EF4-FFF2-40B4-BE49-F238E27FC236}">
              <a16:creationId xmlns:a16="http://schemas.microsoft.com/office/drawing/2014/main" id="{07A67EDA-3EED-4C46-B847-8899A1EECF9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0" name="5 CuadroTexto" hidden="1">
          <a:extLst>
            <a:ext uri="{FF2B5EF4-FFF2-40B4-BE49-F238E27FC236}">
              <a16:creationId xmlns:a16="http://schemas.microsoft.com/office/drawing/2014/main" id="{B44D9B7A-ACFB-4CCE-A36F-1CFB3E0D603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1" name="5 CuadroTexto" hidden="1">
          <a:extLst>
            <a:ext uri="{FF2B5EF4-FFF2-40B4-BE49-F238E27FC236}">
              <a16:creationId xmlns:a16="http://schemas.microsoft.com/office/drawing/2014/main" id="{02B1C03C-1A47-47C8-926F-C5398D9665B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2" name="5 CuadroTexto" hidden="1">
          <a:extLst>
            <a:ext uri="{FF2B5EF4-FFF2-40B4-BE49-F238E27FC236}">
              <a16:creationId xmlns:a16="http://schemas.microsoft.com/office/drawing/2014/main" id="{63F6FAD9-F048-4C3D-8B95-D70225183B7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3" name="5 CuadroTexto" hidden="1">
          <a:extLst>
            <a:ext uri="{FF2B5EF4-FFF2-40B4-BE49-F238E27FC236}">
              <a16:creationId xmlns:a16="http://schemas.microsoft.com/office/drawing/2014/main" id="{37926B08-A91D-48E6-82F1-A775C36DDC3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4" name="5 CuadroTexto" hidden="1">
          <a:extLst>
            <a:ext uri="{FF2B5EF4-FFF2-40B4-BE49-F238E27FC236}">
              <a16:creationId xmlns:a16="http://schemas.microsoft.com/office/drawing/2014/main" id="{F1DD9A96-45D9-429F-83A3-458E6732D7A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5" name="5 CuadroTexto" hidden="1">
          <a:extLst>
            <a:ext uri="{FF2B5EF4-FFF2-40B4-BE49-F238E27FC236}">
              <a16:creationId xmlns:a16="http://schemas.microsoft.com/office/drawing/2014/main" id="{42A18153-7F11-4795-BD73-99896B8E0C4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6" name="5 CuadroTexto" hidden="1">
          <a:extLst>
            <a:ext uri="{FF2B5EF4-FFF2-40B4-BE49-F238E27FC236}">
              <a16:creationId xmlns:a16="http://schemas.microsoft.com/office/drawing/2014/main" id="{3FEA2099-4F53-4DF3-BAB1-53C29F31D4A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7" name="5 CuadroTexto" hidden="1">
          <a:extLst>
            <a:ext uri="{FF2B5EF4-FFF2-40B4-BE49-F238E27FC236}">
              <a16:creationId xmlns:a16="http://schemas.microsoft.com/office/drawing/2014/main" id="{AC650273-A5E2-4542-A6CA-F35034C716E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8" name="5 CuadroTexto" hidden="1">
          <a:extLst>
            <a:ext uri="{FF2B5EF4-FFF2-40B4-BE49-F238E27FC236}">
              <a16:creationId xmlns:a16="http://schemas.microsoft.com/office/drawing/2014/main" id="{B37C0919-A55C-4FF0-8422-936AC070CEC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49" name="5 CuadroTexto" hidden="1">
          <a:extLst>
            <a:ext uri="{FF2B5EF4-FFF2-40B4-BE49-F238E27FC236}">
              <a16:creationId xmlns:a16="http://schemas.microsoft.com/office/drawing/2014/main" id="{5FFFC01D-4951-4A03-B1AF-A96557653BB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0" name="5 CuadroTexto" hidden="1">
          <a:extLst>
            <a:ext uri="{FF2B5EF4-FFF2-40B4-BE49-F238E27FC236}">
              <a16:creationId xmlns:a16="http://schemas.microsoft.com/office/drawing/2014/main" id="{36458DA0-0045-49A7-8603-4268F955131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1" name="5 CuadroTexto" hidden="1">
          <a:extLst>
            <a:ext uri="{FF2B5EF4-FFF2-40B4-BE49-F238E27FC236}">
              <a16:creationId xmlns:a16="http://schemas.microsoft.com/office/drawing/2014/main" id="{BDAB624A-A485-4FD5-A8CE-C41B8F1F840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2" name="5 CuadroTexto" hidden="1">
          <a:extLst>
            <a:ext uri="{FF2B5EF4-FFF2-40B4-BE49-F238E27FC236}">
              <a16:creationId xmlns:a16="http://schemas.microsoft.com/office/drawing/2014/main" id="{DE627471-0997-4FDB-AF39-30C1EBF17B5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3" name="5 CuadroTexto" hidden="1">
          <a:extLst>
            <a:ext uri="{FF2B5EF4-FFF2-40B4-BE49-F238E27FC236}">
              <a16:creationId xmlns:a16="http://schemas.microsoft.com/office/drawing/2014/main" id="{531F73B1-040C-4A01-8588-B83238128A2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4" name="5 CuadroTexto" hidden="1">
          <a:extLst>
            <a:ext uri="{FF2B5EF4-FFF2-40B4-BE49-F238E27FC236}">
              <a16:creationId xmlns:a16="http://schemas.microsoft.com/office/drawing/2014/main" id="{A80D8D7B-2E08-4189-B3A1-50B2596038B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5" name="5 CuadroTexto" hidden="1">
          <a:extLst>
            <a:ext uri="{FF2B5EF4-FFF2-40B4-BE49-F238E27FC236}">
              <a16:creationId xmlns:a16="http://schemas.microsoft.com/office/drawing/2014/main" id="{27E02682-26C5-4E06-8437-139B33A4B41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6" name="2 CuadroTexto" hidden="1">
          <a:extLst>
            <a:ext uri="{FF2B5EF4-FFF2-40B4-BE49-F238E27FC236}">
              <a16:creationId xmlns:a16="http://schemas.microsoft.com/office/drawing/2014/main" id="{DD8ECD8A-F894-4FF6-AB8F-BD88ABD2669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7" name="5 CuadroTexto" hidden="1">
          <a:extLst>
            <a:ext uri="{FF2B5EF4-FFF2-40B4-BE49-F238E27FC236}">
              <a16:creationId xmlns:a16="http://schemas.microsoft.com/office/drawing/2014/main" id="{64C607EF-922F-4821-93EA-202198B19EA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8" name="5 CuadroTexto" hidden="1">
          <a:extLst>
            <a:ext uri="{FF2B5EF4-FFF2-40B4-BE49-F238E27FC236}">
              <a16:creationId xmlns:a16="http://schemas.microsoft.com/office/drawing/2014/main" id="{21797BD7-73AC-4FF8-8B76-614632C678F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59" name="5 CuadroTexto" hidden="1">
          <a:extLst>
            <a:ext uri="{FF2B5EF4-FFF2-40B4-BE49-F238E27FC236}">
              <a16:creationId xmlns:a16="http://schemas.microsoft.com/office/drawing/2014/main" id="{30FC20D7-CB48-480C-9700-3E4A4D7FB14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0" name="5 CuadroTexto" hidden="1">
          <a:extLst>
            <a:ext uri="{FF2B5EF4-FFF2-40B4-BE49-F238E27FC236}">
              <a16:creationId xmlns:a16="http://schemas.microsoft.com/office/drawing/2014/main" id="{E42172BF-A82A-4736-B664-E822820EF8E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1" name="5 CuadroTexto" hidden="1">
          <a:extLst>
            <a:ext uri="{FF2B5EF4-FFF2-40B4-BE49-F238E27FC236}">
              <a16:creationId xmlns:a16="http://schemas.microsoft.com/office/drawing/2014/main" id="{534157B9-78D1-4885-9CD4-C3C7C49C7A7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2" name="5 CuadroTexto" hidden="1">
          <a:extLst>
            <a:ext uri="{FF2B5EF4-FFF2-40B4-BE49-F238E27FC236}">
              <a16:creationId xmlns:a16="http://schemas.microsoft.com/office/drawing/2014/main" id="{CCA36BE3-F5A7-4F86-9C74-E3394C1BFC4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3" name="5 CuadroTexto" hidden="1">
          <a:extLst>
            <a:ext uri="{FF2B5EF4-FFF2-40B4-BE49-F238E27FC236}">
              <a16:creationId xmlns:a16="http://schemas.microsoft.com/office/drawing/2014/main" id="{2F1AA445-DAD9-4E25-97B1-CF567B4837B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4" name="5 CuadroTexto" hidden="1">
          <a:extLst>
            <a:ext uri="{FF2B5EF4-FFF2-40B4-BE49-F238E27FC236}">
              <a16:creationId xmlns:a16="http://schemas.microsoft.com/office/drawing/2014/main" id="{131A260C-E338-4B57-8388-C2C08F40463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5" name="5 CuadroTexto" hidden="1">
          <a:extLst>
            <a:ext uri="{FF2B5EF4-FFF2-40B4-BE49-F238E27FC236}">
              <a16:creationId xmlns:a16="http://schemas.microsoft.com/office/drawing/2014/main" id="{4D7ED4C9-CD7A-4843-BBC1-4F61AAAB995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6" name="5 CuadroTexto" hidden="1">
          <a:extLst>
            <a:ext uri="{FF2B5EF4-FFF2-40B4-BE49-F238E27FC236}">
              <a16:creationId xmlns:a16="http://schemas.microsoft.com/office/drawing/2014/main" id="{10547262-32B0-44E7-B39E-F54BD443C13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7" name="5 CuadroTexto" hidden="1">
          <a:extLst>
            <a:ext uri="{FF2B5EF4-FFF2-40B4-BE49-F238E27FC236}">
              <a16:creationId xmlns:a16="http://schemas.microsoft.com/office/drawing/2014/main" id="{37E44F54-17FA-4C96-9469-97F381843E8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8" name="5 CuadroTexto" hidden="1">
          <a:extLst>
            <a:ext uri="{FF2B5EF4-FFF2-40B4-BE49-F238E27FC236}">
              <a16:creationId xmlns:a16="http://schemas.microsoft.com/office/drawing/2014/main" id="{8B58BAEA-20D3-4CF9-968F-59507836CB4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69" name="5 CuadroTexto" hidden="1">
          <a:extLst>
            <a:ext uri="{FF2B5EF4-FFF2-40B4-BE49-F238E27FC236}">
              <a16:creationId xmlns:a16="http://schemas.microsoft.com/office/drawing/2014/main" id="{A77C3690-1364-4940-B9B0-E444696DD1F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0" name="5 CuadroTexto" hidden="1">
          <a:extLst>
            <a:ext uri="{FF2B5EF4-FFF2-40B4-BE49-F238E27FC236}">
              <a16:creationId xmlns:a16="http://schemas.microsoft.com/office/drawing/2014/main" id="{97D236AD-0471-4614-9F4B-57E8D646449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1" name="5 CuadroTexto" hidden="1">
          <a:extLst>
            <a:ext uri="{FF2B5EF4-FFF2-40B4-BE49-F238E27FC236}">
              <a16:creationId xmlns:a16="http://schemas.microsoft.com/office/drawing/2014/main" id="{BB4BF1A9-6A06-4230-AA43-42F152EAB59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2" name="5 CuadroTexto" hidden="1">
          <a:extLst>
            <a:ext uri="{FF2B5EF4-FFF2-40B4-BE49-F238E27FC236}">
              <a16:creationId xmlns:a16="http://schemas.microsoft.com/office/drawing/2014/main" id="{018EE6D8-7275-4752-A0C7-16DB7C4D668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3" name="5 CuadroTexto" hidden="1">
          <a:extLst>
            <a:ext uri="{FF2B5EF4-FFF2-40B4-BE49-F238E27FC236}">
              <a16:creationId xmlns:a16="http://schemas.microsoft.com/office/drawing/2014/main" id="{19A509AF-71D8-4A92-A9D4-B92A4097C79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4" name="5 CuadroTexto" hidden="1">
          <a:extLst>
            <a:ext uri="{FF2B5EF4-FFF2-40B4-BE49-F238E27FC236}">
              <a16:creationId xmlns:a16="http://schemas.microsoft.com/office/drawing/2014/main" id="{68031653-5EFF-40B3-AD24-F3A7426F7D5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5" name="103 CuadroTexto" hidden="1">
          <a:extLst>
            <a:ext uri="{FF2B5EF4-FFF2-40B4-BE49-F238E27FC236}">
              <a16:creationId xmlns:a16="http://schemas.microsoft.com/office/drawing/2014/main" id="{A4477B02-1B37-447B-B218-BA0DC4EC214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6" name="2 CuadroTexto" hidden="1">
          <a:extLst>
            <a:ext uri="{FF2B5EF4-FFF2-40B4-BE49-F238E27FC236}">
              <a16:creationId xmlns:a16="http://schemas.microsoft.com/office/drawing/2014/main" id="{66DA9ACA-1ED1-4F4D-9787-60D29AE5B09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7" name="106 CuadroTexto" hidden="1">
          <a:extLst>
            <a:ext uri="{FF2B5EF4-FFF2-40B4-BE49-F238E27FC236}">
              <a16:creationId xmlns:a16="http://schemas.microsoft.com/office/drawing/2014/main" id="{996673B5-D6E4-43D2-9229-6E72CDF550C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8" name="2 CuadroTexto" hidden="1">
          <a:extLst>
            <a:ext uri="{FF2B5EF4-FFF2-40B4-BE49-F238E27FC236}">
              <a16:creationId xmlns:a16="http://schemas.microsoft.com/office/drawing/2014/main" id="{6E1C4FB2-B614-42F9-A9EA-C4103B07768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79" name="5 CuadroTexto" hidden="1">
          <a:extLst>
            <a:ext uri="{FF2B5EF4-FFF2-40B4-BE49-F238E27FC236}">
              <a16:creationId xmlns:a16="http://schemas.microsoft.com/office/drawing/2014/main" id="{EB85F217-9AD9-4EEA-AF8C-182427AFC5B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0" name="5 CuadroTexto" hidden="1">
          <a:extLst>
            <a:ext uri="{FF2B5EF4-FFF2-40B4-BE49-F238E27FC236}">
              <a16:creationId xmlns:a16="http://schemas.microsoft.com/office/drawing/2014/main" id="{0AADF751-93AB-4CD5-88EF-DD65C25A768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1" name="5 CuadroTexto" hidden="1">
          <a:extLst>
            <a:ext uri="{FF2B5EF4-FFF2-40B4-BE49-F238E27FC236}">
              <a16:creationId xmlns:a16="http://schemas.microsoft.com/office/drawing/2014/main" id="{4E5E0CA6-4259-4A6F-82BF-FC5221B6CCC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2" name="5 CuadroTexto" hidden="1">
          <a:extLst>
            <a:ext uri="{FF2B5EF4-FFF2-40B4-BE49-F238E27FC236}">
              <a16:creationId xmlns:a16="http://schemas.microsoft.com/office/drawing/2014/main" id="{7AF6E007-67C5-4A35-A15D-BED9609C737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3" name="5 CuadroTexto" hidden="1">
          <a:extLst>
            <a:ext uri="{FF2B5EF4-FFF2-40B4-BE49-F238E27FC236}">
              <a16:creationId xmlns:a16="http://schemas.microsoft.com/office/drawing/2014/main" id="{A037E1D7-9FFA-4C94-8BC8-E6DAC9A4361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4" name="5 CuadroTexto" hidden="1">
          <a:extLst>
            <a:ext uri="{FF2B5EF4-FFF2-40B4-BE49-F238E27FC236}">
              <a16:creationId xmlns:a16="http://schemas.microsoft.com/office/drawing/2014/main" id="{98A9E697-FA13-4FA1-A3AD-04F937777B9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5" name="5 CuadroTexto" hidden="1">
          <a:extLst>
            <a:ext uri="{FF2B5EF4-FFF2-40B4-BE49-F238E27FC236}">
              <a16:creationId xmlns:a16="http://schemas.microsoft.com/office/drawing/2014/main" id="{E18481C6-2591-4878-8FA7-3CF4A2E6A8B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6" name="5 CuadroTexto" hidden="1">
          <a:extLst>
            <a:ext uri="{FF2B5EF4-FFF2-40B4-BE49-F238E27FC236}">
              <a16:creationId xmlns:a16="http://schemas.microsoft.com/office/drawing/2014/main" id="{58772395-2B71-48FB-9E6D-F037FD50092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7" name="5 CuadroTexto" hidden="1">
          <a:extLst>
            <a:ext uri="{FF2B5EF4-FFF2-40B4-BE49-F238E27FC236}">
              <a16:creationId xmlns:a16="http://schemas.microsoft.com/office/drawing/2014/main" id="{F7390F9F-5660-4349-B4C7-B5C386C60C0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8" name="5 CuadroTexto" hidden="1">
          <a:extLst>
            <a:ext uri="{FF2B5EF4-FFF2-40B4-BE49-F238E27FC236}">
              <a16:creationId xmlns:a16="http://schemas.microsoft.com/office/drawing/2014/main" id="{B4A83FEA-EE9D-4C1B-8A97-139C4986942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89" name="5 CuadroTexto" hidden="1">
          <a:extLst>
            <a:ext uri="{FF2B5EF4-FFF2-40B4-BE49-F238E27FC236}">
              <a16:creationId xmlns:a16="http://schemas.microsoft.com/office/drawing/2014/main" id="{AAA66EDB-F92B-4CFC-AC38-13172738E85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0" name="5 CuadroTexto" hidden="1">
          <a:extLst>
            <a:ext uri="{FF2B5EF4-FFF2-40B4-BE49-F238E27FC236}">
              <a16:creationId xmlns:a16="http://schemas.microsoft.com/office/drawing/2014/main" id="{C13FE39B-EAED-45E3-9D4C-F5BF38C42BB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1" name="5 CuadroTexto" hidden="1">
          <a:extLst>
            <a:ext uri="{FF2B5EF4-FFF2-40B4-BE49-F238E27FC236}">
              <a16:creationId xmlns:a16="http://schemas.microsoft.com/office/drawing/2014/main" id="{89DC78B6-2B7B-4595-BABF-50C013F698F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2" name="5 CuadroTexto" hidden="1">
          <a:extLst>
            <a:ext uri="{FF2B5EF4-FFF2-40B4-BE49-F238E27FC236}">
              <a16:creationId xmlns:a16="http://schemas.microsoft.com/office/drawing/2014/main" id="{0A9B78C2-8443-44AA-8695-1197CD8330B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3" name="5 CuadroTexto" hidden="1">
          <a:extLst>
            <a:ext uri="{FF2B5EF4-FFF2-40B4-BE49-F238E27FC236}">
              <a16:creationId xmlns:a16="http://schemas.microsoft.com/office/drawing/2014/main" id="{6CD37CB1-E6EE-48FE-BF90-2B700B4A631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4" name="5 CuadroTexto" hidden="1">
          <a:extLst>
            <a:ext uri="{FF2B5EF4-FFF2-40B4-BE49-F238E27FC236}">
              <a16:creationId xmlns:a16="http://schemas.microsoft.com/office/drawing/2014/main" id="{EB43EAC6-0616-4748-92B9-AC5C86EEA74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5" name="1 CuadroTexto" hidden="1">
          <a:extLst>
            <a:ext uri="{FF2B5EF4-FFF2-40B4-BE49-F238E27FC236}">
              <a16:creationId xmlns:a16="http://schemas.microsoft.com/office/drawing/2014/main" id="{2ACF0EB7-77EB-438D-B5B0-8915A7F5B4D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6" name="3 CuadroTexto" hidden="1">
          <a:extLst>
            <a:ext uri="{FF2B5EF4-FFF2-40B4-BE49-F238E27FC236}">
              <a16:creationId xmlns:a16="http://schemas.microsoft.com/office/drawing/2014/main" id="{FAF95EFF-B9E2-40AF-8C04-B190862A5A1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7" name="5 CuadroTexto" hidden="1">
          <a:extLst>
            <a:ext uri="{FF2B5EF4-FFF2-40B4-BE49-F238E27FC236}">
              <a16:creationId xmlns:a16="http://schemas.microsoft.com/office/drawing/2014/main" id="{C2FD2730-D2ED-4587-83DF-33311A0D6E7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8" name="5 CuadroTexto" hidden="1">
          <a:extLst>
            <a:ext uri="{FF2B5EF4-FFF2-40B4-BE49-F238E27FC236}">
              <a16:creationId xmlns:a16="http://schemas.microsoft.com/office/drawing/2014/main" id="{2DF392C7-FEE4-4EF0-95D4-10A4EB64E6B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399" name="5 CuadroTexto" hidden="1">
          <a:extLst>
            <a:ext uri="{FF2B5EF4-FFF2-40B4-BE49-F238E27FC236}">
              <a16:creationId xmlns:a16="http://schemas.microsoft.com/office/drawing/2014/main" id="{9727170E-C748-4FFB-ABFE-DCFABACDCFB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0" name="5 CuadroTexto" hidden="1">
          <a:extLst>
            <a:ext uri="{FF2B5EF4-FFF2-40B4-BE49-F238E27FC236}">
              <a16:creationId xmlns:a16="http://schemas.microsoft.com/office/drawing/2014/main" id="{5DD95457-B2D4-4CF2-8D1C-8CC94B018C4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1" name="5 CuadroTexto" hidden="1">
          <a:extLst>
            <a:ext uri="{FF2B5EF4-FFF2-40B4-BE49-F238E27FC236}">
              <a16:creationId xmlns:a16="http://schemas.microsoft.com/office/drawing/2014/main" id="{9FBA7866-FD94-4D58-BBD5-4E92D98F1C4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2" name="5 CuadroTexto" hidden="1">
          <a:extLst>
            <a:ext uri="{FF2B5EF4-FFF2-40B4-BE49-F238E27FC236}">
              <a16:creationId xmlns:a16="http://schemas.microsoft.com/office/drawing/2014/main" id="{C0B42407-3E64-42CF-9C86-1F69BA871C8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3" name="5 CuadroTexto" hidden="1">
          <a:extLst>
            <a:ext uri="{FF2B5EF4-FFF2-40B4-BE49-F238E27FC236}">
              <a16:creationId xmlns:a16="http://schemas.microsoft.com/office/drawing/2014/main" id="{BC01C3D2-B33F-4299-9CF7-CCA2E931F5D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4" name="5 CuadroTexto" hidden="1">
          <a:extLst>
            <a:ext uri="{FF2B5EF4-FFF2-40B4-BE49-F238E27FC236}">
              <a16:creationId xmlns:a16="http://schemas.microsoft.com/office/drawing/2014/main" id="{647EEA8C-87BB-4CD2-ACE9-553AB4B381A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5" name="5 CuadroTexto" hidden="1">
          <a:extLst>
            <a:ext uri="{FF2B5EF4-FFF2-40B4-BE49-F238E27FC236}">
              <a16:creationId xmlns:a16="http://schemas.microsoft.com/office/drawing/2014/main" id="{A866B5B9-1530-4FC9-89F4-7A5635D2C4F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6" name="5 CuadroTexto" hidden="1">
          <a:extLst>
            <a:ext uri="{FF2B5EF4-FFF2-40B4-BE49-F238E27FC236}">
              <a16:creationId xmlns:a16="http://schemas.microsoft.com/office/drawing/2014/main" id="{002A5B29-BA75-4E8C-B98A-1A744B6E429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7" name="5 CuadroTexto" hidden="1">
          <a:extLst>
            <a:ext uri="{FF2B5EF4-FFF2-40B4-BE49-F238E27FC236}">
              <a16:creationId xmlns:a16="http://schemas.microsoft.com/office/drawing/2014/main" id="{8A75B91E-C60E-42B8-AAD5-DF770FC9EBE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8" name="5 CuadroTexto" hidden="1">
          <a:extLst>
            <a:ext uri="{FF2B5EF4-FFF2-40B4-BE49-F238E27FC236}">
              <a16:creationId xmlns:a16="http://schemas.microsoft.com/office/drawing/2014/main" id="{F32784C2-8133-4189-818A-9127C15AE7F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09" name="5 CuadroTexto" hidden="1">
          <a:extLst>
            <a:ext uri="{FF2B5EF4-FFF2-40B4-BE49-F238E27FC236}">
              <a16:creationId xmlns:a16="http://schemas.microsoft.com/office/drawing/2014/main" id="{CD53BCBC-63BE-4C59-9FFC-982EBD53EC2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0" name="5 CuadroTexto" hidden="1">
          <a:extLst>
            <a:ext uri="{FF2B5EF4-FFF2-40B4-BE49-F238E27FC236}">
              <a16:creationId xmlns:a16="http://schemas.microsoft.com/office/drawing/2014/main" id="{473922A0-AD2D-49AD-B76C-FC4D6DEA9B2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1" name="5 CuadroTexto" hidden="1">
          <a:extLst>
            <a:ext uri="{FF2B5EF4-FFF2-40B4-BE49-F238E27FC236}">
              <a16:creationId xmlns:a16="http://schemas.microsoft.com/office/drawing/2014/main" id="{F8268C83-BBD6-4F6B-B076-4743E2C4DD7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2" name="5 CuadroTexto" hidden="1">
          <a:extLst>
            <a:ext uri="{FF2B5EF4-FFF2-40B4-BE49-F238E27FC236}">
              <a16:creationId xmlns:a16="http://schemas.microsoft.com/office/drawing/2014/main" id="{A5F1688F-CC42-4E12-8D9F-804F0EBAFB8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3" name="5 CuadroTexto" hidden="1">
          <a:extLst>
            <a:ext uri="{FF2B5EF4-FFF2-40B4-BE49-F238E27FC236}">
              <a16:creationId xmlns:a16="http://schemas.microsoft.com/office/drawing/2014/main" id="{28234B52-D7BE-4331-8C18-45BAEF9AA09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4" name="5 CuadroTexto" hidden="1">
          <a:extLst>
            <a:ext uri="{FF2B5EF4-FFF2-40B4-BE49-F238E27FC236}">
              <a16:creationId xmlns:a16="http://schemas.microsoft.com/office/drawing/2014/main" id="{1EA21085-466F-456F-8C1F-4FB2F78F1AD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5" name="5 CuadroTexto" hidden="1">
          <a:extLst>
            <a:ext uri="{FF2B5EF4-FFF2-40B4-BE49-F238E27FC236}">
              <a16:creationId xmlns:a16="http://schemas.microsoft.com/office/drawing/2014/main" id="{5CA89084-DB1A-4086-BDD5-31DE84D5A5A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6" name="5 CuadroTexto" hidden="1">
          <a:extLst>
            <a:ext uri="{FF2B5EF4-FFF2-40B4-BE49-F238E27FC236}">
              <a16:creationId xmlns:a16="http://schemas.microsoft.com/office/drawing/2014/main" id="{826DB9EE-5A29-4FEA-9612-6FCC35BBDFB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7" name="5 CuadroTexto" hidden="1">
          <a:extLst>
            <a:ext uri="{FF2B5EF4-FFF2-40B4-BE49-F238E27FC236}">
              <a16:creationId xmlns:a16="http://schemas.microsoft.com/office/drawing/2014/main" id="{E75F80B6-214C-4874-84AE-DBBB1FE544D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8" name="5 CuadroTexto" hidden="1">
          <a:extLst>
            <a:ext uri="{FF2B5EF4-FFF2-40B4-BE49-F238E27FC236}">
              <a16:creationId xmlns:a16="http://schemas.microsoft.com/office/drawing/2014/main" id="{782E3CAA-787D-43FD-89BA-C3F3FF68EED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19" name="5 CuadroTexto" hidden="1">
          <a:extLst>
            <a:ext uri="{FF2B5EF4-FFF2-40B4-BE49-F238E27FC236}">
              <a16:creationId xmlns:a16="http://schemas.microsoft.com/office/drawing/2014/main" id="{95A384FB-3E95-4E73-A0D6-7A67B9A5049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0" name="5 CuadroTexto" hidden="1">
          <a:extLst>
            <a:ext uri="{FF2B5EF4-FFF2-40B4-BE49-F238E27FC236}">
              <a16:creationId xmlns:a16="http://schemas.microsoft.com/office/drawing/2014/main" id="{5D3D79CA-B1F1-49CB-A391-47E74DF2941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1" name="5 CuadroTexto" hidden="1">
          <a:extLst>
            <a:ext uri="{FF2B5EF4-FFF2-40B4-BE49-F238E27FC236}">
              <a16:creationId xmlns:a16="http://schemas.microsoft.com/office/drawing/2014/main" id="{991AD74A-6DCB-4E79-BECF-9A3ED4D063B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2" name="5 CuadroTexto" hidden="1">
          <a:extLst>
            <a:ext uri="{FF2B5EF4-FFF2-40B4-BE49-F238E27FC236}">
              <a16:creationId xmlns:a16="http://schemas.microsoft.com/office/drawing/2014/main" id="{8E41E113-75C5-4465-83E4-F43B0874C21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3" name="5 CuadroTexto" hidden="1">
          <a:extLst>
            <a:ext uri="{FF2B5EF4-FFF2-40B4-BE49-F238E27FC236}">
              <a16:creationId xmlns:a16="http://schemas.microsoft.com/office/drawing/2014/main" id="{B3DB775C-35C9-4F3B-9E67-B7A74164647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4" name="5 CuadroTexto" hidden="1">
          <a:extLst>
            <a:ext uri="{FF2B5EF4-FFF2-40B4-BE49-F238E27FC236}">
              <a16:creationId xmlns:a16="http://schemas.microsoft.com/office/drawing/2014/main" id="{04F53BE5-2EF2-425C-AF46-B2900C7E93C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5" name="5 CuadroTexto" hidden="1">
          <a:extLst>
            <a:ext uri="{FF2B5EF4-FFF2-40B4-BE49-F238E27FC236}">
              <a16:creationId xmlns:a16="http://schemas.microsoft.com/office/drawing/2014/main" id="{BBAE6744-1B56-4B1F-984F-F8B7A38AE33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6" name="5 CuadroTexto" hidden="1">
          <a:extLst>
            <a:ext uri="{FF2B5EF4-FFF2-40B4-BE49-F238E27FC236}">
              <a16:creationId xmlns:a16="http://schemas.microsoft.com/office/drawing/2014/main" id="{9A340F7F-6161-4E2B-BEBC-F5659965355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7" name="5 CuadroTexto" hidden="1">
          <a:extLst>
            <a:ext uri="{FF2B5EF4-FFF2-40B4-BE49-F238E27FC236}">
              <a16:creationId xmlns:a16="http://schemas.microsoft.com/office/drawing/2014/main" id="{D13E7919-2485-4B18-86A5-7143E0AF03E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8" name="5 CuadroTexto" hidden="1">
          <a:extLst>
            <a:ext uri="{FF2B5EF4-FFF2-40B4-BE49-F238E27FC236}">
              <a16:creationId xmlns:a16="http://schemas.microsoft.com/office/drawing/2014/main" id="{E531A98E-6BAF-44C3-A2A8-C4B857DADF4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29" name="2 CuadroTexto" hidden="1">
          <a:extLst>
            <a:ext uri="{FF2B5EF4-FFF2-40B4-BE49-F238E27FC236}">
              <a16:creationId xmlns:a16="http://schemas.microsoft.com/office/drawing/2014/main" id="{8DCE96FC-49D4-49A7-B5D1-32581ADED1A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0" name="5 CuadroTexto" hidden="1">
          <a:extLst>
            <a:ext uri="{FF2B5EF4-FFF2-40B4-BE49-F238E27FC236}">
              <a16:creationId xmlns:a16="http://schemas.microsoft.com/office/drawing/2014/main" id="{881B7E35-7AB2-48D8-B6F8-C48CCFA1932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1" name="5 CuadroTexto" hidden="1">
          <a:extLst>
            <a:ext uri="{FF2B5EF4-FFF2-40B4-BE49-F238E27FC236}">
              <a16:creationId xmlns:a16="http://schemas.microsoft.com/office/drawing/2014/main" id="{3B507196-880C-4D2E-BC9F-751B83787D5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2" name="5 CuadroTexto" hidden="1">
          <a:extLst>
            <a:ext uri="{FF2B5EF4-FFF2-40B4-BE49-F238E27FC236}">
              <a16:creationId xmlns:a16="http://schemas.microsoft.com/office/drawing/2014/main" id="{E2939B6F-3A50-46CC-9654-4DBAE4B2135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3" name="5 CuadroTexto" hidden="1">
          <a:extLst>
            <a:ext uri="{FF2B5EF4-FFF2-40B4-BE49-F238E27FC236}">
              <a16:creationId xmlns:a16="http://schemas.microsoft.com/office/drawing/2014/main" id="{C012CDE2-E180-4034-821A-F7D7D44F8C3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4" name="5 CuadroTexto" hidden="1">
          <a:extLst>
            <a:ext uri="{FF2B5EF4-FFF2-40B4-BE49-F238E27FC236}">
              <a16:creationId xmlns:a16="http://schemas.microsoft.com/office/drawing/2014/main" id="{E765BE71-222D-4BBA-9FCB-C22B92610A7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5" name="5 CuadroTexto" hidden="1">
          <a:extLst>
            <a:ext uri="{FF2B5EF4-FFF2-40B4-BE49-F238E27FC236}">
              <a16:creationId xmlns:a16="http://schemas.microsoft.com/office/drawing/2014/main" id="{92841D71-1C7F-4EB1-B734-13AC4445E6E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6" name="5 CuadroTexto" hidden="1">
          <a:extLst>
            <a:ext uri="{FF2B5EF4-FFF2-40B4-BE49-F238E27FC236}">
              <a16:creationId xmlns:a16="http://schemas.microsoft.com/office/drawing/2014/main" id="{CD69D55C-C4DE-4ED0-98A0-86F06C527AA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7" name="5 CuadroTexto" hidden="1">
          <a:extLst>
            <a:ext uri="{FF2B5EF4-FFF2-40B4-BE49-F238E27FC236}">
              <a16:creationId xmlns:a16="http://schemas.microsoft.com/office/drawing/2014/main" id="{A2719D92-158C-455D-9CB6-D850366D07D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8" name="5 CuadroTexto" hidden="1">
          <a:extLst>
            <a:ext uri="{FF2B5EF4-FFF2-40B4-BE49-F238E27FC236}">
              <a16:creationId xmlns:a16="http://schemas.microsoft.com/office/drawing/2014/main" id="{84A8E234-BF8E-40A8-9262-837222D71E3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39" name="5 CuadroTexto" hidden="1">
          <a:extLst>
            <a:ext uri="{FF2B5EF4-FFF2-40B4-BE49-F238E27FC236}">
              <a16:creationId xmlns:a16="http://schemas.microsoft.com/office/drawing/2014/main" id="{DC2A211A-89BD-4379-AFDB-360E40956C6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0" name="5 CuadroTexto" hidden="1">
          <a:extLst>
            <a:ext uri="{FF2B5EF4-FFF2-40B4-BE49-F238E27FC236}">
              <a16:creationId xmlns:a16="http://schemas.microsoft.com/office/drawing/2014/main" id="{BB3E043D-6E30-4FD8-9E5D-E58B57C8651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1" name="5 CuadroTexto" hidden="1">
          <a:extLst>
            <a:ext uri="{FF2B5EF4-FFF2-40B4-BE49-F238E27FC236}">
              <a16:creationId xmlns:a16="http://schemas.microsoft.com/office/drawing/2014/main" id="{B5F9F96C-96C0-495F-B8AB-13E02FECED5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2" name="5 CuadroTexto" hidden="1">
          <a:extLst>
            <a:ext uri="{FF2B5EF4-FFF2-40B4-BE49-F238E27FC236}">
              <a16:creationId xmlns:a16="http://schemas.microsoft.com/office/drawing/2014/main" id="{96F15461-53C4-4FC6-8DBC-1F4EAF84BDD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3" name="5 CuadroTexto" hidden="1">
          <a:extLst>
            <a:ext uri="{FF2B5EF4-FFF2-40B4-BE49-F238E27FC236}">
              <a16:creationId xmlns:a16="http://schemas.microsoft.com/office/drawing/2014/main" id="{26A443A3-0705-41A6-8FB8-F3AA44FDF3E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4" name="5 CuadroTexto" hidden="1">
          <a:extLst>
            <a:ext uri="{FF2B5EF4-FFF2-40B4-BE49-F238E27FC236}">
              <a16:creationId xmlns:a16="http://schemas.microsoft.com/office/drawing/2014/main" id="{1FF007AB-5D73-4E00-93FE-EC3ADA0EF79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5" name="5 CuadroTexto" hidden="1">
          <a:extLst>
            <a:ext uri="{FF2B5EF4-FFF2-40B4-BE49-F238E27FC236}">
              <a16:creationId xmlns:a16="http://schemas.microsoft.com/office/drawing/2014/main" id="{379BB4E2-44F9-451A-A5DB-24F843AEBAC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6" name="5 CuadroTexto" hidden="1">
          <a:extLst>
            <a:ext uri="{FF2B5EF4-FFF2-40B4-BE49-F238E27FC236}">
              <a16:creationId xmlns:a16="http://schemas.microsoft.com/office/drawing/2014/main" id="{496A6DC7-B641-4CED-A66D-D34E4B703AA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7" name="5 CuadroTexto" hidden="1">
          <a:extLst>
            <a:ext uri="{FF2B5EF4-FFF2-40B4-BE49-F238E27FC236}">
              <a16:creationId xmlns:a16="http://schemas.microsoft.com/office/drawing/2014/main" id="{F4A32B7A-7B79-46CD-B03D-7EF87E42C64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8" name="103 CuadroTexto" hidden="1">
          <a:extLst>
            <a:ext uri="{FF2B5EF4-FFF2-40B4-BE49-F238E27FC236}">
              <a16:creationId xmlns:a16="http://schemas.microsoft.com/office/drawing/2014/main" id="{013C3474-6FA6-4863-861C-DA03E62B865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49" name="2 CuadroTexto" hidden="1">
          <a:extLst>
            <a:ext uri="{FF2B5EF4-FFF2-40B4-BE49-F238E27FC236}">
              <a16:creationId xmlns:a16="http://schemas.microsoft.com/office/drawing/2014/main" id="{4533AB29-EF02-45F6-A276-B1095F55974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0" name="106 CuadroTexto" hidden="1">
          <a:extLst>
            <a:ext uri="{FF2B5EF4-FFF2-40B4-BE49-F238E27FC236}">
              <a16:creationId xmlns:a16="http://schemas.microsoft.com/office/drawing/2014/main" id="{2A54D67F-FA2F-4435-8D80-4BD4DE02215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1" name="2 CuadroTexto" hidden="1">
          <a:extLst>
            <a:ext uri="{FF2B5EF4-FFF2-40B4-BE49-F238E27FC236}">
              <a16:creationId xmlns:a16="http://schemas.microsoft.com/office/drawing/2014/main" id="{266A37C1-A82C-4AA6-A7CA-6B56A65084E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2" name="5 CuadroTexto" hidden="1">
          <a:extLst>
            <a:ext uri="{FF2B5EF4-FFF2-40B4-BE49-F238E27FC236}">
              <a16:creationId xmlns:a16="http://schemas.microsoft.com/office/drawing/2014/main" id="{AED485B2-B1C2-493C-BFAD-6EEC36DD927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3" name="5 CuadroTexto" hidden="1">
          <a:extLst>
            <a:ext uri="{FF2B5EF4-FFF2-40B4-BE49-F238E27FC236}">
              <a16:creationId xmlns:a16="http://schemas.microsoft.com/office/drawing/2014/main" id="{917A3098-2AC6-439F-B252-9D78D2A3198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4" name="5 CuadroTexto" hidden="1">
          <a:extLst>
            <a:ext uri="{FF2B5EF4-FFF2-40B4-BE49-F238E27FC236}">
              <a16:creationId xmlns:a16="http://schemas.microsoft.com/office/drawing/2014/main" id="{EE419E84-446C-4AB0-911F-37A608A9C7E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5" name="5 CuadroTexto" hidden="1">
          <a:extLst>
            <a:ext uri="{FF2B5EF4-FFF2-40B4-BE49-F238E27FC236}">
              <a16:creationId xmlns:a16="http://schemas.microsoft.com/office/drawing/2014/main" id="{C394E835-3A04-4AA9-A445-6F498D859BC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6" name="5 CuadroTexto" hidden="1">
          <a:extLst>
            <a:ext uri="{FF2B5EF4-FFF2-40B4-BE49-F238E27FC236}">
              <a16:creationId xmlns:a16="http://schemas.microsoft.com/office/drawing/2014/main" id="{D38879E2-3BD5-42DE-AAAC-CC292B3203F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7" name="5 CuadroTexto" hidden="1">
          <a:extLst>
            <a:ext uri="{FF2B5EF4-FFF2-40B4-BE49-F238E27FC236}">
              <a16:creationId xmlns:a16="http://schemas.microsoft.com/office/drawing/2014/main" id="{6CD706DA-1800-4311-82BA-2CD3D775520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8" name="5 CuadroTexto" hidden="1">
          <a:extLst>
            <a:ext uri="{FF2B5EF4-FFF2-40B4-BE49-F238E27FC236}">
              <a16:creationId xmlns:a16="http://schemas.microsoft.com/office/drawing/2014/main" id="{C9FB48A5-B6BF-4069-9F42-DF8D5DE1BF2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59" name="5 CuadroTexto" hidden="1">
          <a:extLst>
            <a:ext uri="{FF2B5EF4-FFF2-40B4-BE49-F238E27FC236}">
              <a16:creationId xmlns:a16="http://schemas.microsoft.com/office/drawing/2014/main" id="{91CE7D22-AB1F-460E-BCC1-4C90D7C13B3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0" name="5 CuadroTexto" hidden="1">
          <a:extLst>
            <a:ext uri="{FF2B5EF4-FFF2-40B4-BE49-F238E27FC236}">
              <a16:creationId xmlns:a16="http://schemas.microsoft.com/office/drawing/2014/main" id="{4691245F-0F58-4788-A662-2918E910B90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1" name="5 CuadroTexto" hidden="1">
          <a:extLst>
            <a:ext uri="{FF2B5EF4-FFF2-40B4-BE49-F238E27FC236}">
              <a16:creationId xmlns:a16="http://schemas.microsoft.com/office/drawing/2014/main" id="{E0574EA6-7028-4056-A512-D18EDAF4FF0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2" name="5 CuadroTexto" hidden="1">
          <a:extLst>
            <a:ext uri="{FF2B5EF4-FFF2-40B4-BE49-F238E27FC236}">
              <a16:creationId xmlns:a16="http://schemas.microsoft.com/office/drawing/2014/main" id="{B09B861D-92CE-43B7-A75C-9E9374E8AC0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3" name="5 CuadroTexto" hidden="1">
          <a:extLst>
            <a:ext uri="{FF2B5EF4-FFF2-40B4-BE49-F238E27FC236}">
              <a16:creationId xmlns:a16="http://schemas.microsoft.com/office/drawing/2014/main" id="{13076C55-BC0F-488E-ADB8-9644C8705AA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4" name="5 CuadroTexto" hidden="1">
          <a:extLst>
            <a:ext uri="{FF2B5EF4-FFF2-40B4-BE49-F238E27FC236}">
              <a16:creationId xmlns:a16="http://schemas.microsoft.com/office/drawing/2014/main" id="{C297D664-3D34-43E6-94D7-65009AEC900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5" name="5 CuadroTexto" hidden="1">
          <a:extLst>
            <a:ext uri="{FF2B5EF4-FFF2-40B4-BE49-F238E27FC236}">
              <a16:creationId xmlns:a16="http://schemas.microsoft.com/office/drawing/2014/main" id="{DCFBEF6A-B6FF-4161-A313-8EDD4199C46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6" name="5 CuadroTexto" hidden="1">
          <a:extLst>
            <a:ext uri="{FF2B5EF4-FFF2-40B4-BE49-F238E27FC236}">
              <a16:creationId xmlns:a16="http://schemas.microsoft.com/office/drawing/2014/main" id="{A22341AB-91D6-4413-A9DD-D99B08B9297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7" name="5 CuadroTexto" hidden="1">
          <a:extLst>
            <a:ext uri="{FF2B5EF4-FFF2-40B4-BE49-F238E27FC236}">
              <a16:creationId xmlns:a16="http://schemas.microsoft.com/office/drawing/2014/main" id="{9E34AE12-67F7-4274-BF91-D2966F16C54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8" name="1 CuadroTexto" hidden="1">
          <a:extLst>
            <a:ext uri="{FF2B5EF4-FFF2-40B4-BE49-F238E27FC236}">
              <a16:creationId xmlns:a16="http://schemas.microsoft.com/office/drawing/2014/main" id="{334AF4F8-B548-499B-BF67-B9DE132651F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69" name="3 CuadroTexto" hidden="1">
          <a:extLst>
            <a:ext uri="{FF2B5EF4-FFF2-40B4-BE49-F238E27FC236}">
              <a16:creationId xmlns:a16="http://schemas.microsoft.com/office/drawing/2014/main" id="{5FE545FE-FE4A-4C81-8911-8D2782300DD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0" name="5 CuadroTexto" hidden="1">
          <a:extLst>
            <a:ext uri="{FF2B5EF4-FFF2-40B4-BE49-F238E27FC236}">
              <a16:creationId xmlns:a16="http://schemas.microsoft.com/office/drawing/2014/main" id="{5B356627-DDE6-4970-BC7D-EC1B30A8E06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1" name="5 CuadroTexto" hidden="1">
          <a:extLst>
            <a:ext uri="{FF2B5EF4-FFF2-40B4-BE49-F238E27FC236}">
              <a16:creationId xmlns:a16="http://schemas.microsoft.com/office/drawing/2014/main" id="{574A194F-22FC-4259-BF48-7DB16EDBA9D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2" name="5 CuadroTexto" hidden="1">
          <a:extLst>
            <a:ext uri="{FF2B5EF4-FFF2-40B4-BE49-F238E27FC236}">
              <a16:creationId xmlns:a16="http://schemas.microsoft.com/office/drawing/2014/main" id="{AA2FDDFB-2498-405B-97C8-20BFDCAACBE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3" name="5 CuadroTexto" hidden="1">
          <a:extLst>
            <a:ext uri="{FF2B5EF4-FFF2-40B4-BE49-F238E27FC236}">
              <a16:creationId xmlns:a16="http://schemas.microsoft.com/office/drawing/2014/main" id="{F51CD62A-4F03-4036-B95E-F249B105DA9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4" name="5 CuadroTexto" hidden="1">
          <a:extLst>
            <a:ext uri="{FF2B5EF4-FFF2-40B4-BE49-F238E27FC236}">
              <a16:creationId xmlns:a16="http://schemas.microsoft.com/office/drawing/2014/main" id="{A74BDF0A-D09A-47AE-899D-DE9C836619C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5" name="5 CuadroTexto" hidden="1">
          <a:extLst>
            <a:ext uri="{FF2B5EF4-FFF2-40B4-BE49-F238E27FC236}">
              <a16:creationId xmlns:a16="http://schemas.microsoft.com/office/drawing/2014/main" id="{E6C635CE-D305-402E-B928-185B66534B9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6" name="5 CuadroTexto" hidden="1">
          <a:extLst>
            <a:ext uri="{FF2B5EF4-FFF2-40B4-BE49-F238E27FC236}">
              <a16:creationId xmlns:a16="http://schemas.microsoft.com/office/drawing/2014/main" id="{C68D4087-DE88-4F13-B201-0F409714FDE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7" name="5 CuadroTexto" hidden="1">
          <a:extLst>
            <a:ext uri="{FF2B5EF4-FFF2-40B4-BE49-F238E27FC236}">
              <a16:creationId xmlns:a16="http://schemas.microsoft.com/office/drawing/2014/main" id="{ABDB6A05-67DB-4525-B04B-C9D9F416D57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8" name="5 CuadroTexto" hidden="1">
          <a:extLst>
            <a:ext uri="{FF2B5EF4-FFF2-40B4-BE49-F238E27FC236}">
              <a16:creationId xmlns:a16="http://schemas.microsoft.com/office/drawing/2014/main" id="{B5BE5B0E-6698-4EF5-B355-47D788D99A1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79" name="5 CuadroTexto" hidden="1">
          <a:extLst>
            <a:ext uri="{FF2B5EF4-FFF2-40B4-BE49-F238E27FC236}">
              <a16:creationId xmlns:a16="http://schemas.microsoft.com/office/drawing/2014/main" id="{BFCED49D-E44F-4896-8B0E-24F821EAB78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0" name="5 CuadroTexto" hidden="1">
          <a:extLst>
            <a:ext uri="{FF2B5EF4-FFF2-40B4-BE49-F238E27FC236}">
              <a16:creationId xmlns:a16="http://schemas.microsoft.com/office/drawing/2014/main" id="{B84FC2E6-3A78-462F-B7C4-5DFF864F7FA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1" name="5 CuadroTexto" hidden="1">
          <a:extLst>
            <a:ext uri="{FF2B5EF4-FFF2-40B4-BE49-F238E27FC236}">
              <a16:creationId xmlns:a16="http://schemas.microsoft.com/office/drawing/2014/main" id="{C46E857B-EA04-4DB9-9241-61CF7902FD1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2" name="5 CuadroTexto" hidden="1">
          <a:extLst>
            <a:ext uri="{FF2B5EF4-FFF2-40B4-BE49-F238E27FC236}">
              <a16:creationId xmlns:a16="http://schemas.microsoft.com/office/drawing/2014/main" id="{D06B5CF6-AB4D-45E8-B9B6-CBD99F3E84B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3" name="5 CuadroTexto" hidden="1">
          <a:extLst>
            <a:ext uri="{FF2B5EF4-FFF2-40B4-BE49-F238E27FC236}">
              <a16:creationId xmlns:a16="http://schemas.microsoft.com/office/drawing/2014/main" id="{5C09CFF5-25D9-44E7-9780-89ACC657914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4" name="5 CuadroTexto" hidden="1">
          <a:extLst>
            <a:ext uri="{FF2B5EF4-FFF2-40B4-BE49-F238E27FC236}">
              <a16:creationId xmlns:a16="http://schemas.microsoft.com/office/drawing/2014/main" id="{EE8EE222-07C6-439C-8F1F-15D3AB7AE10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5" name="5 CuadroTexto" hidden="1">
          <a:extLst>
            <a:ext uri="{FF2B5EF4-FFF2-40B4-BE49-F238E27FC236}">
              <a16:creationId xmlns:a16="http://schemas.microsoft.com/office/drawing/2014/main" id="{97DC04F6-258A-4EA3-9619-C4DD45E78B4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6" name="5 CuadroTexto" hidden="1">
          <a:extLst>
            <a:ext uri="{FF2B5EF4-FFF2-40B4-BE49-F238E27FC236}">
              <a16:creationId xmlns:a16="http://schemas.microsoft.com/office/drawing/2014/main" id="{26446353-1EBC-460B-8558-B16728931FA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7" name="5 CuadroTexto" hidden="1">
          <a:extLst>
            <a:ext uri="{FF2B5EF4-FFF2-40B4-BE49-F238E27FC236}">
              <a16:creationId xmlns:a16="http://schemas.microsoft.com/office/drawing/2014/main" id="{5AFC6B0E-3F4D-45E7-8640-EBC9E3D7877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8" name="5 CuadroTexto" hidden="1">
          <a:extLst>
            <a:ext uri="{FF2B5EF4-FFF2-40B4-BE49-F238E27FC236}">
              <a16:creationId xmlns:a16="http://schemas.microsoft.com/office/drawing/2014/main" id="{4689D5FF-117C-4242-881C-60985992C7C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89" name="5 CuadroTexto" hidden="1">
          <a:extLst>
            <a:ext uri="{FF2B5EF4-FFF2-40B4-BE49-F238E27FC236}">
              <a16:creationId xmlns:a16="http://schemas.microsoft.com/office/drawing/2014/main" id="{0752CAA2-35A9-4BFD-B9CB-59D591678CC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0" name="5 CuadroTexto" hidden="1">
          <a:extLst>
            <a:ext uri="{FF2B5EF4-FFF2-40B4-BE49-F238E27FC236}">
              <a16:creationId xmlns:a16="http://schemas.microsoft.com/office/drawing/2014/main" id="{DEC4C335-C8B9-4D23-9149-0E74E24BC54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1" name="5 CuadroTexto" hidden="1">
          <a:extLst>
            <a:ext uri="{FF2B5EF4-FFF2-40B4-BE49-F238E27FC236}">
              <a16:creationId xmlns:a16="http://schemas.microsoft.com/office/drawing/2014/main" id="{6140BD4D-B4D6-481F-857C-8C425F469D5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2" name="5 CuadroTexto" hidden="1">
          <a:extLst>
            <a:ext uri="{FF2B5EF4-FFF2-40B4-BE49-F238E27FC236}">
              <a16:creationId xmlns:a16="http://schemas.microsoft.com/office/drawing/2014/main" id="{06E6BD69-562B-43AF-987B-25EAA61A3D2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3" name="5 CuadroTexto" hidden="1">
          <a:extLst>
            <a:ext uri="{FF2B5EF4-FFF2-40B4-BE49-F238E27FC236}">
              <a16:creationId xmlns:a16="http://schemas.microsoft.com/office/drawing/2014/main" id="{E38EC942-D536-4BA3-9439-2CF1BD6AEBF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4" name="5 CuadroTexto" hidden="1">
          <a:extLst>
            <a:ext uri="{FF2B5EF4-FFF2-40B4-BE49-F238E27FC236}">
              <a16:creationId xmlns:a16="http://schemas.microsoft.com/office/drawing/2014/main" id="{4424A004-ECE8-4916-85D1-99FE1CCFCED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5" name="5 CuadroTexto" hidden="1">
          <a:extLst>
            <a:ext uri="{FF2B5EF4-FFF2-40B4-BE49-F238E27FC236}">
              <a16:creationId xmlns:a16="http://schemas.microsoft.com/office/drawing/2014/main" id="{6D6AC477-19F3-45FE-8D11-C8AE7C2D6A0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6" name="5 CuadroTexto" hidden="1">
          <a:extLst>
            <a:ext uri="{FF2B5EF4-FFF2-40B4-BE49-F238E27FC236}">
              <a16:creationId xmlns:a16="http://schemas.microsoft.com/office/drawing/2014/main" id="{C7D357BE-47C7-48F5-9F67-7CE8F969780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7" name="5 CuadroTexto" hidden="1">
          <a:extLst>
            <a:ext uri="{FF2B5EF4-FFF2-40B4-BE49-F238E27FC236}">
              <a16:creationId xmlns:a16="http://schemas.microsoft.com/office/drawing/2014/main" id="{6246E424-E436-445E-A414-15ED0D24EAF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8" name="5 CuadroTexto" hidden="1">
          <a:extLst>
            <a:ext uri="{FF2B5EF4-FFF2-40B4-BE49-F238E27FC236}">
              <a16:creationId xmlns:a16="http://schemas.microsoft.com/office/drawing/2014/main" id="{9AEA8274-2AE4-4B6A-A1DB-967F71F9400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499" name="5 CuadroTexto" hidden="1">
          <a:extLst>
            <a:ext uri="{FF2B5EF4-FFF2-40B4-BE49-F238E27FC236}">
              <a16:creationId xmlns:a16="http://schemas.microsoft.com/office/drawing/2014/main" id="{AB9BA7DA-37BE-4CAF-A213-8104F7AA8D2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0" name="5 CuadroTexto" hidden="1">
          <a:extLst>
            <a:ext uri="{FF2B5EF4-FFF2-40B4-BE49-F238E27FC236}">
              <a16:creationId xmlns:a16="http://schemas.microsoft.com/office/drawing/2014/main" id="{7EE8365A-1ADC-4569-B2E0-3AC59DBA4DE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1" name="5 CuadroTexto" hidden="1">
          <a:extLst>
            <a:ext uri="{FF2B5EF4-FFF2-40B4-BE49-F238E27FC236}">
              <a16:creationId xmlns:a16="http://schemas.microsoft.com/office/drawing/2014/main" id="{FD1D7180-A283-40E1-840A-2F69D4BAA55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2" name="2 CuadroTexto" hidden="1">
          <a:extLst>
            <a:ext uri="{FF2B5EF4-FFF2-40B4-BE49-F238E27FC236}">
              <a16:creationId xmlns:a16="http://schemas.microsoft.com/office/drawing/2014/main" id="{7404A778-5F74-440B-A84C-66BEF64336F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3" name="5 CuadroTexto" hidden="1">
          <a:extLst>
            <a:ext uri="{FF2B5EF4-FFF2-40B4-BE49-F238E27FC236}">
              <a16:creationId xmlns:a16="http://schemas.microsoft.com/office/drawing/2014/main" id="{F69F2D16-6529-468F-BC14-721876E65185}"/>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4" name="5 CuadroTexto" hidden="1">
          <a:extLst>
            <a:ext uri="{FF2B5EF4-FFF2-40B4-BE49-F238E27FC236}">
              <a16:creationId xmlns:a16="http://schemas.microsoft.com/office/drawing/2014/main" id="{90A81AA7-DF41-414C-8392-BFF25C53377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5" name="5 CuadroTexto" hidden="1">
          <a:extLst>
            <a:ext uri="{FF2B5EF4-FFF2-40B4-BE49-F238E27FC236}">
              <a16:creationId xmlns:a16="http://schemas.microsoft.com/office/drawing/2014/main" id="{117EE53F-DADC-4A2A-9F1E-700E64D41E3D}"/>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6" name="5 CuadroTexto" hidden="1">
          <a:extLst>
            <a:ext uri="{FF2B5EF4-FFF2-40B4-BE49-F238E27FC236}">
              <a16:creationId xmlns:a16="http://schemas.microsoft.com/office/drawing/2014/main" id="{F900401F-D364-4AD0-ABC1-C9AB75AC09F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7" name="5 CuadroTexto" hidden="1">
          <a:extLst>
            <a:ext uri="{FF2B5EF4-FFF2-40B4-BE49-F238E27FC236}">
              <a16:creationId xmlns:a16="http://schemas.microsoft.com/office/drawing/2014/main" id="{BB231DBF-11CB-4728-B4E8-CDF1D17BB75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8" name="5 CuadroTexto" hidden="1">
          <a:extLst>
            <a:ext uri="{FF2B5EF4-FFF2-40B4-BE49-F238E27FC236}">
              <a16:creationId xmlns:a16="http://schemas.microsoft.com/office/drawing/2014/main" id="{CED4DD1A-027E-41C8-BC09-8B7D7DAECC6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09" name="5 CuadroTexto" hidden="1">
          <a:extLst>
            <a:ext uri="{FF2B5EF4-FFF2-40B4-BE49-F238E27FC236}">
              <a16:creationId xmlns:a16="http://schemas.microsoft.com/office/drawing/2014/main" id="{F362D145-A369-4536-AE49-0CC5C3448CA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0" name="5 CuadroTexto" hidden="1">
          <a:extLst>
            <a:ext uri="{FF2B5EF4-FFF2-40B4-BE49-F238E27FC236}">
              <a16:creationId xmlns:a16="http://schemas.microsoft.com/office/drawing/2014/main" id="{75629BE9-C077-4913-B985-51C5DABE6A7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1" name="5 CuadroTexto" hidden="1">
          <a:extLst>
            <a:ext uri="{FF2B5EF4-FFF2-40B4-BE49-F238E27FC236}">
              <a16:creationId xmlns:a16="http://schemas.microsoft.com/office/drawing/2014/main" id="{380CABCD-F0B9-4A57-9134-71B6DD0F06C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2" name="5 CuadroTexto" hidden="1">
          <a:extLst>
            <a:ext uri="{FF2B5EF4-FFF2-40B4-BE49-F238E27FC236}">
              <a16:creationId xmlns:a16="http://schemas.microsoft.com/office/drawing/2014/main" id="{A915F233-4FFA-4A9D-AFEE-EBC7CA23901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3" name="5 CuadroTexto" hidden="1">
          <a:extLst>
            <a:ext uri="{FF2B5EF4-FFF2-40B4-BE49-F238E27FC236}">
              <a16:creationId xmlns:a16="http://schemas.microsoft.com/office/drawing/2014/main" id="{4A4A6E32-8507-41A9-81C6-2DF003E65B84}"/>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4" name="5 CuadroTexto" hidden="1">
          <a:extLst>
            <a:ext uri="{FF2B5EF4-FFF2-40B4-BE49-F238E27FC236}">
              <a16:creationId xmlns:a16="http://schemas.microsoft.com/office/drawing/2014/main" id="{E0BFB7D4-435B-40EE-94A0-90933B9FA41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5" name="5 CuadroTexto" hidden="1">
          <a:extLst>
            <a:ext uri="{FF2B5EF4-FFF2-40B4-BE49-F238E27FC236}">
              <a16:creationId xmlns:a16="http://schemas.microsoft.com/office/drawing/2014/main" id="{86DEAB86-AFDE-4107-A939-631FD28DA6B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6" name="5 CuadroTexto" hidden="1">
          <a:extLst>
            <a:ext uri="{FF2B5EF4-FFF2-40B4-BE49-F238E27FC236}">
              <a16:creationId xmlns:a16="http://schemas.microsoft.com/office/drawing/2014/main" id="{741955DE-D79C-4F20-AFB9-AB24BFEEE22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7" name="5 CuadroTexto" hidden="1">
          <a:extLst>
            <a:ext uri="{FF2B5EF4-FFF2-40B4-BE49-F238E27FC236}">
              <a16:creationId xmlns:a16="http://schemas.microsoft.com/office/drawing/2014/main" id="{86725CB5-9E43-4CC2-AFD9-A0D9976F0CE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8" name="5 CuadroTexto" hidden="1">
          <a:extLst>
            <a:ext uri="{FF2B5EF4-FFF2-40B4-BE49-F238E27FC236}">
              <a16:creationId xmlns:a16="http://schemas.microsoft.com/office/drawing/2014/main" id="{08B021FA-92C9-4A82-BC3F-EA14C92FADC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19" name="5 CuadroTexto" hidden="1">
          <a:extLst>
            <a:ext uri="{FF2B5EF4-FFF2-40B4-BE49-F238E27FC236}">
              <a16:creationId xmlns:a16="http://schemas.microsoft.com/office/drawing/2014/main" id="{C244A449-74C8-4756-B806-5969A0BC0FC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0" name="5 CuadroTexto" hidden="1">
          <a:extLst>
            <a:ext uri="{FF2B5EF4-FFF2-40B4-BE49-F238E27FC236}">
              <a16:creationId xmlns:a16="http://schemas.microsoft.com/office/drawing/2014/main" id="{ACCAEB1F-4169-45C7-80FB-6284C2117E3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1" name="103 CuadroTexto" hidden="1">
          <a:extLst>
            <a:ext uri="{FF2B5EF4-FFF2-40B4-BE49-F238E27FC236}">
              <a16:creationId xmlns:a16="http://schemas.microsoft.com/office/drawing/2014/main" id="{F1DE9521-0DB7-4E54-8FCA-664A5621D6D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2" name="2 CuadroTexto" hidden="1">
          <a:extLst>
            <a:ext uri="{FF2B5EF4-FFF2-40B4-BE49-F238E27FC236}">
              <a16:creationId xmlns:a16="http://schemas.microsoft.com/office/drawing/2014/main" id="{09C1C7EF-E7F9-4076-93E6-51B967293DB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3" name="106 CuadroTexto" hidden="1">
          <a:extLst>
            <a:ext uri="{FF2B5EF4-FFF2-40B4-BE49-F238E27FC236}">
              <a16:creationId xmlns:a16="http://schemas.microsoft.com/office/drawing/2014/main" id="{83E2FB6D-90CF-4E9C-AEB0-C5D89BBA992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4" name="2 CuadroTexto" hidden="1">
          <a:extLst>
            <a:ext uri="{FF2B5EF4-FFF2-40B4-BE49-F238E27FC236}">
              <a16:creationId xmlns:a16="http://schemas.microsoft.com/office/drawing/2014/main" id="{52975C68-9483-48FC-BBA1-C0CD0BEA97E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5" name="5 CuadroTexto" hidden="1">
          <a:extLst>
            <a:ext uri="{FF2B5EF4-FFF2-40B4-BE49-F238E27FC236}">
              <a16:creationId xmlns:a16="http://schemas.microsoft.com/office/drawing/2014/main" id="{2EEB52F0-A96D-40C9-8B28-51A0BF08C1E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6" name="5 CuadroTexto" hidden="1">
          <a:extLst>
            <a:ext uri="{FF2B5EF4-FFF2-40B4-BE49-F238E27FC236}">
              <a16:creationId xmlns:a16="http://schemas.microsoft.com/office/drawing/2014/main" id="{533DFAE0-0EE0-4D30-8297-BBC6251EED7A}"/>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7" name="5 CuadroTexto" hidden="1">
          <a:extLst>
            <a:ext uri="{FF2B5EF4-FFF2-40B4-BE49-F238E27FC236}">
              <a16:creationId xmlns:a16="http://schemas.microsoft.com/office/drawing/2014/main" id="{A13B4A7B-41E7-430A-978D-E49B9CCE6EB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8" name="5 CuadroTexto" hidden="1">
          <a:extLst>
            <a:ext uri="{FF2B5EF4-FFF2-40B4-BE49-F238E27FC236}">
              <a16:creationId xmlns:a16="http://schemas.microsoft.com/office/drawing/2014/main" id="{A5D500A1-C18E-4B09-A64B-7FD8755466D2}"/>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29" name="5 CuadroTexto" hidden="1">
          <a:extLst>
            <a:ext uri="{FF2B5EF4-FFF2-40B4-BE49-F238E27FC236}">
              <a16:creationId xmlns:a16="http://schemas.microsoft.com/office/drawing/2014/main" id="{A2E2E934-EFD5-45C8-BFA4-C5BE4B508028}"/>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0" name="5 CuadroTexto" hidden="1">
          <a:extLst>
            <a:ext uri="{FF2B5EF4-FFF2-40B4-BE49-F238E27FC236}">
              <a16:creationId xmlns:a16="http://schemas.microsoft.com/office/drawing/2014/main" id="{06DAFA4B-0BFD-465B-B63A-4C208A8B6E50}"/>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1" name="5 CuadroTexto" hidden="1">
          <a:extLst>
            <a:ext uri="{FF2B5EF4-FFF2-40B4-BE49-F238E27FC236}">
              <a16:creationId xmlns:a16="http://schemas.microsoft.com/office/drawing/2014/main" id="{6CBA916B-97A1-4EAC-A77A-DDA388C5882B}"/>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2" name="5 CuadroTexto" hidden="1">
          <a:extLst>
            <a:ext uri="{FF2B5EF4-FFF2-40B4-BE49-F238E27FC236}">
              <a16:creationId xmlns:a16="http://schemas.microsoft.com/office/drawing/2014/main" id="{71070AF8-7A73-4D32-8BD2-87239D113546}"/>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3" name="5 CuadroTexto" hidden="1">
          <a:extLst>
            <a:ext uri="{FF2B5EF4-FFF2-40B4-BE49-F238E27FC236}">
              <a16:creationId xmlns:a16="http://schemas.microsoft.com/office/drawing/2014/main" id="{6955E16D-9A7F-40B7-BD12-171A865795CC}"/>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4" name="5 CuadroTexto" hidden="1">
          <a:extLst>
            <a:ext uri="{FF2B5EF4-FFF2-40B4-BE49-F238E27FC236}">
              <a16:creationId xmlns:a16="http://schemas.microsoft.com/office/drawing/2014/main" id="{1DC02C93-BCD3-4B2E-BD24-170E8174661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5" name="5 CuadroTexto" hidden="1">
          <a:extLst>
            <a:ext uri="{FF2B5EF4-FFF2-40B4-BE49-F238E27FC236}">
              <a16:creationId xmlns:a16="http://schemas.microsoft.com/office/drawing/2014/main" id="{619E5696-E881-4AA3-A977-3F1F723A24CE}"/>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6" name="5 CuadroTexto" hidden="1">
          <a:extLst>
            <a:ext uri="{FF2B5EF4-FFF2-40B4-BE49-F238E27FC236}">
              <a16:creationId xmlns:a16="http://schemas.microsoft.com/office/drawing/2014/main" id="{3979DF7C-34A6-4C9E-B9FE-2F6A270A6E51}"/>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7" name="5 CuadroTexto" hidden="1">
          <a:extLst>
            <a:ext uri="{FF2B5EF4-FFF2-40B4-BE49-F238E27FC236}">
              <a16:creationId xmlns:a16="http://schemas.microsoft.com/office/drawing/2014/main" id="{9D677DE2-BC50-487E-9C52-CEDEF70F9507}"/>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8" name="5 CuadroTexto" hidden="1">
          <a:extLst>
            <a:ext uri="{FF2B5EF4-FFF2-40B4-BE49-F238E27FC236}">
              <a16:creationId xmlns:a16="http://schemas.microsoft.com/office/drawing/2014/main" id="{E2B505A4-0015-4893-AAE0-16130EA41F6F}"/>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39" name="5 CuadroTexto" hidden="1">
          <a:extLst>
            <a:ext uri="{FF2B5EF4-FFF2-40B4-BE49-F238E27FC236}">
              <a16:creationId xmlns:a16="http://schemas.microsoft.com/office/drawing/2014/main" id="{DD9FED43-0871-4CA8-8154-CE1E8085DBF9}"/>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1879</xdr:row>
      <xdr:rowOff>0</xdr:rowOff>
    </xdr:from>
    <xdr:ext cx="184731" cy="264560"/>
    <xdr:sp macro="" textlink="">
      <xdr:nvSpPr>
        <xdr:cNvPr id="3540" name="5 CuadroTexto" hidden="1">
          <a:extLst>
            <a:ext uri="{FF2B5EF4-FFF2-40B4-BE49-F238E27FC236}">
              <a16:creationId xmlns:a16="http://schemas.microsoft.com/office/drawing/2014/main" id="{AA60E113-B34F-4A68-AF63-E2CAE8C714F3}"/>
            </a:ext>
          </a:extLst>
        </xdr:cNvPr>
        <xdr:cNvSpPr txBox="1"/>
      </xdr:nvSpPr>
      <xdr:spPr>
        <a:xfrm>
          <a:off x="647700"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2158</xdr:row>
      <xdr:rowOff>0</xdr:rowOff>
    </xdr:from>
    <xdr:ext cx="184731" cy="411538"/>
    <xdr:sp macro="" textlink="">
      <xdr:nvSpPr>
        <xdr:cNvPr id="3541" name="1 CuadroTexto" hidden="1">
          <a:extLst>
            <a:ext uri="{FF2B5EF4-FFF2-40B4-BE49-F238E27FC236}">
              <a16:creationId xmlns:a16="http://schemas.microsoft.com/office/drawing/2014/main" id="{D56DFD85-B8FE-48A6-82EF-2297590C7409}"/>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2" name="3 CuadroTexto" hidden="1">
          <a:extLst>
            <a:ext uri="{FF2B5EF4-FFF2-40B4-BE49-F238E27FC236}">
              <a16:creationId xmlns:a16="http://schemas.microsoft.com/office/drawing/2014/main" id="{5CFA82FE-245E-46E1-8B70-F7A98031C347}"/>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3" name="5 CuadroTexto" hidden="1">
          <a:extLst>
            <a:ext uri="{FF2B5EF4-FFF2-40B4-BE49-F238E27FC236}">
              <a16:creationId xmlns:a16="http://schemas.microsoft.com/office/drawing/2014/main" id="{FAD7670F-8E7E-4E0D-80C5-2004B221D42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4" name="5 CuadroTexto" hidden="1">
          <a:extLst>
            <a:ext uri="{FF2B5EF4-FFF2-40B4-BE49-F238E27FC236}">
              <a16:creationId xmlns:a16="http://schemas.microsoft.com/office/drawing/2014/main" id="{89DCC29B-7E01-4E50-A2C0-887F15F5DAD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5" name="5 CuadroTexto" hidden="1">
          <a:extLst>
            <a:ext uri="{FF2B5EF4-FFF2-40B4-BE49-F238E27FC236}">
              <a16:creationId xmlns:a16="http://schemas.microsoft.com/office/drawing/2014/main" id="{E51D5C24-86E5-414D-83FB-2968ECE55C1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6" name="5 CuadroTexto" hidden="1">
          <a:extLst>
            <a:ext uri="{FF2B5EF4-FFF2-40B4-BE49-F238E27FC236}">
              <a16:creationId xmlns:a16="http://schemas.microsoft.com/office/drawing/2014/main" id="{D9132956-B34C-45DC-8A60-ED029F6F445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7" name="5 CuadroTexto" hidden="1">
          <a:extLst>
            <a:ext uri="{FF2B5EF4-FFF2-40B4-BE49-F238E27FC236}">
              <a16:creationId xmlns:a16="http://schemas.microsoft.com/office/drawing/2014/main" id="{A5513EB3-99CE-4968-9D6B-7C40326A9F4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8" name="5 CuadroTexto" hidden="1">
          <a:extLst>
            <a:ext uri="{FF2B5EF4-FFF2-40B4-BE49-F238E27FC236}">
              <a16:creationId xmlns:a16="http://schemas.microsoft.com/office/drawing/2014/main" id="{E9F23F6A-5C3F-4E9F-A6E0-5D84B55AD8C9}"/>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49" name="5 CuadroTexto" hidden="1">
          <a:extLst>
            <a:ext uri="{FF2B5EF4-FFF2-40B4-BE49-F238E27FC236}">
              <a16:creationId xmlns:a16="http://schemas.microsoft.com/office/drawing/2014/main" id="{02D40A52-ACB4-4FF5-992C-B39A13C547C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0" name="5 CuadroTexto" hidden="1">
          <a:extLst>
            <a:ext uri="{FF2B5EF4-FFF2-40B4-BE49-F238E27FC236}">
              <a16:creationId xmlns:a16="http://schemas.microsoft.com/office/drawing/2014/main" id="{E339C3B4-132E-4371-8492-E0CBAEC05BB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1" name="5 CuadroTexto" hidden="1">
          <a:extLst>
            <a:ext uri="{FF2B5EF4-FFF2-40B4-BE49-F238E27FC236}">
              <a16:creationId xmlns:a16="http://schemas.microsoft.com/office/drawing/2014/main" id="{A586A85D-3A0B-4B0E-913F-08B8D38084CF}"/>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2" name="5 CuadroTexto" hidden="1">
          <a:extLst>
            <a:ext uri="{FF2B5EF4-FFF2-40B4-BE49-F238E27FC236}">
              <a16:creationId xmlns:a16="http://schemas.microsoft.com/office/drawing/2014/main" id="{113AC9F2-DB10-4E08-B4E9-FF35D189477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3" name="5 CuadroTexto" hidden="1">
          <a:extLst>
            <a:ext uri="{FF2B5EF4-FFF2-40B4-BE49-F238E27FC236}">
              <a16:creationId xmlns:a16="http://schemas.microsoft.com/office/drawing/2014/main" id="{A0AE09AB-0E93-43A8-8D6F-A4A26D33BA0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4" name="5 CuadroTexto" hidden="1">
          <a:extLst>
            <a:ext uri="{FF2B5EF4-FFF2-40B4-BE49-F238E27FC236}">
              <a16:creationId xmlns:a16="http://schemas.microsoft.com/office/drawing/2014/main" id="{89C8676E-F1AD-4FB3-9AA9-D518668031F9}"/>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5" name="5 CuadroTexto" hidden="1">
          <a:extLst>
            <a:ext uri="{FF2B5EF4-FFF2-40B4-BE49-F238E27FC236}">
              <a16:creationId xmlns:a16="http://schemas.microsoft.com/office/drawing/2014/main" id="{AF7476D9-E321-416F-A208-FC20FF9B12D0}"/>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6" name="5 CuadroTexto" hidden="1">
          <a:extLst>
            <a:ext uri="{FF2B5EF4-FFF2-40B4-BE49-F238E27FC236}">
              <a16:creationId xmlns:a16="http://schemas.microsoft.com/office/drawing/2014/main" id="{7ABF264D-4EE1-4794-A14D-7A15181E7007}"/>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7" name="5 CuadroTexto" hidden="1">
          <a:extLst>
            <a:ext uri="{FF2B5EF4-FFF2-40B4-BE49-F238E27FC236}">
              <a16:creationId xmlns:a16="http://schemas.microsoft.com/office/drawing/2014/main" id="{6077C357-3B41-4AB6-8A5C-8AC6BE485DEE}"/>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8" name="5 CuadroTexto" hidden="1">
          <a:extLst>
            <a:ext uri="{FF2B5EF4-FFF2-40B4-BE49-F238E27FC236}">
              <a16:creationId xmlns:a16="http://schemas.microsoft.com/office/drawing/2014/main" id="{D7ED7A70-E85F-470C-9C88-D2F92F64909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59" name="5 CuadroTexto" hidden="1">
          <a:extLst>
            <a:ext uri="{FF2B5EF4-FFF2-40B4-BE49-F238E27FC236}">
              <a16:creationId xmlns:a16="http://schemas.microsoft.com/office/drawing/2014/main" id="{978920E6-2A01-47B2-8667-A04B830F3B64}"/>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0" name="5 CuadroTexto" hidden="1">
          <a:extLst>
            <a:ext uri="{FF2B5EF4-FFF2-40B4-BE49-F238E27FC236}">
              <a16:creationId xmlns:a16="http://schemas.microsoft.com/office/drawing/2014/main" id="{F7EC4247-FED2-45B9-A590-9C4FD976FDD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1" name="5 CuadroTexto" hidden="1">
          <a:extLst>
            <a:ext uri="{FF2B5EF4-FFF2-40B4-BE49-F238E27FC236}">
              <a16:creationId xmlns:a16="http://schemas.microsoft.com/office/drawing/2014/main" id="{E6B59C4F-34DE-46E7-9A59-40F0808C96B9}"/>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2" name="5 CuadroTexto" hidden="1">
          <a:extLst>
            <a:ext uri="{FF2B5EF4-FFF2-40B4-BE49-F238E27FC236}">
              <a16:creationId xmlns:a16="http://schemas.microsoft.com/office/drawing/2014/main" id="{3961AFE6-43FD-4D28-A560-12548060B9AA}"/>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3" name="5 CuadroTexto" hidden="1">
          <a:extLst>
            <a:ext uri="{FF2B5EF4-FFF2-40B4-BE49-F238E27FC236}">
              <a16:creationId xmlns:a16="http://schemas.microsoft.com/office/drawing/2014/main" id="{6CE137D2-1887-48DD-8369-9B35A3D7952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4" name="5 CuadroTexto" hidden="1">
          <a:extLst>
            <a:ext uri="{FF2B5EF4-FFF2-40B4-BE49-F238E27FC236}">
              <a16:creationId xmlns:a16="http://schemas.microsoft.com/office/drawing/2014/main" id="{4E8C4AA1-514D-42E1-AF28-C9B4EBBFFE1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5" name="5 CuadroTexto" hidden="1">
          <a:extLst>
            <a:ext uri="{FF2B5EF4-FFF2-40B4-BE49-F238E27FC236}">
              <a16:creationId xmlns:a16="http://schemas.microsoft.com/office/drawing/2014/main" id="{30B5C7E6-C2BC-4D23-971B-57EBBDDABF7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6" name="5 CuadroTexto" hidden="1">
          <a:extLst>
            <a:ext uri="{FF2B5EF4-FFF2-40B4-BE49-F238E27FC236}">
              <a16:creationId xmlns:a16="http://schemas.microsoft.com/office/drawing/2014/main" id="{E1F9EC39-C8B4-49A6-B201-CAD21B77A13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7" name="5 CuadroTexto" hidden="1">
          <a:extLst>
            <a:ext uri="{FF2B5EF4-FFF2-40B4-BE49-F238E27FC236}">
              <a16:creationId xmlns:a16="http://schemas.microsoft.com/office/drawing/2014/main" id="{1BEE06A7-0D1F-43AD-9C2B-7ECCC2BF8EA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8" name="5 CuadroTexto" hidden="1">
          <a:extLst>
            <a:ext uri="{FF2B5EF4-FFF2-40B4-BE49-F238E27FC236}">
              <a16:creationId xmlns:a16="http://schemas.microsoft.com/office/drawing/2014/main" id="{4B81BE42-45B7-4AA9-9E15-B1DEDB9357E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69" name="5 CuadroTexto" hidden="1">
          <a:extLst>
            <a:ext uri="{FF2B5EF4-FFF2-40B4-BE49-F238E27FC236}">
              <a16:creationId xmlns:a16="http://schemas.microsoft.com/office/drawing/2014/main" id="{2D4766DA-6482-424C-8351-4E39BF6A7F89}"/>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0" name="5 CuadroTexto" hidden="1">
          <a:extLst>
            <a:ext uri="{FF2B5EF4-FFF2-40B4-BE49-F238E27FC236}">
              <a16:creationId xmlns:a16="http://schemas.microsoft.com/office/drawing/2014/main" id="{0E134C96-1329-4CBD-917A-040212B2CA3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1" name="5 CuadroTexto" hidden="1">
          <a:extLst>
            <a:ext uri="{FF2B5EF4-FFF2-40B4-BE49-F238E27FC236}">
              <a16:creationId xmlns:a16="http://schemas.microsoft.com/office/drawing/2014/main" id="{E0FACAFA-6037-423A-A92D-D32F9BDEC0D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2" name="5 CuadroTexto" hidden="1">
          <a:extLst>
            <a:ext uri="{FF2B5EF4-FFF2-40B4-BE49-F238E27FC236}">
              <a16:creationId xmlns:a16="http://schemas.microsoft.com/office/drawing/2014/main" id="{04DCA512-8D79-47CE-A1AE-080C4012D658}"/>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3" name="5 CuadroTexto" hidden="1">
          <a:extLst>
            <a:ext uri="{FF2B5EF4-FFF2-40B4-BE49-F238E27FC236}">
              <a16:creationId xmlns:a16="http://schemas.microsoft.com/office/drawing/2014/main" id="{87B881E5-7395-43E4-B2D8-20192A5CF6D2}"/>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4" name="5 CuadroTexto" hidden="1">
          <a:extLst>
            <a:ext uri="{FF2B5EF4-FFF2-40B4-BE49-F238E27FC236}">
              <a16:creationId xmlns:a16="http://schemas.microsoft.com/office/drawing/2014/main" id="{1917791A-50F8-462D-BD12-273BDC1621D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5" name="2 CuadroTexto" hidden="1">
          <a:extLst>
            <a:ext uri="{FF2B5EF4-FFF2-40B4-BE49-F238E27FC236}">
              <a16:creationId xmlns:a16="http://schemas.microsoft.com/office/drawing/2014/main" id="{0051E2CA-CA14-4A55-8864-48A01B612C58}"/>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6" name="5 CuadroTexto" hidden="1">
          <a:extLst>
            <a:ext uri="{FF2B5EF4-FFF2-40B4-BE49-F238E27FC236}">
              <a16:creationId xmlns:a16="http://schemas.microsoft.com/office/drawing/2014/main" id="{2A44E5C3-E0E9-4D45-AEC3-BF8B5A76621E}"/>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7" name="5 CuadroTexto" hidden="1">
          <a:extLst>
            <a:ext uri="{FF2B5EF4-FFF2-40B4-BE49-F238E27FC236}">
              <a16:creationId xmlns:a16="http://schemas.microsoft.com/office/drawing/2014/main" id="{0F48AAF4-1628-452A-8A75-74E152E680A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8" name="5 CuadroTexto" hidden="1">
          <a:extLst>
            <a:ext uri="{FF2B5EF4-FFF2-40B4-BE49-F238E27FC236}">
              <a16:creationId xmlns:a16="http://schemas.microsoft.com/office/drawing/2014/main" id="{E98F48DA-7208-482F-A321-B7577B77EA7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79" name="5 CuadroTexto" hidden="1">
          <a:extLst>
            <a:ext uri="{FF2B5EF4-FFF2-40B4-BE49-F238E27FC236}">
              <a16:creationId xmlns:a16="http://schemas.microsoft.com/office/drawing/2014/main" id="{6B75C373-24CC-4BBB-97A2-D7F14924F90A}"/>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0" name="5 CuadroTexto" hidden="1">
          <a:extLst>
            <a:ext uri="{FF2B5EF4-FFF2-40B4-BE49-F238E27FC236}">
              <a16:creationId xmlns:a16="http://schemas.microsoft.com/office/drawing/2014/main" id="{23A05BC6-F46B-4DD7-AC6C-FDEC7546EDF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1" name="5 CuadroTexto" hidden="1">
          <a:extLst>
            <a:ext uri="{FF2B5EF4-FFF2-40B4-BE49-F238E27FC236}">
              <a16:creationId xmlns:a16="http://schemas.microsoft.com/office/drawing/2014/main" id="{8035B79E-B3DA-45DA-8063-398E878FCA0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2" name="5 CuadroTexto" hidden="1">
          <a:extLst>
            <a:ext uri="{FF2B5EF4-FFF2-40B4-BE49-F238E27FC236}">
              <a16:creationId xmlns:a16="http://schemas.microsoft.com/office/drawing/2014/main" id="{54FEE608-571E-4EA4-8775-D569266A5DB8}"/>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3" name="5 CuadroTexto" hidden="1">
          <a:extLst>
            <a:ext uri="{FF2B5EF4-FFF2-40B4-BE49-F238E27FC236}">
              <a16:creationId xmlns:a16="http://schemas.microsoft.com/office/drawing/2014/main" id="{833921B3-7DAF-46F0-AB9E-4CC11CF1F70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4" name="5 CuadroTexto" hidden="1">
          <a:extLst>
            <a:ext uri="{FF2B5EF4-FFF2-40B4-BE49-F238E27FC236}">
              <a16:creationId xmlns:a16="http://schemas.microsoft.com/office/drawing/2014/main" id="{E40BA8B9-9743-4EDC-AF1D-1EF602774F4A}"/>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5" name="5 CuadroTexto" hidden="1">
          <a:extLst>
            <a:ext uri="{FF2B5EF4-FFF2-40B4-BE49-F238E27FC236}">
              <a16:creationId xmlns:a16="http://schemas.microsoft.com/office/drawing/2014/main" id="{CD88AADA-470F-4E83-9D95-FD959EFCBB7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6" name="5 CuadroTexto" hidden="1">
          <a:extLst>
            <a:ext uri="{FF2B5EF4-FFF2-40B4-BE49-F238E27FC236}">
              <a16:creationId xmlns:a16="http://schemas.microsoft.com/office/drawing/2014/main" id="{9A86E4DF-AD6F-4C85-A71B-62734A56523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7" name="5 CuadroTexto" hidden="1">
          <a:extLst>
            <a:ext uri="{FF2B5EF4-FFF2-40B4-BE49-F238E27FC236}">
              <a16:creationId xmlns:a16="http://schemas.microsoft.com/office/drawing/2014/main" id="{BCFAD514-F325-4EFA-913E-F7E3B5B33E50}"/>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8" name="5 CuadroTexto" hidden="1">
          <a:extLst>
            <a:ext uri="{FF2B5EF4-FFF2-40B4-BE49-F238E27FC236}">
              <a16:creationId xmlns:a16="http://schemas.microsoft.com/office/drawing/2014/main" id="{D5506AD9-A5A2-4BF7-A8EF-8677FADD7C5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89" name="5 CuadroTexto" hidden="1">
          <a:extLst>
            <a:ext uri="{FF2B5EF4-FFF2-40B4-BE49-F238E27FC236}">
              <a16:creationId xmlns:a16="http://schemas.microsoft.com/office/drawing/2014/main" id="{074ACBE2-676B-4B59-8D0D-49A273C47896}"/>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0" name="5 CuadroTexto" hidden="1">
          <a:extLst>
            <a:ext uri="{FF2B5EF4-FFF2-40B4-BE49-F238E27FC236}">
              <a16:creationId xmlns:a16="http://schemas.microsoft.com/office/drawing/2014/main" id="{943B664A-5C93-4A6D-80AF-38D536CD1C77}"/>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1" name="5 CuadroTexto" hidden="1">
          <a:extLst>
            <a:ext uri="{FF2B5EF4-FFF2-40B4-BE49-F238E27FC236}">
              <a16:creationId xmlns:a16="http://schemas.microsoft.com/office/drawing/2014/main" id="{14A0A0F7-2FAC-4E5A-BC09-AAC5A456821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2" name="5 CuadroTexto" hidden="1">
          <a:extLst>
            <a:ext uri="{FF2B5EF4-FFF2-40B4-BE49-F238E27FC236}">
              <a16:creationId xmlns:a16="http://schemas.microsoft.com/office/drawing/2014/main" id="{C1DA1733-77AD-4186-8F14-52E740C2DA5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3" name="5 CuadroTexto" hidden="1">
          <a:extLst>
            <a:ext uri="{FF2B5EF4-FFF2-40B4-BE49-F238E27FC236}">
              <a16:creationId xmlns:a16="http://schemas.microsoft.com/office/drawing/2014/main" id="{0AFE2FA8-B967-46F1-B965-6A39EF22068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4" name="103 CuadroTexto" hidden="1">
          <a:extLst>
            <a:ext uri="{FF2B5EF4-FFF2-40B4-BE49-F238E27FC236}">
              <a16:creationId xmlns:a16="http://schemas.microsoft.com/office/drawing/2014/main" id="{1813228F-A1F8-4B9C-BE6F-8C3444982F43}"/>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5" name="2 CuadroTexto" hidden="1">
          <a:extLst>
            <a:ext uri="{FF2B5EF4-FFF2-40B4-BE49-F238E27FC236}">
              <a16:creationId xmlns:a16="http://schemas.microsoft.com/office/drawing/2014/main" id="{EA264732-C40C-4523-9397-E622DE9E4C1F}"/>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6" name="106 CuadroTexto" hidden="1">
          <a:extLst>
            <a:ext uri="{FF2B5EF4-FFF2-40B4-BE49-F238E27FC236}">
              <a16:creationId xmlns:a16="http://schemas.microsoft.com/office/drawing/2014/main" id="{93AFA19E-289B-4B4D-AF14-2F27587ED195}"/>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7" name="2 CuadroTexto" hidden="1">
          <a:extLst>
            <a:ext uri="{FF2B5EF4-FFF2-40B4-BE49-F238E27FC236}">
              <a16:creationId xmlns:a16="http://schemas.microsoft.com/office/drawing/2014/main" id="{92504046-B913-4223-B9AA-7FA66B2588E7}"/>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8" name="5 CuadroTexto" hidden="1">
          <a:extLst>
            <a:ext uri="{FF2B5EF4-FFF2-40B4-BE49-F238E27FC236}">
              <a16:creationId xmlns:a16="http://schemas.microsoft.com/office/drawing/2014/main" id="{D9B5C102-507B-409C-BE8D-C07D47EBDDE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599" name="5 CuadroTexto" hidden="1">
          <a:extLst>
            <a:ext uri="{FF2B5EF4-FFF2-40B4-BE49-F238E27FC236}">
              <a16:creationId xmlns:a16="http://schemas.microsoft.com/office/drawing/2014/main" id="{2988C868-4768-40F8-9D95-FAE23398FD4A}"/>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0" name="5 CuadroTexto" hidden="1">
          <a:extLst>
            <a:ext uri="{FF2B5EF4-FFF2-40B4-BE49-F238E27FC236}">
              <a16:creationId xmlns:a16="http://schemas.microsoft.com/office/drawing/2014/main" id="{078BDFBB-31AE-4FED-8F70-68EE38658648}"/>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1" name="5 CuadroTexto" hidden="1">
          <a:extLst>
            <a:ext uri="{FF2B5EF4-FFF2-40B4-BE49-F238E27FC236}">
              <a16:creationId xmlns:a16="http://schemas.microsoft.com/office/drawing/2014/main" id="{EC5580F5-9BAE-4493-AB7F-44F640EC5857}"/>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2" name="5 CuadroTexto" hidden="1">
          <a:extLst>
            <a:ext uri="{FF2B5EF4-FFF2-40B4-BE49-F238E27FC236}">
              <a16:creationId xmlns:a16="http://schemas.microsoft.com/office/drawing/2014/main" id="{590225A0-8E15-418F-9845-D9B070045364}"/>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3" name="5 CuadroTexto" hidden="1">
          <a:extLst>
            <a:ext uri="{FF2B5EF4-FFF2-40B4-BE49-F238E27FC236}">
              <a16:creationId xmlns:a16="http://schemas.microsoft.com/office/drawing/2014/main" id="{DABFB7E2-D642-4BA5-B88F-7D72DF9C979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4" name="5 CuadroTexto" hidden="1">
          <a:extLst>
            <a:ext uri="{FF2B5EF4-FFF2-40B4-BE49-F238E27FC236}">
              <a16:creationId xmlns:a16="http://schemas.microsoft.com/office/drawing/2014/main" id="{EBBF8D32-DECF-4AF4-9F69-BC8B33893BEB}"/>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5" name="5 CuadroTexto" hidden="1">
          <a:extLst>
            <a:ext uri="{FF2B5EF4-FFF2-40B4-BE49-F238E27FC236}">
              <a16:creationId xmlns:a16="http://schemas.microsoft.com/office/drawing/2014/main" id="{76020655-EE3F-49CB-A608-C995928E698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6" name="5 CuadroTexto" hidden="1">
          <a:extLst>
            <a:ext uri="{FF2B5EF4-FFF2-40B4-BE49-F238E27FC236}">
              <a16:creationId xmlns:a16="http://schemas.microsoft.com/office/drawing/2014/main" id="{1437AF93-204A-4249-B280-455B8C072EF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7" name="5 CuadroTexto" hidden="1">
          <a:extLst>
            <a:ext uri="{FF2B5EF4-FFF2-40B4-BE49-F238E27FC236}">
              <a16:creationId xmlns:a16="http://schemas.microsoft.com/office/drawing/2014/main" id="{5FE7B5C8-2000-4657-807F-E39B15FC3961}"/>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8" name="5 CuadroTexto" hidden="1">
          <a:extLst>
            <a:ext uri="{FF2B5EF4-FFF2-40B4-BE49-F238E27FC236}">
              <a16:creationId xmlns:a16="http://schemas.microsoft.com/office/drawing/2014/main" id="{A6E79547-1E4B-49DF-B7AD-63FC99E3B3BB}"/>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09" name="5 CuadroTexto" hidden="1">
          <a:extLst>
            <a:ext uri="{FF2B5EF4-FFF2-40B4-BE49-F238E27FC236}">
              <a16:creationId xmlns:a16="http://schemas.microsoft.com/office/drawing/2014/main" id="{68918E5F-6A5B-41F2-8CCD-993F3EB6F0C0}"/>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10" name="5 CuadroTexto" hidden="1">
          <a:extLst>
            <a:ext uri="{FF2B5EF4-FFF2-40B4-BE49-F238E27FC236}">
              <a16:creationId xmlns:a16="http://schemas.microsoft.com/office/drawing/2014/main" id="{6646F992-792E-402C-9FCF-33CCD0DA6AC4}"/>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11" name="5 CuadroTexto" hidden="1">
          <a:extLst>
            <a:ext uri="{FF2B5EF4-FFF2-40B4-BE49-F238E27FC236}">
              <a16:creationId xmlns:a16="http://schemas.microsoft.com/office/drawing/2014/main" id="{41C72AAF-0EF9-4E1A-B812-B85F04AA0C8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12" name="5 CuadroTexto" hidden="1">
          <a:extLst>
            <a:ext uri="{FF2B5EF4-FFF2-40B4-BE49-F238E27FC236}">
              <a16:creationId xmlns:a16="http://schemas.microsoft.com/office/drawing/2014/main" id="{ED48982C-6417-4B09-8277-FBF8A5D207FC}"/>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2158</xdr:row>
      <xdr:rowOff>0</xdr:rowOff>
    </xdr:from>
    <xdr:ext cx="184731" cy="411538"/>
    <xdr:sp macro="" textlink="">
      <xdr:nvSpPr>
        <xdr:cNvPr id="3613" name="5 CuadroTexto" hidden="1">
          <a:extLst>
            <a:ext uri="{FF2B5EF4-FFF2-40B4-BE49-F238E27FC236}">
              <a16:creationId xmlns:a16="http://schemas.microsoft.com/office/drawing/2014/main" id="{B7905FD3-4CFF-4F2E-8005-5BF0ABC434FD}"/>
            </a:ext>
          </a:extLst>
        </xdr:cNvPr>
        <xdr:cNvSpPr txBox="1"/>
      </xdr:nvSpPr>
      <xdr:spPr>
        <a:xfrm>
          <a:off x="647700" y="10201275"/>
          <a:ext cx="184731" cy="41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4" name="1 CuadroTexto" hidden="1">
          <a:extLst>
            <a:ext uri="{FF2B5EF4-FFF2-40B4-BE49-F238E27FC236}">
              <a16:creationId xmlns:a16="http://schemas.microsoft.com/office/drawing/2014/main" id="{463E1F38-4954-4971-BC2D-F8F1D249190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5" name="3 CuadroTexto" hidden="1">
          <a:extLst>
            <a:ext uri="{FF2B5EF4-FFF2-40B4-BE49-F238E27FC236}">
              <a16:creationId xmlns:a16="http://schemas.microsoft.com/office/drawing/2014/main" id="{04BF178D-A524-4B0C-8C7C-0696AAD71659}"/>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6" name="5 CuadroTexto" hidden="1">
          <a:extLst>
            <a:ext uri="{FF2B5EF4-FFF2-40B4-BE49-F238E27FC236}">
              <a16:creationId xmlns:a16="http://schemas.microsoft.com/office/drawing/2014/main" id="{C403E8D4-6837-4E3A-AD81-3F76C49DBC3E}"/>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7" name="5 CuadroTexto" hidden="1">
          <a:extLst>
            <a:ext uri="{FF2B5EF4-FFF2-40B4-BE49-F238E27FC236}">
              <a16:creationId xmlns:a16="http://schemas.microsoft.com/office/drawing/2014/main" id="{61E44D92-631A-4FF4-A8C3-0A65CEC66FB3}"/>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8" name="5 CuadroTexto" hidden="1">
          <a:extLst>
            <a:ext uri="{FF2B5EF4-FFF2-40B4-BE49-F238E27FC236}">
              <a16:creationId xmlns:a16="http://schemas.microsoft.com/office/drawing/2014/main" id="{1182E602-249F-48E2-8AF5-E4AC38E380A9}"/>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19" name="5 CuadroTexto" hidden="1">
          <a:extLst>
            <a:ext uri="{FF2B5EF4-FFF2-40B4-BE49-F238E27FC236}">
              <a16:creationId xmlns:a16="http://schemas.microsoft.com/office/drawing/2014/main" id="{B2CB4EF7-4CC8-404C-B967-41D1E83C992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0" name="5 CuadroTexto" hidden="1">
          <a:extLst>
            <a:ext uri="{FF2B5EF4-FFF2-40B4-BE49-F238E27FC236}">
              <a16:creationId xmlns:a16="http://schemas.microsoft.com/office/drawing/2014/main" id="{6BEE3CB3-DD06-401E-B0F7-3352D56A64E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1" name="5 CuadroTexto" hidden="1">
          <a:extLst>
            <a:ext uri="{FF2B5EF4-FFF2-40B4-BE49-F238E27FC236}">
              <a16:creationId xmlns:a16="http://schemas.microsoft.com/office/drawing/2014/main" id="{0C5DD54A-A593-454D-8C9D-B425517C344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2" name="5 CuadroTexto" hidden="1">
          <a:extLst>
            <a:ext uri="{FF2B5EF4-FFF2-40B4-BE49-F238E27FC236}">
              <a16:creationId xmlns:a16="http://schemas.microsoft.com/office/drawing/2014/main" id="{DBBBE787-CE79-4635-915D-BEFA3C786FA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3" name="5 CuadroTexto" hidden="1">
          <a:extLst>
            <a:ext uri="{FF2B5EF4-FFF2-40B4-BE49-F238E27FC236}">
              <a16:creationId xmlns:a16="http://schemas.microsoft.com/office/drawing/2014/main" id="{BC373B00-1F5D-4449-8B14-FAF9410AC4B9}"/>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4" name="5 CuadroTexto" hidden="1">
          <a:extLst>
            <a:ext uri="{FF2B5EF4-FFF2-40B4-BE49-F238E27FC236}">
              <a16:creationId xmlns:a16="http://schemas.microsoft.com/office/drawing/2014/main" id="{4F40128B-5276-43F5-85D1-5B7DD0CADBAD}"/>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5" name="5 CuadroTexto" hidden="1">
          <a:extLst>
            <a:ext uri="{FF2B5EF4-FFF2-40B4-BE49-F238E27FC236}">
              <a16:creationId xmlns:a16="http://schemas.microsoft.com/office/drawing/2014/main" id="{70A3AAC4-3F7F-44D4-AF22-B4AB4190E08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6" name="5 CuadroTexto" hidden="1">
          <a:extLst>
            <a:ext uri="{FF2B5EF4-FFF2-40B4-BE49-F238E27FC236}">
              <a16:creationId xmlns:a16="http://schemas.microsoft.com/office/drawing/2014/main" id="{673D3E4D-F736-4289-82F4-FCFA5838E2CE}"/>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7" name="5 CuadroTexto" hidden="1">
          <a:extLst>
            <a:ext uri="{FF2B5EF4-FFF2-40B4-BE49-F238E27FC236}">
              <a16:creationId xmlns:a16="http://schemas.microsoft.com/office/drawing/2014/main" id="{A62498D7-9F49-4827-BB27-4FF96BC92BAE}"/>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8" name="5 CuadroTexto" hidden="1">
          <a:extLst>
            <a:ext uri="{FF2B5EF4-FFF2-40B4-BE49-F238E27FC236}">
              <a16:creationId xmlns:a16="http://schemas.microsoft.com/office/drawing/2014/main" id="{C51E3A49-45C7-449D-A2AA-756C53A37532}"/>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29" name="5 CuadroTexto" hidden="1">
          <a:extLst>
            <a:ext uri="{FF2B5EF4-FFF2-40B4-BE49-F238E27FC236}">
              <a16:creationId xmlns:a16="http://schemas.microsoft.com/office/drawing/2014/main" id="{B1F2B0AD-E454-44BA-8BC9-03520315BD8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0" name="5 CuadroTexto" hidden="1">
          <a:extLst>
            <a:ext uri="{FF2B5EF4-FFF2-40B4-BE49-F238E27FC236}">
              <a16:creationId xmlns:a16="http://schemas.microsoft.com/office/drawing/2014/main" id="{0387F22A-F67B-4C73-981D-FF42FDF907A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1" name="5 CuadroTexto" hidden="1">
          <a:extLst>
            <a:ext uri="{FF2B5EF4-FFF2-40B4-BE49-F238E27FC236}">
              <a16:creationId xmlns:a16="http://schemas.microsoft.com/office/drawing/2014/main" id="{A0F7A201-C495-4C9E-93DA-87448193DF7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2" name="5 CuadroTexto" hidden="1">
          <a:extLst>
            <a:ext uri="{FF2B5EF4-FFF2-40B4-BE49-F238E27FC236}">
              <a16:creationId xmlns:a16="http://schemas.microsoft.com/office/drawing/2014/main" id="{AD650B6E-31EF-467F-8C89-93AD9E84360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3" name="5 CuadroTexto" hidden="1">
          <a:extLst>
            <a:ext uri="{FF2B5EF4-FFF2-40B4-BE49-F238E27FC236}">
              <a16:creationId xmlns:a16="http://schemas.microsoft.com/office/drawing/2014/main" id="{FF4AC791-DEDB-46E3-BA51-5558D167D16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4" name="5 CuadroTexto" hidden="1">
          <a:extLst>
            <a:ext uri="{FF2B5EF4-FFF2-40B4-BE49-F238E27FC236}">
              <a16:creationId xmlns:a16="http://schemas.microsoft.com/office/drawing/2014/main" id="{23769FE9-0055-4C82-BE0D-DDDBBE73053C}"/>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5" name="5 CuadroTexto" hidden="1">
          <a:extLst>
            <a:ext uri="{FF2B5EF4-FFF2-40B4-BE49-F238E27FC236}">
              <a16:creationId xmlns:a16="http://schemas.microsoft.com/office/drawing/2014/main" id="{E65C3CD8-09C4-4398-83A4-80ECF3F84EA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6" name="5 CuadroTexto" hidden="1">
          <a:extLst>
            <a:ext uri="{FF2B5EF4-FFF2-40B4-BE49-F238E27FC236}">
              <a16:creationId xmlns:a16="http://schemas.microsoft.com/office/drawing/2014/main" id="{4317DFB7-3712-4517-A322-88437FBF8679}"/>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7" name="5 CuadroTexto" hidden="1">
          <a:extLst>
            <a:ext uri="{FF2B5EF4-FFF2-40B4-BE49-F238E27FC236}">
              <a16:creationId xmlns:a16="http://schemas.microsoft.com/office/drawing/2014/main" id="{F3919E78-AB4C-4886-AEE2-E5328C57685C}"/>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8" name="5 CuadroTexto" hidden="1">
          <a:extLst>
            <a:ext uri="{FF2B5EF4-FFF2-40B4-BE49-F238E27FC236}">
              <a16:creationId xmlns:a16="http://schemas.microsoft.com/office/drawing/2014/main" id="{EDFF548A-D187-49B5-80AF-183388BAD6E8}"/>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39" name="5 CuadroTexto" hidden="1">
          <a:extLst>
            <a:ext uri="{FF2B5EF4-FFF2-40B4-BE49-F238E27FC236}">
              <a16:creationId xmlns:a16="http://schemas.microsoft.com/office/drawing/2014/main" id="{7CABAD11-53F9-4C3C-8A57-DFC6BDEAEA0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0" name="5 CuadroTexto" hidden="1">
          <a:extLst>
            <a:ext uri="{FF2B5EF4-FFF2-40B4-BE49-F238E27FC236}">
              <a16:creationId xmlns:a16="http://schemas.microsoft.com/office/drawing/2014/main" id="{7265D82E-3393-4320-87DE-25895CF2A6A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1" name="5 CuadroTexto" hidden="1">
          <a:extLst>
            <a:ext uri="{FF2B5EF4-FFF2-40B4-BE49-F238E27FC236}">
              <a16:creationId xmlns:a16="http://schemas.microsoft.com/office/drawing/2014/main" id="{1DD7CC8C-C4E1-4EB3-ACE0-C7323EA327CE}"/>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2" name="5 CuadroTexto" hidden="1">
          <a:extLst>
            <a:ext uri="{FF2B5EF4-FFF2-40B4-BE49-F238E27FC236}">
              <a16:creationId xmlns:a16="http://schemas.microsoft.com/office/drawing/2014/main" id="{74658FC1-A3FB-41BF-9051-E8CE97AC627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3" name="5 CuadroTexto" hidden="1">
          <a:extLst>
            <a:ext uri="{FF2B5EF4-FFF2-40B4-BE49-F238E27FC236}">
              <a16:creationId xmlns:a16="http://schemas.microsoft.com/office/drawing/2014/main" id="{9CA6DC30-F399-409D-844B-260482B5BD92}"/>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4" name="5 CuadroTexto" hidden="1">
          <a:extLst>
            <a:ext uri="{FF2B5EF4-FFF2-40B4-BE49-F238E27FC236}">
              <a16:creationId xmlns:a16="http://schemas.microsoft.com/office/drawing/2014/main" id="{5E4CA394-91B0-4204-A93E-123A7FDB207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5" name="5 CuadroTexto" hidden="1">
          <a:extLst>
            <a:ext uri="{FF2B5EF4-FFF2-40B4-BE49-F238E27FC236}">
              <a16:creationId xmlns:a16="http://schemas.microsoft.com/office/drawing/2014/main" id="{B4CFA823-A5EA-45FB-8E91-CFA985BB05C5}"/>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6" name="5 CuadroTexto" hidden="1">
          <a:extLst>
            <a:ext uri="{FF2B5EF4-FFF2-40B4-BE49-F238E27FC236}">
              <a16:creationId xmlns:a16="http://schemas.microsoft.com/office/drawing/2014/main" id="{5D7098D5-A4FA-41C9-BB15-D2D3A650C51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7" name="5 CuadroTexto" hidden="1">
          <a:extLst>
            <a:ext uri="{FF2B5EF4-FFF2-40B4-BE49-F238E27FC236}">
              <a16:creationId xmlns:a16="http://schemas.microsoft.com/office/drawing/2014/main" id="{43892A7F-6DB8-447E-AF83-6330E834C15A}"/>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8" name="2 CuadroTexto" hidden="1">
          <a:extLst>
            <a:ext uri="{FF2B5EF4-FFF2-40B4-BE49-F238E27FC236}">
              <a16:creationId xmlns:a16="http://schemas.microsoft.com/office/drawing/2014/main" id="{7D82AE95-A342-4700-9963-E100201224B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49" name="5 CuadroTexto" hidden="1">
          <a:extLst>
            <a:ext uri="{FF2B5EF4-FFF2-40B4-BE49-F238E27FC236}">
              <a16:creationId xmlns:a16="http://schemas.microsoft.com/office/drawing/2014/main" id="{6A6EACBE-6FDB-41C8-908D-D669D20DFF15}"/>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0" name="5 CuadroTexto" hidden="1">
          <a:extLst>
            <a:ext uri="{FF2B5EF4-FFF2-40B4-BE49-F238E27FC236}">
              <a16:creationId xmlns:a16="http://schemas.microsoft.com/office/drawing/2014/main" id="{78257932-DC41-4CB4-A35B-18EE624DF9D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1" name="5 CuadroTexto" hidden="1">
          <a:extLst>
            <a:ext uri="{FF2B5EF4-FFF2-40B4-BE49-F238E27FC236}">
              <a16:creationId xmlns:a16="http://schemas.microsoft.com/office/drawing/2014/main" id="{93B045EA-DD29-40F3-A2DA-7ABA26D85C9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2" name="5 CuadroTexto" hidden="1">
          <a:extLst>
            <a:ext uri="{FF2B5EF4-FFF2-40B4-BE49-F238E27FC236}">
              <a16:creationId xmlns:a16="http://schemas.microsoft.com/office/drawing/2014/main" id="{300C291B-B8D5-45D0-B50B-C93A305CF846}"/>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3" name="5 CuadroTexto" hidden="1">
          <a:extLst>
            <a:ext uri="{FF2B5EF4-FFF2-40B4-BE49-F238E27FC236}">
              <a16:creationId xmlns:a16="http://schemas.microsoft.com/office/drawing/2014/main" id="{7F24F947-6E36-4A7A-B5BA-73CCB6E0CC1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4" name="5 CuadroTexto" hidden="1">
          <a:extLst>
            <a:ext uri="{FF2B5EF4-FFF2-40B4-BE49-F238E27FC236}">
              <a16:creationId xmlns:a16="http://schemas.microsoft.com/office/drawing/2014/main" id="{5FFF977F-33B5-4EA6-964A-D9B76AF997F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5" name="5 CuadroTexto" hidden="1">
          <a:extLst>
            <a:ext uri="{FF2B5EF4-FFF2-40B4-BE49-F238E27FC236}">
              <a16:creationId xmlns:a16="http://schemas.microsoft.com/office/drawing/2014/main" id="{E3AE8A4F-3BB7-45A9-BA58-FFDA6A1222E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6" name="5 CuadroTexto" hidden="1">
          <a:extLst>
            <a:ext uri="{FF2B5EF4-FFF2-40B4-BE49-F238E27FC236}">
              <a16:creationId xmlns:a16="http://schemas.microsoft.com/office/drawing/2014/main" id="{8972473A-41AE-4555-8880-A801A4D3F5B2}"/>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7" name="5 CuadroTexto" hidden="1">
          <a:extLst>
            <a:ext uri="{FF2B5EF4-FFF2-40B4-BE49-F238E27FC236}">
              <a16:creationId xmlns:a16="http://schemas.microsoft.com/office/drawing/2014/main" id="{1DDCDC13-12C6-40CB-A93F-A2CBAFB36E5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8" name="5 CuadroTexto" hidden="1">
          <a:extLst>
            <a:ext uri="{FF2B5EF4-FFF2-40B4-BE49-F238E27FC236}">
              <a16:creationId xmlns:a16="http://schemas.microsoft.com/office/drawing/2014/main" id="{DA2C349A-664F-4AB9-A689-EA219C783E13}"/>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59" name="5 CuadroTexto" hidden="1">
          <a:extLst>
            <a:ext uri="{FF2B5EF4-FFF2-40B4-BE49-F238E27FC236}">
              <a16:creationId xmlns:a16="http://schemas.microsoft.com/office/drawing/2014/main" id="{9C8194A9-9D5F-49EB-BA4A-9AFE85981C9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0" name="5 CuadroTexto" hidden="1">
          <a:extLst>
            <a:ext uri="{FF2B5EF4-FFF2-40B4-BE49-F238E27FC236}">
              <a16:creationId xmlns:a16="http://schemas.microsoft.com/office/drawing/2014/main" id="{21588950-BB68-44BA-88BF-680A531AB9D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1" name="5 CuadroTexto" hidden="1">
          <a:extLst>
            <a:ext uri="{FF2B5EF4-FFF2-40B4-BE49-F238E27FC236}">
              <a16:creationId xmlns:a16="http://schemas.microsoft.com/office/drawing/2014/main" id="{E5405112-AC90-4F01-BA30-89CEFD9B779C}"/>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2" name="5 CuadroTexto" hidden="1">
          <a:extLst>
            <a:ext uri="{FF2B5EF4-FFF2-40B4-BE49-F238E27FC236}">
              <a16:creationId xmlns:a16="http://schemas.microsoft.com/office/drawing/2014/main" id="{6A96329C-A207-4327-B689-E306029C51E5}"/>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3" name="5 CuadroTexto" hidden="1">
          <a:extLst>
            <a:ext uri="{FF2B5EF4-FFF2-40B4-BE49-F238E27FC236}">
              <a16:creationId xmlns:a16="http://schemas.microsoft.com/office/drawing/2014/main" id="{D9065C6A-0044-4110-8F99-EAFE6ED9DC88}"/>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4" name="5 CuadroTexto" hidden="1">
          <a:extLst>
            <a:ext uri="{FF2B5EF4-FFF2-40B4-BE49-F238E27FC236}">
              <a16:creationId xmlns:a16="http://schemas.microsoft.com/office/drawing/2014/main" id="{5F822D38-BC6A-443F-87E4-20D088A37805}"/>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5" name="5 CuadroTexto" hidden="1">
          <a:extLst>
            <a:ext uri="{FF2B5EF4-FFF2-40B4-BE49-F238E27FC236}">
              <a16:creationId xmlns:a16="http://schemas.microsoft.com/office/drawing/2014/main" id="{90CC56A3-6A3D-487B-8FDF-FBDCE58F4DA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6" name="5 CuadroTexto" hidden="1">
          <a:extLst>
            <a:ext uri="{FF2B5EF4-FFF2-40B4-BE49-F238E27FC236}">
              <a16:creationId xmlns:a16="http://schemas.microsoft.com/office/drawing/2014/main" id="{722E9D0A-739D-4334-931C-01FD7444B732}"/>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7" name="103 CuadroTexto" hidden="1">
          <a:extLst>
            <a:ext uri="{FF2B5EF4-FFF2-40B4-BE49-F238E27FC236}">
              <a16:creationId xmlns:a16="http://schemas.microsoft.com/office/drawing/2014/main" id="{EEB4E6D9-197F-44DE-A0F3-F9A9A0C6B7E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8" name="2 CuadroTexto" hidden="1">
          <a:extLst>
            <a:ext uri="{FF2B5EF4-FFF2-40B4-BE49-F238E27FC236}">
              <a16:creationId xmlns:a16="http://schemas.microsoft.com/office/drawing/2014/main" id="{E3BA559A-DB82-499A-B57B-5963F471C7B5}"/>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69" name="106 CuadroTexto" hidden="1">
          <a:extLst>
            <a:ext uri="{FF2B5EF4-FFF2-40B4-BE49-F238E27FC236}">
              <a16:creationId xmlns:a16="http://schemas.microsoft.com/office/drawing/2014/main" id="{8FCFAFFE-3B12-4477-876D-A70E49BFCFC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0" name="2 CuadroTexto" hidden="1">
          <a:extLst>
            <a:ext uri="{FF2B5EF4-FFF2-40B4-BE49-F238E27FC236}">
              <a16:creationId xmlns:a16="http://schemas.microsoft.com/office/drawing/2014/main" id="{7C06F97E-7EFE-483C-828A-2C6FD8F684D8}"/>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1" name="5 CuadroTexto" hidden="1">
          <a:extLst>
            <a:ext uri="{FF2B5EF4-FFF2-40B4-BE49-F238E27FC236}">
              <a16:creationId xmlns:a16="http://schemas.microsoft.com/office/drawing/2014/main" id="{AE32C6AA-5E06-4496-B22C-00A7CE63E44A}"/>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2" name="5 CuadroTexto" hidden="1">
          <a:extLst>
            <a:ext uri="{FF2B5EF4-FFF2-40B4-BE49-F238E27FC236}">
              <a16:creationId xmlns:a16="http://schemas.microsoft.com/office/drawing/2014/main" id="{7B7F5563-0E6E-445C-B963-3C4575CF984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3" name="5 CuadroTexto" hidden="1">
          <a:extLst>
            <a:ext uri="{FF2B5EF4-FFF2-40B4-BE49-F238E27FC236}">
              <a16:creationId xmlns:a16="http://schemas.microsoft.com/office/drawing/2014/main" id="{F6C60A51-2918-4249-AD01-4A69625B087B}"/>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4" name="5 CuadroTexto" hidden="1">
          <a:extLst>
            <a:ext uri="{FF2B5EF4-FFF2-40B4-BE49-F238E27FC236}">
              <a16:creationId xmlns:a16="http://schemas.microsoft.com/office/drawing/2014/main" id="{63E7D1B2-EABC-4B70-9877-CFC6AE12C4A4}"/>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5" name="5 CuadroTexto" hidden="1">
          <a:extLst>
            <a:ext uri="{FF2B5EF4-FFF2-40B4-BE49-F238E27FC236}">
              <a16:creationId xmlns:a16="http://schemas.microsoft.com/office/drawing/2014/main" id="{D1BC6056-8743-49F7-9D7C-2AA8EA9CC60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6" name="5 CuadroTexto" hidden="1">
          <a:extLst>
            <a:ext uri="{FF2B5EF4-FFF2-40B4-BE49-F238E27FC236}">
              <a16:creationId xmlns:a16="http://schemas.microsoft.com/office/drawing/2014/main" id="{F329D151-CF08-46ED-BC08-0EF272619BD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7" name="5 CuadroTexto" hidden="1">
          <a:extLst>
            <a:ext uri="{FF2B5EF4-FFF2-40B4-BE49-F238E27FC236}">
              <a16:creationId xmlns:a16="http://schemas.microsoft.com/office/drawing/2014/main" id="{CC00E5D0-7DA9-4F5B-B745-ACC88B7329C8}"/>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8" name="5 CuadroTexto" hidden="1">
          <a:extLst>
            <a:ext uri="{FF2B5EF4-FFF2-40B4-BE49-F238E27FC236}">
              <a16:creationId xmlns:a16="http://schemas.microsoft.com/office/drawing/2014/main" id="{D724E5CF-E82F-4EC5-9482-523598EE2A70}"/>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79" name="5 CuadroTexto" hidden="1">
          <a:extLst>
            <a:ext uri="{FF2B5EF4-FFF2-40B4-BE49-F238E27FC236}">
              <a16:creationId xmlns:a16="http://schemas.microsoft.com/office/drawing/2014/main" id="{004934E9-ED2F-4A1A-8670-84B20569ED7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0" name="5 CuadroTexto" hidden="1">
          <a:extLst>
            <a:ext uri="{FF2B5EF4-FFF2-40B4-BE49-F238E27FC236}">
              <a16:creationId xmlns:a16="http://schemas.microsoft.com/office/drawing/2014/main" id="{D760B9E9-14D2-4D23-BBF7-CA65386F69B9}"/>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1" name="5 CuadroTexto" hidden="1">
          <a:extLst>
            <a:ext uri="{FF2B5EF4-FFF2-40B4-BE49-F238E27FC236}">
              <a16:creationId xmlns:a16="http://schemas.microsoft.com/office/drawing/2014/main" id="{24B41DAB-0516-4519-9857-308D07F729C1}"/>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2" name="5 CuadroTexto" hidden="1">
          <a:extLst>
            <a:ext uri="{FF2B5EF4-FFF2-40B4-BE49-F238E27FC236}">
              <a16:creationId xmlns:a16="http://schemas.microsoft.com/office/drawing/2014/main" id="{89CA6E02-67E4-42C7-BB09-F14FA7BFC022}"/>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3" name="5 CuadroTexto" hidden="1">
          <a:extLst>
            <a:ext uri="{FF2B5EF4-FFF2-40B4-BE49-F238E27FC236}">
              <a16:creationId xmlns:a16="http://schemas.microsoft.com/office/drawing/2014/main" id="{69A46511-B4CA-4000-9772-3FCB85C3E5CC}"/>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4" name="5 CuadroTexto" hidden="1">
          <a:extLst>
            <a:ext uri="{FF2B5EF4-FFF2-40B4-BE49-F238E27FC236}">
              <a16:creationId xmlns:a16="http://schemas.microsoft.com/office/drawing/2014/main" id="{E005A911-87BD-485F-8F07-2E64E1C0798F}"/>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5" name="5 CuadroTexto" hidden="1">
          <a:extLst>
            <a:ext uri="{FF2B5EF4-FFF2-40B4-BE49-F238E27FC236}">
              <a16:creationId xmlns:a16="http://schemas.microsoft.com/office/drawing/2014/main" id="{F5521C39-13C5-4FAA-881D-60A51B4695F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2308</xdr:row>
      <xdr:rowOff>0</xdr:rowOff>
    </xdr:from>
    <xdr:ext cx="184731" cy="264560"/>
    <xdr:sp macro="" textlink="">
      <xdr:nvSpPr>
        <xdr:cNvPr id="3686" name="5 CuadroTexto" hidden="1">
          <a:extLst>
            <a:ext uri="{FF2B5EF4-FFF2-40B4-BE49-F238E27FC236}">
              <a16:creationId xmlns:a16="http://schemas.microsoft.com/office/drawing/2014/main" id="{5E2BE16A-62AD-47CD-8985-3B8F684FAED7}"/>
            </a:ext>
          </a:extLst>
        </xdr:cNvPr>
        <xdr:cNvSpPr txBox="1"/>
      </xdr:nvSpPr>
      <xdr:spPr>
        <a:xfrm>
          <a:off x="647700" y="122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87" name="182 CuadroTexto" hidden="1">
          <a:extLst>
            <a:ext uri="{FF2B5EF4-FFF2-40B4-BE49-F238E27FC236}">
              <a16:creationId xmlns:a16="http://schemas.microsoft.com/office/drawing/2014/main" id="{0F6937F4-B711-440A-9FAD-11194A2ECFD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88" name="183 CuadroTexto" hidden="1">
          <a:extLst>
            <a:ext uri="{FF2B5EF4-FFF2-40B4-BE49-F238E27FC236}">
              <a16:creationId xmlns:a16="http://schemas.microsoft.com/office/drawing/2014/main" id="{2E70CFBA-FE5D-4D8C-8C8C-F11448452D2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89" name="5 CuadroTexto" hidden="1">
          <a:extLst>
            <a:ext uri="{FF2B5EF4-FFF2-40B4-BE49-F238E27FC236}">
              <a16:creationId xmlns:a16="http://schemas.microsoft.com/office/drawing/2014/main" id="{FD77CBB8-01C5-4955-8F5B-C426BF3D75A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0" name="5 CuadroTexto" hidden="1">
          <a:extLst>
            <a:ext uri="{FF2B5EF4-FFF2-40B4-BE49-F238E27FC236}">
              <a16:creationId xmlns:a16="http://schemas.microsoft.com/office/drawing/2014/main" id="{488376B6-DE9F-4C39-AFF7-FB58F343A33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1" name="5 CuadroTexto" hidden="1">
          <a:extLst>
            <a:ext uri="{FF2B5EF4-FFF2-40B4-BE49-F238E27FC236}">
              <a16:creationId xmlns:a16="http://schemas.microsoft.com/office/drawing/2014/main" id="{DB3DD6B5-CB2A-4022-872D-14B6403ABD7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2" name="5 CuadroTexto" hidden="1">
          <a:extLst>
            <a:ext uri="{FF2B5EF4-FFF2-40B4-BE49-F238E27FC236}">
              <a16:creationId xmlns:a16="http://schemas.microsoft.com/office/drawing/2014/main" id="{342FA593-1606-4350-9F51-2CD710DCC69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3" name="5 CuadroTexto" hidden="1">
          <a:extLst>
            <a:ext uri="{FF2B5EF4-FFF2-40B4-BE49-F238E27FC236}">
              <a16:creationId xmlns:a16="http://schemas.microsoft.com/office/drawing/2014/main" id="{E52285C1-0EF0-46D0-8039-D09B043DD61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4" name="5 CuadroTexto" hidden="1">
          <a:extLst>
            <a:ext uri="{FF2B5EF4-FFF2-40B4-BE49-F238E27FC236}">
              <a16:creationId xmlns:a16="http://schemas.microsoft.com/office/drawing/2014/main" id="{80CEF529-556B-4010-9781-365AC36CDF8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5" name="5 CuadroTexto" hidden="1">
          <a:extLst>
            <a:ext uri="{FF2B5EF4-FFF2-40B4-BE49-F238E27FC236}">
              <a16:creationId xmlns:a16="http://schemas.microsoft.com/office/drawing/2014/main" id="{F993E587-F7A7-45DC-8E3D-F76A444C5E6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6" name="5 CuadroTexto" hidden="1">
          <a:extLst>
            <a:ext uri="{FF2B5EF4-FFF2-40B4-BE49-F238E27FC236}">
              <a16:creationId xmlns:a16="http://schemas.microsoft.com/office/drawing/2014/main" id="{A2B887E1-7A78-421A-A683-C51E5E95569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7" name="5 CuadroTexto" hidden="1">
          <a:extLst>
            <a:ext uri="{FF2B5EF4-FFF2-40B4-BE49-F238E27FC236}">
              <a16:creationId xmlns:a16="http://schemas.microsoft.com/office/drawing/2014/main" id="{33A198F5-1FB4-4DB0-9B80-EA954D4C67B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8" name="5 CuadroTexto" hidden="1">
          <a:extLst>
            <a:ext uri="{FF2B5EF4-FFF2-40B4-BE49-F238E27FC236}">
              <a16:creationId xmlns:a16="http://schemas.microsoft.com/office/drawing/2014/main" id="{36505593-0F98-4534-89C7-A959EB51866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699" name="5 CuadroTexto" hidden="1">
          <a:extLst>
            <a:ext uri="{FF2B5EF4-FFF2-40B4-BE49-F238E27FC236}">
              <a16:creationId xmlns:a16="http://schemas.microsoft.com/office/drawing/2014/main" id="{355F8C6C-5F7F-42BA-A948-C629902E38B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0" name="5 CuadroTexto" hidden="1">
          <a:extLst>
            <a:ext uri="{FF2B5EF4-FFF2-40B4-BE49-F238E27FC236}">
              <a16:creationId xmlns:a16="http://schemas.microsoft.com/office/drawing/2014/main" id="{E13CC3CF-882E-46D7-8085-0762BC839C0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1" name="5 CuadroTexto" hidden="1">
          <a:extLst>
            <a:ext uri="{FF2B5EF4-FFF2-40B4-BE49-F238E27FC236}">
              <a16:creationId xmlns:a16="http://schemas.microsoft.com/office/drawing/2014/main" id="{BF9518BF-992F-461E-9BED-38A9401EBF4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2" name="5 CuadroTexto" hidden="1">
          <a:extLst>
            <a:ext uri="{FF2B5EF4-FFF2-40B4-BE49-F238E27FC236}">
              <a16:creationId xmlns:a16="http://schemas.microsoft.com/office/drawing/2014/main" id="{2ECA43B1-A167-4950-9234-5CCC6839CD6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3" name="5 CuadroTexto" hidden="1">
          <a:extLst>
            <a:ext uri="{FF2B5EF4-FFF2-40B4-BE49-F238E27FC236}">
              <a16:creationId xmlns:a16="http://schemas.microsoft.com/office/drawing/2014/main" id="{94EF0681-B11C-41B0-A567-7B51772BDCC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4" name="5 CuadroTexto" hidden="1">
          <a:extLst>
            <a:ext uri="{FF2B5EF4-FFF2-40B4-BE49-F238E27FC236}">
              <a16:creationId xmlns:a16="http://schemas.microsoft.com/office/drawing/2014/main" id="{1430B02C-D9EB-4AF8-9B8F-191A3A7A315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5" name="5 CuadroTexto" hidden="1">
          <a:extLst>
            <a:ext uri="{FF2B5EF4-FFF2-40B4-BE49-F238E27FC236}">
              <a16:creationId xmlns:a16="http://schemas.microsoft.com/office/drawing/2014/main" id="{4AB7C0C9-8369-40DC-9339-90807BAF749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6" name="5 CuadroTexto" hidden="1">
          <a:extLst>
            <a:ext uri="{FF2B5EF4-FFF2-40B4-BE49-F238E27FC236}">
              <a16:creationId xmlns:a16="http://schemas.microsoft.com/office/drawing/2014/main" id="{45F7553A-868C-406F-BB95-BA318F5E9B9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7" name="5 CuadroTexto" hidden="1">
          <a:extLst>
            <a:ext uri="{FF2B5EF4-FFF2-40B4-BE49-F238E27FC236}">
              <a16:creationId xmlns:a16="http://schemas.microsoft.com/office/drawing/2014/main" id="{C0EBC699-97C2-4116-9487-A9C77DE358F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8" name="5 CuadroTexto" hidden="1">
          <a:extLst>
            <a:ext uri="{FF2B5EF4-FFF2-40B4-BE49-F238E27FC236}">
              <a16:creationId xmlns:a16="http://schemas.microsoft.com/office/drawing/2014/main" id="{A900B187-DD62-4062-B17F-508E13D3E3C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09" name="5 CuadroTexto" hidden="1">
          <a:extLst>
            <a:ext uri="{FF2B5EF4-FFF2-40B4-BE49-F238E27FC236}">
              <a16:creationId xmlns:a16="http://schemas.microsoft.com/office/drawing/2014/main" id="{5074B7A9-21B9-4F10-9B5E-794520AAFE7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0" name="5 CuadroTexto" hidden="1">
          <a:extLst>
            <a:ext uri="{FF2B5EF4-FFF2-40B4-BE49-F238E27FC236}">
              <a16:creationId xmlns:a16="http://schemas.microsoft.com/office/drawing/2014/main" id="{97218D18-611B-4BB2-ADBF-D5D219D5484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1" name="5 CuadroTexto" hidden="1">
          <a:extLst>
            <a:ext uri="{FF2B5EF4-FFF2-40B4-BE49-F238E27FC236}">
              <a16:creationId xmlns:a16="http://schemas.microsoft.com/office/drawing/2014/main" id="{A40BECDF-A6DF-4984-AE24-E0B7191823D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2" name="5 CuadroTexto" hidden="1">
          <a:extLst>
            <a:ext uri="{FF2B5EF4-FFF2-40B4-BE49-F238E27FC236}">
              <a16:creationId xmlns:a16="http://schemas.microsoft.com/office/drawing/2014/main" id="{DA6F2FEB-58EE-4E9A-911F-935F3BBE129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3" name="5 CuadroTexto" hidden="1">
          <a:extLst>
            <a:ext uri="{FF2B5EF4-FFF2-40B4-BE49-F238E27FC236}">
              <a16:creationId xmlns:a16="http://schemas.microsoft.com/office/drawing/2014/main" id="{04DE1B41-95A7-4430-A562-3B5169F940F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4" name="5 CuadroTexto" hidden="1">
          <a:extLst>
            <a:ext uri="{FF2B5EF4-FFF2-40B4-BE49-F238E27FC236}">
              <a16:creationId xmlns:a16="http://schemas.microsoft.com/office/drawing/2014/main" id="{C8F3FBA4-0FA3-4A89-B710-8ACA9A09330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5" name="5 CuadroTexto" hidden="1">
          <a:extLst>
            <a:ext uri="{FF2B5EF4-FFF2-40B4-BE49-F238E27FC236}">
              <a16:creationId xmlns:a16="http://schemas.microsoft.com/office/drawing/2014/main" id="{885FAA29-E4E1-49FB-B0FB-D89EE4F8B7A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6" name="5 CuadroTexto" hidden="1">
          <a:extLst>
            <a:ext uri="{FF2B5EF4-FFF2-40B4-BE49-F238E27FC236}">
              <a16:creationId xmlns:a16="http://schemas.microsoft.com/office/drawing/2014/main" id="{7B5BC5B0-089B-44FB-A58F-3C08B299A94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7" name="5 CuadroTexto" hidden="1">
          <a:extLst>
            <a:ext uri="{FF2B5EF4-FFF2-40B4-BE49-F238E27FC236}">
              <a16:creationId xmlns:a16="http://schemas.microsoft.com/office/drawing/2014/main" id="{043FFB18-C608-423B-ACC6-F126D35EB43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8" name="5 CuadroTexto" hidden="1">
          <a:extLst>
            <a:ext uri="{FF2B5EF4-FFF2-40B4-BE49-F238E27FC236}">
              <a16:creationId xmlns:a16="http://schemas.microsoft.com/office/drawing/2014/main" id="{E24B35F7-EED9-4C6F-B6BC-A68BD558027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19" name="5 CuadroTexto" hidden="1">
          <a:extLst>
            <a:ext uri="{FF2B5EF4-FFF2-40B4-BE49-F238E27FC236}">
              <a16:creationId xmlns:a16="http://schemas.microsoft.com/office/drawing/2014/main" id="{9A258E25-6BBA-40EB-82AD-C0C23619172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0" name="5 CuadroTexto" hidden="1">
          <a:extLst>
            <a:ext uri="{FF2B5EF4-FFF2-40B4-BE49-F238E27FC236}">
              <a16:creationId xmlns:a16="http://schemas.microsoft.com/office/drawing/2014/main" id="{B498D9BC-1867-44DF-A7FE-7340B0E4794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1" name="2 CuadroTexto" hidden="1">
          <a:extLst>
            <a:ext uri="{FF2B5EF4-FFF2-40B4-BE49-F238E27FC236}">
              <a16:creationId xmlns:a16="http://schemas.microsoft.com/office/drawing/2014/main" id="{0D1E4EA9-14FF-45DF-A887-6109AAA66AE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2" name="5 CuadroTexto" hidden="1">
          <a:extLst>
            <a:ext uri="{FF2B5EF4-FFF2-40B4-BE49-F238E27FC236}">
              <a16:creationId xmlns:a16="http://schemas.microsoft.com/office/drawing/2014/main" id="{AE306F83-3D86-499E-8196-B5C6ECEA633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3" name="5 CuadroTexto" hidden="1">
          <a:extLst>
            <a:ext uri="{FF2B5EF4-FFF2-40B4-BE49-F238E27FC236}">
              <a16:creationId xmlns:a16="http://schemas.microsoft.com/office/drawing/2014/main" id="{35A65890-0716-47A6-ABD3-188E2AB8B61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4" name="5 CuadroTexto" hidden="1">
          <a:extLst>
            <a:ext uri="{FF2B5EF4-FFF2-40B4-BE49-F238E27FC236}">
              <a16:creationId xmlns:a16="http://schemas.microsoft.com/office/drawing/2014/main" id="{D48251A9-86DD-483F-9C96-2C81D99A614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5" name="5 CuadroTexto" hidden="1">
          <a:extLst>
            <a:ext uri="{FF2B5EF4-FFF2-40B4-BE49-F238E27FC236}">
              <a16:creationId xmlns:a16="http://schemas.microsoft.com/office/drawing/2014/main" id="{0FF905E6-CD7F-4409-AF4D-48DF38D795C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6" name="5 CuadroTexto" hidden="1">
          <a:extLst>
            <a:ext uri="{FF2B5EF4-FFF2-40B4-BE49-F238E27FC236}">
              <a16:creationId xmlns:a16="http://schemas.microsoft.com/office/drawing/2014/main" id="{96C8499A-416C-4339-8936-CB26CEF2DFE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7" name="5 CuadroTexto" hidden="1">
          <a:extLst>
            <a:ext uri="{FF2B5EF4-FFF2-40B4-BE49-F238E27FC236}">
              <a16:creationId xmlns:a16="http://schemas.microsoft.com/office/drawing/2014/main" id="{A993C775-9F1B-4D9A-95B9-ABD9926D4E3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8" name="5 CuadroTexto" hidden="1">
          <a:extLst>
            <a:ext uri="{FF2B5EF4-FFF2-40B4-BE49-F238E27FC236}">
              <a16:creationId xmlns:a16="http://schemas.microsoft.com/office/drawing/2014/main" id="{9DAC911E-5422-45E8-8BEB-8FEE803FF57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29" name="5 CuadroTexto" hidden="1">
          <a:extLst>
            <a:ext uri="{FF2B5EF4-FFF2-40B4-BE49-F238E27FC236}">
              <a16:creationId xmlns:a16="http://schemas.microsoft.com/office/drawing/2014/main" id="{3E568AC8-B565-489A-8470-99C053A44AF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0" name="5 CuadroTexto" hidden="1">
          <a:extLst>
            <a:ext uri="{FF2B5EF4-FFF2-40B4-BE49-F238E27FC236}">
              <a16:creationId xmlns:a16="http://schemas.microsoft.com/office/drawing/2014/main" id="{6B317B2C-1CF4-4DDD-962F-82EDF82EAC7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1" name="5 CuadroTexto" hidden="1">
          <a:extLst>
            <a:ext uri="{FF2B5EF4-FFF2-40B4-BE49-F238E27FC236}">
              <a16:creationId xmlns:a16="http://schemas.microsoft.com/office/drawing/2014/main" id="{9F013812-A728-436C-8B53-3C49173D65F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2" name="5 CuadroTexto" hidden="1">
          <a:extLst>
            <a:ext uri="{FF2B5EF4-FFF2-40B4-BE49-F238E27FC236}">
              <a16:creationId xmlns:a16="http://schemas.microsoft.com/office/drawing/2014/main" id="{81D255A8-104A-4CB7-AF2F-6C05280124D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3" name="5 CuadroTexto" hidden="1">
          <a:extLst>
            <a:ext uri="{FF2B5EF4-FFF2-40B4-BE49-F238E27FC236}">
              <a16:creationId xmlns:a16="http://schemas.microsoft.com/office/drawing/2014/main" id="{A417ACC4-D2E3-42EC-9621-A2EDA768C4E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4" name="5 CuadroTexto" hidden="1">
          <a:extLst>
            <a:ext uri="{FF2B5EF4-FFF2-40B4-BE49-F238E27FC236}">
              <a16:creationId xmlns:a16="http://schemas.microsoft.com/office/drawing/2014/main" id="{6DD1ED23-E839-4F62-A912-3A97A0A5719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5" name="5 CuadroTexto" hidden="1">
          <a:extLst>
            <a:ext uri="{FF2B5EF4-FFF2-40B4-BE49-F238E27FC236}">
              <a16:creationId xmlns:a16="http://schemas.microsoft.com/office/drawing/2014/main" id="{848B7021-F19D-4338-88AE-E0C03C12E65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6" name="5 CuadroTexto" hidden="1">
          <a:extLst>
            <a:ext uri="{FF2B5EF4-FFF2-40B4-BE49-F238E27FC236}">
              <a16:creationId xmlns:a16="http://schemas.microsoft.com/office/drawing/2014/main" id="{6E2A356E-894A-4FE7-98AA-A9C2D373673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7" name="5 CuadroTexto" hidden="1">
          <a:extLst>
            <a:ext uri="{FF2B5EF4-FFF2-40B4-BE49-F238E27FC236}">
              <a16:creationId xmlns:a16="http://schemas.microsoft.com/office/drawing/2014/main" id="{AC979A1E-1902-4965-AE27-B7CC08202A3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8" name="5 CuadroTexto" hidden="1">
          <a:extLst>
            <a:ext uri="{FF2B5EF4-FFF2-40B4-BE49-F238E27FC236}">
              <a16:creationId xmlns:a16="http://schemas.microsoft.com/office/drawing/2014/main" id="{717491E0-E396-4B5B-828E-BA58B65DE8B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39" name="5 CuadroTexto" hidden="1">
          <a:extLst>
            <a:ext uri="{FF2B5EF4-FFF2-40B4-BE49-F238E27FC236}">
              <a16:creationId xmlns:a16="http://schemas.microsoft.com/office/drawing/2014/main" id="{1503FCC1-8478-482E-8069-D7732113286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0" name="235 CuadroTexto" hidden="1">
          <a:extLst>
            <a:ext uri="{FF2B5EF4-FFF2-40B4-BE49-F238E27FC236}">
              <a16:creationId xmlns:a16="http://schemas.microsoft.com/office/drawing/2014/main" id="{84471800-F227-484E-81D4-95895564C9D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1" name="2 CuadroTexto" hidden="1">
          <a:extLst>
            <a:ext uri="{FF2B5EF4-FFF2-40B4-BE49-F238E27FC236}">
              <a16:creationId xmlns:a16="http://schemas.microsoft.com/office/drawing/2014/main" id="{478ADE94-3FA2-4AE8-BBEC-BA863B9E854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2" name="237 CuadroTexto" hidden="1">
          <a:extLst>
            <a:ext uri="{FF2B5EF4-FFF2-40B4-BE49-F238E27FC236}">
              <a16:creationId xmlns:a16="http://schemas.microsoft.com/office/drawing/2014/main" id="{344F09E6-E2EC-4AE7-AFD8-9296FDDB19C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3" name="2 CuadroTexto" hidden="1">
          <a:extLst>
            <a:ext uri="{FF2B5EF4-FFF2-40B4-BE49-F238E27FC236}">
              <a16:creationId xmlns:a16="http://schemas.microsoft.com/office/drawing/2014/main" id="{7B8B2F08-A12B-4EDC-BB18-F441052CC41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4" name="5 CuadroTexto" hidden="1">
          <a:extLst>
            <a:ext uri="{FF2B5EF4-FFF2-40B4-BE49-F238E27FC236}">
              <a16:creationId xmlns:a16="http://schemas.microsoft.com/office/drawing/2014/main" id="{42656CCB-17AC-4BF2-887B-374DE69728F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5" name="5 CuadroTexto" hidden="1">
          <a:extLst>
            <a:ext uri="{FF2B5EF4-FFF2-40B4-BE49-F238E27FC236}">
              <a16:creationId xmlns:a16="http://schemas.microsoft.com/office/drawing/2014/main" id="{7F037D5D-5A59-49D7-BAB9-B955DA67EAC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6" name="5 CuadroTexto" hidden="1">
          <a:extLst>
            <a:ext uri="{FF2B5EF4-FFF2-40B4-BE49-F238E27FC236}">
              <a16:creationId xmlns:a16="http://schemas.microsoft.com/office/drawing/2014/main" id="{8783AE3F-0541-46DD-BEAA-C783455C1EE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7" name="5 CuadroTexto" hidden="1">
          <a:extLst>
            <a:ext uri="{FF2B5EF4-FFF2-40B4-BE49-F238E27FC236}">
              <a16:creationId xmlns:a16="http://schemas.microsoft.com/office/drawing/2014/main" id="{20C798FA-D265-48B7-96C5-43B52F707F5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8" name="5 CuadroTexto" hidden="1">
          <a:extLst>
            <a:ext uri="{FF2B5EF4-FFF2-40B4-BE49-F238E27FC236}">
              <a16:creationId xmlns:a16="http://schemas.microsoft.com/office/drawing/2014/main" id="{67F1AEFD-E400-49B4-A383-ADC2C47C32D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49" name="5 CuadroTexto" hidden="1">
          <a:extLst>
            <a:ext uri="{FF2B5EF4-FFF2-40B4-BE49-F238E27FC236}">
              <a16:creationId xmlns:a16="http://schemas.microsoft.com/office/drawing/2014/main" id="{54ECD153-4318-4B94-BCCD-48D7E2CE806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0" name="5 CuadroTexto" hidden="1">
          <a:extLst>
            <a:ext uri="{FF2B5EF4-FFF2-40B4-BE49-F238E27FC236}">
              <a16:creationId xmlns:a16="http://schemas.microsoft.com/office/drawing/2014/main" id="{2279EA7A-B442-4FA9-90C6-A8393ECB868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1" name="5 CuadroTexto" hidden="1">
          <a:extLst>
            <a:ext uri="{FF2B5EF4-FFF2-40B4-BE49-F238E27FC236}">
              <a16:creationId xmlns:a16="http://schemas.microsoft.com/office/drawing/2014/main" id="{E1046EFF-09A6-4B34-A707-93AB2082744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2" name="5 CuadroTexto" hidden="1">
          <a:extLst>
            <a:ext uri="{FF2B5EF4-FFF2-40B4-BE49-F238E27FC236}">
              <a16:creationId xmlns:a16="http://schemas.microsoft.com/office/drawing/2014/main" id="{9E506A58-7AE1-494D-B294-249991D4ED0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3" name="5 CuadroTexto" hidden="1">
          <a:extLst>
            <a:ext uri="{FF2B5EF4-FFF2-40B4-BE49-F238E27FC236}">
              <a16:creationId xmlns:a16="http://schemas.microsoft.com/office/drawing/2014/main" id="{59E15FD0-019B-47AE-9D34-BFD2303244F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4" name="5 CuadroTexto" hidden="1">
          <a:extLst>
            <a:ext uri="{FF2B5EF4-FFF2-40B4-BE49-F238E27FC236}">
              <a16:creationId xmlns:a16="http://schemas.microsoft.com/office/drawing/2014/main" id="{E7C4C079-6E22-41DD-A95F-A35018DD975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5" name="5 CuadroTexto" hidden="1">
          <a:extLst>
            <a:ext uri="{FF2B5EF4-FFF2-40B4-BE49-F238E27FC236}">
              <a16:creationId xmlns:a16="http://schemas.microsoft.com/office/drawing/2014/main" id="{5822214B-79C9-4451-B573-FBF85D16622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6" name="5 CuadroTexto" hidden="1">
          <a:extLst>
            <a:ext uri="{FF2B5EF4-FFF2-40B4-BE49-F238E27FC236}">
              <a16:creationId xmlns:a16="http://schemas.microsoft.com/office/drawing/2014/main" id="{A682DAB3-0FDF-403F-8421-77271730683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7" name="5 CuadroTexto" hidden="1">
          <a:extLst>
            <a:ext uri="{FF2B5EF4-FFF2-40B4-BE49-F238E27FC236}">
              <a16:creationId xmlns:a16="http://schemas.microsoft.com/office/drawing/2014/main" id="{093A3AFA-A522-4B41-A954-09939311450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8" name="5 CuadroTexto" hidden="1">
          <a:extLst>
            <a:ext uri="{FF2B5EF4-FFF2-40B4-BE49-F238E27FC236}">
              <a16:creationId xmlns:a16="http://schemas.microsoft.com/office/drawing/2014/main" id="{CB7F62B1-974B-4F70-9E41-EA6E1B1126F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59" name="5 CuadroTexto" hidden="1">
          <a:extLst>
            <a:ext uri="{FF2B5EF4-FFF2-40B4-BE49-F238E27FC236}">
              <a16:creationId xmlns:a16="http://schemas.microsoft.com/office/drawing/2014/main" id="{C3251004-52AB-4E55-B4E5-75B949CC752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0" name="75 CuadroTexto" hidden="1">
          <a:extLst>
            <a:ext uri="{FF2B5EF4-FFF2-40B4-BE49-F238E27FC236}">
              <a16:creationId xmlns:a16="http://schemas.microsoft.com/office/drawing/2014/main" id="{417451F2-006C-49E1-B880-05844CA5F43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1" name="77 CuadroTexto" hidden="1">
          <a:extLst>
            <a:ext uri="{FF2B5EF4-FFF2-40B4-BE49-F238E27FC236}">
              <a16:creationId xmlns:a16="http://schemas.microsoft.com/office/drawing/2014/main" id="{CA0ABA09-B712-4C9A-9102-0F5E1F7E3DE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2" name="5 CuadroTexto" hidden="1">
          <a:extLst>
            <a:ext uri="{FF2B5EF4-FFF2-40B4-BE49-F238E27FC236}">
              <a16:creationId xmlns:a16="http://schemas.microsoft.com/office/drawing/2014/main" id="{25521C08-34F2-44E0-847D-2A2F97FAC6F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3" name="5 CuadroTexto" hidden="1">
          <a:extLst>
            <a:ext uri="{FF2B5EF4-FFF2-40B4-BE49-F238E27FC236}">
              <a16:creationId xmlns:a16="http://schemas.microsoft.com/office/drawing/2014/main" id="{D2CEBB84-DB37-43BE-B569-4A1DE6C5D04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4" name="5 CuadroTexto" hidden="1">
          <a:extLst>
            <a:ext uri="{FF2B5EF4-FFF2-40B4-BE49-F238E27FC236}">
              <a16:creationId xmlns:a16="http://schemas.microsoft.com/office/drawing/2014/main" id="{AF103C29-5DC1-4FDC-952A-D63F0A113A8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5" name="5 CuadroTexto" hidden="1">
          <a:extLst>
            <a:ext uri="{FF2B5EF4-FFF2-40B4-BE49-F238E27FC236}">
              <a16:creationId xmlns:a16="http://schemas.microsoft.com/office/drawing/2014/main" id="{636E1F00-C01D-42B5-B5A9-F0E54C43B2C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6" name="5 CuadroTexto" hidden="1">
          <a:extLst>
            <a:ext uri="{FF2B5EF4-FFF2-40B4-BE49-F238E27FC236}">
              <a16:creationId xmlns:a16="http://schemas.microsoft.com/office/drawing/2014/main" id="{7AF0D9FA-92E8-48CC-AEE3-D53837DFD57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7" name="5 CuadroTexto" hidden="1">
          <a:extLst>
            <a:ext uri="{FF2B5EF4-FFF2-40B4-BE49-F238E27FC236}">
              <a16:creationId xmlns:a16="http://schemas.microsoft.com/office/drawing/2014/main" id="{DED6A8E6-051C-4C5C-A904-8F99F44B3F5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8" name="5 CuadroTexto" hidden="1">
          <a:extLst>
            <a:ext uri="{FF2B5EF4-FFF2-40B4-BE49-F238E27FC236}">
              <a16:creationId xmlns:a16="http://schemas.microsoft.com/office/drawing/2014/main" id="{1AAED3F7-DAC6-42A3-8594-50E345BAB80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69" name="5 CuadroTexto" hidden="1">
          <a:extLst>
            <a:ext uri="{FF2B5EF4-FFF2-40B4-BE49-F238E27FC236}">
              <a16:creationId xmlns:a16="http://schemas.microsoft.com/office/drawing/2014/main" id="{25E59C86-5D4F-4401-93B0-C18B9B6958A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0" name="5 CuadroTexto" hidden="1">
          <a:extLst>
            <a:ext uri="{FF2B5EF4-FFF2-40B4-BE49-F238E27FC236}">
              <a16:creationId xmlns:a16="http://schemas.microsoft.com/office/drawing/2014/main" id="{945468C0-C416-4A52-B136-21860D6070D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1" name="5 CuadroTexto" hidden="1">
          <a:extLst>
            <a:ext uri="{FF2B5EF4-FFF2-40B4-BE49-F238E27FC236}">
              <a16:creationId xmlns:a16="http://schemas.microsoft.com/office/drawing/2014/main" id="{13F803FC-D8FA-4A4D-B3AF-CB944011040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2" name="5 CuadroTexto" hidden="1">
          <a:extLst>
            <a:ext uri="{FF2B5EF4-FFF2-40B4-BE49-F238E27FC236}">
              <a16:creationId xmlns:a16="http://schemas.microsoft.com/office/drawing/2014/main" id="{BD52B776-7205-456E-84D6-6A3C5A62101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3" name="5 CuadroTexto" hidden="1">
          <a:extLst>
            <a:ext uri="{FF2B5EF4-FFF2-40B4-BE49-F238E27FC236}">
              <a16:creationId xmlns:a16="http://schemas.microsoft.com/office/drawing/2014/main" id="{BF0EA38A-3D18-4604-85F2-4208E770278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4" name="5 CuadroTexto" hidden="1">
          <a:extLst>
            <a:ext uri="{FF2B5EF4-FFF2-40B4-BE49-F238E27FC236}">
              <a16:creationId xmlns:a16="http://schemas.microsoft.com/office/drawing/2014/main" id="{CE3ACD25-99F4-48FF-9B05-81E58587015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5" name="5 CuadroTexto" hidden="1">
          <a:extLst>
            <a:ext uri="{FF2B5EF4-FFF2-40B4-BE49-F238E27FC236}">
              <a16:creationId xmlns:a16="http://schemas.microsoft.com/office/drawing/2014/main" id="{009C3949-6B0D-4FB7-A747-A664936A6C8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6" name="5 CuadroTexto" hidden="1">
          <a:extLst>
            <a:ext uri="{FF2B5EF4-FFF2-40B4-BE49-F238E27FC236}">
              <a16:creationId xmlns:a16="http://schemas.microsoft.com/office/drawing/2014/main" id="{CB074092-5A2B-4D10-AF7A-CC35ABF4A33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7" name="5 CuadroTexto" hidden="1">
          <a:extLst>
            <a:ext uri="{FF2B5EF4-FFF2-40B4-BE49-F238E27FC236}">
              <a16:creationId xmlns:a16="http://schemas.microsoft.com/office/drawing/2014/main" id="{5F60C7A3-6026-451B-A93B-80383FE0C03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8" name="5 CuadroTexto" hidden="1">
          <a:extLst>
            <a:ext uri="{FF2B5EF4-FFF2-40B4-BE49-F238E27FC236}">
              <a16:creationId xmlns:a16="http://schemas.microsoft.com/office/drawing/2014/main" id="{9763B792-7369-484E-889E-ABF7DF1AB56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79" name="5 CuadroTexto" hidden="1">
          <a:extLst>
            <a:ext uri="{FF2B5EF4-FFF2-40B4-BE49-F238E27FC236}">
              <a16:creationId xmlns:a16="http://schemas.microsoft.com/office/drawing/2014/main" id="{9BD3EF3E-75C7-4D90-9A67-E7203850A8D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0" name="5 CuadroTexto" hidden="1">
          <a:extLst>
            <a:ext uri="{FF2B5EF4-FFF2-40B4-BE49-F238E27FC236}">
              <a16:creationId xmlns:a16="http://schemas.microsoft.com/office/drawing/2014/main" id="{D30C292B-C38D-4911-8053-40031CB6597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1" name="5 CuadroTexto" hidden="1">
          <a:extLst>
            <a:ext uri="{FF2B5EF4-FFF2-40B4-BE49-F238E27FC236}">
              <a16:creationId xmlns:a16="http://schemas.microsoft.com/office/drawing/2014/main" id="{A1D413F0-19A0-4CC7-82D0-37551E5137D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2" name="5 CuadroTexto" hidden="1">
          <a:extLst>
            <a:ext uri="{FF2B5EF4-FFF2-40B4-BE49-F238E27FC236}">
              <a16:creationId xmlns:a16="http://schemas.microsoft.com/office/drawing/2014/main" id="{EB1B9C6F-3466-4D57-8FD6-EB6C30D1E5C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3" name="5 CuadroTexto" hidden="1">
          <a:extLst>
            <a:ext uri="{FF2B5EF4-FFF2-40B4-BE49-F238E27FC236}">
              <a16:creationId xmlns:a16="http://schemas.microsoft.com/office/drawing/2014/main" id="{D1F8549B-CC2B-4D58-B496-EFC3C582560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4" name="5 CuadroTexto" hidden="1">
          <a:extLst>
            <a:ext uri="{FF2B5EF4-FFF2-40B4-BE49-F238E27FC236}">
              <a16:creationId xmlns:a16="http://schemas.microsoft.com/office/drawing/2014/main" id="{E196687F-5398-4C1F-907B-37624405A99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5" name="5 CuadroTexto" hidden="1">
          <a:extLst>
            <a:ext uri="{FF2B5EF4-FFF2-40B4-BE49-F238E27FC236}">
              <a16:creationId xmlns:a16="http://schemas.microsoft.com/office/drawing/2014/main" id="{7A07AF16-EFB8-4C48-926F-2CAB7AE47FA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6" name="5 CuadroTexto" hidden="1">
          <a:extLst>
            <a:ext uri="{FF2B5EF4-FFF2-40B4-BE49-F238E27FC236}">
              <a16:creationId xmlns:a16="http://schemas.microsoft.com/office/drawing/2014/main" id="{3A2BD25C-DCEB-4EE7-8BDE-873A7D8F5CF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7" name="5 CuadroTexto" hidden="1">
          <a:extLst>
            <a:ext uri="{FF2B5EF4-FFF2-40B4-BE49-F238E27FC236}">
              <a16:creationId xmlns:a16="http://schemas.microsoft.com/office/drawing/2014/main" id="{3F154086-BB0D-4F3E-ABF6-99F84C0F5D2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8" name="5 CuadroTexto" hidden="1">
          <a:extLst>
            <a:ext uri="{FF2B5EF4-FFF2-40B4-BE49-F238E27FC236}">
              <a16:creationId xmlns:a16="http://schemas.microsoft.com/office/drawing/2014/main" id="{6D5A9545-B5F5-4D7F-8523-78FD39EBCCA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89" name="5 CuadroTexto" hidden="1">
          <a:extLst>
            <a:ext uri="{FF2B5EF4-FFF2-40B4-BE49-F238E27FC236}">
              <a16:creationId xmlns:a16="http://schemas.microsoft.com/office/drawing/2014/main" id="{46D3FEEA-7DCF-421D-AD53-963CF663579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0" name="5 CuadroTexto" hidden="1">
          <a:extLst>
            <a:ext uri="{FF2B5EF4-FFF2-40B4-BE49-F238E27FC236}">
              <a16:creationId xmlns:a16="http://schemas.microsoft.com/office/drawing/2014/main" id="{96EC1553-DAC6-485C-974E-1DC6639E25D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1" name="5 CuadroTexto" hidden="1">
          <a:extLst>
            <a:ext uri="{FF2B5EF4-FFF2-40B4-BE49-F238E27FC236}">
              <a16:creationId xmlns:a16="http://schemas.microsoft.com/office/drawing/2014/main" id="{B3A9D9F5-F7AB-40ED-80A1-274326F0BF0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2" name="5 CuadroTexto" hidden="1">
          <a:extLst>
            <a:ext uri="{FF2B5EF4-FFF2-40B4-BE49-F238E27FC236}">
              <a16:creationId xmlns:a16="http://schemas.microsoft.com/office/drawing/2014/main" id="{D948AD39-88FD-4DE0-9059-A4AC17C967A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3" name="5 CuadroTexto" hidden="1">
          <a:extLst>
            <a:ext uri="{FF2B5EF4-FFF2-40B4-BE49-F238E27FC236}">
              <a16:creationId xmlns:a16="http://schemas.microsoft.com/office/drawing/2014/main" id="{3844D88B-8CE1-42EC-B2A3-A5072FC76E2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4" name="2 CuadroTexto" hidden="1">
          <a:extLst>
            <a:ext uri="{FF2B5EF4-FFF2-40B4-BE49-F238E27FC236}">
              <a16:creationId xmlns:a16="http://schemas.microsoft.com/office/drawing/2014/main" id="{F8C6DE52-4AC4-4986-83E4-BFCB881AF54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5" name="5 CuadroTexto" hidden="1">
          <a:extLst>
            <a:ext uri="{FF2B5EF4-FFF2-40B4-BE49-F238E27FC236}">
              <a16:creationId xmlns:a16="http://schemas.microsoft.com/office/drawing/2014/main" id="{CAF43474-0983-4312-8575-D2CB4258D00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6" name="5 CuadroTexto" hidden="1">
          <a:extLst>
            <a:ext uri="{FF2B5EF4-FFF2-40B4-BE49-F238E27FC236}">
              <a16:creationId xmlns:a16="http://schemas.microsoft.com/office/drawing/2014/main" id="{74E3BD3B-6402-4A89-821B-55DEFE76897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7" name="5 CuadroTexto" hidden="1">
          <a:extLst>
            <a:ext uri="{FF2B5EF4-FFF2-40B4-BE49-F238E27FC236}">
              <a16:creationId xmlns:a16="http://schemas.microsoft.com/office/drawing/2014/main" id="{BE36682B-5C5C-418C-8FCA-C30CAE0E1D1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8" name="5 CuadroTexto" hidden="1">
          <a:extLst>
            <a:ext uri="{FF2B5EF4-FFF2-40B4-BE49-F238E27FC236}">
              <a16:creationId xmlns:a16="http://schemas.microsoft.com/office/drawing/2014/main" id="{D8E4D6D5-262A-4757-AAF8-8512B244846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799" name="5 CuadroTexto" hidden="1">
          <a:extLst>
            <a:ext uri="{FF2B5EF4-FFF2-40B4-BE49-F238E27FC236}">
              <a16:creationId xmlns:a16="http://schemas.microsoft.com/office/drawing/2014/main" id="{5165BFF4-28DF-4570-B967-D7BC1329C50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0" name="5 CuadroTexto" hidden="1">
          <a:extLst>
            <a:ext uri="{FF2B5EF4-FFF2-40B4-BE49-F238E27FC236}">
              <a16:creationId xmlns:a16="http://schemas.microsoft.com/office/drawing/2014/main" id="{10D7EBD5-EF7E-4A31-9275-9AE988C972D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1" name="5 CuadroTexto" hidden="1">
          <a:extLst>
            <a:ext uri="{FF2B5EF4-FFF2-40B4-BE49-F238E27FC236}">
              <a16:creationId xmlns:a16="http://schemas.microsoft.com/office/drawing/2014/main" id="{580B33B7-ED59-4091-A317-7B4F3534ADD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2" name="5 CuadroTexto" hidden="1">
          <a:extLst>
            <a:ext uri="{FF2B5EF4-FFF2-40B4-BE49-F238E27FC236}">
              <a16:creationId xmlns:a16="http://schemas.microsoft.com/office/drawing/2014/main" id="{058A6CCC-477E-421E-BDF2-82DBE192F3F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3" name="5 CuadroTexto" hidden="1">
          <a:extLst>
            <a:ext uri="{FF2B5EF4-FFF2-40B4-BE49-F238E27FC236}">
              <a16:creationId xmlns:a16="http://schemas.microsoft.com/office/drawing/2014/main" id="{F17F1892-DDC7-4239-8B67-AB2E1B601D9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4" name="5 CuadroTexto" hidden="1">
          <a:extLst>
            <a:ext uri="{FF2B5EF4-FFF2-40B4-BE49-F238E27FC236}">
              <a16:creationId xmlns:a16="http://schemas.microsoft.com/office/drawing/2014/main" id="{5C78E5C0-73B9-474E-9CBE-650212D7B00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5" name="5 CuadroTexto" hidden="1">
          <a:extLst>
            <a:ext uri="{FF2B5EF4-FFF2-40B4-BE49-F238E27FC236}">
              <a16:creationId xmlns:a16="http://schemas.microsoft.com/office/drawing/2014/main" id="{6A816DC8-A599-4C99-9A17-8CB2307714F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6" name="5 CuadroTexto" hidden="1">
          <a:extLst>
            <a:ext uri="{FF2B5EF4-FFF2-40B4-BE49-F238E27FC236}">
              <a16:creationId xmlns:a16="http://schemas.microsoft.com/office/drawing/2014/main" id="{96D948D4-5097-4CCC-A723-8602E35BE30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7" name="5 CuadroTexto" hidden="1">
          <a:extLst>
            <a:ext uri="{FF2B5EF4-FFF2-40B4-BE49-F238E27FC236}">
              <a16:creationId xmlns:a16="http://schemas.microsoft.com/office/drawing/2014/main" id="{96C4D1C4-0E13-4750-AA72-7598DD8A4DD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8" name="5 CuadroTexto" hidden="1">
          <a:extLst>
            <a:ext uri="{FF2B5EF4-FFF2-40B4-BE49-F238E27FC236}">
              <a16:creationId xmlns:a16="http://schemas.microsoft.com/office/drawing/2014/main" id="{03B9ACA1-7AEE-4416-8375-5D63A471BD5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09" name="5 CuadroTexto" hidden="1">
          <a:extLst>
            <a:ext uri="{FF2B5EF4-FFF2-40B4-BE49-F238E27FC236}">
              <a16:creationId xmlns:a16="http://schemas.microsoft.com/office/drawing/2014/main" id="{3179C14A-90EF-4CC5-8B00-D85D5CE0491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0" name="5 CuadroTexto" hidden="1">
          <a:extLst>
            <a:ext uri="{FF2B5EF4-FFF2-40B4-BE49-F238E27FC236}">
              <a16:creationId xmlns:a16="http://schemas.microsoft.com/office/drawing/2014/main" id="{4F2D119F-C4F1-4E08-91AF-674CDEF8344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1" name="5 CuadroTexto" hidden="1">
          <a:extLst>
            <a:ext uri="{FF2B5EF4-FFF2-40B4-BE49-F238E27FC236}">
              <a16:creationId xmlns:a16="http://schemas.microsoft.com/office/drawing/2014/main" id="{7D0621CC-2D10-43F5-9496-2771A376E35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2" name="5 CuadroTexto" hidden="1">
          <a:extLst>
            <a:ext uri="{FF2B5EF4-FFF2-40B4-BE49-F238E27FC236}">
              <a16:creationId xmlns:a16="http://schemas.microsoft.com/office/drawing/2014/main" id="{99768AD4-49A3-4B2B-98D2-488F61646B4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3" name="162 CuadroTexto" hidden="1">
          <a:extLst>
            <a:ext uri="{FF2B5EF4-FFF2-40B4-BE49-F238E27FC236}">
              <a16:creationId xmlns:a16="http://schemas.microsoft.com/office/drawing/2014/main" id="{93E4EAF3-978C-4E5F-97CE-F4851C39E93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4" name="2 CuadroTexto" hidden="1">
          <a:extLst>
            <a:ext uri="{FF2B5EF4-FFF2-40B4-BE49-F238E27FC236}">
              <a16:creationId xmlns:a16="http://schemas.microsoft.com/office/drawing/2014/main" id="{E476CEE0-D73B-48F0-9EB2-8537372E14B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5" name="164 CuadroTexto" hidden="1">
          <a:extLst>
            <a:ext uri="{FF2B5EF4-FFF2-40B4-BE49-F238E27FC236}">
              <a16:creationId xmlns:a16="http://schemas.microsoft.com/office/drawing/2014/main" id="{8E402A61-E5EA-443A-B06E-EF7C96002DE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6" name="2 CuadroTexto" hidden="1">
          <a:extLst>
            <a:ext uri="{FF2B5EF4-FFF2-40B4-BE49-F238E27FC236}">
              <a16:creationId xmlns:a16="http://schemas.microsoft.com/office/drawing/2014/main" id="{F1E6E656-7641-4D79-A1B7-83ED09BD7DA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7" name="5 CuadroTexto" hidden="1">
          <a:extLst>
            <a:ext uri="{FF2B5EF4-FFF2-40B4-BE49-F238E27FC236}">
              <a16:creationId xmlns:a16="http://schemas.microsoft.com/office/drawing/2014/main" id="{686C448D-0226-4A20-8FA7-F21BA04C63A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8" name="5 CuadroTexto" hidden="1">
          <a:extLst>
            <a:ext uri="{FF2B5EF4-FFF2-40B4-BE49-F238E27FC236}">
              <a16:creationId xmlns:a16="http://schemas.microsoft.com/office/drawing/2014/main" id="{8BEF2F47-0943-4455-8C22-DA2D60C3641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19" name="5 CuadroTexto" hidden="1">
          <a:extLst>
            <a:ext uri="{FF2B5EF4-FFF2-40B4-BE49-F238E27FC236}">
              <a16:creationId xmlns:a16="http://schemas.microsoft.com/office/drawing/2014/main" id="{52824031-68E5-4CB1-83C5-7633CDC19E0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0" name="5 CuadroTexto" hidden="1">
          <a:extLst>
            <a:ext uri="{FF2B5EF4-FFF2-40B4-BE49-F238E27FC236}">
              <a16:creationId xmlns:a16="http://schemas.microsoft.com/office/drawing/2014/main" id="{1A07CDC3-781B-404F-A8D9-9591A33CC0D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1" name="5 CuadroTexto" hidden="1">
          <a:extLst>
            <a:ext uri="{FF2B5EF4-FFF2-40B4-BE49-F238E27FC236}">
              <a16:creationId xmlns:a16="http://schemas.microsoft.com/office/drawing/2014/main" id="{D011E0DD-7EA5-4742-9DCB-BA4F837AA17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2" name="5 CuadroTexto" hidden="1">
          <a:extLst>
            <a:ext uri="{FF2B5EF4-FFF2-40B4-BE49-F238E27FC236}">
              <a16:creationId xmlns:a16="http://schemas.microsoft.com/office/drawing/2014/main" id="{746EACDA-30B9-4DBE-86F1-5DF23E93710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3" name="5 CuadroTexto" hidden="1">
          <a:extLst>
            <a:ext uri="{FF2B5EF4-FFF2-40B4-BE49-F238E27FC236}">
              <a16:creationId xmlns:a16="http://schemas.microsoft.com/office/drawing/2014/main" id="{D9381A36-7BD2-4018-9963-D47B042B240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4" name="5 CuadroTexto" hidden="1">
          <a:extLst>
            <a:ext uri="{FF2B5EF4-FFF2-40B4-BE49-F238E27FC236}">
              <a16:creationId xmlns:a16="http://schemas.microsoft.com/office/drawing/2014/main" id="{D283A9A6-6E96-49FE-A4E5-BDF46E40A31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5" name="5 CuadroTexto" hidden="1">
          <a:extLst>
            <a:ext uri="{FF2B5EF4-FFF2-40B4-BE49-F238E27FC236}">
              <a16:creationId xmlns:a16="http://schemas.microsoft.com/office/drawing/2014/main" id="{92C55492-3536-4CE7-B5CD-9AA462D943F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6" name="5 CuadroTexto" hidden="1">
          <a:extLst>
            <a:ext uri="{FF2B5EF4-FFF2-40B4-BE49-F238E27FC236}">
              <a16:creationId xmlns:a16="http://schemas.microsoft.com/office/drawing/2014/main" id="{02EE22A5-22D9-47D4-95F6-C79721EE1EC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7" name="5 CuadroTexto" hidden="1">
          <a:extLst>
            <a:ext uri="{FF2B5EF4-FFF2-40B4-BE49-F238E27FC236}">
              <a16:creationId xmlns:a16="http://schemas.microsoft.com/office/drawing/2014/main" id="{626CCB7B-0131-40D6-889F-1C9A30EA4D6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8" name="5 CuadroTexto" hidden="1">
          <a:extLst>
            <a:ext uri="{FF2B5EF4-FFF2-40B4-BE49-F238E27FC236}">
              <a16:creationId xmlns:a16="http://schemas.microsoft.com/office/drawing/2014/main" id="{C4E94B36-F8B0-4E4D-B5A1-5F61C6EAA38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29" name="5 CuadroTexto" hidden="1">
          <a:extLst>
            <a:ext uri="{FF2B5EF4-FFF2-40B4-BE49-F238E27FC236}">
              <a16:creationId xmlns:a16="http://schemas.microsoft.com/office/drawing/2014/main" id="{69404846-C63C-4904-A707-06EBC6F327F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0" name="5 CuadroTexto" hidden="1">
          <a:extLst>
            <a:ext uri="{FF2B5EF4-FFF2-40B4-BE49-F238E27FC236}">
              <a16:creationId xmlns:a16="http://schemas.microsoft.com/office/drawing/2014/main" id="{585E5A45-7E38-4DB4-8FF1-6CBFC5C493F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1" name="5 CuadroTexto" hidden="1">
          <a:extLst>
            <a:ext uri="{FF2B5EF4-FFF2-40B4-BE49-F238E27FC236}">
              <a16:creationId xmlns:a16="http://schemas.microsoft.com/office/drawing/2014/main" id="{AE9BA74E-8DD4-4B1E-A1FF-64072882EF8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2" name="5 CuadroTexto" hidden="1">
          <a:extLst>
            <a:ext uri="{FF2B5EF4-FFF2-40B4-BE49-F238E27FC236}">
              <a16:creationId xmlns:a16="http://schemas.microsoft.com/office/drawing/2014/main" id="{3977B9A6-24C0-4316-823D-735147111FC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3" name="1 CuadroTexto" hidden="1">
          <a:extLst>
            <a:ext uri="{FF2B5EF4-FFF2-40B4-BE49-F238E27FC236}">
              <a16:creationId xmlns:a16="http://schemas.microsoft.com/office/drawing/2014/main" id="{258B7425-CB5E-43C9-A9DF-C790DA434F2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4" name="3 CuadroTexto" hidden="1">
          <a:extLst>
            <a:ext uri="{FF2B5EF4-FFF2-40B4-BE49-F238E27FC236}">
              <a16:creationId xmlns:a16="http://schemas.microsoft.com/office/drawing/2014/main" id="{FDFE50A1-5BF1-41B0-BB86-76F6A232B65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5" name="5 CuadroTexto" hidden="1">
          <a:extLst>
            <a:ext uri="{FF2B5EF4-FFF2-40B4-BE49-F238E27FC236}">
              <a16:creationId xmlns:a16="http://schemas.microsoft.com/office/drawing/2014/main" id="{949515F7-1ADD-4F02-B98A-78A70B5DF8E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6" name="5 CuadroTexto" hidden="1">
          <a:extLst>
            <a:ext uri="{FF2B5EF4-FFF2-40B4-BE49-F238E27FC236}">
              <a16:creationId xmlns:a16="http://schemas.microsoft.com/office/drawing/2014/main" id="{218F63B0-A1E2-4239-BD37-4FA35512223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7" name="5 CuadroTexto" hidden="1">
          <a:extLst>
            <a:ext uri="{FF2B5EF4-FFF2-40B4-BE49-F238E27FC236}">
              <a16:creationId xmlns:a16="http://schemas.microsoft.com/office/drawing/2014/main" id="{10BB2B5B-B6F4-4250-A388-754E070FFD9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8" name="5 CuadroTexto" hidden="1">
          <a:extLst>
            <a:ext uri="{FF2B5EF4-FFF2-40B4-BE49-F238E27FC236}">
              <a16:creationId xmlns:a16="http://schemas.microsoft.com/office/drawing/2014/main" id="{785C862D-5104-4E75-B804-AC6BB87700F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39" name="5 CuadroTexto" hidden="1">
          <a:extLst>
            <a:ext uri="{FF2B5EF4-FFF2-40B4-BE49-F238E27FC236}">
              <a16:creationId xmlns:a16="http://schemas.microsoft.com/office/drawing/2014/main" id="{DE95EA9B-6222-400B-AB86-E1712471E6D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0" name="5 CuadroTexto" hidden="1">
          <a:extLst>
            <a:ext uri="{FF2B5EF4-FFF2-40B4-BE49-F238E27FC236}">
              <a16:creationId xmlns:a16="http://schemas.microsoft.com/office/drawing/2014/main" id="{7C3EC672-70AC-4A6D-A441-6F5FDEC441D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1" name="5 CuadroTexto" hidden="1">
          <a:extLst>
            <a:ext uri="{FF2B5EF4-FFF2-40B4-BE49-F238E27FC236}">
              <a16:creationId xmlns:a16="http://schemas.microsoft.com/office/drawing/2014/main" id="{EAA214BF-96FD-4BDF-8FA7-7B2C9AB1D51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2" name="5 CuadroTexto" hidden="1">
          <a:extLst>
            <a:ext uri="{FF2B5EF4-FFF2-40B4-BE49-F238E27FC236}">
              <a16:creationId xmlns:a16="http://schemas.microsoft.com/office/drawing/2014/main" id="{1A5B3F23-9868-48C5-BA23-6768AB36F53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3" name="5 CuadroTexto" hidden="1">
          <a:extLst>
            <a:ext uri="{FF2B5EF4-FFF2-40B4-BE49-F238E27FC236}">
              <a16:creationId xmlns:a16="http://schemas.microsoft.com/office/drawing/2014/main" id="{2D71B757-5170-43D5-9185-72436495BD2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4" name="5 CuadroTexto" hidden="1">
          <a:extLst>
            <a:ext uri="{FF2B5EF4-FFF2-40B4-BE49-F238E27FC236}">
              <a16:creationId xmlns:a16="http://schemas.microsoft.com/office/drawing/2014/main" id="{0D0CFD2A-58F5-4E8E-84D4-9AF9D9197E4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5" name="5 CuadroTexto" hidden="1">
          <a:extLst>
            <a:ext uri="{FF2B5EF4-FFF2-40B4-BE49-F238E27FC236}">
              <a16:creationId xmlns:a16="http://schemas.microsoft.com/office/drawing/2014/main" id="{1B7049F7-04E9-4766-8AD7-0B468FF6CAA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6" name="5 CuadroTexto" hidden="1">
          <a:extLst>
            <a:ext uri="{FF2B5EF4-FFF2-40B4-BE49-F238E27FC236}">
              <a16:creationId xmlns:a16="http://schemas.microsoft.com/office/drawing/2014/main" id="{DE8DE508-D777-44C2-BE24-517BF4F476A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7" name="5 CuadroTexto" hidden="1">
          <a:extLst>
            <a:ext uri="{FF2B5EF4-FFF2-40B4-BE49-F238E27FC236}">
              <a16:creationId xmlns:a16="http://schemas.microsoft.com/office/drawing/2014/main" id="{AE0A0BD5-81AB-4D20-ADD8-42EE3E352BC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8" name="5 CuadroTexto" hidden="1">
          <a:extLst>
            <a:ext uri="{FF2B5EF4-FFF2-40B4-BE49-F238E27FC236}">
              <a16:creationId xmlns:a16="http://schemas.microsoft.com/office/drawing/2014/main" id="{1CF41D22-04AE-4F66-A6DC-8AFB3F199CB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49" name="5 CuadroTexto" hidden="1">
          <a:extLst>
            <a:ext uri="{FF2B5EF4-FFF2-40B4-BE49-F238E27FC236}">
              <a16:creationId xmlns:a16="http://schemas.microsoft.com/office/drawing/2014/main" id="{5CE95138-CA85-4BF6-B73B-CFC67819613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0" name="5 CuadroTexto" hidden="1">
          <a:extLst>
            <a:ext uri="{FF2B5EF4-FFF2-40B4-BE49-F238E27FC236}">
              <a16:creationId xmlns:a16="http://schemas.microsoft.com/office/drawing/2014/main" id="{8FCC9E0C-CDDA-44E2-AAE1-4F9A4B944BE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1" name="5 CuadroTexto" hidden="1">
          <a:extLst>
            <a:ext uri="{FF2B5EF4-FFF2-40B4-BE49-F238E27FC236}">
              <a16:creationId xmlns:a16="http://schemas.microsoft.com/office/drawing/2014/main" id="{9066F835-F044-4343-A567-18F3B653262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2" name="5 CuadroTexto" hidden="1">
          <a:extLst>
            <a:ext uri="{FF2B5EF4-FFF2-40B4-BE49-F238E27FC236}">
              <a16:creationId xmlns:a16="http://schemas.microsoft.com/office/drawing/2014/main" id="{EB605B9C-7ABE-4D75-A6D6-18DE4D74A63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3" name="5 CuadroTexto" hidden="1">
          <a:extLst>
            <a:ext uri="{FF2B5EF4-FFF2-40B4-BE49-F238E27FC236}">
              <a16:creationId xmlns:a16="http://schemas.microsoft.com/office/drawing/2014/main" id="{0A66131F-34C9-48F7-8A93-3D40BEB6F12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4" name="5 CuadroTexto" hidden="1">
          <a:extLst>
            <a:ext uri="{FF2B5EF4-FFF2-40B4-BE49-F238E27FC236}">
              <a16:creationId xmlns:a16="http://schemas.microsoft.com/office/drawing/2014/main" id="{B1D88EA0-9CAB-4E09-ADF3-EA480F4DD5C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5" name="5 CuadroTexto" hidden="1">
          <a:extLst>
            <a:ext uri="{FF2B5EF4-FFF2-40B4-BE49-F238E27FC236}">
              <a16:creationId xmlns:a16="http://schemas.microsoft.com/office/drawing/2014/main" id="{030E56E3-0401-4D78-A0FB-8079AABB432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6" name="5 CuadroTexto" hidden="1">
          <a:extLst>
            <a:ext uri="{FF2B5EF4-FFF2-40B4-BE49-F238E27FC236}">
              <a16:creationId xmlns:a16="http://schemas.microsoft.com/office/drawing/2014/main" id="{954A60C3-9314-4A42-91D9-BD9207468BE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7" name="5 CuadroTexto" hidden="1">
          <a:extLst>
            <a:ext uri="{FF2B5EF4-FFF2-40B4-BE49-F238E27FC236}">
              <a16:creationId xmlns:a16="http://schemas.microsoft.com/office/drawing/2014/main" id="{F84865FE-A65D-42AC-8939-EAB475B4F93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8" name="5 CuadroTexto" hidden="1">
          <a:extLst>
            <a:ext uri="{FF2B5EF4-FFF2-40B4-BE49-F238E27FC236}">
              <a16:creationId xmlns:a16="http://schemas.microsoft.com/office/drawing/2014/main" id="{EB9B1C43-0CD5-4FB4-92DD-D3D65C6FEF1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59" name="5 CuadroTexto" hidden="1">
          <a:extLst>
            <a:ext uri="{FF2B5EF4-FFF2-40B4-BE49-F238E27FC236}">
              <a16:creationId xmlns:a16="http://schemas.microsoft.com/office/drawing/2014/main" id="{B6E7686A-10D9-42DF-9EEF-640C44A7D26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0" name="5 CuadroTexto" hidden="1">
          <a:extLst>
            <a:ext uri="{FF2B5EF4-FFF2-40B4-BE49-F238E27FC236}">
              <a16:creationId xmlns:a16="http://schemas.microsoft.com/office/drawing/2014/main" id="{D56D68A9-D3BD-4F54-9138-A8269C385E1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1" name="5 CuadroTexto" hidden="1">
          <a:extLst>
            <a:ext uri="{FF2B5EF4-FFF2-40B4-BE49-F238E27FC236}">
              <a16:creationId xmlns:a16="http://schemas.microsoft.com/office/drawing/2014/main" id="{3559738C-C161-4EC8-B012-77050F77FE3D}"/>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2" name="5 CuadroTexto" hidden="1">
          <a:extLst>
            <a:ext uri="{FF2B5EF4-FFF2-40B4-BE49-F238E27FC236}">
              <a16:creationId xmlns:a16="http://schemas.microsoft.com/office/drawing/2014/main" id="{E3A287F0-AE35-4B50-9594-7526FD5DC4B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3" name="5 CuadroTexto" hidden="1">
          <a:extLst>
            <a:ext uri="{FF2B5EF4-FFF2-40B4-BE49-F238E27FC236}">
              <a16:creationId xmlns:a16="http://schemas.microsoft.com/office/drawing/2014/main" id="{AFF52D1C-D115-4305-ACC2-235AD0B7FB70}"/>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4" name="5 CuadroTexto" hidden="1">
          <a:extLst>
            <a:ext uri="{FF2B5EF4-FFF2-40B4-BE49-F238E27FC236}">
              <a16:creationId xmlns:a16="http://schemas.microsoft.com/office/drawing/2014/main" id="{3F620F4F-6003-449D-8CD9-9789E7C6444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5" name="5 CuadroTexto" hidden="1">
          <a:extLst>
            <a:ext uri="{FF2B5EF4-FFF2-40B4-BE49-F238E27FC236}">
              <a16:creationId xmlns:a16="http://schemas.microsoft.com/office/drawing/2014/main" id="{1EDD37DC-6BE7-4D01-ADC3-515D698466F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6" name="5 CuadroTexto" hidden="1">
          <a:extLst>
            <a:ext uri="{FF2B5EF4-FFF2-40B4-BE49-F238E27FC236}">
              <a16:creationId xmlns:a16="http://schemas.microsoft.com/office/drawing/2014/main" id="{C0B6283D-2A47-4821-835F-0A262913829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7" name="2 CuadroTexto" hidden="1">
          <a:extLst>
            <a:ext uri="{FF2B5EF4-FFF2-40B4-BE49-F238E27FC236}">
              <a16:creationId xmlns:a16="http://schemas.microsoft.com/office/drawing/2014/main" id="{A22DFF08-2635-45C6-9A00-15738B1A327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8" name="5 CuadroTexto" hidden="1">
          <a:extLst>
            <a:ext uri="{FF2B5EF4-FFF2-40B4-BE49-F238E27FC236}">
              <a16:creationId xmlns:a16="http://schemas.microsoft.com/office/drawing/2014/main" id="{F007EAD3-09D0-4725-BD50-27739FF07D3C}"/>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69" name="5 CuadroTexto" hidden="1">
          <a:extLst>
            <a:ext uri="{FF2B5EF4-FFF2-40B4-BE49-F238E27FC236}">
              <a16:creationId xmlns:a16="http://schemas.microsoft.com/office/drawing/2014/main" id="{786CA153-1811-4577-8838-AE3D6B27E53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0" name="5 CuadroTexto" hidden="1">
          <a:extLst>
            <a:ext uri="{FF2B5EF4-FFF2-40B4-BE49-F238E27FC236}">
              <a16:creationId xmlns:a16="http://schemas.microsoft.com/office/drawing/2014/main" id="{060AC2D3-4293-4FEF-91BD-B8F868D3DC0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1" name="5 CuadroTexto" hidden="1">
          <a:extLst>
            <a:ext uri="{FF2B5EF4-FFF2-40B4-BE49-F238E27FC236}">
              <a16:creationId xmlns:a16="http://schemas.microsoft.com/office/drawing/2014/main" id="{69051646-EDE5-489A-84C3-A6DBDFB24D4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2" name="5 CuadroTexto" hidden="1">
          <a:extLst>
            <a:ext uri="{FF2B5EF4-FFF2-40B4-BE49-F238E27FC236}">
              <a16:creationId xmlns:a16="http://schemas.microsoft.com/office/drawing/2014/main" id="{9251DD2C-C157-48D3-91BD-992659B0E52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3" name="5 CuadroTexto" hidden="1">
          <a:extLst>
            <a:ext uri="{FF2B5EF4-FFF2-40B4-BE49-F238E27FC236}">
              <a16:creationId xmlns:a16="http://schemas.microsoft.com/office/drawing/2014/main" id="{3183CC27-920E-49C5-ABC6-489E5B506A3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4" name="5 CuadroTexto" hidden="1">
          <a:extLst>
            <a:ext uri="{FF2B5EF4-FFF2-40B4-BE49-F238E27FC236}">
              <a16:creationId xmlns:a16="http://schemas.microsoft.com/office/drawing/2014/main" id="{5B5DA398-2EBC-4FEE-BF29-5565BF80063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5" name="5 CuadroTexto" hidden="1">
          <a:extLst>
            <a:ext uri="{FF2B5EF4-FFF2-40B4-BE49-F238E27FC236}">
              <a16:creationId xmlns:a16="http://schemas.microsoft.com/office/drawing/2014/main" id="{CAB216B2-CA98-4995-8909-82614C54A56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6" name="5 CuadroTexto" hidden="1">
          <a:extLst>
            <a:ext uri="{FF2B5EF4-FFF2-40B4-BE49-F238E27FC236}">
              <a16:creationId xmlns:a16="http://schemas.microsoft.com/office/drawing/2014/main" id="{B56CC643-A728-4920-9361-F84DF38E5E4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7" name="5 CuadroTexto" hidden="1">
          <a:extLst>
            <a:ext uri="{FF2B5EF4-FFF2-40B4-BE49-F238E27FC236}">
              <a16:creationId xmlns:a16="http://schemas.microsoft.com/office/drawing/2014/main" id="{7B1E2A8B-D086-4D71-A53E-1C4EBEA1452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8" name="5 CuadroTexto" hidden="1">
          <a:extLst>
            <a:ext uri="{FF2B5EF4-FFF2-40B4-BE49-F238E27FC236}">
              <a16:creationId xmlns:a16="http://schemas.microsoft.com/office/drawing/2014/main" id="{C0633112-55F2-4399-BC63-B64B4EF2535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79" name="5 CuadroTexto" hidden="1">
          <a:extLst>
            <a:ext uri="{FF2B5EF4-FFF2-40B4-BE49-F238E27FC236}">
              <a16:creationId xmlns:a16="http://schemas.microsoft.com/office/drawing/2014/main" id="{7D0B64A1-3623-44E0-BB4B-75BDBFE3636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0" name="5 CuadroTexto" hidden="1">
          <a:extLst>
            <a:ext uri="{FF2B5EF4-FFF2-40B4-BE49-F238E27FC236}">
              <a16:creationId xmlns:a16="http://schemas.microsoft.com/office/drawing/2014/main" id="{C203E01B-FB7C-4A7F-9D65-1129FB338062}"/>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1" name="5 CuadroTexto" hidden="1">
          <a:extLst>
            <a:ext uri="{FF2B5EF4-FFF2-40B4-BE49-F238E27FC236}">
              <a16:creationId xmlns:a16="http://schemas.microsoft.com/office/drawing/2014/main" id="{C838F4BB-F24E-4B08-A9E7-4137EA79228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2" name="5 CuadroTexto" hidden="1">
          <a:extLst>
            <a:ext uri="{FF2B5EF4-FFF2-40B4-BE49-F238E27FC236}">
              <a16:creationId xmlns:a16="http://schemas.microsoft.com/office/drawing/2014/main" id="{2677BE90-6105-4709-9474-9B0B361E0DB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3" name="5 CuadroTexto" hidden="1">
          <a:extLst>
            <a:ext uri="{FF2B5EF4-FFF2-40B4-BE49-F238E27FC236}">
              <a16:creationId xmlns:a16="http://schemas.microsoft.com/office/drawing/2014/main" id="{ADDB023D-529B-4DC8-88D6-F722AE4BA2E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4" name="5 CuadroTexto" hidden="1">
          <a:extLst>
            <a:ext uri="{FF2B5EF4-FFF2-40B4-BE49-F238E27FC236}">
              <a16:creationId xmlns:a16="http://schemas.microsoft.com/office/drawing/2014/main" id="{C5E998B6-1018-4D72-97AE-95D046F17FB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5" name="5 CuadroTexto" hidden="1">
          <a:extLst>
            <a:ext uri="{FF2B5EF4-FFF2-40B4-BE49-F238E27FC236}">
              <a16:creationId xmlns:a16="http://schemas.microsoft.com/office/drawing/2014/main" id="{E59D83EA-CFC0-4631-B0D0-4E7A487C755F}"/>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6" name="103 CuadroTexto" hidden="1">
          <a:extLst>
            <a:ext uri="{FF2B5EF4-FFF2-40B4-BE49-F238E27FC236}">
              <a16:creationId xmlns:a16="http://schemas.microsoft.com/office/drawing/2014/main" id="{31AB5823-1926-4E41-888A-90A698039AF4}"/>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7" name="2 CuadroTexto" hidden="1">
          <a:extLst>
            <a:ext uri="{FF2B5EF4-FFF2-40B4-BE49-F238E27FC236}">
              <a16:creationId xmlns:a16="http://schemas.microsoft.com/office/drawing/2014/main" id="{FCF3E8D9-34C5-47B1-8A7B-93F9FBE356E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8" name="106 CuadroTexto" hidden="1">
          <a:extLst>
            <a:ext uri="{FF2B5EF4-FFF2-40B4-BE49-F238E27FC236}">
              <a16:creationId xmlns:a16="http://schemas.microsoft.com/office/drawing/2014/main" id="{2EF928C0-E301-4F4E-83DA-A2A44913756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89" name="2 CuadroTexto" hidden="1">
          <a:extLst>
            <a:ext uri="{FF2B5EF4-FFF2-40B4-BE49-F238E27FC236}">
              <a16:creationId xmlns:a16="http://schemas.microsoft.com/office/drawing/2014/main" id="{F6191B6A-B46F-4C45-8DE3-6DF7D3C211B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0" name="5 CuadroTexto" hidden="1">
          <a:extLst>
            <a:ext uri="{FF2B5EF4-FFF2-40B4-BE49-F238E27FC236}">
              <a16:creationId xmlns:a16="http://schemas.microsoft.com/office/drawing/2014/main" id="{B7D03C92-7473-4933-9833-FC727857A10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1" name="5 CuadroTexto" hidden="1">
          <a:extLst>
            <a:ext uri="{FF2B5EF4-FFF2-40B4-BE49-F238E27FC236}">
              <a16:creationId xmlns:a16="http://schemas.microsoft.com/office/drawing/2014/main" id="{E8BCBEA2-32DF-4D82-9E23-1AF7CF84E99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2" name="5 CuadroTexto" hidden="1">
          <a:extLst>
            <a:ext uri="{FF2B5EF4-FFF2-40B4-BE49-F238E27FC236}">
              <a16:creationId xmlns:a16="http://schemas.microsoft.com/office/drawing/2014/main" id="{4DF551BF-ED04-483E-998F-5D1AF42680F8}"/>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3" name="5 CuadroTexto" hidden="1">
          <a:extLst>
            <a:ext uri="{FF2B5EF4-FFF2-40B4-BE49-F238E27FC236}">
              <a16:creationId xmlns:a16="http://schemas.microsoft.com/office/drawing/2014/main" id="{9F985B9F-D981-4A25-A7EB-116FB0F49E4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4" name="5 CuadroTexto" hidden="1">
          <a:extLst>
            <a:ext uri="{FF2B5EF4-FFF2-40B4-BE49-F238E27FC236}">
              <a16:creationId xmlns:a16="http://schemas.microsoft.com/office/drawing/2014/main" id="{AC4CDBFC-63AF-4FE4-94AF-1F7A586CA6F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5" name="5 CuadroTexto" hidden="1">
          <a:extLst>
            <a:ext uri="{FF2B5EF4-FFF2-40B4-BE49-F238E27FC236}">
              <a16:creationId xmlns:a16="http://schemas.microsoft.com/office/drawing/2014/main" id="{B01E5EE1-B0F0-4807-A8F0-5FC6EC153D15}"/>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6" name="5 CuadroTexto" hidden="1">
          <a:extLst>
            <a:ext uri="{FF2B5EF4-FFF2-40B4-BE49-F238E27FC236}">
              <a16:creationId xmlns:a16="http://schemas.microsoft.com/office/drawing/2014/main" id="{A83DBE1A-B88C-41D5-9506-34426DDA7E9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7" name="5 CuadroTexto" hidden="1">
          <a:extLst>
            <a:ext uri="{FF2B5EF4-FFF2-40B4-BE49-F238E27FC236}">
              <a16:creationId xmlns:a16="http://schemas.microsoft.com/office/drawing/2014/main" id="{8F225313-85BC-4705-A5E7-644B7CEC2E5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8" name="5 CuadroTexto" hidden="1">
          <a:extLst>
            <a:ext uri="{FF2B5EF4-FFF2-40B4-BE49-F238E27FC236}">
              <a16:creationId xmlns:a16="http://schemas.microsoft.com/office/drawing/2014/main" id="{A14E3BD1-CABA-4E09-803B-51ED4638BFCA}"/>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899" name="5 CuadroTexto" hidden="1">
          <a:extLst>
            <a:ext uri="{FF2B5EF4-FFF2-40B4-BE49-F238E27FC236}">
              <a16:creationId xmlns:a16="http://schemas.microsoft.com/office/drawing/2014/main" id="{6E3A91CF-7EF8-4466-AFD2-C4EF9077340E}"/>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0" name="5 CuadroTexto" hidden="1">
          <a:extLst>
            <a:ext uri="{FF2B5EF4-FFF2-40B4-BE49-F238E27FC236}">
              <a16:creationId xmlns:a16="http://schemas.microsoft.com/office/drawing/2014/main" id="{FAF81BFE-AF43-48FF-8D23-A7CD18E5D5F7}"/>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1" name="5 CuadroTexto" hidden="1">
          <a:extLst>
            <a:ext uri="{FF2B5EF4-FFF2-40B4-BE49-F238E27FC236}">
              <a16:creationId xmlns:a16="http://schemas.microsoft.com/office/drawing/2014/main" id="{C4DC8B0D-C8A6-4D7C-9F52-D3B8A4B52699}"/>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2" name="5 CuadroTexto" hidden="1">
          <a:extLst>
            <a:ext uri="{FF2B5EF4-FFF2-40B4-BE49-F238E27FC236}">
              <a16:creationId xmlns:a16="http://schemas.microsoft.com/office/drawing/2014/main" id="{2EA9B418-D712-4FC5-B9D9-7CD0CC16ACC6}"/>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3" name="5 CuadroTexto" hidden="1">
          <a:extLst>
            <a:ext uri="{FF2B5EF4-FFF2-40B4-BE49-F238E27FC236}">
              <a16:creationId xmlns:a16="http://schemas.microsoft.com/office/drawing/2014/main" id="{F87D8463-E619-40EC-9C1B-0B2E64C63913}"/>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4" name="5 CuadroTexto" hidden="1">
          <a:extLst>
            <a:ext uri="{FF2B5EF4-FFF2-40B4-BE49-F238E27FC236}">
              <a16:creationId xmlns:a16="http://schemas.microsoft.com/office/drawing/2014/main" id="{0C19F04A-44BA-4D6D-96DB-A57631E02791}"/>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2337</xdr:row>
      <xdr:rowOff>0</xdr:rowOff>
    </xdr:from>
    <xdr:ext cx="184731" cy="264560"/>
    <xdr:sp macro="" textlink="">
      <xdr:nvSpPr>
        <xdr:cNvPr id="3905" name="5 CuadroTexto" hidden="1">
          <a:extLst>
            <a:ext uri="{FF2B5EF4-FFF2-40B4-BE49-F238E27FC236}">
              <a16:creationId xmlns:a16="http://schemas.microsoft.com/office/drawing/2014/main" id="{AF403557-B2FC-4FC7-AEC1-D19E6E7008FB}"/>
            </a:ext>
          </a:extLst>
        </xdr:cNvPr>
        <xdr:cNvSpPr txBox="1"/>
      </xdr:nvSpPr>
      <xdr:spPr>
        <a:xfrm>
          <a:off x="6477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2481</xdr:row>
      <xdr:rowOff>0</xdr:rowOff>
    </xdr:from>
    <xdr:ext cx="184731" cy="264560"/>
    <xdr:sp macro="" textlink="">
      <xdr:nvSpPr>
        <xdr:cNvPr id="3906" name="74 CuadroTexto" hidden="1">
          <a:extLst>
            <a:ext uri="{FF2B5EF4-FFF2-40B4-BE49-F238E27FC236}">
              <a16:creationId xmlns:a16="http://schemas.microsoft.com/office/drawing/2014/main" id="{CCEE8522-934A-4D95-A152-7F1AF5F3817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07" name="75 CuadroTexto" hidden="1">
          <a:extLst>
            <a:ext uri="{FF2B5EF4-FFF2-40B4-BE49-F238E27FC236}">
              <a16:creationId xmlns:a16="http://schemas.microsoft.com/office/drawing/2014/main" id="{E7EDF5A7-61E3-4823-9294-5E8B5730C22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08" name="5 CuadroTexto" hidden="1">
          <a:extLst>
            <a:ext uri="{FF2B5EF4-FFF2-40B4-BE49-F238E27FC236}">
              <a16:creationId xmlns:a16="http://schemas.microsoft.com/office/drawing/2014/main" id="{87F484E3-A0CA-4A08-B4C3-B1DC1B797B0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09" name="5 CuadroTexto" hidden="1">
          <a:extLst>
            <a:ext uri="{FF2B5EF4-FFF2-40B4-BE49-F238E27FC236}">
              <a16:creationId xmlns:a16="http://schemas.microsoft.com/office/drawing/2014/main" id="{5041BA20-BF4B-4FF8-8B17-ABCED212F45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0" name="78 CuadroTexto" hidden="1">
          <a:extLst>
            <a:ext uri="{FF2B5EF4-FFF2-40B4-BE49-F238E27FC236}">
              <a16:creationId xmlns:a16="http://schemas.microsoft.com/office/drawing/2014/main" id="{64FC7696-4D85-4583-989B-C7C9DB52AEB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1" name="5 CuadroTexto" hidden="1">
          <a:extLst>
            <a:ext uri="{FF2B5EF4-FFF2-40B4-BE49-F238E27FC236}">
              <a16:creationId xmlns:a16="http://schemas.microsoft.com/office/drawing/2014/main" id="{6BE3AE61-4BCC-4740-837E-F766DEED310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2" name="5 CuadroTexto" hidden="1">
          <a:extLst>
            <a:ext uri="{FF2B5EF4-FFF2-40B4-BE49-F238E27FC236}">
              <a16:creationId xmlns:a16="http://schemas.microsoft.com/office/drawing/2014/main" id="{7A8E0A8D-8325-4BE4-896A-1CAC99B146A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3" name="5 CuadroTexto" hidden="1">
          <a:extLst>
            <a:ext uri="{FF2B5EF4-FFF2-40B4-BE49-F238E27FC236}">
              <a16:creationId xmlns:a16="http://schemas.microsoft.com/office/drawing/2014/main" id="{08938A68-A125-400E-B457-0A21B0C681A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4" name="5 CuadroTexto" hidden="1">
          <a:extLst>
            <a:ext uri="{FF2B5EF4-FFF2-40B4-BE49-F238E27FC236}">
              <a16:creationId xmlns:a16="http://schemas.microsoft.com/office/drawing/2014/main" id="{789CD438-533E-49FC-B43F-1143ADFA6B0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5" name="5 CuadroTexto" hidden="1">
          <a:extLst>
            <a:ext uri="{FF2B5EF4-FFF2-40B4-BE49-F238E27FC236}">
              <a16:creationId xmlns:a16="http://schemas.microsoft.com/office/drawing/2014/main" id="{4333F4E7-1F8B-4BCD-BCEF-5F7B5E90BDE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6" name="5 CuadroTexto" hidden="1">
          <a:extLst>
            <a:ext uri="{FF2B5EF4-FFF2-40B4-BE49-F238E27FC236}">
              <a16:creationId xmlns:a16="http://schemas.microsoft.com/office/drawing/2014/main" id="{BB491C94-341A-410D-9E14-65B1C059FFB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7" name="5 CuadroTexto" hidden="1">
          <a:extLst>
            <a:ext uri="{FF2B5EF4-FFF2-40B4-BE49-F238E27FC236}">
              <a16:creationId xmlns:a16="http://schemas.microsoft.com/office/drawing/2014/main" id="{ACD54631-125E-4A81-899C-ED3D362C0C9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8" name="5 CuadroTexto" hidden="1">
          <a:extLst>
            <a:ext uri="{FF2B5EF4-FFF2-40B4-BE49-F238E27FC236}">
              <a16:creationId xmlns:a16="http://schemas.microsoft.com/office/drawing/2014/main" id="{61FA6B4B-CE27-459B-8F3A-E4176F3883B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19" name="5 CuadroTexto" hidden="1">
          <a:extLst>
            <a:ext uri="{FF2B5EF4-FFF2-40B4-BE49-F238E27FC236}">
              <a16:creationId xmlns:a16="http://schemas.microsoft.com/office/drawing/2014/main" id="{A6498048-170C-47A9-BA1B-CF8399A426B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0" name="5 CuadroTexto" hidden="1">
          <a:extLst>
            <a:ext uri="{FF2B5EF4-FFF2-40B4-BE49-F238E27FC236}">
              <a16:creationId xmlns:a16="http://schemas.microsoft.com/office/drawing/2014/main" id="{22BDAF71-4134-4382-8878-A507D52511D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1" name="5 CuadroTexto" hidden="1">
          <a:extLst>
            <a:ext uri="{FF2B5EF4-FFF2-40B4-BE49-F238E27FC236}">
              <a16:creationId xmlns:a16="http://schemas.microsoft.com/office/drawing/2014/main" id="{3DA00F30-5F3B-4737-92DA-87FD6CB7F1D5}"/>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2" name="5 CuadroTexto" hidden="1">
          <a:extLst>
            <a:ext uri="{FF2B5EF4-FFF2-40B4-BE49-F238E27FC236}">
              <a16:creationId xmlns:a16="http://schemas.microsoft.com/office/drawing/2014/main" id="{F0EA08F0-C60E-4E65-B998-9AC7F4E2908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3" name="5 CuadroTexto" hidden="1">
          <a:extLst>
            <a:ext uri="{FF2B5EF4-FFF2-40B4-BE49-F238E27FC236}">
              <a16:creationId xmlns:a16="http://schemas.microsoft.com/office/drawing/2014/main" id="{691C2C6F-63D1-4327-836A-B9ECD42F44C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4" name="5 CuadroTexto" hidden="1">
          <a:extLst>
            <a:ext uri="{FF2B5EF4-FFF2-40B4-BE49-F238E27FC236}">
              <a16:creationId xmlns:a16="http://schemas.microsoft.com/office/drawing/2014/main" id="{5E31ECFC-8C38-4649-9A2A-25A0156E1F8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5" name="5 CuadroTexto" hidden="1">
          <a:extLst>
            <a:ext uri="{FF2B5EF4-FFF2-40B4-BE49-F238E27FC236}">
              <a16:creationId xmlns:a16="http://schemas.microsoft.com/office/drawing/2014/main" id="{C520559A-B859-4EB2-8A67-605FA58149F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6" name="5 CuadroTexto" hidden="1">
          <a:extLst>
            <a:ext uri="{FF2B5EF4-FFF2-40B4-BE49-F238E27FC236}">
              <a16:creationId xmlns:a16="http://schemas.microsoft.com/office/drawing/2014/main" id="{9A57B1E3-8189-427A-B391-815B0D90EBE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7" name="5 CuadroTexto" hidden="1">
          <a:extLst>
            <a:ext uri="{FF2B5EF4-FFF2-40B4-BE49-F238E27FC236}">
              <a16:creationId xmlns:a16="http://schemas.microsoft.com/office/drawing/2014/main" id="{320D460B-7208-42A5-BD4F-7E502FBB94F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8" name="5 CuadroTexto" hidden="1">
          <a:extLst>
            <a:ext uri="{FF2B5EF4-FFF2-40B4-BE49-F238E27FC236}">
              <a16:creationId xmlns:a16="http://schemas.microsoft.com/office/drawing/2014/main" id="{9477F979-0FD1-41FD-964B-9C99018FF76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29" name="5 CuadroTexto" hidden="1">
          <a:extLst>
            <a:ext uri="{FF2B5EF4-FFF2-40B4-BE49-F238E27FC236}">
              <a16:creationId xmlns:a16="http://schemas.microsoft.com/office/drawing/2014/main" id="{9C76C7F0-A430-47F8-8DAA-A4494805733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0" name="5 CuadroTexto" hidden="1">
          <a:extLst>
            <a:ext uri="{FF2B5EF4-FFF2-40B4-BE49-F238E27FC236}">
              <a16:creationId xmlns:a16="http://schemas.microsoft.com/office/drawing/2014/main" id="{0E612318-4999-4356-B1B2-42FA5E35036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1" name="5 CuadroTexto" hidden="1">
          <a:extLst>
            <a:ext uri="{FF2B5EF4-FFF2-40B4-BE49-F238E27FC236}">
              <a16:creationId xmlns:a16="http://schemas.microsoft.com/office/drawing/2014/main" id="{20036A52-65BC-42A6-9DBC-54103E42F6B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2" name="5 CuadroTexto" hidden="1">
          <a:extLst>
            <a:ext uri="{FF2B5EF4-FFF2-40B4-BE49-F238E27FC236}">
              <a16:creationId xmlns:a16="http://schemas.microsoft.com/office/drawing/2014/main" id="{267B4A91-8B28-4260-BBA0-713CCA44B3B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3" name="5 CuadroTexto" hidden="1">
          <a:extLst>
            <a:ext uri="{FF2B5EF4-FFF2-40B4-BE49-F238E27FC236}">
              <a16:creationId xmlns:a16="http://schemas.microsoft.com/office/drawing/2014/main" id="{7738DFF6-955B-4BB9-8EAC-40A5B07E0FF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4" name="5 CuadroTexto" hidden="1">
          <a:extLst>
            <a:ext uri="{FF2B5EF4-FFF2-40B4-BE49-F238E27FC236}">
              <a16:creationId xmlns:a16="http://schemas.microsoft.com/office/drawing/2014/main" id="{43784A9B-E4BA-4B1B-991F-14FC9E26DC9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5" name="5 CuadroTexto" hidden="1">
          <a:extLst>
            <a:ext uri="{FF2B5EF4-FFF2-40B4-BE49-F238E27FC236}">
              <a16:creationId xmlns:a16="http://schemas.microsoft.com/office/drawing/2014/main" id="{42836D87-4F19-4388-AC48-8FEBE1D7581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6" name="5 CuadroTexto" hidden="1">
          <a:extLst>
            <a:ext uri="{FF2B5EF4-FFF2-40B4-BE49-F238E27FC236}">
              <a16:creationId xmlns:a16="http://schemas.microsoft.com/office/drawing/2014/main" id="{71459011-B12B-4572-92AF-6C352977BA4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7" name="5 CuadroTexto" hidden="1">
          <a:extLst>
            <a:ext uri="{FF2B5EF4-FFF2-40B4-BE49-F238E27FC236}">
              <a16:creationId xmlns:a16="http://schemas.microsoft.com/office/drawing/2014/main" id="{E001FBC9-9DF5-4D27-A74E-7A1FF120369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8" name="5 CuadroTexto" hidden="1">
          <a:extLst>
            <a:ext uri="{FF2B5EF4-FFF2-40B4-BE49-F238E27FC236}">
              <a16:creationId xmlns:a16="http://schemas.microsoft.com/office/drawing/2014/main" id="{9139C1E0-E104-4F28-8B94-7943636D62F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39" name="5 CuadroTexto" hidden="1">
          <a:extLst>
            <a:ext uri="{FF2B5EF4-FFF2-40B4-BE49-F238E27FC236}">
              <a16:creationId xmlns:a16="http://schemas.microsoft.com/office/drawing/2014/main" id="{67B76A59-D4FC-4CC8-BAF0-C59196AD09F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0" name="2 CuadroTexto" hidden="1">
          <a:extLst>
            <a:ext uri="{FF2B5EF4-FFF2-40B4-BE49-F238E27FC236}">
              <a16:creationId xmlns:a16="http://schemas.microsoft.com/office/drawing/2014/main" id="{BD768580-6FDA-494C-A10B-58BD0E1E303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1" name="5 CuadroTexto" hidden="1">
          <a:extLst>
            <a:ext uri="{FF2B5EF4-FFF2-40B4-BE49-F238E27FC236}">
              <a16:creationId xmlns:a16="http://schemas.microsoft.com/office/drawing/2014/main" id="{188108A1-3AFE-42C9-9598-FA6C4896590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2" name="5 CuadroTexto" hidden="1">
          <a:extLst>
            <a:ext uri="{FF2B5EF4-FFF2-40B4-BE49-F238E27FC236}">
              <a16:creationId xmlns:a16="http://schemas.microsoft.com/office/drawing/2014/main" id="{03F0AB44-F116-45A5-A0C2-457AEA12EC0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3" name="5 CuadroTexto" hidden="1">
          <a:extLst>
            <a:ext uri="{FF2B5EF4-FFF2-40B4-BE49-F238E27FC236}">
              <a16:creationId xmlns:a16="http://schemas.microsoft.com/office/drawing/2014/main" id="{F03022D7-D669-4D85-B27E-915FB27AE54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4" name="5 CuadroTexto" hidden="1">
          <a:extLst>
            <a:ext uri="{FF2B5EF4-FFF2-40B4-BE49-F238E27FC236}">
              <a16:creationId xmlns:a16="http://schemas.microsoft.com/office/drawing/2014/main" id="{E97D1820-32DC-41BA-9F82-A35978A45545}"/>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5" name="5 CuadroTexto" hidden="1">
          <a:extLst>
            <a:ext uri="{FF2B5EF4-FFF2-40B4-BE49-F238E27FC236}">
              <a16:creationId xmlns:a16="http://schemas.microsoft.com/office/drawing/2014/main" id="{CAA0128F-D9EF-4A55-A01D-34DA8794258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6" name="5 CuadroTexto" hidden="1">
          <a:extLst>
            <a:ext uri="{FF2B5EF4-FFF2-40B4-BE49-F238E27FC236}">
              <a16:creationId xmlns:a16="http://schemas.microsoft.com/office/drawing/2014/main" id="{B8695B7D-7739-43FE-B058-9899201055E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7" name="5 CuadroTexto" hidden="1">
          <a:extLst>
            <a:ext uri="{FF2B5EF4-FFF2-40B4-BE49-F238E27FC236}">
              <a16:creationId xmlns:a16="http://schemas.microsoft.com/office/drawing/2014/main" id="{EA5F915A-55FE-4B4E-AD08-7896567E3DF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8" name="5 CuadroTexto" hidden="1">
          <a:extLst>
            <a:ext uri="{FF2B5EF4-FFF2-40B4-BE49-F238E27FC236}">
              <a16:creationId xmlns:a16="http://schemas.microsoft.com/office/drawing/2014/main" id="{F688636E-3356-42AA-B95F-E3E5E15B05B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49" name="5 CuadroTexto" hidden="1">
          <a:extLst>
            <a:ext uri="{FF2B5EF4-FFF2-40B4-BE49-F238E27FC236}">
              <a16:creationId xmlns:a16="http://schemas.microsoft.com/office/drawing/2014/main" id="{E98C10F6-1FC7-4017-B598-5BE9C320379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0" name="5 CuadroTexto" hidden="1">
          <a:extLst>
            <a:ext uri="{FF2B5EF4-FFF2-40B4-BE49-F238E27FC236}">
              <a16:creationId xmlns:a16="http://schemas.microsoft.com/office/drawing/2014/main" id="{8F312050-EBB5-4E46-95FC-BDCF11F516E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1" name="5 CuadroTexto" hidden="1">
          <a:extLst>
            <a:ext uri="{FF2B5EF4-FFF2-40B4-BE49-F238E27FC236}">
              <a16:creationId xmlns:a16="http://schemas.microsoft.com/office/drawing/2014/main" id="{C63DA670-11A1-4B7D-8700-EECD9A19A3A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2" name="5 CuadroTexto" hidden="1">
          <a:extLst>
            <a:ext uri="{FF2B5EF4-FFF2-40B4-BE49-F238E27FC236}">
              <a16:creationId xmlns:a16="http://schemas.microsoft.com/office/drawing/2014/main" id="{ECC9067B-B229-4DFB-BDA0-5D14E461717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3" name="5 CuadroTexto" hidden="1">
          <a:extLst>
            <a:ext uri="{FF2B5EF4-FFF2-40B4-BE49-F238E27FC236}">
              <a16:creationId xmlns:a16="http://schemas.microsoft.com/office/drawing/2014/main" id="{9122962E-E497-4628-9249-7BCBCB35151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4" name="5 CuadroTexto" hidden="1">
          <a:extLst>
            <a:ext uri="{FF2B5EF4-FFF2-40B4-BE49-F238E27FC236}">
              <a16:creationId xmlns:a16="http://schemas.microsoft.com/office/drawing/2014/main" id="{FC722EE9-7D4E-4971-AE73-96B1E8C682A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5" name="5 CuadroTexto" hidden="1">
          <a:extLst>
            <a:ext uri="{FF2B5EF4-FFF2-40B4-BE49-F238E27FC236}">
              <a16:creationId xmlns:a16="http://schemas.microsoft.com/office/drawing/2014/main" id="{2B2C7810-2D0A-492C-AF80-35656F4148A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6" name="5 CuadroTexto" hidden="1">
          <a:extLst>
            <a:ext uri="{FF2B5EF4-FFF2-40B4-BE49-F238E27FC236}">
              <a16:creationId xmlns:a16="http://schemas.microsoft.com/office/drawing/2014/main" id="{18DE90A1-809A-41B8-9F46-F7FD9924AF75}"/>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7" name="5 CuadroTexto" hidden="1">
          <a:extLst>
            <a:ext uri="{FF2B5EF4-FFF2-40B4-BE49-F238E27FC236}">
              <a16:creationId xmlns:a16="http://schemas.microsoft.com/office/drawing/2014/main" id="{603BD377-2C83-4AB2-B5DA-1654F741C6C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8" name="5 CuadroTexto" hidden="1">
          <a:extLst>
            <a:ext uri="{FF2B5EF4-FFF2-40B4-BE49-F238E27FC236}">
              <a16:creationId xmlns:a16="http://schemas.microsoft.com/office/drawing/2014/main" id="{C7BFE871-79F4-4A1A-BE75-31DCB648B50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59" name="127 CuadroTexto" hidden="1">
          <a:extLst>
            <a:ext uri="{FF2B5EF4-FFF2-40B4-BE49-F238E27FC236}">
              <a16:creationId xmlns:a16="http://schemas.microsoft.com/office/drawing/2014/main" id="{2A6838E6-7B3C-41B9-9A6C-9FF67FA4668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0" name="2 CuadroTexto" hidden="1">
          <a:extLst>
            <a:ext uri="{FF2B5EF4-FFF2-40B4-BE49-F238E27FC236}">
              <a16:creationId xmlns:a16="http://schemas.microsoft.com/office/drawing/2014/main" id="{62214526-0BC9-451A-84A4-AF08A2F3FD6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1" name="129 CuadroTexto" hidden="1">
          <a:extLst>
            <a:ext uri="{FF2B5EF4-FFF2-40B4-BE49-F238E27FC236}">
              <a16:creationId xmlns:a16="http://schemas.microsoft.com/office/drawing/2014/main" id="{2B351FE1-AA1E-4DCB-834D-72FE6107060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2" name="2 CuadroTexto" hidden="1">
          <a:extLst>
            <a:ext uri="{FF2B5EF4-FFF2-40B4-BE49-F238E27FC236}">
              <a16:creationId xmlns:a16="http://schemas.microsoft.com/office/drawing/2014/main" id="{6286E4E6-544A-4803-8A72-4748D169569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3" name="5 CuadroTexto" hidden="1">
          <a:extLst>
            <a:ext uri="{FF2B5EF4-FFF2-40B4-BE49-F238E27FC236}">
              <a16:creationId xmlns:a16="http://schemas.microsoft.com/office/drawing/2014/main" id="{4315EA4A-41CC-4732-BD9E-C0DC9162770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4" name="5 CuadroTexto" hidden="1">
          <a:extLst>
            <a:ext uri="{FF2B5EF4-FFF2-40B4-BE49-F238E27FC236}">
              <a16:creationId xmlns:a16="http://schemas.microsoft.com/office/drawing/2014/main" id="{2E5E54C4-5E2F-4A46-8FA0-040459175D5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5" name="5 CuadroTexto" hidden="1">
          <a:extLst>
            <a:ext uri="{FF2B5EF4-FFF2-40B4-BE49-F238E27FC236}">
              <a16:creationId xmlns:a16="http://schemas.microsoft.com/office/drawing/2014/main" id="{9094142C-C4D0-496E-BDFF-7483055D83E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6" name="5 CuadroTexto" hidden="1">
          <a:extLst>
            <a:ext uri="{FF2B5EF4-FFF2-40B4-BE49-F238E27FC236}">
              <a16:creationId xmlns:a16="http://schemas.microsoft.com/office/drawing/2014/main" id="{6741121B-7865-443A-9934-ED11547AD94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7" name="5 CuadroTexto" hidden="1">
          <a:extLst>
            <a:ext uri="{FF2B5EF4-FFF2-40B4-BE49-F238E27FC236}">
              <a16:creationId xmlns:a16="http://schemas.microsoft.com/office/drawing/2014/main" id="{640FD2EF-F8C8-45DE-8D99-177082321C9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8" name="5 CuadroTexto" hidden="1">
          <a:extLst>
            <a:ext uri="{FF2B5EF4-FFF2-40B4-BE49-F238E27FC236}">
              <a16:creationId xmlns:a16="http://schemas.microsoft.com/office/drawing/2014/main" id="{C8783535-F84C-4399-A41B-4F2DF7866DA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69" name="5 CuadroTexto" hidden="1">
          <a:extLst>
            <a:ext uri="{FF2B5EF4-FFF2-40B4-BE49-F238E27FC236}">
              <a16:creationId xmlns:a16="http://schemas.microsoft.com/office/drawing/2014/main" id="{8CF6BC78-EC8F-4940-B091-145D1A8F51B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0" name="5 CuadroTexto" hidden="1">
          <a:extLst>
            <a:ext uri="{FF2B5EF4-FFF2-40B4-BE49-F238E27FC236}">
              <a16:creationId xmlns:a16="http://schemas.microsoft.com/office/drawing/2014/main" id="{11CCA231-2032-44BE-929A-59E30AFCF4E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1" name="5 CuadroTexto" hidden="1">
          <a:extLst>
            <a:ext uri="{FF2B5EF4-FFF2-40B4-BE49-F238E27FC236}">
              <a16:creationId xmlns:a16="http://schemas.microsoft.com/office/drawing/2014/main" id="{685C7D69-4387-48E8-B4C0-8C53697049C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2" name="5 CuadroTexto" hidden="1">
          <a:extLst>
            <a:ext uri="{FF2B5EF4-FFF2-40B4-BE49-F238E27FC236}">
              <a16:creationId xmlns:a16="http://schemas.microsoft.com/office/drawing/2014/main" id="{B12FCA03-B818-4360-8A68-B75C97BCC32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3" name="5 CuadroTexto" hidden="1">
          <a:extLst>
            <a:ext uri="{FF2B5EF4-FFF2-40B4-BE49-F238E27FC236}">
              <a16:creationId xmlns:a16="http://schemas.microsoft.com/office/drawing/2014/main" id="{245C4B11-4FD1-4B34-83A7-56008D68CBB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4" name="5 CuadroTexto" hidden="1">
          <a:extLst>
            <a:ext uri="{FF2B5EF4-FFF2-40B4-BE49-F238E27FC236}">
              <a16:creationId xmlns:a16="http://schemas.microsoft.com/office/drawing/2014/main" id="{AF333DE7-BA97-4AA0-8454-29E5C0BDB8C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5" name="5 CuadroTexto" hidden="1">
          <a:extLst>
            <a:ext uri="{FF2B5EF4-FFF2-40B4-BE49-F238E27FC236}">
              <a16:creationId xmlns:a16="http://schemas.microsoft.com/office/drawing/2014/main" id="{40535AF2-3456-4494-B7F3-02EF8BEBEB0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6" name="5 CuadroTexto" hidden="1">
          <a:extLst>
            <a:ext uri="{FF2B5EF4-FFF2-40B4-BE49-F238E27FC236}">
              <a16:creationId xmlns:a16="http://schemas.microsoft.com/office/drawing/2014/main" id="{6760D40E-F293-44B4-89D3-E403DEB4E1F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7" name="5 CuadroTexto" hidden="1">
          <a:extLst>
            <a:ext uri="{FF2B5EF4-FFF2-40B4-BE49-F238E27FC236}">
              <a16:creationId xmlns:a16="http://schemas.microsoft.com/office/drawing/2014/main" id="{DE1D0441-3EC7-424C-A3DD-C6A28D666DA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3978" name="5 CuadroTexto" hidden="1">
          <a:extLst>
            <a:ext uri="{FF2B5EF4-FFF2-40B4-BE49-F238E27FC236}">
              <a16:creationId xmlns:a16="http://schemas.microsoft.com/office/drawing/2014/main" id="{FF54413D-70FF-48EB-BD9B-D6BEA08A2D8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79" name="147 CuadroTexto" hidden="1">
          <a:extLst>
            <a:ext uri="{FF2B5EF4-FFF2-40B4-BE49-F238E27FC236}">
              <a16:creationId xmlns:a16="http://schemas.microsoft.com/office/drawing/2014/main" id="{691D6286-D0E9-43C2-BAFE-B7100DA0AAA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0" name="148 CuadroTexto" hidden="1">
          <a:extLst>
            <a:ext uri="{FF2B5EF4-FFF2-40B4-BE49-F238E27FC236}">
              <a16:creationId xmlns:a16="http://schemas.microsoft.com/office/drawing/2014/main" id="{4D164469-5A41-497F-B9BD-4875DF9D789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1" name="5 CuadroTexto" hidden="1">
          <a:extLst>
            <a:ext uri="{FF2B5EF4-FFF2-40B4-BE49-F238E27FC236}">
              <a16:creationId xmlns:a16="http://schemas.microsoft.com/office/drawing/2014/main" id="{2E7B27C2-C1D4-4D3A-9C3B-7F67476AD18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2" name="5 CuadroTexto" hidden="1">
          <a:extLst>
            <a:ext uri="{FF2B5EF4-FFF2-40B4-BE49-F238E27FC236}">
              <a16:creationId xmlns:a16="http://schemas.microsoft.com/office/drawing/2014/main" id="{C9EB3B04-43CE-491A-B3A0-68C838D8DFE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3" name="151 CuadroTexto" hidden="1">
          <a:extLst>
            <a:ext uri="{FF2B5EF4-FFF2-40B4-BE49-F238E27FC236}">
              <a16:creationId xmlns:a16="http://schemas.microsoft.com/office/drawing/2014/main" id="{19078E2F-21F1-4A80-910A-A0E3EB1C81F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4" name="5 CuadroTexto" hidden="1">
          <a:extLst>
            <a:ext uri="{FF2B5EF4-FFF2-40B4-BE49-F238E27FC236}">
              <a16:creationId xmlns:a16="http://schemas.microsoft.com/office/drawing/2014/main" id="{6880D07F-3938-4F80-9DBD-2E18676F83A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5" name="5 CuadroTexto" hidden="1">
          <a:extLst>
            <a:ext uri="{FF2B5EF4-FFF2-40B4-BE49-F238E27FC236}">
              <a16:creationId xmlns:a16="http://schemas.microsoft.com/office/drawing/2014/main" id="{EE6D7176-DDBD-45E3-AD54-CC1C47CC1CD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6" name="5 CuadroTexto" hidden="1">
          <a:extLst>
            <a:ext uri="{FF2B5EF4-FFF2-40B4-BE49-F238E27FC236}">
              <a16:creationId xmlns:a16="http://schemas.microsoft.com/office/drawing/2014/main" id="{FE367EB5-656F-4D53-B20F-13E3A5CCD92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7" name="5 CuadroTexto" hidden="1">
          <a:extLst>
            <a:ext uri="{FF2B5EF4-FFF2-40B4-BE49-F238E27FC236}">
              <a16:creationId xmlns:a16="http://schemas.microsoft.com/office/drawing/2014/main" id="{5C50E10A-8FBF-422C-AAB4-E8EBDF4AC99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8" name="5 CuadroTexto" hidden="1">
          <a:extLst>
            <a:ext uri="{FF2B5EF4-FFF2-40B4-BE49-F238E27FC236}">
              <a16:creationId xmlns:a16="http://schemas.microsoft.com/office/drawing/2014/main" id="{B9E78032-0707-4293-B08D-E885DA7EAB1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89" name="5 CuadroTexto" hidden="1">
          <a:extLst>
            <a:ext uri="{FF2B5EF4-FFF2-40B4-BE49-F238E27FC236}">
              <a16:creationId xmlns:a16="http://schemas.microsoft.com/office/drawing/2014/main" id="{526ED382-4532-4E84-A523-EED824641CB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0" name="5 CuadroTexto" hidden="1">
          <a:extLst>
            <a:ext uri="{FF2B5EF4-FFF2-40B4-BE49-F238E27FC236}">
              <a16:creationId xmlns:a16="http://schemas.microsoft.com/office/drawing/2014/main" id="{F602D4AE-BAB0-4BE1-B8E5-267161C6AB9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1" name="5 CuadroTexto" hidden="1">
          <a:extLst>
            <a:ext uri="{FF2B5EF4-FFF2-40B4-BE49-F238E27FC236}">
              <a16:creationId xmlns:a16="http://schemas.microsoft.com/office/drawing/2014/main" id="{C156DA39-449F-42D5-AF93-B128FE9993D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2" name="5 CuadroTexto" hidden="1">
          <a:extLst>
            <a:ext uri="{FF2B5EF4-FFF2-40B4-BE49-F238E27FC236}">
              <a16:creationId xmlns:a16="http://schemas.microsoft.com/office/drawing/2014/main" id="{6D2EA8AC-22B7-4DCC-9AFD-F20DCBBDF2D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3" name="5 CuadroTexto" hidden="1">
          <a:extLst>
            <a:ext uri="{FF2B5EF4-FFF2-40B4-BE49-F238E27FC236}">
              <a16:creationId xmlns:a16="http://schemas.microsoft.com/office/drawing/2014/main" id="{E57B9705-EBAA-444C-A688-281F62CD6A8A}"/>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4" name="5 CuadroTexto" hidden="1">
          <a:extLst>
            <a:ext uri="{FF2B5EF4-FFF2-40B4-BE49-F238E27FC236}">
              <a16:creationId xmlns:a16="http://schemas.microsoft.com/office/drawing/2014/main" id="{601540E9-9AEB-44D9-A7DF-66ECCFAAB49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5" name="5 CuadroTexto" hidden="1">
          <a:extLst>
            <a:ext uri="{FF2B5EF4-FFF2-40B4-BE49-F238E27FC236}">
              <a16:creationId xmlns:a16="http://schemas.microsoft.com/office/drawing/2014/main" id="{F3330978-D5A9-47F2-B724-280F1905584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6" name="5 CuadroTexto" hidden="1">
          <a:extLst>
            <a:ext uri="{FF2B5EF4-FFF2-40B4-BE49-F238E27FC236}">
              <a16:creationId xmlns:a16="http://schemas.microsoft.com/office/drawing/2014/main" id="{5988C0FB-26DF-4720-8831-B0FFDFC3E9A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7" name="5 CuadroTexto" hidden="1">
          <a:extLst>
            <a:ext uri="{FF2B5EF4-FFF2-40B4-BE49-F238E27FC236}">
              <a16:creationId xmlns:a16="http://schemas.microsoft.com/office/drawing/2014/main" id="{5DEA7D9D-8073-40F6-9B5A-D3F3D08A9E5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8" name="5 CuadroTexto" hidden="1">
          <a:extLst>
            <a:ext uri="{FF2B5EF4-FFF2-40B4-BE49-F238E27FC236}">
              <a16:creationId xmlns:a16="http://schemas.microsoft.com/office/drawing/2014/main" id="{28C78196-80E5-4797-B438-C5263ED161F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3999" name="5 CuadroTexto" hidden="1">
          <a:extLst>
            <a:ext uri="{FF2B5EF4-FFF2-40B4-BE49-F238E27FC236}">
              <a16:creationId xmlns:a16="http://schemas.microsoft.com/office/drawing/2014/main" id="{4B65159A-AD12-4114-9CDA-34CA560CDBB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0" name="5 CuadroTexto" hidden="1">
          <a:extLst>
            <a:ext uri="{FF2B5EF4-FFF2-40B4-BE49-F238E27FC236}">
              <a16:creationId xmlns:a16="http://schemas.microsoft.com/office/drawing/2014/main" id="{D8434605-710E-4703-B5CD-EE781C51F3A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1" name="5 CuadroTexto" hidden="1">
          <a:extLst>
            <a:ext uri="{FF2B5EF4-FFF2-40B4-BE49-F238E27FC236}">
              <a16:creationId xmlns:a16="http://schemas.microsoft.com/office/drawing/2014/main" id="{FB3C8719-D6E1-410D-8A05-6111063E04BA}"/>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2" name="5 CuadroTexto" hidden="1">
          <a:extLst>
            <a:ext uri="{FF2B5EF4-FFF2-40B4-BE49-F238E27FC236}">
              <a16:creationId xmlns:a16="http://schemas.microsoft.com/office/drawing/2014/main" id="{DFB9FB54-B70C-4C9F-8E30-68C469B45A7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3" name="5 CuadroTexto" hidden="1">
          <a:extLst>
            <a:ext uri="{FF2B5EF4-FFF2-40B4-BE49-F238E27FC236}">
              <a16:creationId xmlns:a16="http://schemas.microsoft.com/office/drawing/2014/main" id="{47E9E908-DFDF-428D-88B7-83C8B88234A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4" name="5 CuadroTexto" hidden="1">
          <a:extLst>
            <a:ext uri="{FF2B5EF4-FFF2-40B4-BE49-F238E27FC236}">
              <a16:creationId xmlns:a16="http://schemas.microsoft.com/office/drawing/2014/main" id="{3A897540-4C12-4518-93A7-6903E84661C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5" name="5 CuadroTexto" hidden="1">
          <a:extLst>
            <a:ext uri="{FF2B5EF4-FFF2-40B4-BE49-F238E27FC236}">
              <a16:creationId xmlns:a16="http://schemas.microsoft.com/office/drawing/2014/main" id="{8DDAE745-EF2C-4A4E-9E01-81C35AA343F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6" name="5 CuadroTexto" hidden="1">
          <a:extLst>
            <a:ext uri="{FF2B5EF4-FFF2-40B4-BE49-F238E27FC236}">
              <a16:creationId xmlns:a16="http://schemas.microsoft.com/office/drawing/2014/main" id="{6F06CE7C-377E-4684-9DC1-B0CC0783FA6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7" name="5 CuadroTexto" hidden="1">
          <a:extLst>
            <a:ext uri="{FF2B5EF4-FFF2-40B4-BE49-F238E27FC236}">
              <a16:creationId xmlns:a16="http://schemas.microsoft.com/office/drawing/2014/main" id="{ECBA3630-8795-41A4-8B78-DD1E66ABDD87}"/>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8" name="5 CuadroTexto" hidden="1">
          <a:extLst>
            <a:ext uri="{FF2B5EF4-FFF2-40B4-BE49-F238E27FC236}">
              <a16:creationId xmlns:a16="http://schemas.microsoft.com/office/drawing/2014/main" id="{0AA3B3E7-CA3C-41D3-B081-F97E1C6542D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09" name="5 CuadroTexto" hidden="1">
          <a:extLst>
            <a:ext uri="{FF2B5EF4-FFF2-40B4-BE49-F238E27FC236}">
              <a16:creationId xmlns:a16="http://schemas.microsoft.com/office/drawing/2014/main" id="{4D763CE2-6BA5-4FB7-83EF-A351F84B30A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0" name="5 CuadroTexto" hidden="1">
          <a:extLst>
            <a:ext uri="{FF2B5EF4-FFF2-40B4-BE49-F238E27FC236}">
              <a16:creationId xmlns:a16="http://schemas.microsoft.com/office/drawing/2014/main" id="{92E35ED8-9B28-4F6B-9CFF-C5DC429369B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1" name="5 CuadroTexto" hidden="1">
          <a:extLst>
            <a:ext uri="{FF2B5EF4-FFF2-40B4-BE49-F238E27FC236}">
              <a16:creationId xmlns:a16="http://schemas.microsoft.com/office/drawing/2014/main" id="{232537FB-8F6D-445A-A801-A6E1AA51B93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2" name="5 CuadroTexto" hidden="1">
          <a:extLst>
            <a:ext uri="{FF2B5EF4-FFF2-40B4-BE49-F238E27FC236}">
              <a16:creationId xmlns:a16="http://schemas.microsoft.com/office/drawing/2014/main" id="{ADCCC6DE-1672-4A64-B9A2-1F329154239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3" name="2 CuadroTexto" hidden="1">
          <a:extLst>
            <a:ext uri="{FF2B5EF4-FFF2-40B4-BE49-F238E27FC236}">
              <a16:creationId xmlns:a16="http://schemas.microsoft.com/office/drawing/2014/main" id="{E3426255-CEEC-4380-8919-31C0AD24CC8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4" name="5 CuadroTexto" hidden="1">
          <a:extLst>
            <a:ext uri="{FF2B5EF4-FFF2-40B4-BE49-F238E27FC236}">
              <a16:creationId xmlns:a16="http://schemas.microsoft.com/office/drawing/2014/main" id="{F82AE398-97E7-4036-8063-CA2CC42CD02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5" name="5 CuadroTexto" hidden="1">
          <a:extLst>
            <a:ext uri="{FF2B5EF4-FFF2-40B4-BE49-F238E27FC236}">
              <a16:creationId xmlns:a16="http://schemas.microsoft.com/office/drawing/2014/main" id="{49F7B7C5-F7AC-4240-8292-5AD3A88A0EE7}"/>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6" name="5 CuadroTexto" hidden="1">
          <a:extLst>
            <a:ext uri="{FF2B5EF4-FFF2-40B4-BE49-F238E27FC236}">
              <a16:creationId xmlns:a16="http://schemas.microsoft.com/office/drawing/2014/main" id="{33D62F8C-8FB1-4716-8DB7-1135452ACCE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7" name="5 CuadroTexto" hidden="1">
          <a:extLst>
            <a:ext uri="{FF2B5EF4-FFF2-40B4-BE49-F238E27FC236}">
              <a16:creationId xmlns:a16="http://schemas.microsoft.com/office/drawing/2014/main" id="{4D34F33E-9A33-4174-A0B8-A553538338B7}"/>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8" name="5 CuadroTexto" hidden="1">
          <a:extLst>
            <a:ext uri="{FF2B5EF4-FFF2-40B4-BE49-F238E27FC236}">
              <a16:creationId xmlns:a16="http://schemas.microsoft.com/office/drawing/2014/main" id="{DA34782E-58AF-4898-8281-25D0971C908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19" name="5 CuadroTexto" hidden="1">
          <a:extLst>
            <a:ext uri="{FF2B5EF4-FFF2-40B4-BE49-F238E27FC236}">
              <a16:creationId xmlns:a16="http://schemas.microsoft.com/office/drawing/2014/main" id="{CA3DC0FB-B6A4-4EA2-9450-96DF92CABE4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0" name="5 CuadroTexto" hidden="1">
          <a:extLst>
            <a:ext uri="{FF2B5EF4-FFF2-40B4-BE49-F238E27FC236}">
              <a16:creationId xmlns:a16="http://schemas.microsoft.com/office/drawing/2014/main" id="{661DD6EB-1236-4D62-B6BC-BB939D2E9847}"/>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1" name="5 CuadroTexto" hidden="1">
          <a:extLst>
            <a:ext uri="{FF2B5EF4-FFF2-40B4-BE49-F238E27FC236}">
              <a16:creationId xmlns:a16="http://schemas.microsoft.com/office/drawing/2014/main" id="{33FC63CF-C31A-4B54-B740-4FC83DDE5B8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2" name="5 CuadroTexto" hidden="1">
          <a:extLst>
            <a:ext uri="{FF2B5EF4-FFF2-40B4-BE49-F238E27FC236}">
              <a16:creationId xmlns:a16="http://schemas.microsoft.com/office/drawing/2014/main" id="{488D971F-76CC-4657-86E2-BF183698CC9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3" name="5 CuadroTexto" hidden="1">
          <a:extLst>
            <a:ext uri="{FF2B5EF4-FFF2-40B4-BE49-F238E27FC236}">
              <a16:creationId xmlns:a16="http://schemas.microsoft.com/office/drawing/2014/main" id="{F49AA31E-804A-4816-BE65-D8D20F12027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4" name="5 CuadroTexto" hidden="1">
          <a:extLst>
            <a:ext uri="{FF2B5EF4-FFF2-40B4-BE49-F238E27FC236}">
              <a16:creationId xmlns:a16="http://schemas.microsoft.com/office/drawing/2014/main" id="{C57C5A68-F01E-4E25-9D9E-21E018F1EDD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5" name="5 CuadroTexto" hidden="1">
          <a:extLst>
            <a:ext uri="{FF2B5EF4-FFF2-40B4-BE49-F238E27FC236}">
              <a16:creationId xmlns:a16="http://schemas.microsoft.com/office/drawing/2014/main" id="{13CCF15C-B463-4AA6-BCEA-B8367485038A}"/>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6" name="5 CuadroTexto" hidden="1">
          <a:extLst>
            <a:ext uri="{FF2B5EF4-FFF2-40B4-BE49-F238E27FC236}">
              <a16:creationId xmlns:a16="http://schemas.microsoft.com/office/drawing/2014/main" id="{69CA4EB9-FCE9-4F81-B26E-AD9AC61B617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7" name="5 CuadroTexto" hidden="1">
          <a:extLst>
            <a:ext uri="{FF2B5EF4-FFF2-40B4-BE49-F238E27FC236}">
              <a16:creationId xmlns:a16="http://schemas.microsoft.com/office/drawing/2014/main" id="{E39DDFF2-2094-47F2-8651-8BF9DCC58DBC}"/>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8" name="5 CuadroTexto" hidden="1">
          <a:extLst>
            <a:ext uri="{FF2B5EF4-FFF2-40B4-BE49-F238E27FC236}">
              <a16:creationId xmlns:a16="http://schemas.microsoft.com/office/drawing/2014/main" id="{14CB2B57-FFE5-424D-B6D2-E49702068F2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29" name="5 CuadroTexto" hidden="1">
          <a:extLst>
            <a:ext uri="{FF2B5EF4-FFF2-40B4-BE49-F238E27FC236}">
              <a16:creationId xmlns:a16="http://schemas.microsoft.com/office/drawing/2014/main" id="{103628C7-D507-4809-AF1C-5BD4E72484B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0" name="5 CuadroTexto" hidden="1">
          <a:extLst>
            <a:ext uri="{FF2B5EF4-FFF2-40B4-BE49-F238E27FC236}">
              <a16:creationId xmlns:a16="http://schemas.microsoft.com/office/drawing/2014/main" id="{5A5E323D-A5CF-4259-B32A-74979C4FA7E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1" name="5 CuadroTexto" hidden="1">
          <a:extLst>
            <a:ext uri="{FF2B5EF4-FFF2-40B4-BE49-F238E27FC236}">
              <a16:creationId xmlns:a16="http://schemas.microsoft.com/office/drawing/2014/main" id="{175AA711-0316-4C5B-8260-53D12F263A6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2" name="200 CuadroTexto" hidden="1">
          <a:extLst>
            <a:ext uri="{FF2B5EF4-FFF2-40B4-BE49-F238E27FC236}">
              <a16:creationId xmlns:a16="http://schemas.microsoft.com/office/drawing/2014/main" id="{CF269378-7536-453F-8E61-185CF91937B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3" name="2 CuadroTexto" hidden="1">
          <a:extLst>
            <a:ext uri="{FF2B5EF4-FFF2-40B4-BE49-F238E27FC236}">
              <a16:creationId xmlns:a16="http://schemas.microsoft.com/office/drawing/2014/main" id="{C16BC2B6-09CC-440B-9F52-75B6DF1D2B6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4" name="202 CuadroTexto" hidden="1">
          <a:extLst>
            <a:ext uri="{FF2B5EF4-FFF2-40B4-BE49-F238E27FC236}">
              <a16:creationId xmlns:a16="http://schemas.microsoft.com/office/drawing/2014/main" id="{E5A04020-ED18-4333-B8B8-206D81F4C1C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5" name="2 CuadroTexto" hidden="1">
          <a:extLst>
            <a:ext uri="{FF2B5EF4-FFF2-40B4-BE49-F238E27FC236}">
              <a16:creationId xmlns:a16="http://schemas.microsoft.com/office/drawing/2014/main" id="{3B26677C-812F-4181-9494-3287CA49E68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6" name="5 CuadroTexto" hidden="1">
          <a:extLst>
            <a:ext uri="{FF2B5EF4-FFF2-40B4-BE49-F238E27FC236}">
              <a16:creationId xmlns:a16="http://schemas.microsoft.com/office/drawing/2014/main" id="{DA6D9EB1-83EB-4773-858A-F4D64C41078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7" name="5 CuadroTexto" hidden="1">
          <a:extLst>
            <a:ext uri="{FF2B5EF4-FFF2-40B4-BE49-F238E27FC236}">
              <a16:creationId xmlns:a16="http://schemas.microsoft.com/office/drawing/2014/main" id="{DC6E4E05-757A-411A-971A-AB49557A15CC}"/>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8" name="5 CuadroTexto" hidden="1">
          <a:extLst>
            <a:ext uri="{FF2B5EF4-FFF2-40B4-BE49-F238E27FC236}">
              <a16:creationId xmlns:a16="http://schemas.microsoft.com/office/drawing/2014/main" id="{1DF8B2A7-4421-4DFF-B9A2-FCDBF3DDE96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39" name="5 CuadroTexto" hidden="1">
          <a:extLst>
            <a:ext uri="{FF2B5EF4-FFF2-40B4-BE49-F238E27FC236}">
              <a16:creationId xmlns:a16="http://schemas.microsoft.com/office/drawing/2014/main" id="{8FEC8FF5-FD2F-4F95-BDF4-E14623A840E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0" name="5 CuadroTexto" hidden="1">
          <a:extLst>
            <a:ext uri="{FF2B5EF4-FFF2-40B4-BE49-F238E27FC236}">
              <a16:creationId xmlns:a16="http://schemas.microsoft.com/office/drawing/2014/main" id="{D9698A5B-C752-422B-AC6C-BDBC8FF007A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1" name="5 CuadroTexto" hidden="1">
          <a:extLst>
            <a:ext uri="{FF2B5EF4-FFF2-40B4-BE49-F238E27FC236}">
              <a16:creationId xmlns:a16="http://schemas.microsoft.com/office/drawing/2014/main" id="{728AC992-3B9D-4F9D-92DD-B581ECACD3E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2" name="5 CuadroTexto" hidden="1">
          <a:extLst>
            <a:ext uri="{FF2B5EF4-FFF2-40B4-BE49-F238E27FC236}">
              <a16:creationId xmlns:a16="http://schemas.microsoft.com/office/drawing/2014/main" id="{885FE6E7-96F3-4BFB-A8CD-DF977DFD291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3" name="5 CuadroTexto" hidden="1">
          <a:extLst>
            <a:ext uri="{FF2B5EF4-FFF2-40B4-BE49-F238E27FC236}">
              <a16:creationId xmlns:a16="http://schemas.microsoft.com/office/drawing/2014/main" id="{C08258B1-718B-4AF5-9C4A-17A4E331EF4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4" name="5 CuadroTexto" hidden="1">
          <a:extLst>
            <a:ext uri="{FF2B5EF4-FFF2-40B4-BE49-F238E27FC236}">
              <a16:creationId xmlns:a16="http://schemas.microsoft.com/office/drawing/2014/main" id="{303FF078-4C18-4D78-8BF6-8EDE46220CB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5" name="5 CuadroTexto" hidden="1">
          <a:extLst>
            <a:ext uri="{FF2B5EF4-FFF2-40B4-BE49-F238E27FC236}">
              <a16:creationId xmlns:a16="http://schemas.microsoft.com/office/drawing/2014/main" id="{8D38F8C9-D599-4291-9950-A2B7DC2689E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6" name="5 CuadroTexto" hidden="1">
          <a:extLst>
            <a:ext uri="{FF2B5EF4-FFF2-40B4-BE49-F238E27FC236}">
              <a16:creationId xmlns:a16="http://schemas.microsoft.com/office/drawing/2014/main" id="{E179B6C0-5397-4357-A61C-C9C693EBF84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7" name="5 CuadroTexto" hidden="1">
          <a:extLst>
            <a:ext uri="{FF2B5EF4-FFF2-40B4-BE49-F238E27FC236}">
              <a16:creationId xmlns:a16="http://schemas.microsoft.com/office/drawing/2014/main" id="{4617D5EE-211E-47FF-B1F3-7F522F7A29B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8" name="5 CuadroTexto" hidden="1">
          <a:extLst>
            <a:ext uri="{FF2B5EF4-FFF2-40B4-BE49-F238E27FC236}">
              <a16:creationId xmlns:a16="http://schemas.microsoft.com/office/drawing/2014/main" id="{74A1443C-25A0-4A42-B783-7E682B7508A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49" name="5 CuadroTexto" hidden="1">
          <a:extLst>
            <a:ext uri="{FF2B5EF4-FFF2-40B4-BE49-F238E27FC236}">
              <a16:creationId xmlns:a16="http://schemas.microsoft.com/office/drawing/2014/main" id="{2123F7B8-35F5-4480-B5A6-9A4C2D2391D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0" name="5 CuadroTexto" hidden="1">
          <a:extLst>
            <a:ext uri="{FF2B5EF4-FFF2-40B4-BE49-F238E27FC236}">
              <a16:creationId xmlns:a16="http://schemas.microsoft.com/office/drawing/2014/main" id="{0762E81C-DD6B-45A6-ACFC-4D0B7AC1606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1" name="5 CuadroTexto" hidden="1">
          <a:extLst>
            <a:ext uri="{FF2B5EF4-FFF2-40B4-BE49-F238E27FC236}">
              <a16:creationId xmlns:a16="http://schemas.microsoft.com/office/drawing/2014/main" id="{4B4E67EA-3360-4FF0-85B7-3B0C6D4D004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2" name="220 CuadroTexto" hidden="1">
          <a:extLst>
            <a:ext uri="{FF2B5EF4-FFF2-40B4-BE49-F238E27FC236}">
              <a16:creationId xmlns:a16="http://schemas.microsoft.com/office/drawing/2014/main" id="{D88B1BA2-E606-454C-BEED-BD2BCEF8D6C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3" name="221 CuadroTexto" hidden="1">
          <a:extLst>
            <a:ext uri="{FF2B5EF4-FFF2-40B4-BE49-F238E27FC236}">
              <a16:creationId xmlns:a16="http://schemas.microsoft.com/office/drawing/2014/main" id="{B03DB68C-15FC-4CBB-93AB-62B5C252985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4" name="5 CuadroTexto" hidden="1">
          <a:extLst>
            <a:ext uri="{FF2B5EF4-FFF2-40B4-BE49-F238E27FC236}">
              <a16:creationId xmlns:a16="http://schemas.microsoft.com/office/drawing/2014/main" id="{21E851B7-4D15-46F3-8823-89390DBD24A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5" name="5 CuadroTexto" hidden="1">
          <a:extLst>
            <a:ext uri="{FF2B5EF4-FFF2-40B4-BE49-F238E27FC236}">
              <a16:creationId xmlns:a16="http://schemas.microsoft.com/office/drawing/2014/main" id="{C006E9C4-9756-4942-8A3C-E3069138FFB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6" name="224 CuadroTexto" hidden="1">
          <a:extLst>
            <a:ext uri="{FF2B5EF4-FFF2-40B4-BE49-F238E27FC236}">
              <a16:creationId xmlns:a16="http://schemas.microsoft.com/office/drawing/2014/main" id="{8547A107-09C9-4D14-AC8E-BB66BD9DB75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7" name="5 CuadroTexto" hidden="1">
          <a:extLst>
            <a:ext uri="{FF2B5EF4-FFF2-40B4-BE49-F238E27FC236}">
              <a16:creationId xmlns:a16="http://schemas.microsoft.com/office/drawing/2014/main" id="{6994EE76-3F52-4D1B-A973-5CA4A5C3598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8" name="5 CuadroTexto" hidden="1">
          <a:extLst>
            <a:ext uri="{FF2B5EF4-FFF2-40B4-BE49-F238E27FC236}">
              <a16:creationId xmlns:a16="http://schemas.microsoft.com/office/drawing/2014/main" id="{FA7E7E5F-C674-4B81-BF30-09CB114102F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59" name="5 CuadroTexto" hidden="1">
          <a:extLst>
            <a:ext uri="{FF2B5EF4-FFF2-40B4-BE49-F238E27FC236}">
              <a16:creationId xmlns:a16="http://schemas.microsoft.com/office/drawing/2014/main" id="{628CD786-5822-4BB7-93A4-C7E29238E73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0" name="5 CuadroTexto" hidden="1">
          <a:extLst>
            <a:ext uri="{FF2B5EF4-FFF2-40B4-BE49-F238E27FC236}">
              <a16:creationId xmlns:a16="http://schemas.microsoft.com/office/drawing/2014/main" id="{2B332A5A-522B-4E66-8BD9-01B06D84395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1" name="5 CuadroTexto" hidden="1">
          <a:extLst>
            <a:ext uri="{FF2B5EF4-FFF2-40B4-BE49-F238E27FC236}">
              <a16:creationId xmlns:a16="http://schemas.microsoft.com/office/drawing/2014/main" id="{42BA6260-D15F-4B3A-9BFB-97D6AFB4BD5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2" name="5 CuadroTexto" hidden="1">
          <a:extLst>
            <a:ext uri="{FF2B5EF4-FFF2-40B4-BE49-F238E27FC236}">
              <a16:creationId xmlns:a16="http://schemas.microsoft.com/office/drawing/2014/main" id="{CA4E87F4-E4F6-48DF-83E3-B51802904F5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3" name="5 CuadroTexto" hidden="1">
          <a:extLst>
            <a:ext uri="{FF2B5EF4-FFF2-40B4-BE49-F238E27FC236}">
              <a16:creationId xmlns:a16="http://schemas.microsoft.com/office/drawing/2014/main" id="{84CA7A1B-DCBB-4EDD-89CE-C0D9B343006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4" name="5 CuadroTexto" hidden="1">
          <a:extLst>
            <a:ext uri="{FF2B5EF4-FFF2-40B4-BE49-F238E27FC236}">
              <a16:creationId xmlns:a16="http://schemas.microsoft.com/office/drawing/2014/main" id="{B4D636CA-FE2E-446B-B4DC-505D859C644A}"/>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5" name="5 CuadroTexto" hidden="1">
          <a:extLst>
            <a:ext uri="{FF2B5EF4-FFF2-40B4-BE49-F238E27FC236}">
              <a16:creationId xmlns:a16="http://schemas.microsoft.com/office/drawing/2014/main" id="{36C2263F-CC46-4523-B0E7-17781F4C5EC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6" name="5 CuadroTexto" hidden="1">
          <a:extLst>
            <a:ext uri="{FF2B5EF4-FFF2-40B4-BE49-F238E27FC236}">
              <a16:creationId xmlns:a16="http://schemas.microsoft.com/office/drawing/2014/main" id="{1A5876D4-1BD9-4C21-A5DD-D3CDF7C3AE47}"/>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7" name="5 CuadroTexto" hidden="1">
          <a:extLst>
            <a:ext uri="{FF2B5EF4-FFF2-40B4-BE49-F238E27FC236}">
              <a16:creationId xmlns:a16="http://schemas.microsoft.com/office/drawing/2014/main" id="{CD182DB0-AB12-43C8-9F22-E7226AC775A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8" name="5 CuadroTexto" hidden="1">
          <a:extLst>
            <a:ext uri="{FF2B5EF4-FFF2-40B4-BE49-F238E27FC236}">
              <a16:creationId xmlns:a16="http://schemas.microsoft.com/office/drawing/2014/main" id="{BE0CD416-53F6-4262-B1F0-B7468881D90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69" name="5 CuadroTexto" hidden="1">
          <a:extLst>
            <a:ext uri="{FF2B5EF4-FFF2-40B4-BE49-F238E27FC236}">
              <a16:creationId xmlns:a16="http://schemas.microsoft.com/office/drawing/2014/main" id="{74E61415-BF66-4034-A192-FB2E34A86EC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0" name="5 CuadroTexto" hidden="1">
          <a:extLst>
            <a:ext uri="{FF2B5EF4-FFF2-40B4-BE49-F238E27FC236}">
              <a16:creationId xmlns:a16="http://schemas.microsoft.com/office/drawing/2014/main" id="{2147EF16-F258-4582-BF70-263973AEA01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1" name="5 CuadroTexto" hidden="1">
          <a:extLst>
            <a:ext uri="{FF2B5EF4-FFF2-40B4-BE49-F238E27FC236}">
              <a16:creationId xmlns:a16="http://schemas.microsoft.com/office/drawing/2014/main" id="{D409B6A4-DBA5-4490-ABD5-BB78027DE9D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2" name="5 CuadroTexto" hidden="1">
          <a:extLst>
            <a:ext uri="{FF2B5EF4-FFF2-40B4-BE49-F238E27FC236}">
              <a16:creationId xmlns:a16="http://schemas.microsoft.com/office/drawing/2014/main" id="{CCAC9CA3-D53E-4CE1-A615-D63CDA22DB3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3" name="5 CuadroTexto" hidden="1">
          <a:extLst>
            <a:ext uri="{FF2B5EF4-FFF2-40B4-BE49-F238E27FC236}">
              <a16:creationId xmlns:a16="http://schemas.microsoft.com/office/drawing/2014/main" id="{39DA87D4-B305-4B2A-987C-B6CB4BF0300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4" name="5 CuadroTexto" hidden="1">
          <a:extLst>
            <a:ext uri="{FF2B5EF4-FFF2-40B4-BE49-F238E27FC236}">
              <a16:creationId xmlns:a16="http://schemas.microsoft.com/office/drawing/2014/main" id="{792BEECD-A582-4A52-9C20-3490B38ED22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5" name="5 CuadroTexto" hidden="1">
          <a:extLst>
            <a:ext uri="{FF2B5EF4-FFF2-40B4-BE49-F238E27FC236}">
              <a16:creationId xmlns:a16="http://schemas.microsoft.com/office/drawing/2014/main" id="{4D9BBCC3-F6F8-43CD-897E-E26994999B8C}"/>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6" name="5 CuadroTexto" hidden="1">
          <a:extLst>
            <a:ext uri="{FF2B5EF4-FFF2-40B4-BE49-F238E27FC236}">
              <a16:creationId xmlns:a16="http://schemas.microsoft.com/office/drawing/2014/main" id="{DA4B6BEE-3358-4EFF-BDE0-FB1B50BEDA4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7" name="5 CuadroTexto" hidden="1">
          <a:extLst>
            <a:ext uri="{FF2B5EF4-FFF2-40B4-BE49-F238E27FC236}">
              <a16:creationId xmlns:a16="http://schemas.microsoft.com/office/drawing/2014/main" id="{12FBE860-E66D-4788-9779-29467B05A4D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8" name="5 CuadroTexto" hidden="1">
          <a:extLst>
            <a:ext uri="{FF2B5EF4-FFF2-40B4-BE49-F238E27FC236}">
              <a16:creationId xmlns:a16="http://schemas.microsoft.com/office/drawing/2014/main" id="{3759A713-BC31-4990-8368-1EF228A0564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79" name="5 CuadroTexto" hidden="1">
          <a:extLst>
            <a:ext uri="{FF2B5EF4-FFF2-40B4-BE49-F238E27FC236}">
              <a16:creationId xmlns:a16="http://schemas.microsoft.com/office/drawing/2014/main" id="{82364E14-26FF-4489-9931-F656AA984C4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0" name="5 CuadroTexto" hidden="1">
          <a:extLst>
            <a:ext uri="{FF2B5EF4-FFF2-40B4-BE49-F238E27FC236}">
              <a16:creationId xmlns:a16="http://schemas.microsoft.com/office/drawing/2014/main" id="{9E74B67F-AEB6-4A10-B287-00BA67AA704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1" name="5 CuadroTexto" hidden="1">
          <a:extLst>
            <a:ext uri="{FF2B5EF4-FFF2-40B4-BE49-F238E27FC236}">
              <a16:creationId xmlns:a16="http://schemas.microsoft.com/office/drawing/2014/main" id="{F85A2E87-387C-4F4D-9660-B7CE7EC977C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2" name="5 CuadroTexto" hidden="1">
          <a:extLst>
            <a:ext uri="{FF2B5EF4-FFF2-40B4-BE49-F238E27FC236}">
              <a16:creationId xmlns:a16="http://schemas.microsoft.com/office/drawing/2014/main" id="{8B9D855A-43CF-450A-9FE4-E12373F7457A}"/>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3" name="5 CuadroTexto" hidden="1">
          <a:extLst>
            <a:ext uri="{FF2B5EF4-FFF2-40B4-BE49-F238E27FC236}">
              <a16:creationId xmlns:a16="http://schemas.microsoft.com/office/drawing/2014/main" id="{8EACFDBD-5769-48BB-83FE-CA629AD09EB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4" name="5 CuadroTexto" hidden="1">
          <a:extLst>
            <a:ext uri="{FF2B5EF4-FFF2-40B4-BE49-F238E27FC236}">
              <a16:creationId xmlns:a16="http://schemas.microsoft.com/office/drawing/2014/main" id="{D3B17657-076E-46FB-85A7-2F025B8C7D2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5" name="5 CuadroTexto" hidden="1">
          <a:extLst>
            <a:ext uri="{FF2B5EF4-FFF2-40B4-BE49-F238E27FC236}">
              <a16:creationId xmlns:a16="http://schemas.microsoft.com/office/drawing/2014/main" id="{076DA248-4269-4867-AD6D-8A50524E4C9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6" name="2 CuadroTexto" hidden="1">
          <a:extLst>
            <a:ext uri="{FF2B5EF4-FFF2-40B4-BE49-F238E27FC236}">
              <a16:creationId xmlns:a16="http://schemas.microsoft.com/office/drawing/2014/main" id="{31B357C3-453C-4ACE-9BE1-4F6BA6BF9F8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7" name="5 CuadroTexto" hidden="1">
          <a:extLst>
            <a:ext uri="{FF2B5EF4-FFF2-40B4-BE49-F238E27FC236}">
              <a16:creationId xmlns:a16="http://schemas.microsoft.com/office/drawing/2014/main" id="{20EC2089-20DE-4F72-8B02-1D89155744C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8" name="5 CuadroTexto" hidden="1">
          <a:extLst>
            <a:ext uri="{FF2B5EF4-FFF2-40B4-BE49-F238E27FC236}">
              <a16:creationId xmlns:a16="http://schemas.microsoft.com/office/drawing/2014/main" id="{99A2AFA1-9E08-47CA-BDB7-2E44AA1C07A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89" name="5 CuadroTexto" hidden="1">
          <a:extLst>
            <a:ext uri="{FF2B5EF4-FFF2-40B4-BE49-F238E27FC236}">
              <a16:creationId xmlns:a16="http://schemas.microsoft.com/office/drawing/2014/main" id="{9EA76897-C295-4780-BA5B-6210A314768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0" name="5 CuadroTexto" hidden="1">
          <a:extLst>
            <a:ext uri="{FF2B5EF4-FFF2-40B4-BE49-F238E27FC236}">
              <a16:creationId xmlns:a16="http://schemas.microsoft.com/office/drawing/2014/main" id="{F1134961-18CC-4E46-AAA0-EE40FA04078E}"/>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1" name="5 CuadroTexto" hidden="1">
          <a:extLst>
            <a:ext uri="{FF2B5EF4-FFF2-40B4-BE49-F238E27FC236}">
              <a16:creationId xmlns:a16="http://schemas.microsoft.com/office/drawing/2014/main" id="{5156F9EF-4E33-4BF9-A1B3-943CA71F6143}"/>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2" name="5 CuadroTexto" hidden="1">
          <a:extLst>
            <a:ext uri="{FF2B5EF4-FFF2-40B4-BE49-F238E27FC236}">
              <a16:creationId xmlns:a16="http://schemas.microsoft.com/office/drawing/2014/main" id="{F081ED0A-57AB-4C6F-8132-38705DD418E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3" name="5 CuadroTexto" hidden="1">
          <a:extLst>
            <a:ext uri="{FF2B5EF4-FFF2-40B4-BE49-F238E27FC236}">
              <a16:creationId xmlns:a16="http://schemas.microsoft.com/office/drawing/2014/main" id="{90D0D21F-1D49-477A-978F-3DDE612F329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4" name="5 CuadroTexto" hidden="1">
          <a:extLst>
            <a:ext uri="{FF2B5EF4-FFF2-40B4-BE49-F238E27FC236}">
              <a16:creationId xmlns:a16="http://schemas.microsoft.com/office/drawing/2014/main" id="{18FF4304-5398-4943-96FA-8FCCC58ACED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5" name="5 CuadroTexto" hidden="1">
          <a:extLst>
            <a:ext uri="{FF2B5EF4-FFF2-40B4-BE49-F238E27FC236}">
              <a16:creationId xmlns:a16="http://schemas.microsoft.com/office/drawing/2014/main" id="{43195515-2B99-467C-B076-9813335A170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6" name="5 CuadroTexto" hidden="1">
          <a:extLst>
            <a:ext uri="{FF2B5EF4-FFF2-40B4-BE49-F238E27FC236}">
              <a16:creationId xmlns:a16="http://schemas.microsoft.com/office/drawing/2014/main" id="{6EBFC32F-60D4-4BD9-B44E-BC79D28B6FB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7" name="5 CuadroTexto" hidden="1">
          <a:extLst>
            <a:ext uri="{FF2B5EF4-FFF2-40B4-BE49-F238E27FC236}">
              <a16:creationId xmlns:a16="http://schemas.microsoft.com/office/drawing/2014/main" id="{0AD4594E-0857-4D04-A6A8-CABB5BC304E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8" name="5 CuadroTexto" hidden="1">
          <a:extLst>
            <a:ext uri="{FF2B5EF4-FFF2-40B4-BE49-F238E27FC236}">
              <a16:creationId xmlns:a16="http://schemas.microsoft.com/office/drawing/2014/main" id="{613AA64A-07A1-4117-865A-DC67663FBFE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099" name="5 CuadroTexto" hidden="1">
          <a:extLst>
            <a:ext uri="{FF2B5EF4-FFF2-40B4-BE49-F238E27FC236}">
              <a16:creationId xmlns:a16="http://schemas.microsoft.com/office/drawing/2014/main" id="{ECA7C372-9B3C-4B49-8D10-2DB58F5B603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0" name="5 CuadroTexto" hidden="1">
          <a:extLst>
            <a:ext uri="{FF2B5EF4-FFF2-40B4-BE49-F238E27FC236}">
              <a16:creationId xmlns:a16="http://schemas.microsoft.com/office/drawing/2014/main" id="{B8ADB79A-35B2-41B6-896B-00C8C4D11FF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1" name="5 CuadroTexto" hidden="1">
          <a:extLst>
            <a:ext uri="{FF2B5EF4-FFF2-40B4-BE49-F238E27FC236}">
              <a16:creationId xmlns:a16="http://schemas.microsoft.com/office/drawing/2014/main" id="{76172A3A-5D5A-4628-AF14-F1A879E53CA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2" name="5 CuadroTexto" hidden="1">
          <a:extLst>
            <a:ext uri="{FF2B5EF4-FFF2-40B4-BE49-F238E27FC236}">
              <a16:creationId xmlns:a16="http://schemas.microsoft.com/office/drawing/2014/main" id="{21E6C403-0B62-49C2-88CD-09DB7D8EFFB5}"/>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3" name="5 CuadroTexto" hidden="1">
          <a:extLst>
            <a:ext uri="{FF2B5EF4-FFF2-40B4-BE49-F238E27FC236}">
              <a16:creationId xmlns:a16="http://schemas.microsoft.com/office/drawing/2014/main" id="{96059F99-4593-4E44-BA4E-18062CB556E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4" name="5 CuadroTexto" hidden="1">
          <a:extLst>
            <a:ext uri="{FF2B5EF4-FFF2-40B4-BE49-F238E27FC236}">
              <a16:creationId xmlns:a16="http://schemas.microsoft.com/office/drawing/2014/main" id="{078F943A-BA04-45D4-89B1-2D38A961DA59}"/>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5" name="273 CuadroTexto" hidden="1">
          <a:extLst>
            <a:ext uri="{FF2B5EF4-FFF2-40B4-BE49-F238E27FC236}">
              <a16:creationId xmlns:a16="http://schemas.microsoft.com/office/drawing/2014/main" id="{6EBF1B67-D25D-4147-B142-C388FBE9EAF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6" name="2 CuadroTexto" hidden="1">
          <a:extLst>
            <a:ext uri="{FF2B5EF4-FFF2-40B4-BE49-F238E27FC236}">
              <a16:creationId xmlns:a16="http://schemas.microsoft.com/office/drawing/2014/main" id="{3790E346-D023-4A55-A142-664C85AFE69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7" name="275 CuadroTexto" hidden="1">
          <a:extLst>
            <a:ext uri="{FF2B5EF4-FFF2-40B4-BE49-F238E27FC236}">
              <a16:creationId xmlns:a16="http://schemas.microsoft.com/office/drawing/2014/main" id="{2D389E0C-5A23-4CA0-BE60-55FB4DD3500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8" name="2 CuadroTexto" hidden="1">
          <a:extLst>
            <a:ext uri="{FF2B5EF4-FFF2-40B4-BE49-F238E27FC236}">
              <a16:creationId xmlns:a16="http://schemas.microsoft.com/office/drawing/2014/main" id="{41762545-A0E5-4E4D-8BA0-79038C95C5E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09" name="5 CuadroTexto" hidden="1">
          <a:extLst>
            <a:ext uri="{FF2B5EF4-FFF2-40B4-BE49-F238E27FC236}">
              <a16:creationId xmlns:a16="http://schemas.microsoft.com/office/drawing/2014/main" id="{08B5B52D-13C8-4E2E-98A3-EFEFACBC51DF}"/>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0" name="5 CuadroTexto" hidden="1">
          <a:extLst>
            <a:ext uri="{FF2B5EF4-FFF2-40B4-BE49-F238E27FC236}">
              <a16:creationId xmlns:a16="http://schemas.microsoft.com/office/drawing/2014/main" id="{D89DE0AD-CEFA-43B0-88FF-4AA92D488E4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1" name="5 CuadroTexto" hidden="1">
          <a:extLst>
            <a:ext uri="{FF2B5EF4-FFF2-40B4-BE49-F238E27FC236}">
              <a16:creationId xmlns:a16="http://schemas.microsoft.com/office/drawing/2014/main" id="{C5664595-256E-4932-930B-2A6004131ED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2" name="5 CuadroTexto" hidden="1">
          <a:extLst>
            <a:ext uri="{FF2B5EF4-FFF2-40B4-BE49-F238E27FC236}">
              <a16:creationId xmlns:a16="http://schemas.microsoft.com/office/drawing/2014/main" id="{C2C1E6FE-4827-42B7-B375-45905C4F7726}"/>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3" name="5 CuadroTexto" hidden="1">
          <a:extLst>
            <a:ext uri="{FF2B5EF4-FFF2-40B4-BE49-F238E27FC236}">
              <a16:creationId xmlns:a16="http://schemas.microsoft.com/office/drawing/2014/main" id="{A77ED828-B2C3-43CA-8920-3DE11845F15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4" name="5 CuadroTexto" hidden="1">
          <a:extLst>
            <a:ext uri="{FF2B5EF4-FFF2-40B4-BE49-F238E27FC236}">
              <a16:creationId xmlns:a16="http://schemas.microsoft.com/office/drawing/2014/main" id="{E901C619-E35F-4C7A-B2B6-163B2B2AD2BD}"/>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5" name="5 CuadroTexto" hidden="1">
          <a:extLst>
            <a:ext uri="{FF2B5EF4-FFF2-40B4-BE49-F238E27FC236}">
              <a16:creationId xmlns:a16="http://schemas.microsoft.com/office/drawing/2014/main" id="{C37441AB-8470-4707-AC9F-74A230B6F180}"/>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6" name="5 CuadroTexto" hidden="1">
          <a:extLst>
            <a:ext uri="{FF2B5EF4-FFF2-40B4-BE49-F238E27FC236}">
              <a16:creationId xmlns:a16="http://schemas.microsoft.com/office/drawing/2014/main" id="{81123031-BA72-408C-9F20-C01E3C8983FB}"/>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7" name="5 CuadroTexto" hidden="1">
          <a:extLst>
            <a:ext uri="{FF2B5EF4-FFF2-40B4-BE49-F238E27FC236}">
              <a16:creationId xmlns:a16="http://schemas.microsoft.com/office/drawing/2014/main" id="{1CF71541-C498-4811-A7BF-CDD31AFB57FC}"/>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8" name="5 CuadroTexto" hidden="1">
          <a:extLst>
            <a:ext uri="{FF2B5EF4-FFF2-40B4-BE49-F238E27FC236}">
              <a16:creationId xmlns:a16="http://schemas.microsoft.com/office/drawing/2014/main" id="{ADEB34A7-1242-4F9A-A2F8-09AC61B7E084}"/>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19" name="5 CuadroTexto" hidden="1">
          <a:extLst>
            <a:ext uri="{FF2B5EF4-FFF2-40B4-BE49-F238E27FC236}">
              <a16:creationId xmlns:a16="http://schemas.microsoft.com/office/drawing/2014/main" id="{144A2367-24C7-4F72-91C6-AA6386FC1F7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20" name="5 CuadroTexto" hidden="1">
          <a:extLst>
            <a:ext uri="{FF2B5EF4-FFF2-40B4-BE49-F238E27FC236}">
              <a16:creationId xmlns:a16="http://schemas.microsoft.com/office/drawing/2014/main" id="{50AC4A34-582B-4506-9FC5-ADD0C3292792}"/>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21" name="5 CuadroTexto" hidden="1">
          <a:extLst>
            <a:ext uri="{FF2B5EF4-FFF2-40B4-BE49-F238E27FC236}">
              <a16:creationId xmlns:a16="http://schemas.microsoft.com/office/drawing/2014/main" id="{8789F77D-876D-484A-9380-79ED6517AA51}"/>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22" name="5 CuadroTexto" hidden="1">
          <a:extLst>
            <a:ext uri="{FF2B5EF4-FFF2-40B4-BE49-F238E27FC236}">
              <a16:creationId xmlns:a16="http://schemas.microsoft.com/office/drawing/2014/main" id="{DEE71803-3DCA-421B-A19A-504E7352118C}"/>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23" name="5 CuadroTexto" hidden="1">
          <a:extLst>
            <a:ext uri="{FF2B5EF4-FFF2-40B4-BE49-F238E27FC236}">
              <a16:creationId xmlns:a16="http://schemas.microsoft.com/office/drawing/2014/main" id="{C512605D-74EF-4FDD-94A6-98F8976984B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2484</xdr:row>
      <xdr:rowOff>0</xdr:rowOff>
    </xdr:from>
    <xdr:ext cx="184731" cy="264560"/>
    <xdr:sp macro="" textlink="">
      <xdr:nvSpPr>
        <xdr:cNvPr id="4124" name="5 CuadroTexto" hidden="1">
          <a:extLst>
            <a:ext uri="{FF2B5EF4-FFF2-40B4-BE49-F238E27FC236}">
              <a16:creationId xmlns:a16="http://schemas.microsoft.com/office/drawing/2014/main" id="{E6B58E17-19A7-4DB8-A945-9DB8124FE088}"/>
            </a:ext>
          </a:extLst>
        </xdr:cNvPr>
        <xdr:cNvSpPr txBox="1"/>
      </xdr:nvSpPr>
      <xdr:spPr>
        <a:xfrm>
          <a:off x="647700" y="187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25" name="293 CuadroTexto" hidden="1">
          <a:extLst>
            <a:ext uri="{FF2B5EF4-FFF2-40B4-BE49-F238E27FC236}">
              <a16:creationId xmlns:a16="http://schemas.microsoft.com/office/drawing/2014/main" id="{7D7A7A89-F638-4A1C-87FF-FC9AC12C971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26" name="294 CuadroTexto" hidden="1">
          <a:extLst>
            <a:ext uri="{FF2B5EF4-FFF2-40B4-BE49-F238E27FC236}">
              <a16:creationId xmlns:a16="http://schemas.microsoft.com/office/drawing/2014/main" id="{1E0BF5DC-4AEC-4415-A5D5-C3116770E20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27" name="5 CuadroTexto" hidden="1">
          <a:extLst>
            <a:ext uri="{FF2B5EF4-FFF2-40B4-BE49-F238E27FC236}">
              <a16:creationId xmlns:a16="http://schemas.microsoft.com/office/drawing/2014/main" id="{53DA8D58-EE21-46F5-9EB2-F52CAA0D90F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28" name="5 CuadroTexto" hidden="1">
          <a:extLst>
            <a:ext uri="{FF2B5EF4-FFF2-40B4-BE49-F238E27FC236}">
              <a16:creationId xmlns:a16="http://schemas.microsoft.com/office/drawing/2014/main" id="{3738C3A5-F114-476F-9D6C-369BADB24CD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29" name="297 CuadroTexto" hidden="1">
          <a:extLst>
            <a:ext uri="{FF2B5EF4-FFF2-40B4-BE49-F238E27FC236}">
              <a16:creationId xmlns:a16="http://schemas.microsoft.com/office/drawing/2014/main" id="{8E044F94-7C4C-4C83-9221-66D4292D791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0" name="5 CuadroTexto" hidden="1">
          <a:extLst>
            <a:ext uri="{FF2B5EF4-FFF2-40B4-BE49-F238E27FC236}">
              <a16:creationId xmlns:a16="http://schemas.microsoft.com/office/drawing/2014/main" id="{20A3C627-DBA9-4466-84BC-8591870CFB9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1" name="5 CuadroTexto" hidden="1">
          <a:extLst>
            <a:ext uri="{FF2B5EF4-FFF2-40B4-BE49-F238E27FC236}">
              <a16:creationId xmlns:a16="http://schemas.microsoft.com/office/drawing/2014/main" id="{7A7D759F-1F5E-4215-83CE-42F9D6814AF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2" name="5 CuadroTexto" hidden="1">
          <a:extLst>
            <a:ext uri="{FF2B5EF4-FFF2-40B4-BE49-F238E27FC236}">
              <a16:creationId xmlns:a16="http://schemas.microsoft.com/office/drawing/2014/main" id="{AED141D4-1CEB-41C6-A23D-EF6F72A695D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3" name="5 CuadroTexto" hidden="1">
          <a:extLst>
            <a:ext uri="{FF2B5EF4-FFF2-40B4-BE49-F238E27FC236}">
              <a16:creationId xmlns:a16="http://schemas.microsoft.com/office/drawing/2014/main" id="{CAE97A06-EA42-49F6-B543-30F7BE972FE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4" name="5 CuadroTexto" hidden="1">
          <a:extLst>
            <a:ext uri="{FF2B5EF4-FFF2-40B4-BE49-F238E27FC236}">
              <a16:creationId xmlns:a16="http://schemas.microsoft.com/office/drawing/2014/main" id="{39D42C89-9469-4980-9DFD-FFCB4545B07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5" name="5 CuadroTexto" hidden="1">
          <a:extLst>
            <a:ext uri="{FF2B5EF4-FFF2-40B4-BE49-F238E27FC236}">
              <a16:creationId xmlns:a16="http://schemas.microsoft.com/office/drawing/2014/main" id="{318B5CBC-92CC-4026-B053-09BA9CF719A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6" name="5 CuadroTexto" hidden="1">
          <a:extLst>
            <a:ext uri="{FF2B5EF4-FFF2-40B4-BE49-F238E27FC236}">
              <a16:creationId xmlns:a16="http://schemas.microsoft.com/office/drawing/2014/main" id="{AAD03FDD-5D71-450A-9DBC-B6BAB2A69EB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7" name="5 CuadroTexto" hidden="1">
          <a:extLst>
            <a:ext uri="{FF2B5EF4-FFF2-40B4-BE49-F238E27FC236}">
              <a16:creationId xmlns:a16="http://schemas.microsoft.com/office/drawing/2014/main" id="{E6B5F4A8-4AAC-4F8D-8CB4-F0BD447B57E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8" name="5 CuadroTexto" hidden="1">
          <a:extLst>
            <a:ext uri="{FF2B5EF4-FFF2-40B4-BE49-F238E27FC236}">
              <a16:creationId xmlns:a16="http://schemas.microsoft.com/office/drawing/2014/main" id="{DF8995BC-8F7A-482B-9DC7-176584D5371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39" name="5 CuadroTexto" hidden="1">
          <a:extLst>
            <a:ext uri="{FF2B5EF4-FFF2-40B4-BE49-F238E27FC236}">
              <a16:creationId xmlns:a16="http://schemas.microsoft.com/office/drawing/2014/main" id="{4BACCDEB-8D63-49B2-A404-91E5D575025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0" name="5 CuadroTexto" hidden="1">
          <a:extLst>
            <a:ext uri="{FF2B5EF4-FFF2-40B4-BE49-F238E27FC236}">
              <a16:creationId xmlns:a16="http://schemas.microsoft.com/office/drawing/2014/main" id="{39C1AA89-55D9-4A87-AD35-A474E8FC3D0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1" name="5 CuadroTexto" hidden="1">
          <a:extLst>
            <a:ext uri="{FF2B5EF4-FFF2-40B4-BE49-F238E27FC236}">
              <a16:creationId xmlns:a16="http://schemas.microsoft.com/office/drawing/2014/main" id="{152A02A1-81D9-4A47-94A3-B8B0C4208BF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2" name="5 CuadroTexto" hidden="1">
          <a:extLst>
            <a:ext uri="{FF2B5EF4-FFF2-40B4-BE49-F238E27FC236}">
              <a16:creationId xmlns:a16="http://schemas.microsoft.com/office/drawing/2014/main" id="{34D6AA8B-210F-429F-AA67-9E4FEC71909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3" name="5 CuadroTexto" hidden="1">
          <a:extLst>
            <a:ext uri="{FF2B5EF4-FFF2-40B4-BE49-F238E27FC236}">
              <a16:creationId xmlns:a16="http://schemas.microsoft.com/office/drawing/2014/main" id="{A0561B8B-E217-4276-B036-684E662E9F9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4" name="5 CuadroTexto" hidden="1">
          <a:extLst>
            <a:ext uri="{FF2B5EF4-FFF2-40B4-BE49-F238E27FC236}">
              <a16:creationId xmlns:a16="http://schemas.microsoft.com/office/drawing/2014/main" id="{93507952-4C03-4CCD-ABA3-07F289EA6A8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5" name="5 CuadroTexto" hidden="1">
          <a:extLst>
            <a:ext uri="{FF2B5EF4-FFF2-40B4-BE49-F238E27FC236}">
              <a16:creationId xmlns:a16="http://schemas.microsoft.com/office/drawing/2014/main" id="{077FDBAC-4C46-44A4-BD92-3EF3EE58909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6" name="5 CuadroTexto" hidden="1">
          <a:extLst>
            <a:ext uri="{FF2B5EF4-FFF2-40B4-BE49-F238E27FC236}">
              <a16:creationId xmlns:a16="http://schemas.microsoft.com/office/drawing/2014/main" id="{9AF8B544-61B4-4C68-BCCF-8CA8F5B2AAD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7" name="5 CuadroTexto" hidden="1">
          <a:extLst>
            <a:ext uri="{FF2B5EF4-FFF2-40B4-BE49-F238E27FC236}">
              <a16:creationId xmlns:a16="http://schemas.microsoft.com/office/drawing/2014/main" id="{40A5CE22-DCE8-4E11-AEC0-02275365801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8" name="5 CuadroTexto" hidden="1">
          <a:extLst>
            <a:ext uri="{FF2B5EF4-FFF2-40B4-BE49-F238E27FC236}">
              <a16:creationId xmlns:a16="http://schemas.microsoft.com/office/drawing/2014/main" id="{0B580E4D-2E82-40C5-BFC9-40984BBBE1B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49" name="5 CuadroTexto" hidden="1">
          <a:extLst>
            <a:ext uri="{FF2B5EF4-FFF2-40B4-BE49-F238E27FC236}">
              <a16:creationId xmlns:a16="http://schemas.microsoft.com/office/drawing/2014/main" id="{1B212739-73CC-4684-85C6-E63833B4848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0" name="5 CuadroTexto" hidden="1">
          <a:extLst>
            <a:ext uri="{FF2B5EF4-FFF2-40B4-BE49-F238E27FC236}">
              <a16:creationId xmlns:a16="http://schemas.microsoft.com/office/drawing/2014/main" id="{40C3BDE2-6E21-4788-8034-8199AAC50E3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1" name="5 CuadroTexto" hidden="1">
          <a:extLst>
            <a:ext uri="{FF2B5EF4-FFF2-40B4-BE49-F238E27FC236}">
              <a16:creationId xmlns:a16="http://schemas.microsoft.com/office/drawing/2014/main" id="{1166CA42-6D51-4325-936D-0636D3AABC4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2" name="5 CuadroTexto" hidden="1">
          <a:extLst>
            <a:ext uri="{FF2B5EF4-FFF2-40B4-BE49-F238E27FC236}">
              <a16:creationId xmlns:a16="http://schemas.microsoft.com/office/drawing/2014/main" id="{CEF6EA6F-E0A0-4F60-919F-1AC04A19497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3" name="5 CuadroTexto" hidden="1">
          <a:extLst>
            <a:ext uri="{FF2B5EF4-FFF2-40B4-BE49-F238E27FC236}">
              <a16:creationId xmlns:a16="http://schemas.microsoft.com/office/drawing/2014/main" id="{D22129DC-17A9-4A8E-A3C6-5DF2EDBBBBB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4" name="5 CuadroTexto" hidden="1">
          <a:extLst>
            <a:ext uri="{FF2B5EF4-FFF2-40B4-BE49-F238E27FC236}">
              <a16:creationId xmlns:a16="http://schemas.microsoft.com/office/drawing/2014/main" id="{5424384D-29DC-40CC-95EB-B703A4B8323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5" name="5 CuadroTexto" hidden="1">
          <a:extLst>
            <a:ext uri="{FF2B5EF4-FFF2-40B4-BE49-F238E27FC236}">
              <a16:creationId xmlns:a16="http://schemas.microsoft.com/office/drawing/2014/main" id="{4416D672-8B5F-4390-AA6A-E2A8A4B7636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6" name="5 CuadroTexto" hidden="1">
          <a:extLst>
            <a:ext uri="{FF2B5EF4-FFF2-40B4-BE49-F238E27FC236}">
              <a16:creationId xmlns:a16="http://schemas.microsoft.com/office/drawing/2014/main" id="{8C3B3DBC-99D0-4D22-AC7A-C7D5309B527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7" name="5 CuadroTexto" hidden="1">
          <a:extLst>
            <a:ext uri="{FF2B5EF4-FFF2-40B4-BE49-F238E27FC236}">
              <a16:creationId xmlns:a16="http://schemas.microsoft.com/office/drawing/2014/main" id="{4D45EDE9-9B00-42E7-9C2E-7CED3F262D9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8" name="5 CuadroTexto" hidden="1">
          <a:extLst>
            <a:ext uri="{FF2B5EF4-FFF2-40B4-BE49-F238E27FC236}">
              <a16:creationId xmlns:a16="http://schemas.microsoft.com/office/drawing/2014/main" id="{A162A841-1B10-4453-82CD-940FDE8C074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59" name="2 CuadroTexto" hidden="1">
          <a:extLst>
            <a:ext uri="{FF2B5EF4-FFF2-40B4-BE49-F238E27FC236}">
              <a16:creationId xmlns:a16="http://schemas.microsoft.com/office/drawing/2014/main" id="{5DBDCA7C-702F-45AA-8A6D-7DA0A3A6AFA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0" name="5 CuadroTexto" hidden="1">
          <a:extLst>
            <a:ext uri="{FF2B5EF4-FFF2-40B4-BE49-F238E27FC236}">
              <a16:creationId xmlns:a16="http://schemas.microsoft.com/office/drawing/2014/main" id="{542CE7A9-B4A3-4CEA-A9AA-339A2D37316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1" name="5 CuadroTexto" hidden="1">
          <a:extLst>
            <a:ext uri="{FF2B5EF4-FFF2-40B4-BE49-F238E27FC236}">
              <a16:creationId xmlns:a16="http://schemas.microsoft.com/office/drawing/2014/main" id="{1A778FED-FF2F-43F5-86FE-0ED9966E059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2" name="5 CuadroTexto" hidden="1">
          <a:extLst>
            <a:ext uri="{FF2B5EF4-FFF2-40B4-BE49-F238E27FC236}">
              <a16:creationId xmlns:a16="http://schemas.microsoft.com/office/drawing/2014/main" id="{C08BFA7A-1E85-40CC-BF5F-D5741E79401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3" name="5 CuadroTexto" hidden="1">
          <a:extLst>
            <a:ext uri="{FF2B5EF4-FFF2-40B4-BE49-F238E27FC236}">
              <a16:creationId xmlns:a16="http://schemas.microsoft.com/office/drawing/2014/main" id="{0E239919-6D2E-47C4-B474-5EF6449CEC18}"/>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4" name="5 CuadroTexto" hidden="1">
          <a:extLst>
            <a:ext uri="{FF2B5EF4-FFF2-40B4-BE49-F238E27FC236}">
              <a16:creationId xmlns:a16="http://schemas.microsoft.com/office/drawing/2014/main" id="{EFB5C0AE-8AD1-4C27-B5EC-258FF70EB34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5" name="5 CuadroTexto" hidden="1">
          <a:extLst>
            <a:ext uri="{FF2B5EF4-FFF2-40B4-BE49-F238E27FC236}">
              <a16:creationId xmlns:a16="http://schemas.microsoft.com/office/drawing/2014/main" id="{9B27A83E-105B-457F-9C04-94A0419F99AA}"/>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6" name="5 CuadroTexto" hidden="1">
          <a:extLst>
            <a:ext uri="{FF2B5EF4-FFF2-40B4-BE49-F238E27FC236}">
              <a16:creationId xmlns:a16="http://schemas.microsoft.com/office/drawing/2014/main" id="{6B81E656-B5B1-4D14-88B4-4EF7996A9D5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7" name="5 CuadroTexto" hidden="1">
          <a:extLst>
            <a:ext uri="{FF2B5EF4-FFF2-40B4-BE49-F238E27FC236}">
              <a16:creationId xmlns:a16="http://schemas.microsoft.com/office/drawing/2014/main" id="{515B056B-CEF1-43D7-90CF-2B966027464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8" name="5 CuadroTexto" hidden="1">
          <a:extLst>
            <a:ext uri="{FF2B5EF4-FFF2-40B4-BE49-F238E27FC236}">
              <a16:creationId xmlns:a16="http://schemas.microsoft.com/office/drawing/2014/main" id="{9F80035E-B12E-450D-9579-AD4641AFDA1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69" name="5 CuadroTexto" hidden="1">
          <a:extLst>
            <a:ext uri="{FF2B5EF4-FFF2-40B4-BE49-F238E27FC236}">
              <a16:creationId xmlns:a16="http://schemas.microsoft.com/office/drawing/2014/main" id="{A32D909F-E598-4A32-822A-D6B7A7F2826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0" name="5 CuadroTexto" hidden="1">
          <a:extLst>
            <a:ext uri="{FF2B5EF4-FFF2-40B4-BE49-F238E27FC236}">
              <a16:creationId xmlns:a16="http://schemas.microsoft.com/office/drawing/2014/main" id="{1397A091-D826-4283-8351-43F587647DF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1" name="5 CuadroTexto" hidden="1">
          <a:extLst>
            <a:ext uri="{FF2B5EF4-FFF2-40B4-BE49-F238E27FC236}">
              <a16:creationId xmlns:a16="http://schemas.microsoft.com/office/drawing/2014/main" id="{B5BF3590-C18F-45BB-AB41-681C283AB43B}"/>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2" name="5 CuadroTexto" hidden="1">
          <a:extLst>
            <a:ext uri="{FF2B5EF4-FFF2-40B4-BE49-F238E27FC236}">
              <a16:creationId xmlns:a16="http://schemas.microsoft.com/office/drawing/2014/main" id="{1DD4AA25-436D-42B2-9F59-34CDA9258120}"/>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3" name="5 CuadroTexto" hidden="1">
          <a:extLst>
            <a:ext uri="{FF2B5EF4-FFF2-40B4-BE49-F238E27FC236}">
              <a16:creationId xmlns:a16="http://schemas.microsoft.com/office/drawing/2014/main" id="{78598D69-981F-4447-9218-5AF6F49B911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4" name="5 CuadroTexto" hidden="1">
          <a:extLst>
            <a:ext uri="{FF2B5EF4-FFF2-40B4-BE49-F238E27FC236}">
              <a16:creationId xmlns:a16="http://schemas.microsoft.com/office/drawing/2014/main" id="{343A68AB-B1EA-4A93-B0D7-167B20BE97E7}"/>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5" name="5 CuadroTexto" hidden="1">
          <a:extLst>
            <a:ext uri="{FF2B5EF4-FFF2-40B4-BE49-F238E27FC236}">
              <a16:creationId xmlns:a16="http://schemas.microsoft.com/office/drawing/2014/main" id="{88F04D06-BAA3-47F2-A137-AF2E8DDCDEE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6" name="5 CuadroTexto" hidden="1">
          <a:extLst>
            <a:ext uri="{FF2B5EF4-FFF2-40B4-BE49-F238E27FC236}">
              <a16:creationId xmlns:a16="http://schemas.microsoft.com/office/drawing/2014/main" id="{E90671B7-45AB-482C-8A31-24F621807D25}"/>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7" name="5 CuadroTexto" hidden="1">
          <a:extLst>
            <a:ext uri="{FF2B5EF4-FFF2-40B4-BE49-F238E27FC236}">
              <a16:creationId xmlns:a16="http://schemas.microsoft.com/office/drawing/2014/main" id="{A08D933F-6636-4BD6-850C-AC240C1C0CC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8" name="346 CuadroTexto" hidden="1">
          <a:extLst>
            <a:ext uri="{FF2B5EF4-FFF2-40B4-BE49-F238E27FC236}">
              <a16:creationId xmlns:a16="http://schemas.microsoft.com/office/drawing/2014/main" id="{63DE7729-C814-4CC8-9DAC-C41A5B757F5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79" name="2 CuadroTexto" hidden="1">
          <a:extLst>
            <a:ext uri="{FF2B5EF4-FFF2-40B4-BE49-F238E27FC236}">
              <a16:creationId xmlns:a16="http://schemas.microsoft.com/office/drawing/2014/main" id="{741A3AF4-8719-4AE1-87FB-01E1B34C6636}"/>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0" name="348 CuadroTexto" hidden="1">
          <a:extLst>
            <a:ext uri="{FF2B5EF4-FFF2-40B4-BE49-F238E27FC236}">
              <a16:creationId xmlns:a16="http://schemas.microsoft.com/office/drawing/2014/main" id="{46AC65CF-ECD1-43E4-8357-E518EF1B7A5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1" name="2 CuadroTexto" hidden="1">
          <a:extLst>
            <a:ext uri="{FF2B5EF4-FFF2-40B4-BE49-F238E27FC236}">
              <a16:creationId xmlns:a16="http://schemas.microsoft.com/office/drawing/2014/main" id="{E2FF6618-FBD0-45AB-A558-E30620766A1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2" name="5 CuadroTexto" hidden="1">
          <a:extLst>
            <a:ext uri="{FF2B5EF4-FFF2-40B4-BE49-F238E27FC236}">
              <a16:creationId xmlns:a16="http://schemas.microsoft.com/office/drawing/2014/main" id="{FB524A3D-033E-4D09-879E-F3D6083D144E}"/>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3" name="5 CuadroTexto" hidden="1">
          <a:extLst>
            <a:ext uri="{FF2B5EF4-FFF2-40B4-BE49-F238E27FC236}">
              <a16:creationId xmlns:a16="http://schemas.microsoft.com/office/drawing/2014/main" id="{B5794790-6111-425E-B8D9-653115E49D7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4" name="5 CuadroTexto" hidden="1">
          <a:extLst>
            <a:ext uri="{FF2B5EF4-FFF2-40B4-BE49-F238E27FC236}">
              <a16:creationId xmlns:a16="http://schemas.microsoft.com/office/drawing/2014/main" id="{7BBE3C23-F972-4790-92BF-0003753F87A2}"/>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5" name="5 CuadroTexto" hidden="1">
          <a:extLst>
            <a:ext uri="{FF2B5EF4-FFF2-40B4-BE49-F238E27FC236}">
              <a16:creationId xmlns:a16="http://schemas.microsoft.com/office/drawing/2014/main" id="{94172159-C73C-466F-B1D0-0ACE5E154639}"/>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6" name="5 CuadroTexto" hidden="1">
          <a:extLst>
            <a:ext uri="{FF2B5EF4-FFF2-40B4-BE49-F238E27FC236}">
              <a16:creationId xmlns:a16="http://schemas.microsoft.com/office/drawing/2014/main" id="{630820BE-6864-4665-9D94-3EC9B4DC104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7" name="5 CuadroTexto" hidden="1">
          <a:extLst>
            <a:ext uri="{FF2B5EF4-FFF2-40B4-BE49-F238E27FC236}">
              <a16:creationId xmlns:a16="http://schemas.microsoft.com/office/drawing/2014/main" id="{DD8ED1E5-A893-45BF-A2E6-A51A7A516D63}"/>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8" name="5 CuadroTexto" hidden="1">
          <a:extLst>
            <a:ext uri="{FF2B5EF4-FFF2-40B4-BE49-F238E27FC236}">
              <a16:creationId xmlns:a16="http://schemas.microsoft.com/office/drawing/2014/main" id="{2195A74A-0AFB-4520-B21F-7A7AAA4D199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89" name="5 CuadroTexto" hidden="1">
          <a:extLst>
            <a:ext uri="{FF2B5EF4-FFF2-40B4-BE49-F238E27FC236}">
              <a16:creationId xmlns:a16="http://schemas.microsoft.com/office/drawing/2014/main" id="{62D74E90-A9B7-4AD1-B2F3-1B8222DEED74}"/>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0" name="5 CuadroTexto" hidden="1">
          <a:extLst>
            <a:ext uri="{FF2B5EF4-FFF2-40B4-BE49-F238E27FC236}">
              <a16:creationId xmlns:a16="http://schemas.microsoft.com/office/drawing/2014/main" id="{7E9919FC-21FF-4D77-9EC8-EEEFD6F2866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1" name="5 CuadroTexto" hidden="1">
          <a:extLst>
            <a:ext uri="{FF2B5EF4-FFF2-40B4-BE49-F238E27FC236}">
              <a16:creationId xmlns:a16="http://schemas.microsoft.com/office/drawing/2014/main" id="{C6ECB44D-CA6D-4B97-A043-728BEACFCFE1}"/>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2" name="5 CuadroTexto" hidden="1">
          <a:extLst>
            <a:ext uri="{FF2B5EF4-FFF2-40B4-BE49-F238E27FC236}">
              <a16:creationId xmlns:a16="http://schemas.microsoft.com/office/drawing/2014/main" id="{2FD67115-5514-44EC-993A-94C54EBF6EC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3" name="5 CuadroTexto" hidden="1">
          <a:extLst>
            <a:ext uri="{FF2B5EF4-FFF2-40B4-BE49-F238E27FC236}">
              <a16:creationId xmlns:a16="http://schemas.microsoft.com/office/drawing/2014/main" id="{7F90A23A-5F06-44F5-B719-9C603689550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4" name="5 CuadroTexto" hidden="1">
          <a:extLst>
            <a:ext uri="{FF2B5EF4-FFF2-40B4-BE49-F238E27FC236}">
              <a16:creationId xmlns:a16="http://schemas.microsoft.com/office/drawing/2014/main" id="{563C7AE1-D8FA-4329-8CA0-1775BFB8375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5" name="5 CuadroTexto" hidden="1">
          <a:extLst>
            <a:ext uri="{FF2B5EF4-FFF2-40B4-BE49-F238E27FC236}">
              <a16:creationId xmlns:a16="http://schemas.microsoft.com/office/drawing/2014/main" id="{EE61A3E0-D898-4E40-B0B7-D8C64689BDAF}"/>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6" name="5 CuadroTexto" hidden="1">
          <a:extLst>
            <a:ext uri="{FF2B5EF4-FFF2-40B4-BE49-F238E27FC236}">
              <a16:creationId xmlns:a16="http://schemas.microsoft.com/office/drawing/2014/main" id="{6C16AE2F-8E10-4BAA-AEAD-24423B7CC06D}"/>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2481</xdr:row>
      <xdr:rowOff>0</xdr:rowOff>
    </xdr:from>
    <xdr:ext cx="184731" cy="264560"/>
    <xdr:sp macro="" textlink="">
      <xdr:nvSpPr>
        <xdr:cNvPr id="4197" name="5 CuadroTexto" hidden="1">
          <a:extLst>
            <a:ext uri="{FF2B5EF4-FFF2-40B4-BE49-F238E27FC236}">
              <a16:creationId xmlns:a16="http://schemas.microsoft.com/office/drawing/2014/main" id="{B6DD44F4-49C5-46A2-B19C-09785802341C}"/>
            </a:ext>
          </a:extLst>
        </xdr:cNvPr>
        <xdr:cNvSpPr txBox="1"/>
      </xdr:nvSpPr>
      <xdr:spPr>
        <a:xfrm>
          <a:off x="6477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83" dT="2020-08-31T14:28:45.82" personId="{00000000-0000-0000-0000-000000000000}" id="{9F25ABCE-0617-40E7-A195-B719745F17A2}">
    <text>Hay que averiguar</text>
  </threadedComment>
  <threadedComment ref="F1229" dT="2020-09-09T15:09:42.71" personId="{00000000-0000-0000-0000-000000000000}" id="{6B0212BE-BC3E-4EB5-B595-539035E7D775}">
    <text>No lleva precio</text>
  </threadedComment>
  <threadedComment ref="A1294" dT="2020-10-19T13:28:00.58" personId="{00000000-0000-0000-0000-000000000000}" id="{39B69475-4797-4F58-BCC1-4D5F1719A559}">
    <text>solo chofer ?</text>
  </threadedComment>
  <threadedComment ref="A1318" dT="2020-10-19T13:27:21.14" personId="{00000000-0000-0000-0000-000000000000}" id="{34566986-9139-4A25-9300-F59350BE4AE0}">
    <text>Solo chofer ?</text>
  </threadedComment>
  <threadedComment ref="F1456" dT="2020-10-19T12:47:56.25" personId="{00000000-0000-0000-0000-000000000000}" id="{67215A49-8F27-4FB9-9540-618CCEF74E16}">
    <text>con dormida?</text>
  </threadedComment>
  <threadedComment ref="F1484" dT="2020-10-19T12:49:59.94" personId="{00000000-0000-0000-0000-000000000000}" id="{91B1C76B-3E1A-494A-96B0-5559E7B4C1CF}">
    <text>como son los viaticos?</text>
  </threadedComment>
  <threadedComment ref="A1487" dT="2020-10-19T12:51:36.80" personId="{00000000-0000-0000-0000-000000000000}" id="{39403673-E0BD-4E8A-8463-C8D79BC4A207}">
    <text>cantidad de dias</text>
  </threadedComment>
  <threadedComment ref="A1546" dT="2020-10-19T13:26:43.92" personId="{00000000-0000-0000-0000-000000000000}" id="{78B1907F-C1B4-4F25-9909-42C8EAF5FFA2}">
    <text>cantidad de personas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47"/>
  <sheetViews>
    <sheetView tabSelected="1" zoomScale="118" zoomScaleNormal="118" zoomScaleSheetLayoutView="70" workbookViewId="0">
      <selection activeCell="D8" sqref="D8"/>
    </sheetView>
  </sheetViews>
  <sheetFormatPr baseColWidth="10" defaultColWidth="11.42578125" defaultRowHeight="15.75" x14ac:dyDescent="0.25"/>
  <cols>
    <col min="1" max="1" width="43.28515625" style="4" customWidth="1"/>
    <col min="2" max="2" width="30" style="4" customWidth="1"/>
    <col min="3" max="3" width="23.140625" style="4" customWidth="1"/>
    <col min="4" max="5" width="18.140625" style="4" customWidth="1"/>
    <col min="6" max="6" width="20.42578125" style="4" customWidth="1"/>
    <col min="7" max="7" width="17.85546875" style="4" bestFit="1" customWidth="1"/>
    <col min="8" max="10" width="13.5703125" style="4" customWidth="1"/>
    <col min="11" max="11" width="21.42578125" style="4" customWidth="1"/>
    <col min="12" max="12" width="21.7109375" style="4" customWidth="1"/>
    <col min="13" max="13" width="5.140625" style="4" customWidth="1"/>
    <col min="14" max="14" width="6.42578125" style="4" customWidth="1"/>
    <col min="15" max="18" width="5.140625" style="4" customWidth="1"/>
    <col min="19" max="16384" width="11.42578125" style="4"/>
  </cols>
  <sheetData>
    <row r="1" spans="1:18" x14ac:dyDescent="0.25">
      <c r="A1" s="749" t="s">
        <v>2</v>
      </c>
      <c r="B1" s="750" t="s">
        <v>0</v>
      </c>
      <c r="C1" s="751"/>
      <c r="D1" s="751"/>
      <c r="E1" s="348"/>
      <c r="F1" s="202"/>
      <c r="G1" s="202"/>
      <c r="H1" s="202"/>
      <c r="I1" s="202"/>
      <c r="J1" s="202"/>
      <c r="K1" s="202"/>
      <c r="L1" s="202"/>
      <c r="M1" s="202"/>
      <c r="N1" s="202"/>
      <c r="O1" s="202"/>
      <c r="P1" s="202"/>
      <c r="Q1" s="202"/>
      <c r="R1" s="202"/>
    </row>
    <row r="2" spans="1:18" x14ac:dyDescent="0.25">
      <c r="A2" s="749" t="s">
        <v>3</v>
      </c>
      <c r="B2" s="750" t="s">
        <v>0</v>
      </c>
      <c r="C2" s="751"/>
      <c r="D2" s="751"/>
      <c r="E2" s="348"/>
      <c r="F2" s="202"/>
      <c r="G2" s="202"/>
      <c r="H2" s="202"/>
      <c r="I2" s="202"/>
      <c r="J2" s="202"/>
      <c r="K2" s="202"/>
      <c r="L2" s="202"/>
      <c r="M2" s="202"/>
      <c r="N2" s="202"/>
      <c r="O2" s="202"/>
      <c r="P2" s="202"/>
      <c r="Q2" s="202"/>
      <c r="R2" s="202"/>
    </row>
    <row r="3" spans="1:18" x14ac:dyDescent="0.25">
      <c r="A3" s="749" t="s">
        <v>3</v>
      </c>
      <c r="B3" s="752" t="s">
        <v>4</v>
      </c>
      <c r="C3" s="753"/>
      <c r="D3" s="751"/>
      <c r="E3" s="348"/>
      <c r="F3" s="202"/>
      <c r="G3" s="202"/>
      <c r="H3" s="202"/>
      <c r="I3" s="202"/>
      <c r="J3" s="202"/>
      <c r="K3" s="202"/>
      <c r="L3" s="202"/>
      <c r="M3" s="202"/>
      <c r="N3" s="202"/>
      <c r="O3" s="202"/>
      <c r="P3" s="202"/>
      <c r="Q3" s="202"/>
      <c r="R3" s="202"/>
    </row>
    <row r="4" spans="1:18" x14ac:dyDescent="0.25">
      <c r="A4" s="749" t="s">
        <v>5</v>
      </c>
      <c r="B4" s="754" t="s">
        <v>6</v>
      </c>
      <c r="C4" s="754"/>
      <c r="D4" s="754"/>
      <c r="E4" s="348"/>
      <c r="F4" s="202"/>
      <c r="G4" s="202"/>
      <c r="H4" s="202"/>
      <c r="I4" s="202"/>
      <c r="J4" s="202"/>
      <c r="K4" s="202"/>
      <c r="L4" s="202"/>
      <c r="M4" s="202"/>
      <c r="N4" s="202"/>
      <c r="O4" s="202"/>
      <c r="P4" s="202"/>
      <c r="Q4" s="202"/>
      <c r="R4" s="202"/>
    </row>
    <row r="5" spans="1:18" x14ac:dyDescent="0.25">
      <c r="A5" s="749" t="s">
        <v>7</v>
      </c>
      <c r="B5" s="755" t="s">
        <v>8</v>
      </c>
      <c r="C5" s="751"/>
      <c r="D5" s="751"/>
      <c r="E5" s="348"/>
      <c r="F5" s="202"/>
      <c r="G5" s="202"/>
      <c r="H5" s="202"/>
      <c r="I5" s="202"/>
      <c r="J5" s="202"/>
      <c r="K5" s="202"/>
      <c r="L5" s="202"/>
      <c r="M5" s="202"/>
      <c r="N5" s="202"/>
      <c r="O5" s="202"/>
      <c r="P5" s="202"/>
      <c r="Q5" s="202"/>
      <c r="R5" s="202"/>
    </row>
    <row r="6" spans="1:18" ht="37.5" customHeight="1" x14ac:dyDescent="0.25">
      <c r="A6" s="756" t="s">
        <v>9</v>
      </c>
      <c r="B6" s="546" t="s">
        <v>10</v>
      </c>
      <c r="C6" s="546"/>
      <c r="D6" s="546"/>
      <c r="E6" s="546"/>
      <c r="F6" s="202"/>
      <c r="G6" s="202"/>
      <c r="H6" s="202"/>
      <c r="I6" s="202"/>
      <c r="J6" s="202"/>
      <c r="K6" s="202"/>
      <c r="L6" s="202"/>
      <c r="M6" s="202"/>
      <c r="N6" s="202"/>
      <c r="O6" s="202"/>
      <c r="P6" s="202"/>
      <c r="Q6" s="202"/>
      <c r="R6" s="202"/>
    </row>
    <row r="7" spans="1:18" ht="52.5" customHeight="1" x14ac:dyDescent="0.25">
      <c r="A7" s="757" t="s">
        <v>59</v>
      </c>
      <c r="B7" s="546" t="s">
        <v>123</v>
      </c>
      <c r="C7" s="546"/>
      <c r="D7" s="546"/>
      <c r="E7" s="546"/>
      <c r="F7" s="202"/>
      <c r="G7" s="202"/>
      <c r="H7" s="202"/>
      <c r="I7" s="202"/>
      <c r="J7" s="202"/>
      <c r="K7" s="202"/>
      <c r="L7" s="202"/>
      <c r="M7" s="202"/>
      <c r="N7" s="202"/>
      <c r="O7" s="202"/>
      <c r="P7" s="202"/>
      <c r="Q7" s="202"/>
      <c r="R7" s="202"/>
    </row>
    <row r="8" spans="1:18" ht="21.75" customHeight="1" x14ac:dyDescent="0.3">
      <c r="A8" s="758" t="s">
        <v>60</v>
      </c>
      <c r="B8" s="758"/>
      <c r="C8" s="749"/>
      <c r="D8" s="202"/>
      <c r="E8" s="202"/>
      <c r="F8" s="202"/>
      <c r="G8" s="202"/>
      <c r="H8" s="202"/>
      <c r="I8" s="202"/>
      <c r="J8" s="202"/>
      <c r="K8" s="202"/>
      <c r="L8" s="202"/>
      <c r="M8" s="202"/>
      <c r="N8" s="202"/>
      <c r="O8" s="202"/>
      <c r="P8" s="202"/>
      <c r="Q8" s="202"/>
      <c r="R8" s="202"/>
    </row>
    <row r="9" spans="1:18" ht="13.5" customHeight="1" x14ac:dyDescent="0.25">
      <c r="A9" s="750"/>
      <c r="B9" s="750"/>
      <c r="C9" s="749"/>
      <c r="D9" s="202"/>
      <c r="E9" s="202"/>
      <c r="F9" s="202"/>
      <c r="G9" s="202"/>
      <c r="H9" s="202"/>
      <c r="I9" s="202"/>
      <c r="J9" s="202"/>
      <c r="K9" s="759" t="s">
        <v>102</v>
      </c>
      <c r="L9" s="760">
        <f>+L13+L51+L64</f>
        <v>97074050</v>
      </c>
      <c r="M9" s="202"/>
      <c r="N9" s="202"/>
      <c r="O9" s="202"/>
      <c r="P9" s="202"/>
      <c r="Q9" s="202"/>
      <c r="R9" s="202"/>
    </row>
    <row r="10" spans="1:18" x14ac:dyDescent="0.25">
      <c r="A10" s="761" t="s">
        <v>11</v>
      </c>
      <c r="B10" s="402"/>
      <c r="C10" s="402"/>
      <c r="D10" s="402"/>
      <c r="E10" s="402"/>
      <c r="F10" s="402"/>
      <c r="G10" s="402"/>
      <c r="H10" s="402"/>
      <c r="I10" s="402"/>
      <c r="J10" s="402"/>
      <c r="K10" s="402"/>
      <c r="L10" s="402"/>
      <c r="M10" s="402"/>
      <c r="N10" s="202"/>
      <c r="O10" s="202"/>
      <c r="P10" s="202"/>
      <c r="Q10" s="202"/>
      <c r="R10" s="202"/>
    </row>
    <row r="11" spans="1:18" s="3" customFormat="1" ht="15.75" customHeight="1" x14ac:dyDescent="0.25">
      <c r="A11" s="736" t="s">
        <v>121</v>
      </c>
      <c r="B11" s="736" t="s">
        <v>12</v>
      </c>
      <c r="C11" s="736"/>
      <c r="D11" s="737" t="s">
        <v>13</v>
      </c>
      <c r="E11" s="737" t="s">
        <v>14</v>
      </c>
      <c r="F11" s="737" t="s">
        <v>15</v>
      </c>
      <c r="G11" s="737" t="s">
        <v>16</v>
      </c>
      <c r="H11" s="737" t="s">
        <v>17</v>
      </c>
      <c r="I11" s="737"/>
      <c r="J11" s="737"/>
      <c r="K11" s="737"/>
      <c r="L11" s="736" t="s">
        <v>18</v>
      </c>
      <c r="M11" s="736" t="s">
        <v>19</v>
      </c>
      <c r="N11" s="736"/>
      <c r="O11" s="736"/>
      <c r="P11" s="736"/>
      <c r="Q11" s="736"/>
      <c r="R11" s="736"/>
    </row>
    <row r="12" spans="1:18" s="3" customFormat="1" ht="22.5" customHeight="1" x14ac:dyDescent="0.25">
      <c r="A12" s="736"/>
      <c r="B12" s="736"/>
      <c r="C12" s="736"/>
      <c r="D12" s="737"/>
      <c r="E12" s="737"/>
      <c r="F12" s="737"/>
      <c r="G12" s="737"/>
      <c r="H12" s="5" t="s">
        <v>20</v>
      </c>
      <c r="I12" s="5" t="s">
        <v>37</v>
      </c>
      <c r="J12" s="5" t="s">
        <v>21</v>
      </c>
      <c r="K12" s="5" t="s">
        <v>22</v>
      </c>
      <c r="L12" s="736"/>
      <c r="M12" s="736"/>
      <c r="N12" s="736"/>
      <c r="O12" s="736"/>
      <c r="P12" s="736"/>
      <c r="Q12" s="736"/>
      <c r="R12" s="736"/>
    </row>
    <row r="13" spans="1:18" ht="101.25" customHeight="1" x14ac:dyDescent="0.25">
      <c r="A13" s="2" t="s">
        <v>23</v>
      </c>
      <c r="B13" s="738" t="s">
        <v>58</v>
      </c>
      <c r="C13" s="738"/>
      <c r="D13" s="6" t="s">
        <v>24</v>
      </c>
      <c r="E13" s="6" t="s">
        <v>25</v>
      </c>
      <c r="F13" s="6" t="s">
        <v>26</v>
      </c>
      <c r="G13" s="6">
        <v>1</v>
      </c>
      <c r="H13" s="6"/>
      <c r="I13" s="6"/>
      <c r="J13" s="6">
        <v>1</v>
      </c>
      <c r="K13" s="6"/>
      <c r="L13" s="17">
        <f>SUM(C18:C46)</f>
        <v>3544300</v>
      </c>
      <c r="M13" s="740"/>
      <c r="N13" s="740"/>
      <c r="O13" s="740"/>
      <c r="P13" s="740"/>
      <c r="Q13" s="740"/>
      <c r="R13" s="740"/>
    </row>
    <row r="14" spans="1:18" x14ac:dyDescent="0.25">
      <c r="A14" s="339"/>
      <c r="B14" s="236"/>
      <c r="C14" s="236"/>
      <c r="D14" s="242"/>
      <c r="E14" s="242"/>
      <c r="F14" s="242"/>
      <c r="G14" s="242"/>
      <c r="H14" s="242"/>
      <c r="I14" s="242"/>
      <c r="J14" s="242"/>
      <c r="K14" s="242"/>
      <c r="L14" s="762"/>
      <c r="M14" s="237"/>
      <c r="N14" s="237"/>
      <c r="O14" s="237"/>
      <c r="P14" s="237"/>
      <c r="Q14" s="237"/>
      <c r="R14" s="237"/>
    </row>
    <row r="15" spans="1:18" x14ac:dyDescent="0.25">
      <c r="A15" s="761" t="s">
        <v>93</v>
      </c>
      <c r="B15" s="402"/>
      <c r="C15" s="402"/>
      <c r="D15" s="402"/>
      <c r="E15" s="402"/>
      <c r="F15" s="402"/>
      <c r="G15" s="402"/>
      <c r="H15" s="402"/>
      <c r="I15" s="402"/>
      <c r="J15" s="402"/>
      <c r="K15" s="402"/>
      <c r="L15" s="402"/>
      <c r="M15" s="402"/>
      <c r="N15" s="402"/>
      <c r="O15" s="402"/>
      <c r="P15" s="402"/>
      <c r="Q15" s="402"/>
      <c r="R15" s="402"/>
    </row>
    <row r="16" spans="1:18" s="3" customFormat="1" x14ac:dyDescent="0.25">
      <c r="A16" s="463" t="s">
        <v>27</v>
      </c>
      <c r="B16" s="463"/>
      <c r="C16" s="464" t="s">
        <v>28</v>
      </c>
      <c r="D16" s="464" t="s">
        <v>29</v>
      </c>
      <c r="E16" s="464"/>
      <c r="F16" s="464"/>
      <c r="G16" s="464"/>
      <c r="H16" s="464" t="s">
        <v>30</v>
      </c>
      <c r="I16" s="464"/>
      <c r="J16" s="464"/>
      <c r="K16" s="464"/>
      <c r="L16" s="463" t="s">
        <v>31</v>
      </c>
      <c r="M16" s="464" t="s">
        <v>32</v>
      </c>
      <c r="N16" s="464"/>
      <c r="O16" s="464"/>
      <c r="P16" s="464"/>
      <c r="Q16" s="464"/>
      <c r="R16" s="464"/>
    </row>
    <row r="17" spans="1:18" s="3" customFormat="1" ht="59.25" customHeight="1" x14ac:dyDescent="0.25">
      <c r="A17" s="463"/>
      <c r="B17" s="463"/>
      <c r="C17" s="464"/>
      <c r="D17" s="90" t="s">
        <v>33</v>
      </c>
      <c r="E17" s="90" t="s">
        <v>34</v>
      </c>
      <c r="F17" s="90" t="s">
        <v>35</v>
      </c>
      <c r="G17" s="90" t="s">
        <v>36</v>
      </c>
      <c r="H17" s="90" t="s">
        <v>20</v>
      </c>
      <c r="I17" s="90" t="s">
        <v>37</v>
      </c>
      <c r="J17" s="90" t="s">
        <v>21</v>
      </c>
      <c r="K17" s="90" t="s">
        <v>22</v>
      </c>
      <c r="L17" s="463"/>
      <c r="M17" s="140" t="s">
        <v>38</v>
      </c>
      <c r="N17" s="140" t="s">
        <v>39</v>
      </c>
      <c r="O17" s="140" t="s">
        <v>40</v>
      </c>
      <c r="P17" s="140" t="s">
        <v>41</v>
      </c>
      <c r="Q17" s="140" t="s">
        <v>42</v>
      </c>
      <c r="R17" s="140" t="s">
        <v>43</v>
      </c>
    </row>
    <row r="18" spans="1:18" ht="48.75" customHeight="1" x14ac:dyDescent="0.25">
      <c r="A18" s="732" t="s">
        <v>130</v>
      </c>
      <c r="B18" s="732"/>
      <c r="C18" s="734">
        <f>SUM(G18:G19)</f>
        <v>5700</v>
      </c>
      <c r="D18" s="18" t="s">
        <v>85</v>
      </c>
      <c r="E18" s="7">
        <v>12</v>
      </c>
      <c r="F18" s="11">
        <v>250</v>
      </c>
      <c r="G18" s="11">
        <f>+F18*E18</f>
        <v>3000</v>
      </c>
      <c r="H18" s="742" t="s">
        <v>1</v>
      </c>
      <c r="I18" s="742" t="s">
        <v>1</v>
      </c>
      <c r="J18" s="742" t="s">
        <v>1</v>
      </c>
      <c r="K18" s="742" t="s">
        <v>1</v>
      </c>
      <c r="L18" s="742" t="s">
        <v>114</v>
      </c>
      <c r="M18" s="10" t="s">
        <v>124</v>
      </c>
      <c r="N18" s="10" t="s">
        <v>125</v>
      </c>
      <c r="O18" s="7">
        <v>3</v>
      </c>
      <c r="P18" s="15">
        <v>7</v>
      </c>
      <c r="Q18" s="15">
        <v>1</v>
      </c>
      <c r="R18" s="7">
        <v>2</v>
      </c>
    </row>
    <row r="19" spans="1:18" ht="48.75" customHeight="1" x14ac:dyDescent="0.25">
      <c r="A19" s="732"/>
      <c r="B19" s="732"/>
      <c r="C19" s="734"/>
      <c r="D19" s="18" t="s">
        <v>44</v>
      </c>
      <c r="E19" s="7">
        <v>6</v>
      </c>
      <c r="F19" s="11">
        <v>450</v>
      </c>
      <c r="G19" s="11">
        <f t="shared" ref="G19:G46" si="0">+F19*E19</f>
        <v>2700</v>
      </c>
      <c r="H19" s="742"/>
      <c r="I19" s="742"/>
      <c r="J19" s="742"/>
      <c r="K19" s="742"/>
      <c r="L19" s="742"/>
      <c r="M19" s="10" t="s">
        <v>124</v>
      </c>
      <c r="N19" s="10" t="s">
        <v>125</v>
      </c>
      <c r="O19" s="7">
        <v>3</v>
      </c>
      <c r="P19" s="15">
        <v>1</v>
      </c>
      <c r="Q19" s="15">
        <v>1</v>
      </c>
      <c r="R19" s="7">
        <v>1</v>
      </c>
    </row>
    <row r="20" spans="1:18" ht="30" customHeight="1" x14ac:dyDescent="0.25">
      <c r="A20" s="732" t="s">
        <v>104</v>
      </c>
      <c r="B20" s="732"/>
      <c r="C20" s="734">
        <f>SUM(G20:G22)</f>
        <v>95500</v>
      </c>
      <c r="D20" s="18" t="s">
        <v>103</v>
      </c>
      <c r="E20" s="7">
        <f>7*3</f>
        <v>21</v>
      </c>
      <c r="F20" s="11">
        <v>3000</v>
      </c>
      <c r="G20" s="11">
        <f t="shared" si="0"/>
        <v>63000</v>
      </c>
      <c r="H20" s="742"/>
      <c r="I20" s="742"/>
      <c r="J20" s="742" t="s">
        <v>1</v>
      </c>
      <c r="K20" s="742"/>
      <c r="L20" s="742" t="s">
        <v>114</v>
      </c>
      <c r="M20" s="10" t="s">
        <v>124</v>
      </c>
      <c r="N20" s="10" t="s">
        <v>125</v>
      </c>
      <c r="O20" s="7">
        <v>2</v>
      </c>
      <c r="P20" s="7">
        <v>3</v>
      </c>
      <c r="Q20" s="7">
        <v>1</v>
      </c>
      <c r="R20" s="7">
        <v>1</v>
      </c>
    </row>
    <row r="21" spans="1:18" ht="34.5" customHeight="1" x14ac:dyDescent="0.25">
      <c r="A21" s="732"/>
      <c r="B21" s="732"/>
      <c r="C21" s="734"/>
      <c r="D21" s="18" t="s">
        <v>72</v>
      </c>
      <c r="E21" s="7">
        <v>7</v>
      </c>
      <c r="F21" s="11">
        <v>2500</v>
      </c>
      <c r="G21" s="11">
        <f t="shared" si="0"/>
        <v>17500</v>
      </c>
      <c r="H21" s="742"/>
      <c r="I21" s="742"/>
      <c r="J21" s="742"/>
      <c r="K21" s="742"/>
      <c r="L21" s="742"/>
      <c r="M21" s="10" t="s">
        <v>124</v>
      </c>
      <c r="N21" s="10" t="s">
        <v>125</v>
      </c>
      <c r="O21" s="7">
        <v>2</v>
      </c>
      <c r="P21" s="7">
        <v>3</v>
      </c>
      <c r="Q21" s="7">
        <v>1</v>
      </c>
      <c r="R21" s="7">
        <v>1</v>
      </c>
    </row>
    <row r="22" spans="1:18" ht="34.5" customHeight="1" x14ac:dyDescent="0.25">
      <c r="A22" s="732"/>
      <c r="B22" s="732"/>
      <c r="C22" s="734"/>
      <c r="D22" s="18" t="s">
        <v>85</v>
      </c>
      <c r="E22" s="7">
        <f>20*3</f>
        <v>60</v>
      </c>
      <c r="F22" s="11">
        <v>250</v>
      </c>
      <c r="G22" s="11">
        <f t="shared" si="0"/>
        <v>15000</v>
      </c>
      <c r="H22" s="742"/>
      <c r="I22" s="742"/>
      <c r="J22" s="742"/>
      <c r="K22" s="742"/>
      <c r="L22" s="742"/>
      <c r="M22" s="10" t="s">
        <v>124</v>
      </c>
      <c r="N22" s="10" t="s">
        <v>125</v>
      </c>
      <c r="O22" s="7">
        <v>3</v>
      </c>
      <c r="P22" s="7">
        <v>7</v>
      </c>
      <c r="Q22" s="7">
        <v>1</v>
      </c>
      <c r="R22" s="7">
        <v>2</v>
      </c>
    </row>
    <row r="23" spans="1:18" s="19" customFormat="1" ht="33.75" customHeight="1" x14ac:dyDescent="0.25">
      <c r="A23" s="733" t="s">
        <v>131</v>
      </c>
      <c r="B23" s="739"/>
      <c r="C23" s="38">
        <f>SUM(G23)</f>
        <v>5000</v>
      </c>
      <c r="D23" s="18" t="s">
        <v>105</v>
      </c>
      <c r="E23" s="7">
        <v>1</v>
      </c>
      <c r="F23" s="11">
        <v>5000</v>
      </c>
      <c r="G23" s="11">
        <f t="shared" si="0"/>
        <v>5000</v>
      </c>
      <c r="H23" s="7" t="s">
        <v>1</v>
      </c>
      <c r="I23" s="7" t="s">
        <v>1</v>
      </c>
      <c r="J23" s="7" t="s">
        <v>1</v>
      </c>
      <c r="K23" s="7" t="s">
        <v>1</v>
      </c>
      <c r="L23" s="7" t="s">
        <v>114</v>
      </c>
      <c r="M23" s="10" t="s">
        <v>124</v>
      </c>
      <c r="N23" s="10" t="s">
        <v>125</v>
      </c>
      <c r="O23" s="7">
        <v>2</v>
      </c>
      <c r="P23" s="7">
        <v>2</v>
      </c>
      <c r="Q23" s="7">
        <v>2</v>
      </c>
      <c r="R23" s="7">
        <v>1</v>
      </c>
    </row>
    <row r="24" spans="1:18" s="19" customFormat="1" ht="69" customHeight="1" x14ac:dyDescent="0.25">
      <c r="A24" s="733" t="s">
        <v>132</v>
      </c>
      <c r="B24" s="733"/>
      <c r="C24" s="734">
        <f>SUM(G24:G27)</f>
        <v>357000</v>
      </c>
      <c r="D24" s="18" t="s">
        <v>106</v>
      </c>
      <c r="E24" s="7">
        <f>(5+3+10)*4</f>
        <v>72</v>
      </c>
      <c r="F24" s="11">
        <v>3000</v>
      </c>
      <c r="G24" s="11">
        <f t="shared" si="0"/>
        <v>216000</v>
      </c>
      <c r="H24" s="742"/>
      <c r="I24" s="742" t="s">
        <v>1</v>
      </c>
      <c r="J24" s="742" t="s">
        <v>1</v>
      </c>
      <c r="K24" s="742"/>
      <c r="L24" s="742" t="s">
        <v>114</v>
      </c>
      <c r="M24" s="10" t="s">
        <v>124</v>
      </c>
      <c r="N24" s="10" t="s">
        <v>125</v>
      </c>
      <c r="O24" s="7">
        <v>2</v>
      </c>
      <c r="P24" s="7">
        <v>3</v>
      </c>
      <c r="Q24" s="7">
        <v>1</v>
      </c>
      <c r="R24" s="7">
        <v>1</v>
      </c>
    </row>
    <row r="25" spans="1:18" s="19" customFormat="1" ht="33.75" customHeight="1" x14ac:dyDescent="0.25">
      <c r="A25" s="733"/>
      <c r="B25" s="733"/>
      <c r="C25" s="734"/>
      <c r="D25" s="18" t="s">
        <v>107</v>
      </c>
      <c r="E25" s="7">
        <f>(5+3+10)</f>
        <v>18</v>
      </c>
      <c r="F25" s="11">
        <v>4500</v>
      </c>
      <c r="G25" s="11">
        <f t="shared" si="0"/>
        <v>81000</v>
      </c>
      <c r="H25" s="742"/>
      <c r="I25" s="742"/>
      <c r="J25" s="742"/>
      <c r="K25" s="742"/>
      <c r="L25" s="742"/>
      <c r="M25" s="10" t="s">
        <v>124</v>
      </c>
      <c r="N25" s="10" t="s">
        <v>125</v>
      </c>
      <c r="O25" s="7">
        <v>2</v>
      </c>
      <c r="P25" s="7">
        <v>3</v>
      </c>
      <c r="Q25" s="7">
        <v>1</v>
      </c>
      <c r="R25" s="7">
        <v>1</v>
      </c>
    </row>
    <row r="26" spans="1:18" s="19" customFormat="1" ht="33.75" customHeight="1" x14ac:dyDescent="0.25">
      <c r="A26" s="733"/>
      <c r="B26" s="733"/>
      <c r="C26" s="734"/>
      <c r="D26" s="18" t="s">
        <v>85</v>
      </c>
      <c r="E26" s="7">
        <f>20*3</f>
        <v>60</v>
      </c>
      <c r="F26" s="11">
        <v>250</v>
      </c>
      <c r="G26" s="11">
        <f t="shared" si="0"/>
        <v>15000</v>
      </c>
      <c r="H26" s="742"/>
      <c r="I26" s="742"/>
      <c r="J26" s="742"/>
      <c r="K26" s="742"/>
      <c r="L26" s="742"/>
      <c r="M26" s="10" t="s">
        <v>124</v>
      </c>
      <c r="N26" s="10" t="s">
        <v>125</v>
      </c>
      <c r="O26" s="7">
        <v>3</v>
      </c>
      <c r="P26" s="7">
        <v>7</v>
      </c>
      <c r="Q26" s="7">
        <v>1</v>
      </c>
      <c r="R26" s="7">
        <v>2</v>
      </c>
    </row>
    <row r="27" spans="1:18" s="19" customFormat="1" ht="33.75" customHeight="1" x14ac:dyDescent="0.25">
      <c r="A27" s="733"/>
      <c r="B27" s="733"/>
      <c r="C27" s="734"/>
      <c r="D27" s="18" t="s">
        <v>100</v>
      </c>
      <c r="E27" s="7">
        <f>(5+3+10)</f>
        <v>18</v>
      </c>
      <c r="F27" s="11">
        <v>2500</v>
      </c>
      <c r="G27" s="11">
        <f t="shared" si="0"/>
        <v>45000</v>
      </c>
      <c r="H27" s="742"/>
      <c r="I27" s="742"/>
      <c r="J27" s="742"/>
      <c r="K27" s="742"/>
      <c r="L27" s="742"/>
      <c r="M27" s="10" t="s">
        <v>124</v>
      </c>
      <c r="N27" s="10" t="s">
        <v>125</v>
      </c>
      <c r="O27" s="7">
        <v>2</v>
      </c>
      <c r="P27" s="7">
        <v>3</v>
      </c>
      <c r="Q27" s="7">
        <v>1</v>
      </c>
      <c r="R27" s="7">
        <v>1</v>
      </c>
    </row>
    <row r="28" spans="1:18" ht="33" customHeight="1" x14ac:dyDescent="0.25">
      <c r="A28" s="732" t="s">
        <v>133</v>
      </c>
      <c r="B28" s="732"/>
      <c r="C28" s="735">
        <f>SUM(G28:G34)</f>
        <v>39975</v>
      </c>
      <c r="D28" s="18" t="s">
        <v>57</v>
      </c>
      <c r="E28" s="13">
        <v>60</v>
      </c>
      <c r="F28" s="14">
        <v>10</v>
      </c>
      <c r="G28" s="11">
        <f t="shared" si="0"/>
        <v>600</v>
      </c>
      <c r="H28" s="743"/>
      <c r="I28" s="743" t="s">
        <v>1</v>
      </c>
      <c r="J28" s="742"/>
      <c r="K28" s="743"/>
      <c r="L28" s="742" t="s">
        <v>114</v>
      </c>
      <c r="M28" s="10" t="s">
        <v>124</v>
      </c>
      <c r="N28" s="10" t="s">
        <v>125</v>
      </c>
      <c r="O28" s="13">
        <v>2</v>
      </c>
      <c r="P28" s="13">
        <v>2</v>
      </c>
      <c r="Q28" s="13">
        <v>2</v>
      </c>
      <c r="R28" s="13">
        <v>1</v>
      </c>
    </row>
    <row r="29" spans="1:18" ht="21.75" customHeight="1" x14ac:dyDescent="0.25">
      <c r="A29" s="732"/>
      <c r="B29" s="732"/>
      <c r="C29" s="735"/>
      <c r="D29" s="18" t="s">
        <v>44</v>
      </c>
      <c r="E29" s="33">
        <v>0</v>
      </c>
      <c r="F29" s="14">
        <v>450</v>
      </c>
      <c r="G29" s="11">
        <f t="shared" si="0"/>
        <v>0</v>
      </c>
      <c r="H29" s="743"/>
      <c r="I29" s="743"/>
      <c r="J29" s="742"/>
      <c r="K29" s="743"/>
      <c r="L29" s="742"/>
      <c r="M29" s="10" t="s">
        <v>124</v>
      </c>
      <c r="N29" s="10" t="s">
        <v>125</v>
      </c>
      <c r="O29" s="7">
        <v>3</v>
      </c>
      <c r="P29" s="15">
        <v>1</v>
      </c>
      <c r="Q29" s="15">
        <v>1</v>
      </c>
      <c r="R29" s="7">
        <v>1</v>
      </c>
    </row>
    <row r="30" spans="1:18" ht="21.75" customHeight="1" x14ac:dyDescent="0.25">
      <c r="A30" s="732"/>
      <c r="B30" s="732"/>
      <c r="C30" s="735"/>
      <c r="D30" s="18" t="s">
        <v>108</v>
      </c>
      <c r="E30" s="33">
        <v>0</v>
      </c>
      <c r="F30" s="14">
        <f>450+1350+900</f>
        <v>2700</v>
      </c>
      <c r="G30" s="11">
        <f t="shared" si="0"/>
        <v>0</v>
      </c>
      <c r="H30" s="743"/>
      <c r="I30" s="743"/>
      <c r="J30" s="742"/>
      <c r="K30" s="743"/>
      <c r="L30" s="742"/>
      <c r="M30" s="10" t="s">
        <v>124</v>
      </c>
      <c r="N30" s="10" t="s">
        <v>125</v>
      </c>
      <c r="O30" s="7">
        <v>2</v>
      </c>
      <c r="P30" s="15">
        <v>3</v>
      </c>
      <c r="Q30" s="15">
        <v>1</v>
      </c>
      <c r="R30" s="7">
        <v>1</v>
      </c>
    </row>
    <row r="31" spans="1:18" ht="24" customHeight="1" x14ac:dyDescent="0.25">
      <c r="A31" s="732"/>
      <c r="B31" s="732"/>
      <c r="C31" s="735"/>
      <c r="D31" s="18" t="s">
        <v>127</v>
      </c>
      <c r="E31" s="33">
        <v>0</v>
      </c>
      <c r="F31" s="14">
        <v>1800</v>
      </c>
      <c r="G31" s="11">
        <f t="shared" si="0"/>
        <v>0</v>
      </c>
      <c r="H31" s="743"/>
      <c r="I31" s="743"/>
      <c r="J31" s="742"/>
      <c r="K31" s="743"/>
      <c r="L31" s="742"/>
      <c r="M31" s="10" t="s">
        <v>124</v>
      </c>
      <c r="N31" s="10" t="s">
        <v>125</v>
      </c>
      <c r="O31" s="7">
        <v>2</v>
      </c>
      <c r="P31" s="15">
        <v>3</v>
      </c>
      <c r="Q31" s="15">
        <v>1</v>
      </c>
      <c r="R31" s="7">
        <v>1</v>
      </c>
    </row>
    <row r="32" spans="1:18" ht="24" customHeight="1" x14ac:dyDescent="0.25">
      <c r="A32" s="732"/>
      <c r="B32" s="732"/>
      <c r="C32" s="735"/>
      <c r="D32" s="18" t="s">
        <v>128</v>
      </c>
      <c r="E32" s="33">
        <v>0</v>
      </c>
      <c r="F32" s="14">
        <v>1500</v>
      </c>
      <c r="G32" s="11">
        <f t="shared" si="0"/>
        <v>0</v>
      </c>
      <c r="H32" s="743"/>
      <c r="I32" s="743"/>
      <c r="J32" s="742"/>
      <c r="K32" s="743"/>
      <c r="L32" s="742"/>
      <c r="M32" s="10" t="s">
        <v>124</v>
      </c>
      <c r="N32" s="10" t="s">
        <v>125</v>
      </c>
      <c r="O32" s="7">
        <v>2</v>
      </c>
      <c r="P32" s="15">
        <v>3</v>
      </c>
      <c r="Q32" s="15">
        <v>1</v>
      </c>
      <c r="R32" s="7">
        <v>1</v>
      </c>
    </row>
    <row r="33" spans="1:18" ht="24" customHeight="1" x14ac:dyDescent="0.25">
      <c r="A33" s="732"/>
      <c r="B33" s="732"/>
      <c r="C33" s="735"/>
      <c r="D33" s="18" t="s">
        <v>85</v>
      </c>
      <c r="E33" s="33">
        <v>0</v>
      </c>
      <c r="F33" s="14">
        <v>250</v>
      </c>
      <c r="G33" s="11">
        <f t="shared" si="0"/>
        <v>0</v>
      </c>
      <c r="H33" s="743"/>
      <c r="I33" s="743"/>
      <c r="J33" s="742"/>
      <c r="K33" s="743"/>
      <c r="L33" s="742"/>
      <c r="M33" s="10" t="s">
        <v>124</v>
      </c>
      <c r="N33" s="10" t="s">
        <v>125</v>
      </c>
      <c r="O33" s="7">
        <v>3</v>
      </c>
      <c r="P33" s="15">
        <v>7</v>
      </c>
      <c r="Q33" s="15">
        <v>1</v>
      </c>
      <c r="R33" s="7">
        <v>2</v>
      </c>
    </row>
    <row r="34" spans="1:18" ht="34.5" customHeight="1" x14ac:dyDescent="0.25">
      <c r="A34" s="732"/>
      <c r="B34" s="732"/>
      <c r="C34" s="735"/>
      <c r="D34" s="18" t="s">
        <v>45</v>
      </c>
      <c r="E34" s="13">
        <v>315</v>
      </c>
      <c r="F34" s="14">
        <v>125</v>
      </c>
      <c r="G34" s="11">
        <f t="shared" si="0"/>
        <v>39375</v>
      </c>
      <c r="H34" s="743"/>
      <c r="I34" s="743"/>
      <c r="J34" s="742"/>
      <c r="K34" s="743"/>
      <c r="L34" s="742"/>
      <c r="M34" s="10" t="s">
        <v>124</v>
      </c>
      <c r="N34" s="10" t="s">
        <v>125</v>
      </c>
      <c r="O34" s="13">
        <v>3</v>
      </c>
      <c r="P34" s="13">
        <v>9</v>
      </c>
      <c r="Q34" s="13">
        <v>2</v>
      </c>
      <c r="R34" s="13">
        <v>1</v>
      </c>
    </row>
    <row r="35" spans="1:18" ht="34.5" customHeight="1" x14ac:dyDescent="0.25">
      <c r="A35" s="732" t="s">
        <v>134</v>
      </c>
      <c r="B35" s="732"/>
      <c r="C35" s="735">
        <f>SUM(G35:G36)</f>
        <v>172500</v>
      </c>
      <c r="D35" s="18" t="s">
        <v>109</v>
      </c>
      <c r="E35" s="20">
        <v>300</v>
      </c>
      <c r="F35" s="14">
        <v>450</v>
      </c>
      <c r="G35" s="11">
        <f t="shared" si="0"/>
        <v>135000</v>
      </c>
      <c r="H35" s="743"/>
      <c r="I35" s="743" t="s">
        <v>1</v>
      </c>
      <c r="J35" s="742"/>
      <c r="K35" s="744"/>
      <c r="L35" s="742" t="s">
        <v>114</v>
      </c>
      <c r="M35" s="10" t="s">
        <v>124</v>
      </c>
      <c r="N35" s="10" t="s">
        <v>125</v>
      </c>
      <c r="O35" s="13">
        <v>3</v>
      </c>
      <c r="P35" s="13">
        <v>1</v>
      </c>
      <c r="Q35" s="13">
        <v>1</v>
      </c>
      <c r="R35" s="13">
        <v>1</v>
      </c>
    </row>
    <row r="36" spans="1:18" ht="51" customHeight="1" x14ac:dyDescent="0.25">
      <c r="A36" s="732"/>
      <c r="B36" s="732"/>
      <c r="C36" s="735"/>
      <c r="D36" s="18" t="s">
        <v>45</v>
      </c>
      <c r="E36" s="20">
        <v>300</v>
      </c>
      <c r="F36" s="14">
        <v>125</v>
      </c>
      <c r="G36" s="11">
        <f t="shared" si="0"/>
        <v>37500</v>
      </c>
      <c r="H36" s="743"/>
      <c r="I36" s="743"/>
      <c r="J36" s="742"/>
      <c r="K36" s="744"/>
      <c r="L36" s="742"/>
      <c r="M36" s="10" t="s">
        <v>124</v>
      </c>
      <c r="N36" s="10" t="s">
        <v>125</v>
      </c>
      <c r="O36" s="13">
        <v>3</v>
      </c>
      <c r="P36" s="13">
        <v>9</v>
      </c>
      <c r="Q36" s="13">
        <v>2</v>
      </c>
      <c r="R36" s="13">
        <v>1</v>
      </c>
    </row>
    <row r="37" spans="1:18" ht="51" customHeight="1" x14ac:dyDescent="0.25">
      <c r="A37" s="732"/>
      <c r="B37" s="732"/>
      <c r="C37" s="735"/>
      <c r="D37" s="18" t="s">
        <v>85</v>
      </c>
      <c r="E37" s="20">
        <v>12</v>
      </c>
      <c r="F37" s="14">
        <v>250</v>
      </c>
      <c r="G37" s="11">
        <f t="shared" si="0"/>
        <v>3000</v>
      </c>
      <c r="H37" s="743"/>
      <c r="I37" s="743"/>
      <c r="J37" s="742"/>
      <c r="K37" s="744"/>
      <c r="L37" s="742"/>
      <c r="M37" s="10" t="s">
        <v>124</v>
      </c>
      <c r="N37" s="10" t="s">
        <v>125</v>
      </c>
      <c r="O37" s="13">
        <v>3</v>
      </c>
      <c r="P37" s="13">
        <v>7</v>
      </c>
      <c r="Q37" s="13">
        <v>1</v>
      </c>
      <c r="R37" s="13">
        <v>2</v>
      </c>
    </row>
    <row r="38" spans="1:18" ht="37.5" customHeight="1" x14ac:dyDescent="0.25">
      <c r="A38" s="732" t="s">
        <v>135</v>
      </c>
      <c r="B38" s="732"/>
      <c r="C38" s="735">
        <f>SUM(G38:G40)</f>
        <v>1201875</v>
      </c>
      <c r="D38" s="18" t="s">
        <v>45</v>
      </c>
      <c r="E38" s="13">
        <v>25</v>
      </c>
      <c r="F38" s="14">
        <v>125</v>
      </c>
      <c r="G38" s="11">
        <f t="shared" si="0"/>
        <v>3125</v>
      </c>
      <c r="H38" s="743"/>
      <c r="I38" s="743"/>
      <c r="J38" s="742"/>
      <c r="K38" s="745" t="s">
        <v>1</v>
      </c>
      <c r="L38" s="742" t="s">
        <v>114</v>
      </c>
      <c r="M38" s="10" t="s">
        <v>124</v>
      </c>
      <c r="N38" s="10" t="s">
        <v>125</v>
      </c>
      <c r="O38" s="7">
        <v>3</v>
      </c>
      <c r="P38" s="7">
        <v>9</v>
      </c>
      <c r="Q38" s="7">
        <v>2</v>
      </c>
      <c r="R38" s="7">
        <v>1</v>
      </c>
    </row>
    <row r="39" spans="1:18" ht="54.75" customHeight="1" x14ac:dyDescent="0.25">
      <c r="A39" s="732"/>
      <c r="B39" s="732"/>
      <c r="C39" s="735"/>
      <c r="D39" s="21" t="s">
        <v>110</v>
      </c>
      <c r="E39" s="13">
        <f>(300+300+100)*15%</f>
        <v>105</v>
      </c>
      <c r="F39" s="14">
        <v>10000</v>
      </c>
      <c r="G39" s="11">
        <f t="shared" si="0"/>
        <v>1050000</v>
      </c>
      <c r="H39" s="743"/>
      <c r="I39" s="743"/>
      <c r="J39" s="742"/>
      <c r="K39" s="745"/>
      <c r="L39" s="742"/>
      <c r="M39" s="10" t="s">
        <v>124</v>
      </c>
      <c r="N39" s="10" t="s">
        <v>125</v>
      </c>
      <c r="O39" s="13">
        <v>1</v>
      </c>
      <c r="P39" s="13">
        <v>2</v>
      </c>
      <c r="Q39" s="13">
        <v>2</v>
      </c>
      <c r="R39" s="13">
        <v>9</v>
      </c>
    </row>
    <row r="40" spans="1:18" ht="63" x14ac:dyDescent="0.25">
      <c r="A40" s="732"/>
      <c r="B40" s="732"/>
      <c r="C40" s="735"/>
      <c r="D40" s="18" t="s">
        <v>111</v>
      </c>
      <c r="E40" s="13">
        <f>(300+300+100)*25%</f>
        <v>175</v>
      </c>
      <c r="F40" s="14">
        <v>850</v>
      </c>
      <c r="G40" s="11">
        <f t="shared" si="0"/>
        <v>148750</v>
      </c>
      <c r="H40" s="743"/>
      <c r="I40" s="743"/>
      <c r="J40" s="742"/>
      <c r="K40" s="745"/>
      <c r="L40" s="742"/>
      <c r="M40" s="10" t="s">
        <v>124</v>
      </c>
      <c r="N40" s="10" t="s">
        <v>125</v>
      </c>
      <c r="O40" s="13">
        <v>3</v>
      </c>
      <c r="P40" s="13">
        <v>6</v>
      </c>
      <c r="Q40" s="13">
        <v>3</v>
      </c>
      <c r="R40" s="13">
        <v>3</v>
      </c>
    </row>
    <row r="41" spans="1:18" ht="30.75" customHeight="1" x14ac:dyDescent="0.25">
      <c r="A41" s="732" t="s">
        <v>136</v>
      </c>
      <c r="B41" s="732"/>
      <c r="C41" s="14">
        <f>+G41</f>
        <v>80000</v>
      </c>
      <c r="D41" s="18" t="s">
        <v>47</v>
      </c>
      <c r="E41" s="13">
        <v>1</v>
      </c>
      <c r="F41" s="14">
        <v>80000</v>
      </c>
      <c r="G41" s="11">
        <f t="shared" si="0"/>
        <v>80000</v>
      </c>
      <c r="H41" s="22"/>
      <c r="I41" s="22"/>
      <c r="J41" s="23" t="s">
        <v>1</v>
      </c>
      <c r="K41" s="22"/>
      <c r="L41" s="7" t="s">
        <v>114</v>
      </c>
      <c r="M41" s="10" t="s">
        <v>124</v>
      </c>
      <c r="N41" s="10" t="s">
        <v>125</v>
      </c>
      <c r="O41" s="13">
        <v>2</v>
      </c>
      <c r="P41" s="13">
        <v>2</v>
      </c>
      <c r="Q41" s="13">
        <v>2</v>
      </c>
      <c r="R41" s="13">
        <v>1</v>
      </c>
    </row>
    <row r="42" spans="1:18" ht="24.95" customHeight="1" x14ac:dyDescent="0.25">
      <c r="A42" s="732" t="s">
        <v>46</v>
      </c>
      <c r="B42" s="732"/>
      <c r="C42" s="14">
        <f t="shared" ref="C42:C46" si="1">+G42</f>
        <v>280000</v>
      </c>
      <c r="D42" s="18" t="s">
        <v>47</v>
      </c>
      <c r="E42" s="13">
        <v>1</v>
      </c>
      <c r="F42" s="14">
        <v>280000</v>
      </c>
      <c r="G42" s="11">
        <f t="shared" si="0"/>
        <v>280000</v>
      </c>
      <c r="H42" s="22"/>
      <c r="I42" s="22"/>
      <c r="J42" s="23" t="s">
        <v>1</v>
      </c>
      <c r="K42" s="9"/>
      <c r="L42" s="7" t="s">
        <v>114</v>
      </c>
      <c r="M42" s="10" t="s">
        <v>124</v>
      </c>
      <c r="N42" s="10" t="s">
        <v>125</v>
      </c>
      <c r="O42" s="13">
        <v>2</v>
      </c>
      <c r="P42" s="13">
        <v>2</v>
      </c>
      <c r="Q42" s="13">
        <v>2</v>
      </c>
      <c r="R42" s="13">
        <v>1</v>
      </c>
    </row>
    <row r="43" spans="1:18" ht="24.95" customHeight="1" x14ac:dyDescent="0.25">
      <c r="A43" s="733" t="s">
        <v>62</v>
      </c>
      <c r="B43" s="733"/>
      <c r="C43" s="14">
        <f t="shared" si="1"/>
        <v>640000</v>
      </c>
      <c r="D43" s="18" t="s">
        <v>47</v>
      </c>
      <c r="E43" s="13">
        <v>1</v>
      </c>
      <c r="F43" s="14">
        <v>640000</v>
      </c>
      <c r="G43" s="11">
        <f t="shared" si="0"/>
        <v>640000</v>
      </c>
      <c r="H43" s="22"/>
      <c r="I43" s="22"/>
      <c r="J43" s="23" t="s">
        <v>1</v>
      </c>
      <c r="K43" s="22"/>
      <c r="L43" s="7" t="s">
        <v>114</v>
      </c>
      <c r="M43" s="10" t="s">
        <v>124</v>
      </c>
      <c r="N43" s="10" t="s">
        <v>125</v>
      </c>
      <c r="O43" s="13">
        <v>2</v>
      </c>
      <c r="P43" s="13">
        <v>2</v>
      </c>
      <c r="Q43" s="13">
        <v>2</v>
      </c>
      <c r="R43" s="13">
        <v>1</v>
      </c>
    </row>
    <row r="44" spans="1:18" ht="24.95" customHeight="1" x14ac:dyDescent="0.25">
      <c r="A44" s="732" t="s">
        <v>63</v>
      </c>
      <c r="B44" s="732"/>
      <c r="C44" s="14">
        <f t="shared" si="1"/>
        <v>320000</v>
      </c>
      <c r="D44" s="18" t="s">
        <v>47</v>
      </c>
      <c r="E44" s="13">
        <v>1</v>
      </c>
      <c r="F44" s="14">
        <v>320000</v>
      </c>
      <c r="G44" s="11">
        <f t="shared" si="0"/>
        <v>320000</v>
      </c>
      <c r="H44" s="22"/>
      <c r="I44" s="22"/>
      <c r="J44" s="23" t="s">
        <v>1</v>
      </c>
      <c r="K44" s="22"/>
      <c r="L44" s="7" t="s">
        <v>114</v>
      </c>
      <c r="M44" s="10" t="s">
        <v>124</v>
      </c>
      <c r="N44" s="10" t="s">
        <v>125</v>
      </c>
      <c r="O44" s="13">
        <v>2</v>
      </c>
      <c r="P44" s="13">
        <v>2</v>
      </c>
      <c r="Q44" s="13">
        <v>2</v>
      </c>
      <c r="R44" s="13">
        <v>1</v>
      </c>
    </row>
    <row r="45" spans="1:18" ht="24.95" customHeight="1" x14ac:dyDescent="0.25">
      <c r="A45" s="732" t="s">
        <v>90</v>
      </c>
      <c r="B45" s="732"/>
      <c r="C45" s="14">
        <f t="shared" si="1"/>
        <v>46750</v>
      </c>
      <c r="D45" s="18" t="s">
        <v>47</v>
      </c>
      <c r="E45" s="13">
        <v>1</v>
      </c>
      <c r="F45" s="14">
        <v>46750</v>
      </c>
      <c r="G45" s="11">
        <f t="shared" si="0"/>
        <v>46750</v>
      </c>
      <c r="H45" s="22"/>
      <c r="I45" s="22"/>
      <c r="J45" s="23" t="s">
        <v>1</v>
      </c>
      <c r="K45" s="22"/>
      <c r="L45" s="7" t="s">
        <v>114</v>
      </c>
      <c r="M45" s="10" t="s">
        <v>124</v>
      </c>
      <c r="N45" s="10" t="s">
        <v>125</v>
      </c>
      <c r="O45" s="13">
        <v>2</v>
      </c>
      <c r="P45" s="13">
        <v>2</v>
      </c>
      <c r="Q45" s="13">
        <v>2</v>
      </c>
      <c r="R45" s="13">
        <v>1</v>
      </c>
    </row>
    <row r="46" spans="1:18" ht="33.75" customHeight="1" x14ac:dyDescent="0.25">
      <c r="A46" s="732" t="s">
        <v>137</v>
      </c>
      <c r="B46" s="732"/>
      <c r="C46" s="14">
        <f t="shared" si="1"/>
        <v>300000</v>
      </c>
      <c r="D46" s="18" t="s">
        <v>122</v>
      </c>
      <c r="E46" s="13">
        <v>1</v>
      </c>
      <c r="F46" s="14">
        <v>300000</v>
      </c>
      <c r="G46" s="11">
        <f t="shared" si="0"/>
        <v>300000</v>
      </c>
      <c r="H46" s="22" t="s">
        <v>1</v>
      </c>
      <c r="I46" s="22"/>
      <c r="J46" s="23"/>
      <c r="K46" s="22"/>
      <c r="L46" s="7" t="s">
        <v>114</v>
      </c>
      <c r="M46" s="10" t="s">
        <v>124</v>
      </c>
      <c r="N46" s="10" t="s">
        <v>125</v>
      </c>
      <c r="O46" s="13">
        <v>2</v>
      </c>
      <c r="P46" s="13">
        <v>8</v>
      </c>
      <c r="Q46" s="13">
        <v>7</v>
      </c>
      <c r="R46" s="13">
        <v>1</v>
      </c>
    </row>
    <row r="47" spans="1:18" x14ac:dyDescent="0.25">
      <c r="A47" s="772"/>
      <c r="B47" s="766"/>
      <c r="C47" s="773"/>
      <c r="D47" s="763"/>
      <c r="E47" s="767"/>
      <c r="F47" s="774"/>
      <c r="G47" s="775"/>
      <c r="H47" s="769"/>
      <c r="I47" s="769"/>
      <c r="J47" s="770"/>
      <c r="K47" s="769"/>
      <c r="L47" s="763"/>
      <c r="M47" s="764"/>
      <c r="N47" s="767"/>
      <c r="O47" s="767"/>
      <c r="P47" s="767"/>
      <c r="Q47" s="767"/>
      <c r="R47" s="767"/>
    </row>
    <row r="48" spans="1:18" x14ac:dyDescent="0.25">
      <c r="A48" s="776" t="s">
        <v>11</v>
      </c>
      <c r="B48" s="777"/>
      <c r="C48" s="777"/>
      <c r="D48" s="777"/>
      <c r="E48" s="777"/>
      <c r="F48" s="777"/>
      <c r="G48" s="777"/>
      <c r="H48" s="777"/>
      <c r="I48" s="777"/>
      <c r="J48" s="777"/>
      <c r="K48" s="777"/>
      <c r="L48" s="763"/>
      <c r="M48" s="777"/>
      <c r="N48" s="766"/>
      <c r="O48" s="766"/>
      <c r="P48" s="766"/>
      <c r="Q48" s="766"/>
      <c r="R48" s="766"/>
    </row>
    <row r="49" spans="1:18" ht="22.5" customHeight="1" x14ac:dyDescent="0.25">
      <c r="A49" s="736" t="s">
        <v>121</v>
      </c>
      <c r="B49" s="736" t="s">
        <v>12</v>
      </c>
      <c r="C49" s="736"/>
      <c r="D49" s="737" t="s">
        <v>13</v>
      </c>
      <c r="E49" s="737" t="s">
        <v>14</v>
      </c>
      <c r="F49" s="737" t="s">
        <v>15</v>
      </c>
      <c r="G49" s="737" t="s">
        <v>16</v>
      </c>
      <c r="H49" s="737" t="s">
        <v>17</v>
      </c>
      <c r="I49" s="737"/>
      <c r="J49" s="737"/>
      <c r="K49" s="737"/>
      <c r="L49" s="736" t="s">
        <v>18</v>
      </c>
      <c r="M49" s="736" t="s">
        <v>19</v>
      </c>
      <c r="N49" s="736"/>
      <c r="O49" s="736"/>
      <c r="P49" s="736"/>
      <c r="Q49" s="736"/>
      <c r="R49" s="736"/>
    </row>
    <row r="50" spans="1:18" ht="30.75" customHeight="1" x14ac:dyDescent="0.25">
      <c r="A50" s="736"/>
      <c r="B50" s="736"/>
      <c r="C50" s="736"/>
      <c r="D50" s="737"/>
      <c r="E50" s="737"/>
      <c r="F50" s="737"/>
      <c r="G50" s="737"/>
      <c r="H50" s="5" t="s">
        <v>20</v>
      </c>
      <c r="I50" s="5" t="s">
        <v>37</v>
      </c>
      <c r="J50" s="5" t="s">
        <v>21</v>
      </c>
      <c r="K50" s="5" t="s">
        <v>22</v>
      </c>
      <c r="L50" s="736"/>
      <c r="M50" s="736"/>
      <c r="N50" s="736"/>
      <c r="O50" s="736"/>
      <c r="P50" s="736"/>
      <c r="Q50" s="736"/>
      <c r="R50" s="736"/>
    </row>
    <row r="51" spans="1:18" ht="67.5" customHeight="1" x14ac:dyDescent="0.25">
      <c r="A51" s="1" t="s">
        <v>88</v>
      </c>
      <c r="B51" s="738" t="s">
        <v>61</v>
      </c>
      <c r="C51" s="738"/>
      <c r="D51" s="6" t="s">
        <v>48</v>
      </c>
      <c r="E51" s="6" t="s">
        <v>49</v>
      </c>
      <c r="F51" s="7">
        <v>125</v>
      </c>
      <c r="G51" s="7">
        <f>700*0.8</f>
        <v>560</v>
      </c>
      <c r="H51" s="6">
        <f>G51/4</f>
        <v>140</v>
      </c>
      <c r="I51" s="6">
        <f>G51/4</f>
        <v>140</v>
      </c>
      <c r="J51" s="6">
        <f>G51/4</f>
        <v>140</v>
      </c>
      <c r="K51" s="6">
        <f>G51/4</f>
        <v>140</v>
      </c>
      <c r="L51" s="17">
        <f>SUM(C56:C59)</f>
        <v>267500</v>
      </c>
      <c r="M51" s="740"/>
      <c r="N51" s="740"/>
      <c r="O51" s="740"/>
      <c r="P51" s="740"/>
      <c r="Q51" s="740"/>
      <c r="R51" s="740"/>
    </row>
    <row r="52" spans="1:18" x14ac:dyDescent="0.25">
      <c r="A52" s="766"/>
      <c r="B52" s="766"/>
      <c r="C52" s="766"/>
      <c r="D52" s="766"/>
      <c r="E52" s="766"/>
      <c r="F52" s="766"/>
      <c r="G52" s="766"/>
      <c r="H52" s="766"/>
      <c r="I52" s="766"/>
      <c r="J52" s="766"/>
      <c r="K52" s="766"/>
      <c r="L52" s="766"/>
      <c r="M52" s="766"/>
      <c r="N52" s="766"/>
      <c r="O52" s="766"/>
      <c r="P52" s="766"/>
      <c r="Q52" s="766"/>
      <c r="R52" s="766"/>
    </row>
    <row r="53" spans="1:18" x14ac:dyDescent="0.25">
      <c r="A53" s="776" t="s">
        <v>93</v>
      </c>
      <c r="B53" s="777"/>
      <c r="C53" s="777"/>
      <c r="D53" s="777"/>
      <c r="E53" s="777"/>
      <c r="F53" s="777"/>
      <c r="G53" s="777"/>
      <c r="H53" s="777"/>
      <c r="I53" s="777"/>
      <c r="J53" s="777"/>
      <c r="K53" s="777"/>
      <c r="L53" s="777"/>
      <c r="M53" s="777"/>
      <c r="N53" s="777"/>
      <c r="O53" s="777"/>
      <c r="P53" s="777"/>
      <c r="Q53" s="777"/>
      <c r="R53" s="777"/>
    </row>
    <row r="54" spans="1:18" x14ac:dyDescent="0.25">
      <c r="A54" s="736" t="s">
        <v>27</v>
      </c>
      <c r="B54" s="736"/>
      <c r="C54" s="737" t="s">
        <v>28</v>
      </c>
      <c r="D54" s="737" t="s">
        <v>29</v>
      </c>
      <c r="E54" s="737"/>
      <c r="F54" s="737"/>
      <c r="G54" s="737"/>
      <c r="H54" s="737" t="s">
        <v>30</v>
      </c>
      <c r="I54" s="737"/>
      <c r="J54" s="737"/>
      <c r="K54" s="737"/>
      <c r="L54" s="736" t="s">
        <v>31</v>
      </c>
      <c r="M54" s="737" t="s">
        <v>32</v>
      </c>
      <c r="N54" s="737"/>
      <c r="O54" s="737"/>
      <c r="P54" s="737"/>
      <c r="Q54" s="737"/>
      <c r="R54" s="737"/>
    </row>
    <row r="55" spans="1:18" ht="57" customHeight="1" x14ac:dyDescent="0.25">
      <c r="A55" s="736"/>
      <c r="B55" s="736"/>
      <c r="C55" s="737"/>
      <c r="D55" s="5" t="s">
        <v>33</v>
      </c>
      <c r="E55" s="5" t="s">
        <v>34</v>
      </c>
      <c r="F55" s="5" t="s">
        <v>35</v>
      </c>
      <c r="G55" s="5" t="s">
        <v>36</v>
      </c>
      <c r="H55" s="5" t="s">
        <v>20</v>
      </c>
      <c r="I55" s="5" t="s">
        <v>37</v>
      </c>
      <c r="J55" s="5" t="s">
        <v>21</v>
      </c>
      <c r="K55" s="5" t="s">
        <v>22</v>
      </c>
      <c r="L55" s="736"/>
      <c r="M55" s="8" t="s">
        <v>38</v>
      </c>
      <c r="N55" s="8" t="s">
        <v>39</v>
      </c>
      <c r="O55" s="8" t="s">
        <v>40</v>
      </c>
      <c r="P55" s="8" t="s">
        <v>41</v>
      </c>
      <c r="Q55" s="8" t="s">
        <v>42</v>
      </c>
      <c r="R55" s="8" t="s">
        <v>43</v>
      </c>
    </row>
    <row r="56" spans="1:18" ht="35.25" customHeight="1" x14ac:dyDescent="0.25">
      <c r="A56" s="732" t="s">
        <v>112</v>
      </c>
      <c r="B56" s="732"/>
      <c r="C56" s="734">
        <f>+SUM(G56:G59)</f>
        <v>267500</v>
      </c>
      <c r="D56" s="26" t="s">
        <v>89</v>
      </c>
      <c r="E56" s="13">
        <v>15</v>
      </c>
      <c r="F56" s="27">
        <v>0</v>
      </c>
      <c r="G56" s="28">
        <f>E56*F56</f>
        <v>0</v>
      </c>
      <c r="H56" s="741" t="s">
        <v>1</v>
      </c>
      <c r="I56" s="741" t="s">
        <v>1</v>
      </c>
      <c r="J56" s="741" t="s">
        <v>1</v>
      </c>
      <c r="K56" s="741" t="s">
        <v>1</v>
      </c>
      <c r="L56" s="742" t="s">
        <v>114</v>
      </c>
      <c r="M56" s="10" t="s">
        <v>124</v>
      </c>
      <c r="N56" s="10" t="s">
        <v>125</v>
      </c>
      <c r="O56" s="7">
        <v>2</v>
      </c>
      <c r="P56" s="15">
        <v>8</v>
      </c>
      <c r="Q56" s="15">
        <v>7</v>
      </c>
      <c r="R56" s="7">
        <v>4</v>
      </c>
    </row>
    <row r="57" spans="1:18" ht="35.25" customHeight="1" x14ac:dyDescent="0.25">
      <c r="A57" s="732"/>
      <c r="B57" s="732"/>
      <c r="C57" s="734"/>
      <c r="D57" s="26" t="s">
        <v>113</v>
      </c>
      <c r="E57" s="13">
        <v>300</v>
      </c>
      <c r="F57" s="14">
        <v>125</v>
      </c>
      <c r="G57" s="11">
        <f t="shared" ref="G57:G59" si="2">E57*F57</f>
        <v>37500</v>
      </c>
      <c r="H57" s="741"/>
      <c r="I57" s="741"/>
      <c r="J57" s="741"/>
      <c r="K57" s="741"/>
      <c r="L57" s="742"/>
      <c r="M57" s="10" t="s">
        <v>124</v>
      </c>
      <c r="N57" s="10" t="s">
        <v>125</v>
      </c>
      <c r="O57" s="7">
        <v>3</v>
      </c>
      <c r="P57" s="15">
        <v>9</v>
      </c>
      <c r="Q57" s="15">
        <v>2</v>
      </c>
      <c r="R57" s="7">
        <v>1</v>
      </c>
    </row>
    <row r="58" spans="1:18" ht="35.25" customHeight="1" x14ac:dyDescent="0.25">
      <c r="A58" s="732"/>
      <c r="B58" s="732"/>
      <c r="C58" s="734"/>
      <c r="D58" s="26" t="s">
        <v>85</v>
      </c>
      <c r="E58" s="13">
        <v>20</v>
      </c>
      <c r="F58" s="14">
        <v>250</v>
      </c>
      <c r="G58" s="11">
        <f t="shared" si="2"/>
        <v>5000</v>
      </c>
      <c r="H58" s="741"/>
      <c r="I58" s="741"/>
      <c r="J58" s="741"/>
      <c r="K58" s="741"/>
      <c r="L58" s="742"/>
      <c r="M58" s="10" t="s">
        <v>124</v>
      </c>
      <c r="N58" s="10" t="s">
        <v>125</v>
      </c>
      <c r="O58" s="7">
        <v>3</v>
      </c>
      <c r="P58" s="15">
        <v>7</v>
      </c>
      <c r="Q58" s="15">
        <v>1</v>
      </c>
      <c r="R58" s="7">
        <v>2</v>
      </c>
    </row>
    <row r="59" spans="1:18" ht="35.25" customHeight="1" x14ac:dyDescent="0.25">
      <c r="A59" s="732"/>
      <c r="B59" s="732"/>
      <c r="C59" s="734"/>
      <c r="D59" s="26" t="s">
        <v>109</v>
      </c>
      <c r="E59" s="13">
        <v>500</v>
      </c>
      <c r="F59" s="14">
        <v>450</v>
      </c>
      <c r="G59" s="11">
        <f t="shared" si="2"/>
        <v>225000</v>
      </c>
      <c r="H59" s="741"/>
      <c r="I59" s="741"/>
      <c r="J59" s="741"/>
      <c r="K59" s="741"/>
      <c r="L59" s="742"/>
      <c r="M59" s="10" t="s">
        <v>124</v>
      </c>
      <c r="N59" s="10" t="s">
        <v>125</v>
      </c>
      <c r="O59" s="7">
        <v>3</v>
      </c>
      <c r="P59" s="15">
        <v>1</v>
      </c>
      <c r="Q59" s="15">
        <v>1</v>
      </c>
      <c r="R59" s="7">
        <v>1</v>
      </c>
    </row>
    <row r="60" spans="1:18" x14ac:dyDescent="0.25">
      <c r="A60" s="778"/>
      <c r="B60" s="778"/>
      <c r="C60" s="779"/>
      <c r="D60" s="764"/>
      <c r="E60" s="767"/>
      <c r="F60" s="780"/>
      <c r="G60" s="771"/>
      <c r="H60" s="780"/>
      <c r="I60" s="780"/>
      <c r="J60" s="780"/>
      <c r="K60" s="780"/>
      <c r="L60" s="764"/>
      <c r="M60" s="767"/>
      <c r="N60" s="764"/>
      <c r="O60" s="764"/>
      <c r="P60" s="765"/>
      <c r="Q60" s="765"/>
      <c r="R60" s="764"/>
    </row>
    <row r="61" spans="1:18" x14ac:dyDescent="0.25">
      <c r="A61" s="776" t="s">
        <v>11</v>
      </c>
      <c r="B61" s="777"/>
      <c r="C61" s="777"/>
      <c r="D61" s="777"/>
      <c r="E61" s="777"/>
      <c r="F61" s="777"/>
      <c r="G61" s="777"/>
      <c r="H61" s="777"/>
      <c r="I61" s="777"/>
      <c r="J61" s="777"/>
      <c r="K61" s="777"/>
      <c r="L61" s="763"/>
      <c r="M61" s="777"/>
      <c r="N61" s="766"/>
      <c r="O61" s="766"/>
      <c r="P61" s="766"/>
      <c r="Q61" s="766"/>
      <c r="R61" s="766"/>
    </row>
    <row r="62" spans="1:18" x14ac:dyDescent="0.25">
      <c r="A62" s="736" t="s">
        <v>121</v>
      </c>
      <c r="B62" s="736" t="s">
        <v>12</v>
      </c>
      <c r="C62" s="736"/>
      <c r="D62" s="737" t="s">
        <v>13</v>
      </c>
      <c r="E62" s="737" t="s">
        <v>14</v>
      </c>
      <c r="F62" s="737" t="s">
        <v>15</v>
      </c>
      <c r="G62" s="737" t="s">
        <v>16</v>
      </c>
      <c r="H62" s="737" t="s">
        <v>17</v>
      </c>
      <c r="I62" s="737"/>
      <c r="J62" s="737"/>
      <c r="K62" s="737"/>
      <c r="L62" s="736" t="s">
        <v>18</v>
      </c>
      <c r="M62" s="736" t="s">
        <v>19</v>
      </c>
      <c r="N62" s="736"/>
      <c r="O62" s="736"/>
      <c r="P62" s="736"/>
      <c r="Q62" s="736"/>
      <c r="R62" s="736"/>
    </row>
    <row r="63" spans="1:18" ht="30" customHeight="1" x14ac:dyDescent="0.25">
      <c r="A63" s="736"/>
      <c r="B63" s="736"/>
      <c r="C63" s="736"/>
      <c r="D63" s="737"/>
      <c r="E63" s="737"/>
      <c r="F63" s="737"/>
      <c r="G63" s="737"/>
      <c r="H63" s="5" t="s">
        <v>20</v>
      </c>
      <c r="I63" s="5" t="s">
        <v>37</v>
      </c>
      <c r="J63" s="5" t="s">
        <v>21</v>
      </c>
      <c r="K63" s="5" t="s">
        <v>22</v>
      </c>
      <c r="L63" s="736"/>
      <c r="M63" s="736"/>
      <c r="N63" s="736"/>
      <c r="O63" s="736"/>
      <c r="P63" s="736"/>
      <c r="Q63" s="736"/>
      <c r="R63" s="736"/>
    </row>
    <row r="64" spans="1:18" ht="76.5" customHeight="1" x14ac:dyDescent="0.25">
      <c r="A64" s="1" t="s">
        <v>55</v>
      </c>
      <c r="B64" s="738" t="s">
        <v>56</v>
      </c>
      <c r="C64" s="738"/>
      <c r="D64" s="6" t="s">
        <v>50</v>
      </c>
      <c r="E64" s="6" t="s">
        <v>51</v>
      </c>
      <c r="F64" s="6">
        <v>115</v>
      </c>
      <c r="G64" s="24">
        <v>60</v>
      </c>
      <c r="H64" s="6"/>
      <c r="I64" s="6"/>
      <c r="J64" s="6"/>
      <c r="K64" s="6"/>
      <c r="L64" s="17">
        <f>SUM(C69:C106)</f>
        <v>93262250</v>
      </c>
      <c r="M64" s="740"/>
      <c r="N64" s="740"/>
      <c r="O64" s="740"/>
      <c r="P64" s="740"/>
      <c r="Q64" s="740"/>
      <c r="R64" s="740"/>
    </row>
    <row r="65" spans="1:18" x14ac:dyDescent="0.25">
      <c r="A65" s="111"/>
      <c r="B65" s="236"/>
      <c r="C65" s="236"/>
      <c r="D65" s="242"/>
      <c r="E65" s="242"/>
      <c r="F65" s="242"/>
      <c r="G65" s="781"/>
      <c r="H65" s="242"/>
      <c r="I65" s="242"/>
      <c r="J65" s="242"/>
      <c r="K65" s="242"/>
      <c r="L65" s="122"/>
      <c r="M65" s="237"/>
      <c r="N65" s="237"/>
      <c r="O65" s="237"/>
      <c r="P65" s="237"/>
      <c r="Q65" s="237"/>
      <c r="R65" s="237"/>
    </row>
    <row r="66" spans="1:18" ht="16.5" customHeight="1" x14ac:dyDescent="0.25">
      <c r="A66" s="776" t="s">
        <v>93</v>
      </c>
      <c r="B66" s="777"/>
      <c r="C66" s="777"/>
      <c r="D66" s="777"/>
      <c r="E66" s="777"/>
      <c r="F66" s="777"/>
      <c r="G66" s="777"/>
      <c r="H66" s="777"/>
      <c r="I66" s="777"/>
      <c r="J66" s="777"/>
      <c r="K66" s="777"/>
      <c r="L66" s="777"/>
      <c r="M66" s="777"/>
      <c r="N66" s="777"/>
      <c r="O66" s="777"/>
      <c r="P66" s="777"/>
      <c r="Q66" s="777"/>
      <c r="R66" s="777"/>
    </row>
    <row r="67" spans="1:18" x14ac:dyDescent="0.25">
      <c r="A67" s="736" t="s">
        <v>27</v>
      </c>
      <c r="B67" s="736"/>
      <c r="C67" s="737" t="s">
        <v>28</v>
      </c>
      <c r="D67" s="737" t="s">
        <v>29</v>
      </c>
      <c r="E67" s="737"/>
      <c r="F67" s="737"/>
      <c r="G67" s="737"/>
      <c r="H67" s="737" t="s">
        <v>30</v>
      </c>
      <c r="I67" s="737"/>
      <c r="J67" s="737"/>
      <c r="K67" s="737"/>
      <c r="L67" s="736" t="s">
        <v>31</v>
      </c>
      <c r="M67" s="737" t="s">
        <v>32</v>
      </c>
      <c r="N67" s="737"/>
      <c r="O67" s="737"/>
      <c r="P67" s="737"/>
      <c r="Q67" s="737"/>
      <c r="R67" s="737"/>
    </row>
    <row r="68" spans="1:18" ht="57" customHeight="1" x14ac:dyDescent="0.25">
      <c r="A68" s="736"/>
      <c r="B68" s="736"/>
      <c r="C68" s="737"/>
      <c r="D68" s="5" t="s">
        <v>33</v>
      </c>
      <c r="E68" s="5" t="s">
        <v>34</v>
      </c>
      <c r="F68" s="5" t="s">
        <v>35</v>
      </c>
      <c r="G68" s="5" t="s">
        <v>36</v>
      </c>
      <c r="H68" s="5" t="s">
        <v>20</v>
      </c>
      <c r="I68" s="5" t="s">
        <v>37</v>
      </c>
      <c r="J68" s="5" t="s">
        <v>21</v>
      </c>
      <c r="K68" s="5" t="s">
        <v>22</v>
      </c>
      <c r="L68" s="736"/>
      <c r="M68" s="8" t="s">
        <v>38</v>
      </c>
      <c r="N68" s="8" t="s">
        <v>39</v>
      </c>
      <c r="O68" s="8" t="s">
        <v>40</v>
      </c>
      <c r="P68" s="8" t="s">
        <v>41</v>
      </c>
      <c r="Q68" s="8" t="s">
        <v>42</v>
      </c>
      <c r="R68" s="8" t="s">
        <v>43</v>
      </c>
    </row>
    <row r="69" spans="1:18" ht="77.25" customHeight="1" x14ac:dyDescent="0.25">
      <c r="A69" s="732" t="s">
        <v>101</v>
      </c>
      <c r="B69" s="732"/>
      <c r="C69" s="12">
        <f>SUM(G69)</f>
        <v>5000</v>
      </c>
      <c r="D69" s="26" t="s">
        <v>52</v>
      </c>
      <c r="E69" s="7">
        <v>1</v>
      </c>
      <c r="F69" s="11">
        <v>5000</v>
      </c>
      <c r="G69" s="11">
        <f t="shared" ref="G69:G74" si="3">+F69*E69</f>
        <v>5000</v>
      </c>
      <c r="H69" s="7"/>
      <c r="I69" s="7"/>
      <c r="J69" s="7" t="s">
        <v>1</v>
      </c>
      <c r="K69" s="7"/>
      <c r="L69" s="7" t="s">
        <v>114</v>
      </c>
      <c r="M69" s="10" t="s">
        <v>124</v>
      </c>
      <c r="N69" s="10" t="s">
        <v>126</v>
      </c>
      <c r="O69" s="7">
        <v>3</v>
      </c>
      <c r="P69" s="7">
        <v>9</v>
      </c>
      <c r="Q69" s="7">
        <v>2</v>
      </c>
      <c r="R69" s="7">
        <v>1</v>
      </c>
    </row>
    <row r="70" spans="1:18" ht="51" customHeight="1" x14ac:dyDescent="0.25">
      <c r="A70" s="733" t="s">
        <v>115</v>
      </c>
      <c r="B70" s="733"/>
      <c r="C70" s="12">
        <f>SUM(G70)</f>
        <v>5000</v>
      </c>
      <c r="D70" s="26" t="s">
        <v>52</v>
      </c>
      <c r="E70" s="7">
        <v>1</v>
      </c>
      <c r="F70" s="11">
        <v>5000</v>
      </c>
      <c r="G70" s="11">
        <f t="shared" si="3"/>
        <v>5000</v>
      </c>
      <c r="H70" s="32"/>
      <c r="I70" s="32"/>
      <c r="J70" s="32"/>
      <c r="K70" s="32"/>
      <c r="L70" s="7" t="s">
        <v>114</v>
      </c>
      <c r="M70" s="10" t="s">
        <v>124</v>
      </c>
      <c r="N70" s="10" t="s">
        <v>126</v>
      </c>
      <c r="O70" s="7">
        <v>3</v>
      </c>
      <c r="P70" s="7">
        <v>9</v>
      </c>
      <c r="Q70" s="7">
        <v>2</v>
      </c>
      <c r="R70" s="7">
        <v>1</v>
      </c>
    </row>
    <row r="71" spans="1:18" ht="36.75" customHeight="1" x14ac:dyDescent="0.25">
      <c r="A71" s="732" t="s">
        <v>116</v>
      </c>
      <c r="B71" s="732"/>
      <c r="C71" s="12">
        <f>SUM(G71)</f>
        <v>0</v>
      </c>
      <c r="D71" s="26" t="s">
        <v>52</v>
      </c>
      <c r="E71" s="32">
        <v>0</v>
      </c>
      <c r="F71" s="11">
        <v>5000</v>
      </c>
      <c r="G71" s="11">
        <f t="shared" si="3"/>
        <v>0</v>
      </c>
      <c r="H71" s="32"/>
      <c r="I71" s="32"/>
      <c r="J71" s="32"/>
      <c r="K71" s="32"/>
      <c r="L71" s="7" t="s">
        <v>114</v>
      </c>
      <c r="M71" s="10" t="s">
        <v>124</v>
      </c>
      <c r="N71" s="10" t="s">
        <v>126</v>
      </c>
      <c r="O71" s="7">
        <v>3</v>
      </c>
      <c r="P71" s="7">
        <v>9</v>
      </c>
      <c r="Q71" s="7">
        <v>2</v>
      </c>
      <c r="R71" s="7">
        <v>1</v>
      </c>
    </row>
    <row r="72" spans="1:18" ht="36.75" customHeight="1" x14ac:dyDescent="0.25">
      <c r="A72" s="732" t="s">
        <v>54</v>
      </c>
      <c r="B72" s="732"/>
      <c r="C72" s="12">
        <f t="shared" ref="C72:C74" si="4">SUM(G72)</f>
        <v>5000</v>
      </c>
      <c r="D72" s="26" t="s">
        <v>52</v>
      </c>
      <c r="E72" s="13">
        <v>1</v>
      </c>
      <c r="F72" s="14">
        <v>5000</v>
      </c>
      <c r="G72" s="11">
        <f t="shared" si="3"/>
        <v>5000</v>
      </c>
      <c r="H72" s="31"/>
      <c r="I72" s="31"/>
      <c r="J72" s="32"/>
      <c r="K72" s="31"/>
      <c r="L72" s="7" t="s">
        <v>114</v>
      </c>
      <c r="M72" s="10" t="s">
        <v>124</v>
      </c>
      <c r="N72" s="10" t="s">
        <v>126</v>
      </c>
      <c r="O72" s="7">
        <v>3</v>
      </c>
      <c r="P72" s="7">
        <v>9</v>
      </c>
      <c r="Q72" s="7">
        <v>2</v>
      </c>
      <c r="R72" s="7">
        <v>1</v>
      </c>
    </row>
    <row r="73" spans="1:18" ht="36.75" customHeight="1" x14ac:dyDescent="0.25">
      <c r="A73" s="732" t="s">
        <v>53</v>
      </c>
      <c r="B73" s="732"/>
      <c r="C73" s="12">
        <f t="shared" si="4"/>
        <v>5000</v>
      </c>
      <c r="D73" s="26" t="s">
        <v>52</v>
      </c>
      <c r="E73" s="13">
        <v>1</v>
      </c>
      <c r="F73" s="14">
        <v>5000</v>
      </c>
      <c r="G73" s="11">
        <f t="shared" si="3"/>
        <v>5000</v>
      </c>
      <c r="H73" s="31"/>
      <c r="I73" s="31"/>
      <c r="J73" s="32"/>
      <c r="K73" s="31"/>
      <c r="L73" s="7" t="s">
        <v>114</v>
      </c>
      <c r="M73" s="10" t="s">
        <v>124</v>
      </c>
      <c r="N73" s="10" t="s">
        <v>126</v>
      </c>
      <c r="O73" s="7">
        <v>3</v>
      </c>
      <c r="P73" s="7">
        <v>9</v>
      </c>
      <c r="Q73" s="7">
        <v>2</v>
      </c>
      <c r="R73" s="7">
        <v>1</v>
      </c>
    </row>
    <row r="74" spans="1:18" ht="85.5" customHeight="1" x14ac:dyDescent="0.25">
      <c r="A74" s="732" t="s">
        <v>65</v>
      </c>
      <c r="B74" s="732"/>
      <c r="C74" s="12">
        <f t="shared" si="4"/>
        <v>5000</v>
      </c>
      <c r="D74" s="26" t="s">
        <v>52</v>
      </c>
      <c r="E74" s="13">
        <v>1</v>
      </c>
      <c r="F74" s="14">
        <v>5000</v>
      </c>
      <c r="G74" s="11">
        <f t="shared" si="3"/>
        <v>5000</v>
      </c>
      <c r="H74" s="31"/>
      <c r="I74" s="31"/>
      <c r="J74" s="32"/>
      <c r="K74" s="31"/>
      <c r="L74" s="7" t="s">
        <v>114</v>
      </c>
      <c r="M74" s="10" t="s">
        <v>124</v>
      </c>
      <c r="N74" s="10" t="s">
        <v>126</v>
      </c>
      <c r="O74" s="7">
        <v>3</v>
      </c>
      <c r="P74" s="7">
        <v>9</v>
      </c>
      <c r="Q74" s="7">
        <v>2</v>
      </c>
      <c r="R74" s="7">
        <v>1</v>
      </c>
    </row>
    <row r="75" spans="1:18" s="25" customFormat="1" ht="33" customHeight="1" x14ac:dyDescent="0.25">
      <c r="A75" s="732" t="s">
        <v>94</v>
      </c>
      <c r="B75" s="732"/>
      <c r="C75" s="14">
        <f>G75</f>
        <v>140000</v>
      </c>
      <c r="D75" s="26" t="s">
        <v>78</v>
      </c>
      <c r="E75" s="13">
        <v>4</v>
      </c>
      <c r="F75" s="14">
        <v>35000</v>
      </c>
      <c r="G75" s="11">
        <f>+F75*E75</f>
        <v>140000</v>
      </c>
      <c r="H75" s="22" t="s">
        <v>1</v>
      </c>
      <c r="I75" s="22" t="s">
        <v>1</v>
      </c>
      <c r="J75" s="7" t="s">
        <v>1</v>
      </c>
      <c r="K75" s="22" t="s">
        <v>1</v>
      </c>
      <c r="L75" s="7" t="s">
        <v>114</v>
      </c>
      <c r="M75" s="10" t="s">
        <v>124</v>
      </c>
      <c r="N75" s="10" t="s">
        <v>126</v>
      </c>
      <c r="O75" s="7">
        <v>2</v>
      </c>
      <c r="P75" s="7">
        <v>8</v>
      </c>
      <c r="Q75" s="7">
        <v>6</v>
      </c>
      <c r="R75" s="13">
        <v>1</v>
      </c>
    </row>
    <row r="76" spans="1:18" ht="24.75" customHeight="1" x14ac:dyDescent="0.25">
      <c r="A76" s="732" t="s">
        <v>66</v>
      </c>
      <c r="B76" s="732"/>
      <c r="C76" s="735">
        <f>+SUM(G76:G78)</f>
        <v>1428000</v>
      </c>
      <c r="D76" s="26" t="s">
        <v>68</v>
      </c>
      <c r="E76" s="13">
        <v>140</v>
      </c>
      <c r="F76" s="14">
        <v>450</v>
      </c>
      <c r="G76" s="11">
        <f t="shared" ref="G76:G85" si="5">+F76*E76</f>
        <v>63000</v>
      </c>
      <c r="H76" s="743"/>
      <c r="I76" s="747" t="s">
        <v>1</v>
      </c>
      <c r="J76" s="742"/>
      <c r="K76" s="743"/>
      <c r="L76" s="7" t="s">
        <v>114</v>
      </c>
      <c r="M76" s="10" t="s">
        <v>124</v>
      </c>
      <c r="N76" s="10" t="s">
        <v>126</v>
      </c>
      <c r="O76" s="7">
        <v>3</v>
      </c>
      <c r="P76" s="15">
        <v>1</v>
      </c>
      <c r="Q76" s="15">
        <v>1</v>
      </c>
      <c r="R76" s="7">
        <v>1</v>
      </c>
    </row>
    <row r="77" spans="1:18" ht="25.5" customHeight="1" x14ac:dyDescent="0.25">
      <c r="A77" s="732"/>
      <c r="B77" s="732"/>
      <c r="C77" s="735"/>
      <c r="D77" s="26" t="s">
        <v>73</v>
      </c>
      <c r="E77" s="13">
        <v>140</v>
      </c>
      <c r="F77" s="14">
        <v>8000</v>
      </c>
      <c r="G77" s="11">
        <f t="shared" si="5"/>
        <v>1120000</v>
      </c>
      <c r="H77" s="743"/>
      <c r="I77" s="747"/>
      <c r="J77" s="742"/>
      <c r="K77" s="743"/>
      <c r="L77" s="7" t="s">
        <v>114</v>
      </c>
      <c r="M77" s="10" t="s">
        <v>124</v>
      </c>
      <c r="N77" s="10" t="s">
        <v>126</v>
      </c>
      <c r="O77" s="13">
        <v>2</v>
      </c>
      <c r="P77" s="13">
        <v>1</v>
      </c>
      <c r="Q77" s="13">
        <v>4</v>
      </c>
      <c r="R77" s="13">
        <v>4</v>
      </c>
    </row>
    <row r="78" spans="1:18" ht="27.75" customHeight="1" x14ac:dyDescent="0.25">
      <c r="A78" s="732"/>
      <c r="B78" s="732"/>
      <c r="C78" s="735"/>
      <c r="D78" s="26" t="s">
        <v>118</v>
      </c>
      <c r="E78" s="13">
        <f>E77*35%</f>
        <v>49</v>
      </c>
      <c r="F78" s="14">
        <v>5000</v>
      </c>
      <c r="G78" s="11">
        <f t="shared" si="5"/>
        <v>245000</v>
      </c>
      <c r="H78" s="743"/>
      <c r="I78" s="747"/>
      <c r="J78" s="742"/>
      <c r="K78" s="743"/>
      <c r="L78" s="7" t="s">
        <v>114</v>
      </c>
      <c r="M78" s="10" t="s">
        <v>124</v>
      </c>
      <c r="N78" s="10" t="s">
        <v>126</v>
      </c>
      <c r="O78" s="13">
        <v>1</v>
      </c>
      <c r="P78" s="13">
        <v>2</v>
      </c>
      <c r="Q78" s="13">
        <v>2</v>
      </c>
      <c r="R78" s="13">
        <v>8</v>
      </c>
    </row>
    <row r="79" spans="1:18" ht="28.5" customHeight="1" x14ac:dyDescent="0.25">
      <c r="A79" s="732" t="s">
        <v>67</v>
      </c>
      <c r="B79" s="732"/>
      <c r="C79" s="735">
        <f>SUM(G79:G81)</f>
        <v>1777500</v>
      </c>
      <c r="D79" s="26" t="s">
        <v>68</v>
      </c>
      <c r="E79" s="13">
        <v>450</v>
      </c>
      <c r="F79" s="14">
        <v>450</v>
      </c>
      <c r="G79" s="11">
        <f t="shared" si="5"/>
        <v>202500</v>
      </c>
      <c r="H79" s="743"/>
      <c r="I79" s="745" t="s">
        <v>1</v>
      </c>
      <c r="J79" s="742"/>
      <c r="K79" s="743"/>
      <c r="L79" s="7" t="s">
        <v>114</v>
      </c>
      <c r="M79" s="10" t="s">
        <v>124</v>
      </c>
      <c r="N79" s="10" t="s">
        <v>126</v>
      </c>
      <c r="O79" s="13">
        <v>3</v>
      </c>
      <c r="P79" s="13">
        <v>1</v>
      </c>
      <c r="Q79" s="13">
        <v>1</v>
      </c>
      <c r="R79" s="13">
        <v>1</v>
      </c>
    </row>
    <row r="80" spans="1:18" ht="24" customHeight="1" x14ac:dyDescent="0.25">
      <c r="A80" s="732"/>
      <c r="B80" s="732"/>
      <c r="C80" s="735"/>
      <c r="D80" s="26" t="s">
        <v>73</v>
      </c>
      <c r="E80" s="13">
        <v>450</v>
      </c>
      <c r="F80" s="14">
        <v>2000</v>
      </c>
      <c r="G80" s="11">
        <f t="shared" si="5"/>
        <v>900000</v>
      </c>
      <c r="H80" s="743"/>
      <c r="I80" s="745"/>
      <c r="J80" s="742"/>
      <c r="K80" s="743"/>
      <c r="L80" s="7" t="s">
        <v>114</v>
      </c>
      <c r="M80" s="10" t="s">
        <v>124</v>
      </c>
      <c r="N80" s="10" t="s">
        <v>126</v>
      </c>
      <c r="O80" s="7">
        <v>2</v>
      </c>
      <c r="P80" s="15">
        <v>1</v>
      </c>
      <c r="Q80" s="15">
        <v>4</v>
      </c>
      <c r="R80" s="7">
        <v>4</v>
      </c>
    </row>
    <row r="81" spans="1:18" ht="21.75" customHeight="1" x14ac:dyDescent="0.25">
      <c r="A81" s="732"/>
      <c r="B81" s="732"/>
      <c r="C81" s="735"/>
      <c r="D81" s="26" t="s">
        <v>69</v>
      </c>
      <c r="E81" s="13">
        <f>E80*50%</f>
        <v>225</v>
      </c>
      <c r="F81" s="14">
        <v>3000</v>
      </c>
      <c r="G81" s="11">
        <f t="shared" si="5"/>
        <v>675000</v>
      </c>
      <c r="H81" s="743"/>
      <c r="I81" s="745"/>
      <c r="J81" s="742"/>
      <c r="K81" s="743"/>
      <c r="L81" s="7" t="s">
        <v>114</v>
      </c>
      <c r="M81" s="10" t="s">
        <v>124</v>
      </c>
      <c r="N81" s="10" t="s">
        <v>126</v>
      </c>
      <c r="O81" s="13">
        <v>1</v>
      </c>
      <c r="P81" s="13">
        <v>2</v>
      </c>
      <c r="Q81" s="13">
        <v>2</v>
      </c>
      <c r="R81" s="13">
        <v>8</v>
      </c>
    </row>
    <row r="82" spans="1:18" ht="15" customHeight="1" x14ac:dyDescent="0.25">
      <c r="A82" s="732" t="s">
        <v>70</v>
      </c>
      <c r="B82" s="732"/>
      <c r="C82" s="735">
        <f>SUM(G82:G83)</f>
        <v>467500</v>
      </c>
      <c r="D82" s="26" t="s">
        <v>68</v>
      </c>
      <c r="E82" s="13">
        <v>170</v>
      </c>
      <c r="F82" s="14">
        <v>750</v>
      </c>
      <c r="G82" s="11">
        <f t="shared" si="5"/>
        <v>127500</v>
      </c>
      <c r="H82" s="743"/>
      <c r="I82" s="743"/>
      <c r="J82" s="746" t="s">
        <v>1</v>
      </c>
      <c r="K82" s="743"/>
      <c r="L82" s="7" t="s">
        <v>114</v>
      </c>
      <c r="M82" s="10" t="s">
        <v>124</v>
      </c>
      <c r="N82" s="10" t="s">
        <v>126</v>
      </c>
      <c r="O82" s="7">
        <v>3</v>
      </c>
      <c r="P82" s="15">
        <v>1</v>
      </c>
      <c r="Q82" s="15">
        <v>1</v>
      </c>
      <c r="R82" s="7">
        <v>1</v>
      </c>
    </row>
    <row r="83" spans="1:18" ht="18.75" customHeight="1" x14ac:dyDescent="0.25">
      <c r="A83" s="732"/>
      <c r="B83" s="732"/>
      <c r="C83" s="735"/>
      <c r="D83" s="26" t="s">
        <v>73</v>
      </c>
      <c r="E83" s="13">
        <v>170</v>
      </c>
      <c r="F83" s="14">
        <v>2000</v>
      </c>
      <c r="G83" s="11">
        <f t="shared" si="5"/>
        <v>340000</v>
      </c>
      <c r="H83" s="743"/>
      <c r="I83" s="743"/>
      <c r="J83" s="746"/>
      <c r="K83" s="743"/>
      <c r="L83" s="7" t="s">
        <v>114</v>
      </c>
      <c r="M83" s="10" t="s">
        <v>124</v>
      </c>
      <c r="N83" s="10" t="s">
        <v>126</v>
      </c>
      <c r="O83" s="13">
        <v>2</v>
      </c>
      <c r="P83" s="13">
        <v>1</v>
      </c>
      <c r="Q83" s="13">
        <v>4</v>
      </c>
      <c r="R83" s="13">
        <v>4</v>
      </c>
    </row>
    <row r="84" spans="1:18" ht="41.25" customHeight="1" x14ac:dyDescent="0.25">
      <c r="A84" s="732" t="s">
        <v>129</v>
      </c>
      <c r="B84" s="732"/>
      <c r="C84" s="14">
        <f>G84</f>
        <v>42900000</v>
      </c>
      <c r="D84" s="26" t="s">
        <v>97</v>
      </c>
      <c r="E84" s="29">
        <v>0.15</v>
      </c>
      <c r="F84" s="14">
        <f>(22000000*13)</f>
        <v>286000000</v>
      </c>
      <c r="G84" s="11">
        <f t="shared" si="5"/>
        <v>42900000</v>
      </c>
      <c r="H84" s="31"/>
      <c r="I84" s="31"/>
      <c r="J84" s="36"/>
      <c r="K84" s="31"/>
      <c r="L84" s="7" t="s">
        <v>114</v>
      </c>
      <c r="M84" s="10" t="s">
        <v>124</v>
      </c>
      <c r="N84" s="10" t="s">
        <v>126</v>
      </c>
      <c r="O84" s="13">
        <v>1</v>
      </c>
      <c r="P84" s="13">
        <v>1</v>
      </c>
      <c r="Q84" s="13">
        <v>2</v>
      </c>
      <c r="R84" s="13">
        <v>2</v>
      </c>
    </row>
    <row r="85" spans="1:18" ht="22.5" customHeight="1" x14ac:dyDescent="0.25">
      <c r="A85" s="732" t="s">
        <v>117</v>
      </c>
      <c r="B85" s="732"/>
      <c r="C85" s="14">
        <f>SUM(G85)</f>
        <v>25000000</v>
      </c>
      <c r="D85" s="26" t="s">
        <v>74</v>
      </c>
      <c r="E85" s="13">
        <v>1</v>
      </c>
      <c r="F85" s="14">
        <v>25000000</v>
      </c>
      <c r="G85" s="11">
        <f t="shared" si="5"/>
        <v>25000000</v>
      </c>
      <c r="H85" s="22" t="s">
        <v>1</v>
      </c>
      <c r="I85" s="22"/>
      <c r="J85" s="7"/>
      <c r="K85" s="22"/>
      <c r="L85" s="7" t="s">
        <v>114</v>
      </c>
      <c r="M85" s="10" t="s">
        <v>124</v>
      </c>
      <c r="N85" s="10" t="s">
        <v>126</v>
      </c>
      <c r="O85" s="13">
        <v>1</v>
      </c>
      <c r="P85" s="13">
        <v>2</v>
      </c>
      <c r="Q85" s="13">
        <v>2</v>
      </c>
      <c r="R85" s="13">
        <v>9</v>
      </c>
    </row>
    <row r="86" spans="1:18" s="19" customFormat="1" ht="22.5" customHeight="1" x14ac:dyDescent="0.25">
      <c r="A86" s="732" t="s">
        <v>91</v>
      </c>
      <c r="B86" s="732"/>
      <c r="C86" s="735">
        <f>G86+G87+G88</f>
        <v>0</v>
      </c>
      <c r="D86" s="26" t="s">
        <v>75</v>
      </c>
      <c r="E86" s="33">
        <v>0</v>
      </c>
      <c r="F86" s="14">
        <v>650000</v>
      </c>
      <c r="G86" s="14">
        <f>E86*F86</f>
        <v>0</v>
      </c>
      <c r="H86" s="743"/>
      <c r="I86" s="743"/>
      <c r="J86" s="742"/>
      <c r="K86" s="741" t="s">
        <v>1</v>
      </c>
      <c r="L86" s="7" t="s">
        <v>114</v>
      </c>
      <c r="M86" s="10" t="s">
        <v>124</v>
      </c>
      <c r="N86" s="10" t="s">
        <v>126</v>
      </c>
      <c r="O86" s="13">
        <v>2</v>
      </c>
      <c r="P86" s="13">
        <v>1</v>
      </c>
      <c r="Q86" s="13">
        <v>4</v>
      </c>
      <c r="R86" s="13">
        <v>4</v>
      </c>
    </row>
    <row r="87" spans="1:18" s="19" customFormat="1" ht="22.5" customHeight="1" x14ac:dyDescent="0.25">
      <c r="A87" s="732"/>
      <c r="B87" s="732"/>
      <c r="C87" s="735"/>
      <c r="D87" s="26" t="s">
        <v>78</v>
      </c>
      <c r="E87" s="33">
        <v>0</v>
      </c>
      <c r="F87" s="14">
        <v>550000</v>
      </c>
      <c r="G87" s="14">
        <f t="shared" ref="G87:G88" si="6">E87*F87</f>
        <v>0</v>
      </c>
      <c r="H87" s="743"/>
      <c r="I87" s="743"/>
      <c r="J87" s="742"/>
      <c r="K87" s="741"/>
      <c r="L87" s="7" t="s">
        <v>114</v>
      </c>
      <c r="M87" s="10" t="s">
        <v>124</v>
      </c>
      <c r="N87" s="10" t="s">
        <v>126</v>
      </c>
      <c r="O87" s="7">
        <v>2</v>
      </c>
      <c r="P87" s="15">
        <v>8</v>
      </c>
      <c r="Q87" s="15">
        <v>6</v>
      </c>
      <c r="R87" s="7">
        <v>1</v>
      </c>
    </row>
    <row r="88" spans="1:18" s="19" customFormat="1" ht="22.5" customHeight="1" x14ac:dyDescent="0.25">
      <c r="A88" s="732"/>
      <c r="B88" s="732"/>
      <c r="C88" s="735"/>
      <c r="D88" s="26" t="s">
        <v>71</v>
      </c>
      <c r="E88" s="33">
        <v>0</v>
      </c>
      <c r="F88" s="14">
        <v>450000</v>
      </c>
      <c r="G88" s="14">
        <f t="shared" si="6"/>
        <v>0</v>
      </c>
      <c r="H88" s="743"/>
      <c r="I88" s="743"/>
      <c r="J88" s="742"/>
      <c r="K88" s="741"/>
      <c r="L88" s="7" t="s">
        <v>114</v>
      </c>
      <c r="M88" s="10" t="s">
        <v>124</v>
      </c>
      <c r="N88" s="10" t="s">
        <v>126</v>
      </c>
      <c r="O88" s="13">
        <v>3</v>
      </c>
      <c r="P88" s="13">
        <v>1</v>
      </c>
      <c r="Q88" s="13">
        <v>1</v>
      </c>
      <c r="R88" s="13">
        <v>1</v>
      </c>
    </row>
    <row r="89" spans="1:18" x14ac:dyDescent="0.25">
      <c r="A89" s="732" t="s">
        <v>119</v>
      </c>
      <c r="B89" s="732"/>
      <c r="C89" s="735">
        <f>+SUM(G89:G94)</f>
        <v>5685000</v>
      </c>
      <c r="D89" s="26" t="s">
        <v>98</v>
      </c>
      <c r="E89" s="13">
        <v>850</v>
      </c>
      <c r="F89" s="14">
        <v>3000</v>
      </c>
      <c r="G89" s="11">
        <f>+E89*F89</f>
        <v>2550000</v>
      </c>
      <c r="H89" s="743"/>
      <c r="I89" s="743"/>
      <c r="J89" s="742"/>
      <c r="K89" s="745" t="s">
        <v>1</v>
      </c>
      <c r="L89" s="7" t="s">
        <v>114</v>
      </c>
      <c r="M89" s="10" t="s">
        <v>124</v>
      </c>
      <c r="N89" s="10" t="s">
        <v>126</v>
      </c>
      <c r="O89" s="7">
        <v>2</v>
      </c>
      <c r="P89" s="15">
        <v>8</v>
      </c>
      <c r="Q89" s="15">
        <v>6</v>
      </c>
      <c r="R89" s="7">
        <v>1</v>
      </c>
    </row>
    <row r="90" spans="1:18" ht="31.5" x14ac:dyDescent="0.25">
      <c r="A90" s="732"/>
      <c r="B90" s="732"/>
      <c r="C90" s="735"/>
      <c r="D90" s="26" t="s">
        <v>76</v>
      </c>
      <c r="E90" s="13">
        <v>1</v>
      </c>
      <c r="F90" s="14">
        <v>2000000</v>
      </c>
      <c r="G90" s="11">
        <f t="shared" ref="G90:G96" si="7">+F90*E90</f>
        <v>2000000</v>
      </c>
      <c r="H90" s="743"/>
      <c r="I90" s="743"/>
      <c r="J90" s="742"/>
      <c r="K90" s="745"/>
      <c r="L90" s="7" t="s">
        <v>114</v>
      </c>
      <c r="M90" s="10" t="s">
        <v>124</v>
      </c>
      <c r="N90" s="10" t="s">
        <v>126</v>
      </c>
      <c r="O90" s="13">
        <v>6</v>
      </c>
      <c r="P90" s="13">
        <v>1</v>
      </c>
      <c r="Q90" s="13">
        <v>4</v>
      </c>
      <c r="R90" s="13">
        <v>1</v>
      </c>
    </row>
    <row r="91" spans="1:18" x14ac:dyDescent="0.25">
      <c r="A91" s="732"/>
      <c r="B91" s="732"/>
      <c r="C91" s="735"/>
      <c r="D91" s="26" t="s">
        <v>95</v>
      </c>
      <c r="E91" s="13">
        <v>2</v>
      </c>
      <c r="F91" s="14">
        <v>70000</v>
      </c>
      <c r="G91" s="11">
        <f t="shared" si="7"/>
        <v>140000</v>
      </c>
      <c r="H91" s="743"/>
      <c r="I91" s="743"/>
      <c r="J91" s="742"/>
      <c r="K91" s="745"/>
      <c r="L91" s="7" t="s">
        <v>114</v>
      </c>
      <c r="M91" s="10" t="s">
        <v>124</v>
      </c>
      <c r="N91" s="10" t="s">
        <v>126</v>
      </c>
      <c r="O91" s="13">
        <v>2</v>
      </c>
      <c r="P91" s="13">
        <v>5</v>
      </c>
      <c r="Q91" s="13">
        <v>4</v>
      </c>
      <c r="R91" s="13">
        <v>1</v>
      </c>
    </row>
    <row r="92" spans="1:18" x14ac:dyDescent="0.25">
      <c r="A92" s="732"/>
      <c r="B92" s="732"/>
      <c r="C92" s="735"/>
      <c r="D92" s="26" t="s">
        <v>77</v>
      </c>
      <c r="E92" s="13">
        <v>3</v>
      </c>
      <c r="F92" s="14">
        <v>200000</v>
      </c>
      <c r="G92" s="11">
        <f t="shared" si="7"/>
        <v>600000</v>
      </c>
      <c r="H92" s="743"/>
      <c r="I92" s="743"/>
      <c r="J92" s="742"/>
      <c r="K92" s="745"/>
      <c r="L92" s="7" t="s">
        <v>114</v>
      </c>
      <c r="M92" s="10" t="s">
        <v>124</v>
      </c>
      <c r="N92" s="10" t="s">
        <v>126</v>
      </c>
      <c r="O92" s="13">
        <v>2</v>
      </c>
      <c r="P92" s="13">
        <v>8</v>
      </c>
      <c r="Q92" s="13">
        <v>6</v>
      </c>
      <c r="R92" s="13">
        <v>4</v>
      </c>
    </row>
    <row r="93" spans="1:18" x14ac:dyDescent="0.25">
      <c r="A93" s="732"/>
      <c r="B93" s="732"/>
      <c r="C93" s="735"/>
      <c r="D93" s="731" t="s">
        <v>79</v>
      </c>
      <c r="E93" s="13">
        <v>1</v>
      </c>
      <c r="F93" s="14">
        <v>125000</v>
      </c>
      <c r="G93" s="11">
        <f t="shared" si="7"/>
        <v>125000</v>
      </c>
      <c r="H93" s="743"/>
      <c r="I93" s="743"/>
      <c r="J93" s="742"/>
      <c r="K93" s="745"/>
      <c r="L93" s="7" t="s">
        <v>114</v>
      </c>
      <c r="M93" s="10" t="s">
        <v>124</v>
      </c>
      <c r="N93" s="10" t="s">
        <v>126</v>
      </c>
      <c r="O93" s="7">
        <v>3</v>
      </c>
      <c r="P93" s="15">
        <v>1</v>
      </c>
      <c r="Q93" s="15">
        <v>3</v>
      </c>
      <c r="R93" s="7">
        <v>3</v>
      </c>
    </row>
    <row r="94" spans="1:18" x14ac:dyDescent="0.25">
      <c r="A94" s="732"/>
      <c r="B94" s="732"/>
      <c r="C94" s="735"/>
      <c r="D94" s="731"/>
      <c r="E94" s="13">
        <v>3</v>
      </c>
      <c r="F94" s="14">
        <v>90000</v>
      </c>
      <c r="G94" s="11">
        <f t="shared" si="7"/>
        <v>270000</v>
      </c>
      <c r="H94" s="743"/>
      <c r="I94" s="743"/>
      <c r="J94" s="742"/>
      <c r="K94" s="745"/>
      <c r="L94" s="7" t="s">
        <v>114</v>
      </c>
      <c r="M94" s="10" t="s">
        <v>124</v>
      </c>
      <c r="N94" s="10" t="s">
        <v>126</v>
      </c>
      <c r="O94" s="7">
        <v>2</v>
      </c>
      <c r="P94" s="15">
        <v>8</v>
      </c>
      <c r="Q94" s="15">
        <v>6</v>
      </c>
      <c r="R94" s="7">
        <v>2</v>
      </c>
    </row>
    <row r="95" spans="1:18" ht="31.5" x14ac:dyDescent="0.25">
      <c r="A95" s="732" t="s">
        <v>80</v>
      </c>
      <c r="B95" s="732"/>
      <c r="C95" s="14">
        <f>G95</f>
        <v>10200000</v>
      </c>
      <c r="D95" s="30" t="s">
        <v>80</v>
      </c>
      <c r="E95" s="13">
        <v>850</v>
      </c>
      <c r="F95" s="14">
        <v>12000</v>
      </c>
      <c r="G95" s="11">
        <f t="shared" si="7"/>
        <v>10200000</v>
      </c>
      <c r="H95" s="34"/>
      <c r="I95" s="34"/>
      <c r="J95" s="34"/>
      <c r="K95" s="37"/>
      <c r="L95" s="7" t="s">
        <v>114</v>
      </c>
      <c r="M95" s="10" t="s">
        <v>124</v>
      </c>
      <c r="N95" s="10" t="s">
        <v>126</v>
      </c>
      <c r="O95" s="13">
        <v>1</v>
      </c>
      <c r="P95" s="13">
        <v>4</v>
      </c>
      <c r="Q95" s="13">
        <v>2</v>
      </c>
      <c r="R95" s="13">
        <v>1</v>
      </c>
    </row>
    <row r="96" spans="1:18" s="19" customFormat="1" ht="31.5" x14ac:dyDescent="0.25">
      <c r="A96" s="732" t="s">
        <v>120</v>
      </c>
      <c r="B96" s="732"/>
      <c r="C96" s="14">
        <f>+G96</f>
        <v>4000000</v>
      </c>
      <c r="D96" s="30" t="s">
        <v>92</v>
      </c>
      <c r="E96" s="22">
        <v>1</v>
      </c>
      <c r="F96" s="14">
        <v>4000000</v>
      </c>
      <c r="G96" s="14">
        <f t="shared" si="7"/>
        <v>4000000</v>
      </c>
      <c r="H96" s="35"/>
      <c r="I96" s="35"/>
      <c r="J96" s="35"/>
      <c r="K96" s="35"/>
      <c r="L96" s="7" t="s">
        <v>114</v>
      </c>
      <c r="M96" s="10" t="s">
        <v>124</v>
      </c>
      <c r="N96" s="10" t="s">
        <v>126</v>
      </c>
      <c r="O96" s="13">
        <v>1</v>
      </c>
      <c r="P96" s="13">
        <v>2</v>
      </c>
      <c r="Q96" s="13">
        <v>2</v>
      </c>
      <c r="R96" s="13">
        <v>9</v>
      </c>
    </row>
    <row r="97" spans="1:18" x14ac:dyDescent="0.25">
      <c r="A97" s="732" t="s">
        <v>96</v>
      </c>
      <c r="B97" s="732"/>
      <c r="C97" s="734">
        <f>+SUM(G97:G106)</f>
        <v>1639250</v>
      </c>
      <c r="D97" s="16" t="s">
        <v>81</v>
      </c>
      <c r="E97" s="13">
        <v>280</v>
      </c>
      <c r="F97" s="14">
        <v>450</v>
      </c>
      <c r="G97" s="14">
        <f>E97*F97</f>
        <v>126000</v>
      </c>
      <c r="H97" s="741"/>
      <c r="I97" s="748"/>
      <c r="J97" s="746" t="s">
        <v>1</v>
      </c>
      <c r="K97" s="748"/>
      <c r="L97" s="7" t="s">
        <v>114</v>
      </c>
      <c r="M97" s="10" t="s">
        <v>124</v>
      </c>
      <c r="N97" s="10" t="s">
        <v>126</v>
      </c>
      <c r="O97" s="7">
        <v>3</v>
      </c>
      <c r="P97" s="7">
        <v>1</v>
      </c>
      <c r="Q97" s="7">
        <v>1</v>
      </c>
      <c r="R97" s="7">
        <v>1</v>
      </c>
    </row>
    <row r="98" spans="1:18" x14ac:dyDescent="0.25">
      <c r="A98" s="732"/>
      <c r="B98" s="732"/>
      <c r="C98" s="734"/>
      <c r="D98" s="16" t="s">
        <v>64</v>
      </c>
      <c r="E98" s="13">
        <v>280</v>
      </c>
      <c r="F98" s="14">
        <v>750</v>
      </c>
      <c r="G98" s="14">
        <f>E98*F98</f>
        <v>210000</v>
      </c>
      <c r="H98" s="741"/>
      <c r="I98" s="748"/>
      <c r="J98" s="746"/>
      <c r="K98" s="748"/>
      <c r="L98" s="7" t="s">
        <v>114</v>
      </c>
      <c r="M98" s="10" t="s">
        <v>124</v>
      </c>
      <c r="N98" s="10" t="s">
        <v>126</v>
      </c>
      <c r="O98" s="7">
        <v>3</v>
      </c>
      <c r="P98" s="7">
        <v>1</v>
      </c>
      <c r="Q98" s="7">
        <v>1</v>
      </c>
      <c r="R98" s="7">
        <v>1</v>
      </c>
    </row>
    <row r="99" spans="1:18" x14ac:dyDescent="0.25">
      <c r="A99" s="732"/>
      <c r="B99" s="732"/>
      <c r="C99" s="734"/>
      <c r="D99" s="16" t="s">
        <v>82</v>
      </c>
      <c r="E99" s="13">
        <v>60</v>
      </c>
      <c r="F99" s="14">
        <v>1200</v>
      </c>
      <c r="G99" s="14">
        <f t="shared" ref="G99:G106" si="8">E99*F99</f>
        <v>72000</v>
      </c>
      <c r="H99" s="741"/>
      <c r="I99" s="748"/>
      <c r="J99" s="746"/>
      <c r="K99" s="748"/>
      <c r="L99" s="7" t="s">
        <v>114</v>
      </c>
      <c r="M99" s="10" t="s">
        <v>124</v>
      </c>
      <c r="N99" s="10" t="s">
        <v>126</v>
      </c>
      <c r="O99" s="7">
        <v>2</v>
      </c>
      <c r="P99" s="7">
        <v>3</v>
      </c>
      <c r="Q99" s="7">
        <v>1</v>
      </c>
      <c r="R99" s="7">
        <v>1</v>
      </c>
    </row>
    <row r="100" spans="1:18" ht="31.5" x14ac:dyDescent="0.25">
      <c r="A100" s="732"/>
      <c r="B100" s="732"/>
      <c r="C100" s="734"/>
      <c r="D100" s="16" t="s">
        <v>83</v>
      </c>
      <c r="E100" s="13">
        <v>60</v>
      </c>
      <c r="F100" s="14">
        <v>1500</v>
      </c>
      <c r="G100" s="14">
        <f t="shared" si="8"/>
        <v>90000</v>
      </c>
      <c r="H100" s="741"/>
      <c r="I100" s="748"/>
      <c r="J100" s="746"/>
      <c r="K100" s="748"/>
      <c r="L100" s="7" t="s">
        <v>114</v>
      </c>
      <c r="M100" s="10" t="s">
        <v>124</v>
      </c>
      <c r="N100" s="10" t="s">
        <v>126</v>
      </c>
      <c r="O100" s="7">
        <v>2</v>
      </c>
      <c r="P100" s="7">
        <v>3</v>
      </c>
      <c r="Q100" s="7">
        <v>1</v>
      </c>
      <c r="R100" s="7">
        <v>1</v>
      </c>
    </row>
    <row r="101" spans="1:18" x14ac:dyDescent="0.25">
      <c r="A101" s="732"/>
      <c r="B101" s="732"/>
      <c r="C101" s="734"/>
      <c r="D101" s="16" t="s">
        <v>84</v>
      </c>
      <c r="E101" s="13">
        <v>20</v>
      </c>
      <c r="F101" s="14">
        <v>1200</v>
      </c>
      <c r="G101" s="14">
        <f t="shared" si="8"/>
        <v>24000</v>
      </c>
      <c r="H101" s="741"/>
      <c r="I101" s="748"/>
      <c r="J101" s="746"/>
      <c r="K101" s="748"/>
      <c r="L101" s="7" t="s">
        <v>114</v>
      </c>
      <c r="M101" s="10" t="s">
        <v>124</v>
      </c>
      <c r="N101" s="10" t="s">
        <v>126</v>
      </c>
      <c r="O101" s="7">
        <v>2</v>
      </c>
      <c r="P101" s="7">
        <v>3</v>
      </c>
      <c r="Q101" s="7">
        <v>1</v>
      </c>
      <c r="R101" s="7">
        <v>1</v>
      </c>
    </row>
    <row r="102" spans="1:18" x14ac:dyDescent="0.25">
      <c r="A102" s="732"/>
      <c r="B102" s="732"/>
      <c r="C102" s="734"/>
      <c r="D102" s="16" t="s">
        <v>85</v>
      </c>
      <c r="E102" s="13">
        <v>25</v>
      </c>
      <c r="F102" s="14">
        <v>200</v>
      </c>
      <c r="G102" s="14">
        <f t="shared" si="8"/>
        <v>5000</v>
      </c>
      <c r="H102" s="741"/>
      <c r="I102" s="748"/>
      <c r="J102" s="746"/>
      <c r="K102" s="748"/>
      <c r="L102" s="7" t="s">
        <v>114</v>
      </c>
      <c r="M102" s="10" t="s">
        <v>124</v>
      </c>
      <c r="N102" s="10" t="s">
        <v>126</v>
      </c>
      <c r="O102" s="7">
        <v>3</v>
      </c>
      <c r="P102" s="7">
        <v>7</v>
      </c>
      <c r="Q102" s="7">
        <v>1</v>
      </c>
      <c r="R102" s="7">
        <v>2</v>
      </c>
    </row>
    <row r="103" spans="1:18" ht="31.5" x14ac:dyDescent="0.25">
      <c r="A103" s="732"/>
      <c r="B103" s="732"/>
      <c r="C103" s="734"/>
      <c r="D103" s="16" t="s">
        <v>86</v>
      </c>
      <c r="E103" s="13">
        <v>1</v>
      </c>
      <c r="F103" s="14">
        <v>445000</v>
      </c>
      <c r="G103" s="14">
        <f t="shared" si="8"/>
        <v>445000</v>
      </c>
      <c r="H103" s="741"/>
      <c r="I103" s="748"/>
      <c r="J103" s="746"/>
      <c r="K103" s="748"/>
      <c r="L103" s="7" t="s">
        <v>114</v>
      </c>
      <c r="M103" s="10" t="s">
        <v>124</v>
      </c>
      <c r="N103" s="10" t="s">
        <v>126</v>
      </c>
      <c r="O103" s="7">
        <v>3</v>
      </c>
      <c r="P103" s="7">
        <v>9</v>
      </c>
      <c r="Q103" s="7">
        <v>2</v>
      </c>
      <c r="R103" s="7">
        <v>1</v>
      </c>
    </row>
    <row r="104" spans="1:18" x14ac:dyDescent="0.25">
      <c r="A104" s="732"/>
      <c r="B104" s="732"/>
      <c r="C104" s="734"/>
      <c r="D104" s="16" t="s">
        <v>99</v>
      </c>
      <c r="E104" s="13">
        <v>180</v>
      </c>
      <c r="F104" s="14">
        <v>3500</v>
      </c>
      <c r="G104" s="14">
        <f t="shared" si="8"/>
        <v>630000</v>
      </c>
      <c r="H104" s="741"/>
      <c r="I104" s="748"/>
      <c r="J104" s="746"/>
      <c r="K104" s="748"/>
      <c r="L104" s="7" t="s">
        <v>114</v>
      </c>
      <c r="M104" s="10" t="s">
        <v>124</v>
      </c>
      <c r="N104" s="10" t="s">
        <v>126</v>
      </c>
      <c r="O104" s="7">
        <v>3</v>
      </c>
      <c r="P104" s="7">
        <v>9</v>
      </c>
      <c r="Q104" s="7">
        <v>4</v>
      </c>
      <c r="R104" s="7">
        <v>1</v>
      </c>
    </row>
    <row r="105" spans="1:18" x14ac:dyDescent="0.25">
      <c r="A105" s="732"/>
      <c r="B105" s="732"/>
      <c r="C105" s="734"/>
      <c r="D105" s="16" t="s">
        <v>87</v>
      </c>
      <c r="E105" s="13">
        <v>1</v>
      </c>
      <c r="F105" s="14">
        <v>25000</v>
      </c>
      <c r="G105" s="14">
        <f t="shared" si="8"/>
        <v>25000</v>
      </c>
      <c r="H105" s="741"/>
      <c r="I105" s="748"/>
      <c r="J105" s="746"/>
      <c r="K105" s="748"/>
      <c r="L105" s="7" t="s">
        <v>114</v>
      </c>
      <c r="M105" s="10" t="s">
        <v>124</v>
      </c>
      <c r="N105" s="10" t="s">
        <v>126</v>
      </c>
      <c r="O105" s="7">
        <v>3</v>
      </c>
      <c r="P105" s="7">
        <v>9</v>
      </c>
      <c r="Q105" s="7">
        <v>2</v>
      </c>
      <c r="R105" s="7">
        <v>1</v>
      </c>
    </row>
    <row r="106" spans="1:18" x14ac:dyDescent="0.25">
      <c r="A106" s="732"/>
      <c r="B106" s="732"/>
      <c r="C106" s="734"/>
      <c r="D106" s="16" t="s">
        <v>85</v>
      </c>
      <c r="E106" s="13">
        <v>50</v>
      </c>
      <c r="F106" s="14">
        <v>245</v>
      </c>
      <c r="G106" s="14">
        <f t="shared" si="8"/>
        <v>12250</v>
      </c>
      <c r="H106" s="741"/>
      <c r="I106" s="748"/>
      <c r="J106" s="746"/>
      <c r="K106" s="748"/>
      <c r="L106" s="7" t="s">
        <v>114</v>
      </c>
      <c r="M106" s="10" t="s">
        <v>124</v>
      </c>
      <c r="N106" s="10" t="s">
        <v>126</v>
      </c>
      <c r="O106" s="7">
        <v>3</v>
      </c>
      <c r="P106" s="7">
        <v>7</v>
      </c>
      <c r="Q106" s="7">
        <v>1</v>
      </c>
      <c r="R106" s="7">
        <v>2</v>
      </c>
    </row>
    <row r="107" spans="1:18" customFormat="1" ht="24.95" customHeight="1" x14ac:dyDescent="0.25">
      <c r="A107" s="749" t="s">
        <v>3</v>
      </c>
      <c r="B107" s="749" t="s">
        <v>0</v>
      </c>
      <c r="C107" s="749"/>
      <c r="D107" s="749"/>
      <c r="E107" s="202"/>
      <c r="F107" s="202"/>
      <c r="G107" s="202"/>
      <c r="H107" s="202"/>
      <c r="I107" s="202"/>
      <c r="J107" s="202"/>
      <c r="K107" s="202"/>
      <c r="L107" s="202"/>
      <c r="M107" s="202"/>
      <c r="N107" s="202"/>
      <c r="O107" s="202"/>
      <c r="P107" s="202"/>
      <c r="Q107" s="202"/>
      <c r="R107" s="202"/>
    </row>
    <row r="108" spans="1:18" customFormat="1" ht="24.95" customHeight="1" x14ac:dyDescent="0.25">
      <c r="A108" s="749" t="s">
        <v>3</v>
      </c>
      <c r="B108" s="784" t="s">
        <v>4</v>
      </c>
      <c r="C108" s="785"/>
      <c r="D108" s="749"/>
      <c r="E108" s="202"/>
      <c r="F108" s="202"/>
      <c r="G108" s="202"/>
      <c r="H108" s="202"/>
      <c r="I108" s="202"/>
      <c r="J108" s="202"/>
      <c r="K108" s="202"/>
      <c r="L108" s="202"/>
      <c r="M108" s="202"/>
      <c r="N108" s="202"/>
      <c r="O108" s="202"/>
      <c r="P108" s="202"/>
      <c r="Q108" s="202"/>
      <c r="R108" s="202"/>
    </row>
    <row r="109" spans="1:18" customFormat="1" ht="24.95" customHeight="1" x14ac:dyDescent="0.25">
      <c r="A109" s="749" t="s">
        <v>5</v>
      </c>
      <c r="B109" s="756" t="s">
        <v>6</v>
      </c>
      <c r="C109" s="756"/>
      <c r="D109" s="749"/>
      <c r="E109" s="202"/>
      <c r="F109" s="202"/>
      <c r="G109" s="202"/>
      <c r="H109" s="202"/>
      <c r="I109" s="202"/>
      <c r="J109" s="202"/>
      <c r="K109" s="202"/>
      <c r="L109" s="202"/>
      <c r="M109" s="202"/>
      <c r="N109" s="202"/>
      <c r="O109" s="202"/>
      <c r="P109" s="202"/>
      <c r="Q109" s="202"/>
      <c r="R109" s="202"/>
    </row>
    <row r="110" spans="1:18" customFormat="1" ht="24.95" customHeight="1" x14ac:dyDescent="0.25">
      <c r="A110" s="749" t="s">
        <v>7</v>
      </c>
      <c r="B110" s="756" t="s">
        <v>8</v>
      </c>
      <c r="C110" s="749"/>
      <c r="D110" s="749"/>
      <c r="E110" s="202"/>
      <c r="F110" s="202"/>
      <c r="G110" s="202"/>
      <c r="H110" s="202"/>
      <c r="I110" s="202"/>
      <c r="J110" s="202"/>
      <c r="K110" s="202"/>
      <c r="L110" s="202"/>
      <c r="M110" s="202"/>
      <c r="N110" s="202"/>
      <c r="O110" s="202"/>
      <c r="P110" s="202"/>
      <c r="Q110" s="202"/>
      <c r="R110" s="202"/>
    </row>
    <row r="111" spans="1:18" customFormat="1" ht="55.5" customHeight="1" x14ac:dyDescent="0.25">
      <c r="A111" s="756" t="s">
        <v>9</v>
      </c>
      <c r="B111" s="546" t="s">
        <v>10</v>
      </c>
      <c r="C111" s="546"/>
      <c r="D111" s="546"/>
      <c r="E111" s="202"/>
      <c r="F111" s="202"/>
      <c r="G111" s="202"/>
      <c r="H111" s="202"/>
      <c r="I111" s="202"/>
      <c r="J111" s="202"/>
      <c r="K111" s="202"/>
      <c r="L111" s="202"/>
      <c r="M111" s="202"/>
      <c r="N111" s="202"/>
      <c r="O111" s="202"/>
      <c r="P111" s="202"/>
      <c r="Q111" s="202"/>
      <c r="R111" s="202"/>
    </row>
    <row r="112" spans="1:18" customFormat="1" ht="63.75" customHeight="1" x14ac:dyDescent="0.25">
      <c r="A112" s="786" t="s">
        <v>156</v>
      </c>
      <c r="B112" s="546" t="s">
        <v>157</v>
      </c>
      <c r="C112" s="546"/>
      <c r="D112" s="546"/>
      <c r="E112" s="403"/>
      <c r="F112" s="403"/>
      <c r="G112" s="403"/>
      <c r="H112" s="403"/>
      <c r="I112" s="511" t="s">
        <v>102</v>
      </c>
      <c r="J112" s="511"/>
      <c r="K112" s="787" t="e">
        <f>+L119</f>
        <v>#REF!</v>
      </c>
      <c r="L112" s="787"/>
      <c r="M112" s="403"/>
      <c r="N112" s="403"/>
      <c r="O112" s="403"/>
      <c r="P112" s="403"/>
      <c r="Q112" s="403"/>
      <c r="R112" s="403"/>
    </row>
    <row r="113" spans="1:18" s="55" customFormat="1" ht="31.5" customHeight="1" x14ac:dyDescent="0.3">
      <c r="A113" s="754" t="s">
        <v>158</v>
      </c>
      <c r="B113" s="754"/>
      <c r="C113" s="754"/>
      <c r="D113" s="754"/>
      <c r="E113" s="403"/>
      <c r="F113" s="403"/>
      <c r="G113" s="403"/>
      <c r="H113" s="403"/>
      <c r="I113" s="403"/>
      <c r="J113" s="756"/>
      <c r="K113" s="756"/>
      <c r="L113" s="788"/>
      <c r="M113" s="403"/>
      <c r="N113" s="403"/>
      <c r="O113" s="403"/>
      <c r="P113" s="403"/>
      <c r="Q113" s="403"/>
      <c r="R113" s="403"/>
    </row>
    <row r="114" spans="1:18" s="55" customFormat="1" ht="31.5" customHeight="1" x14ac:dyDescent="0.3">
      <c r="A114" s="754" t="s">
        <v>159</v>
      </c>
      <c r="B114" s="754"/>
      <c r="C114" s="754"/>
      <c r="D114" s="754"/>
      <c r="E114" s="403"/>
      <c r="F114" s="403"/>
      <c r="G114" s="403"/>
      <c r="H114" s="403"/>
      <c r="I114" s="403"/>
      <c r="J114" s="756"/>
      <c r="K114" s="756"/>
      <c r="L114" s="788"/>
      <c r="M114" s="403"/>
      <c r="N114" s="403"/>
      <c r="O114" s="403"/>
      <c r="P114" s="403"/>
      <c r="Q114" s="403"/>
      <c r="R114" s="403"/>
    </row>
    <row r="115" spans="1:18" s="55" customFormat="1" ht="31.5" customHeight="1" x14ac:dyDescent="0.3">
      <c r="A115" s="789"/>
      <c r="B115" s="789"/>
      <c r="C115" s="789"/>
      <c r="D115" s="789"/>
      <c r="E115" s="789"/>
      <c r="F115" s="789"/>
      <c r="G115" s="789"/>
      <c r="H115" s="789"/>
      <c r="I115" s="789"/>
      <c r="J115" s="789"/>
      <c r="K115" s="789"/>
      <c r="L115" s="789"/>
      <c r="M115" s="789"/>
      <c r="N115" s="789"/>
      <c r="O115" s="789"/>
      <c r="P115" s="789"/>
      <c r="Q115" s="789"/>
      <c r="R115" s="789"/>
    </row>
    <row r="116" spans="1:18" customFormat="1" x14ac:dyDescent="0.25">
      <c r="A116" s="1100" t="s">
        <v>160</v>
      </c>
      <c r="B116" s="1101"/>
      <c r="C116" s="1101"/>
      <c r="D116" s="1101"/>
      <c r="E116" s="1101"/>
      <c r="F116" s="1101"/>
      <c r="G116" s="1101"/>
      <c r="H116" s="1101"/>
      <c r="I116" s="1101"/>
      <c r="J116" s="1101"/>
      <c r="K116" s="1101"/>
      <c r="L116" s="1101"/>
      <c r="M116" s="1101"/>
      <c r="N116" s="1101"/>
      <c r="O116" s="1101"/>
      <c r="P116" s="1101"/>
      <c r="Q116" s="1101"/>
      <c r="R116" s="1102"/>
    </row>
    <row r="117" spans="1:18" customFormat="1" ht="16.5" customHeight="1" x14ac:dyDescent="0.25">
      <c r="A117" s="713" t="s">
        <v>121</v>
      </c>
      <c r="B117" s="463" t="s">
        <v>12</v>
      </c>
      <c r="C117" s="463"/>
      <c r="D117" s="464" t="s">
        <v>13</v>
      </c>
      <c r="E117" s="464" t="s">
        <v>14</v>
      </c>
      <c r="F117" s="464" t="s">
        <v>15</v>
      </c>
      <c r="G117" s="464" t="s">
        <v>16</v>
      </c>
      <c r="H117" s="464" t="s">
        <v>17</v>
      </c>
      <c r="I117" s="464"/>
      <c r="J117" s="464"/>
      <c r="K117" s="464"/>
      <c r="L117" s="463" t="s">
        <v>18</v>
      </c>
      <c r="M117" s="463" t="s">
        <v>19</v>
      </c>
      <c r="N117" s="463"/>
      <c r="O117" s="463"/>
      <c r="P117" s="463"/>
      <c r="Q117" s="463"/>
      <c r="R117" s="714"/>
    </row>
    <row r="118" spans="1:18" customFormat="1" x14ac:dyDescent="0.25">
      <c r="A118" s="710"/>
      <c r="B118" s="553"/>
      <c r="C118" s="553"/>
      <c r="D118" s="578"/>
      <c r="E118" s="578"/>
      <c r="F118" s="578"/>
      <c r="G118" s="578"/>
      <c r="H118" s="56" t="s">
        <v>20</v>
      </c>
      <c r="I118" s="56" t="s">
        <v>37</v>
      </c>
      <c r="J118" s="56" t="s">
        <v>21</v>
      </c>
      <c r="K118" s="56" t="s">
        <v>22</v>
      </c>
      <c r="L118" s="553"/>
      <c r="M118" s="553"/>
      <c r="N118" s="553"/>
      <c r="O118" s="553"/>
      <c r="P118" s="553"/>
      <c r="Q118" s="553"/>
      <c r="R118" s="715"/>
    </row>
    <row r="119" spans="1:18" customFormat="1" ht="170.25" customHeight="1" x14ac:dyDescent="0.25">
      <c r="A119" s="57" t="s">
        <v>161</v>
      </c>
      <c r="B119" s="466" t="s">
        <v>162</v>
      </c>
      <c r="C119" s="466"/>
      <c r="D119" s="58" t="s">
        <v>163</v>
      </c>
      <c r="E119" s="59" t="s">
        <v>164</v>
      </c>
      <c r="F119" s="58">
        <v>0</v>
      </c>
      <c r="G119" s="58">
        <v>1</v>
      </c>
      <c r="H119" s="60"/>
      <c r="I119" s="60"/>
      <c r="J119" s="60">
        <v>1</v>
      </c>
      <c r="K119" s="58"/>
      <c r="L119" s="61" t="e">
        <f>+#REF!+#REF!+#REF!+C126+C129</f>
        <v>#REF!</v>
      </c>
      <c r="M119" s="462"/>
      <c r="N119" s="462"/>
      <c r="O119" s="462"/>
      <c r="P119" s="462"/>
      <c r="Q119" s="462"/>
      <c r="R119" s="462"/>
    </row>
    <row r="120" spans="1:18" s="704" customFormat="1" x14ac:dyDescent="0.25">
      <c r="A120" s="702"/>
      <c r="B120" s="703"/>
      <c r="C120" s="703"/>
      <c r="D120" s="703"/>
      <c r="E120" s="703"/>
      <c r="F120" s="703"/>
      <c r="G120" s="703"/>
      <c r="H120" s="703"/>
      <c r="I120" s="703"/>
      <c r="J120" s="703"/>
      <c r="K120" s="703"/>
      <c r="L120" s="703"/>
      <c r="M120" s="703"/>
      <c r="N120" s="703"/>
      <c r="O120" s="703"/>
      <c r="P120" s="703"/>
      <c r="Q120" s="703"/>
      <c r="R120" s="703"/>
    </row>
    <row r="121" spans="1:18" customFormat="1" ht="20.25" thickBot="1" x14ac:dyDescent="0.4">
      <c r="A121" s="62" t="s">
        <v>165</v>
      </c>
      <c r="B121" s="705"/>
      <c r="C121" s="706"/>
      <c r="D121" s="706"/>
      <c r="E121" s="706"/>
      <c r="F121" s="706"/>
      <c r="G121" s="706"/>
      <c r="H121" s="706"/>
      <c r="I121" s="706"/>
      <c r="J121" s="706"/>
      <c r="K121" s="706"/>
      <c r="L121" s="706"/>
      <c r="M121" s="706"/>
      <c r="N121" s="706"/>
      <c r="O121" s="706"/>
      <c r="P121" s="706"/>
      <c r="Q121" s="706"/>
      <c r="R121" s="707"/>
    </row>
    <row r="122" spans="1:18" customFormat="1" ht="15.75" customHeight="1" x14ac:dyDescent="0.25">
      <c r="A122" s="708" t="s">
        <v>27</v>
      </c>
      <c r="B122" s="709"/>
      <c r="C122" s="711" t="s">
        <v>28</v>
      </c>
      <c r="D122" s="711" t="s">
        <v>29</v>
      </c>
      <c r="E122" s="711"/>
      <c r="F122" s="711"/>
      <c r="G122" s="711"/>
      <c r="H122" s="711" t="s">
        <v>30</v>
      </c>
      <c r="I122" s="711"/>
      <c r="J122" s="711"/>
      <c r="K122" s="711"/>
      <c r="L122" s="709" t="s">
        <v>31</v>
      </c>
      <c r="M122" s="711" t="s">
        <v>32</v>
      </c>
      <c r="N122" s="711"/>
      <c r="O122" s="711"/>
      <c r="P122" s="711"/>
      <c r="Q122" s="711"/>
      <c r="R122" s="712"/>
    </row>
    <row r="123" spans="1:18" customFormat="1" ht="69" customHeight="1" x14ac:dyDescent="0.25">
      <c r="A123" s="710"/>
      <c r="B123" s="553"/>
      <c r="C123" s="578"/>
      <c r="D123" s="56" t="s">
        <v>33</v>
      </c>
      <c r="E123" s="56" t="s">
        <v>34</v>
      </c>
      <c r="F123" s="56" t="s">
        <v>35</v>
      </c>
      <c r="G123" s="56" t="s">
        <v>36</v>
      </c>
      <c r="H123" s="56" t="s">
        <v>20</v>
      </c>
      <c r="I123" s="56" t="s">
        <v>37</v>
      </c>
      <c r="J123" s="56" t="s">
        <v>21</v>
      </c>
      <c r="K123" s="56" t="s">
        <v>22</v>
      </c>
      <c r="L123" s="553"/>
      <c r="M123" s="63" t="s">
        <v>38</v>
      </c>
      <c r="N123" s="63" t="s">
        <v>39</v>
      </c>
      <c r="O123" s="63" t="s">
        <v>40</v>
      </c>
      <c r="P123" s="63" t="s">
        <v>41</v>
      </c>
      <c r="Q123" s="63" t="s">
        <v>42</v>
      </c>
      <c r="R123" s="64" t="s">
        <v>43</v>
      </c>
    </row>
    <row r="124" spans="1:18" x14ac:dyDescent="0.25">
      <c r="A124" s="717" t="s">
        <v>138</v>
      </c>
      <c r="B124" s="717"/>
      <c r="C124" s="39">
        <f>+G124</f>
        <v>100000</v>
      </c>
      <c r="D124" s="40" t="s">
        <v>139</v>
      </c>
      <c r="E124" s="41">
        <v>1</v>
      </c>
      <c r="F124" s="39">
        <v>100000</v>
      </c>
      <c r="G124" s="39">
        <f>E124*F124</f>
        <v>100000</v>
      </c>
      <c r="H124" s="42"/>
      <c r="I124" s="43" t="s">
        <v>1</v>
      </c>
      <c r="J124" s="44"/>
      <c r="K124" s="42"/>
      <c r="L124" s="716" t="s">
        <v>140</v>
      </c>
      <c r="M124" s="45" t="s">
        <v>124</v>
      </c>
      <c r="N124" s="45" t="s">
        <v>125</v>
      </c>
      <c r="O124" s="45" t="s">
        <v>141</v>
      </c>
      <c r="P124" s="45" t="s">
        <v>142</v>
      </c>
      <c r="Q124" s="45" t="s">
        <v>143</v>
      </c>
      <c r="R124" s="45" t="s">
        <v>144</v>
      </c>
    </row>
    <row r="125" spans="1:18" x14ac:dyDescent="0.25">
      <c r="A125" s="717" t="s">
        <v>145</v>
      </c>
      <c r="B125" s="717"/>
      <c r="C125" s="39">
        <f>SUM(G125)</f>
        <v>20000</v>
      </c>
      <c r="D125" s="40" t="s">
        <v>146</v>
      </c>
      <c r="E125" s="46">
        <v>40</v>
      </c>
      <c r="F125" s="39">
        <v>500</v>
      </c>
      <c r="G125" s="39">
        <f>+E125*F125</f>
        <v>20000</v>
      </c>
      <c r="H125" s="46" t="s">
        <v>1</v>
      </c>
      <c r="I125" s="46" t="s">
        <v>1</v>
      </c>
      <c r="J125" s="46" t="s">
        <v>1</v>
      </c>
      <c r="K125" s="46" t="s">
        <v>1</v>
      </c>
      <c r="L125" s="716"/>
      <c r="M125" s="45" t="s">
        <v>124</v>
      </c>
      <c r="N125" s="45" t="s">
        <v>125</v>
      </c>
      <c r="O125" s="45" t="s">
        <v>141</v>
      </c>
      <c r="P125" s="45" t="s">
        <v>144</v>
      </c>
      <c r="Q125" s="45" t="s">
        <v>147</v>
      </c>
      <c r="R125" s="45" t="s">
        <v>147</v>
      </c>
    </row>
    <row r="126" spans="1:18" ht="15.75" customHeight="1" x14ac:dyDescent="0.25">
      <c r="A126" s="718" t="s">
        <v>148</v>
      </c>
      <c r="B126" s="718"/>
      <c r="C126" s="719">
        <f>SUM(G126:G129)</f>
        <v>290000</v>
      </c>
      <c r="D126" s="40" t="s">
        <v>44</v>
      </c>
      <c r="E126" s="41">
        <v>200</v>
      </c>
      <c r="F126" s="39">
        <v>450</v>
      </c>
      <c r="G126" s="39">
        <f>F126*E126</f>
        <v>90000</v>
      </c>
      <c r="H126" s="722" t="s">
        <v>1</v>
      </c>
      <c r="I126" s="722" t="s">
        <v>1</v>
      </c>
      <c r="J126" s="722" t="s">
        <v>1</v>
      </c>
      <c r="K126" s="722" t="s">
        <v>1</v>
      </c>
      <c r="L126" s="716"/>
      <c r="M126" s="45" t="s">
        <v>124</v>
      </c>
      <c r="N126" s="45" t="s">
        <v>125</v>
      </c>
      <c r="O126" s="41">
        <v>3</v>
      </c>
      <c r="P126" s="41">
        <v>1</v>
      </c>
      <c r="Q126" s="41">
        <v>1</v>
      </c>
      <c r="R126" s="41">
        <v>1</v>
      </c>
    </row>
    <row r="127" spans="1:18" x14ac:dyDescent="0.25">
      <c r="A127" s="718"/>
      <c r="B127" s="718"/>
      <c r="C127" s="720"/>
      <c r="D127" s="40" t="s">
        <v>64</v>
      </c>
      <c r="E127" s="41">
        <v>200</v>
      </c>
      <c r="F127" s="39">
        <v>750</v>
      </c>
      <c r="G127" s="39">
        <f t="shared" ref="G127:G129" si="9">F127*E127</f>
        <v>150000</v>
      </c>
      <c r="H127" s="723"/>
      <c r="I127" s="723"/>
      <c r="J127" s="723"/>
      <c r="K127" s="723"/>
      <c r="L127" s="716"/>
      <c r="M127" s="45" t="s">
        <v>124</v>
      </c>
      <c r="N127" s="45" t="s">
        <v>125</v>
      </c>
      <c r="O127" s="41">
        <v>3</v>
      </c>
      <c r="P127" s="41">
        <v>1</v>
      </c>
      <c r="Q127" s="41">
        <v>1</v>
      </c>
      <c r="R127" s="41">
        <v>1</v>
      </c>
    </row>
    <row r="128" spans="1:18" x14ac:dyDescent="0.25">
      <c r="A128" s="718"/>
      <c r="B128" s="718"/>
      <c r="C128" s="720"/>
      <c r="D128" s="40" t="s">
        <v>149</v>
      </c>
      <c r="E128" s="41">
        <v>200</v>
      </c>
      <c r="F128" s="39">
        <v>225</v>
      </c>
      <c r="G128" s="39">
        <f t="shared" si="9"/>
        <v>45000</v>
      </c>
      <c r="H128" s="723"/>
      <c r="I128" s="723"/>
      <c r="J128" s="723"/>
      <c r="K128" s="723"/>
      <c r="L128" s="716"/>
      <c r="M128" s="45" t="s">
        <v>124</v>
      </c>
      <c r="N128" s="45" t="s">
        <v>125</v>
      </c>
      <c r="O128" s="41">
        <v>3</v>
      </c>
      <c r="P128" s="41">
        <v>3</v>
      </c>
      <c r="Q128" s="41">
        <v>5</v>
      </c>
      <c r="R128" s="41">
        <v>1</v>
      </c>
    </row>
    <row r="129" spans="1:18" x14ac:dyDescent="0.25">
      <c r="A129" s="718"/>
      <c r="B129" s="718"/>
      <c r="C129" s="721"/>
      <c r="D129" s="40" t="s">
        <v>150</v>
      </c>
      <c r="E129" s="41">
        <v>10</v>
      </c>
      <c r="F129" s="39">
        <v>500</v>
      </c>
      <c r="G129" s="39">
        <f t="shared" si="9"/>
        <v>5000</v>
      </c>
      <c r="H129" s="724"/>
      <c r="I129" s="724"/>
      <c r="J129" s="724"/>
      <c r="K129" s="724"/>
      <c r="L129" s="716"/>
      <c r="M129" s="45" t="s">
        <v>124</v>
      </c>
      <c r="N129" s="45" t="s">
        <v>125</v>
      </c>
      <c r="O129" s="41">
        <v>3</v>
      </c>
      <c r="P129" s="41">
        <v>3</v>
      </c>
      <c r="Q129" s="41">
        <v>5</v>
      </c>
      <c r="R129" s="41">
        <v>1</v>
      </c>
    </row>
    <row r="130" spans="1:18" x14ac:dyDescent="0.25">
      <c r="A130" s="725" t="s">
        <v>151</v>
      </c>
      <c r="B130" s="725"/>
      <c r="C130" s="719">
        <f>G130+G131+G132</f>
        <v>140000</v>
      </c>
      <c r="D130" s="40" t="s">
        <v>44</v>
      </c>
      <c r="E130" s="41">
        <v>200</v>
      </c>
      <c r="F130" s="39">
        <v>450</v>
      </c>
      <c r="G130" s="39">
        <f>+F130*E130</f>
        <v>90000</v>
      </c>
      <c r="H130" s="722" t="s">
        <v>1</v>
      </c>
      <c r="I130" s="722" t="s">
        <v>1</v>
      </c>
      <c r="J130" s="722" t="s">
        <v>1</v>
      </c>
      <c r="K130" s="722" t="s">
        <v>1</v>
      </c>
      <c r="L130" s="716"/>
      <c r="M130" s="45" t="s">
        <v>124</v>
      </c>
      <c r="N130" s="45" t="s">
        <v>125</v>
      </c>
      <c r="O130" s="45">
        <v>3</v>
      </c>
      <c r="P130" s="45">
        <v>1</v>
      </c>
      <c r="Q130" s="45">
        <v>1</v>
      </c>
      <c r="R130" s="45">
        <v>1</v>
      </c>
    </row>
    <row r="131" spans="1:18" x14ac:dyDescent="0.25">
      <c r="A131" s="725"/>
      <c r="B131" s="725"/>
      <c r="C131" s="720"/>
      <c r="D131" s="40" t="s">
        <v>149</v>
      </c>
      <c r="E131" s="41">
        <v>200</v>
      </c>
      <c r="F131" s="39">
        <v>225</v>
      </c>
      <c r="G131" s="39">
        <f>+F131*E131</f>
        <v>45000</v>
      </c>
      <c r="H131" s="723"/>
      <c r="I131" s="723"/>
      <c r="J131" s="723"/>
      <c r="K131" s="723"/>
      <c r="L131" s="716"/>
      <c r="M131" s="45" t="s">
        <v>124</v>
      </c>
      <c r="N131" s="45" t="s">
        <v>125</v>
      </c>
      <c r="O131" s="45">
        <v>3</v>
      </c>
      <c r="P131" s="45">
        <v>3</v>
      </c>
      <c r="Q131" s="45">
        <v>5</v>
      </c>
      <c r="R131" s="45" t="s">
        <v>147</v>
      </c>
    </row>
    <row r="132" spans="1:18" x14ac:dyDescent="0.25">
      <c r="A132" s="725"/>
      <c r="B132" s="725"/>
      <c r="C132" s="721"/>
      <c r="D132" s="40" t="s">
        <v>150</v>
      </c>
      <c r="E132" s="41">
        <v>10</v>
      </c>
      <c r="F132" s="39">
        <v>500</v>
      </c>
      <c r="G132" s="39">
        <f>+F132*E132</f>
        <v>5000</v>
      </c>
      <c r="H132" s="724"/>
      <c r="I132" s="724"/>
      <c r="J132" s="724"/>
      <c r="K132" s="724"/>
      <c r="L132" s="716"/>
      <c r="M132" s="45" t="s">
        <v>124</v>
      </c>
      <c r="N132" s="45" t="s">
        <v>125</v>
      </c>
      <c r="O132" s="45">
        <v>3</v>
      </c>
      <c r="P132" s="45">
        <v>3</v>
      </c>
      <c r="Q132" s="45" t="s">
        <v>152</v>
      </c>
      <c r="R132" s="45" t="s">
        <v>147</v>
      </c>
    </row>
    <row r="133" spans="1:18" x14ac:dyDescent="0.25">
      <c r="A133" s="717" t="s">
        <v>153</v>
      </c>
      <c r="B133" s="717"/>
      <c r="C133" s="719">
        <f>SUM(G133:G137)</f>
        <v>283250</v>
      </c>
      <c r="D133" s="40" t="s">
        <v>81</v>
      </c>
      <c r="E133" s="41">
        <v>120</v>
      </c>
      <c r="F133" s="39">
        <v>450</v>
      </c>
      <c r="G133" s="39">
        <f>E133*F133</f>
        <v>54000</v>
      </c>
      <c r="H133" s="722" t="s">
        <v>1</v>
      </c>
      <c r="I133" s="726" t="s">
        <v>1</v>
      </c>
      <c r="J133" s="722" t="s">
        <v>1</v>
      </c>
      <c r="K133" s="722" t="s">
        <v>1</v>
      </c>
      <c r="L133" s="716"/>
      <c r="M133" s="45" t="s">
        <v>124</v>
      </c>
      <c r="N133" s="45" t="s">
        <v>125</v>
      </c>
      <c r="O133" s="45">
        <v>3</v>
      </c>
      <c r="P133" s="45">
        <v>1</v>
      </c>
      <c r="Q133" s="45">
        <v>1</v>
      </c>
      <c r="R133" s="45">
        <v>1</v>
      </c>
    </row>
    <row r="134" spans="1:18" x14ac:dyDescent="0.25">
      <c r="A134" s="717"/>
      <c r="B134" s="717"/>
      <c r="C134" s="720"/>
      <c r="D134" s="40" t="s">
        <v>64</v>
      </c>
      <c r="E134" s="41">
        <v>120</v>
      </c>
      <c r="F134" s="39">
        <v>750</v>
      </c>
      <c r="G134" s="39">
        <f t="shared" ref="G134:G137" si="10">E134*F134</f>
        <v>90000</v>
      </c>
      <c r="H134" s="723"/>
      <c r="I134" s="727"/>
      <c r="J134" s="723"/>
      <c r="K134" s="723"/>
      <c r="L134" s="716"/>
      <c r="M134" s="45" t="s">
        <v>124</v>
      </c>
      <c r="N134" s="45" t="s">
        <v>125</v>
      </c>
      <c r="O134" s="45">
        <v>3</v>
      </c>
      <c r="P134" s="45" t="s">
        <v>147</v>
      </c>
      <c r="Q134" s="45" t="s">
        <v>147</v>
      </c>
      <c r="R134" s="41">
        <v>1</v>
      </c>
    </row>
    <row r="135" spans="1:18" x14ac:dyDescent="0.25">
      <c r="A135" s="717"/>
      <c r="B135" s="717"/>
      <c r="C135" s="720"/>
      <c r="D135" s="40" t="s">
        <v>154</v>
      </c>
      <c r="E135" s="41">
        <v>20</v>
      </c>
      <c r="F135" s="39">
        <v>2400</v>
      </c>
      <c r="G135" s="39">
        <f t="shared" si="10"/>
        <v>48000</v>
      </c>
      <c r="H135" s="723"/>
      <c r="I135" s="727"/>
      <c r="J135" s="723"/>
      <c r="K135" s="723"/>
      <c r="L135" s="716"/>
      <c r="M135" s="45" t="s">
        <v>124</v>
      </c>
      <c r="N135" s="45" t="s">
        <v>125</v>
      </c>
      <c r="O135" s="41">
        <v>2</v>
      </c>
      <c r="P135" s="41">
        <v>3</v>
      </c>
      <c r="Q135" s="41">
        <v>1</v>
      </c>
      <c r="R135" s="41">
        <v>1</v>
      </c>
    </row>
    <row r="136" spans="1:18" x14ac:dyDescent="0.25">
      <c r="A136" s="717"/>
      <c r="B136" s="717"/>
      <c r="C136" s="720"/>
      <c r="D136" s="40" t="s">
        <v>155</v>
      </c>
      <c r="E136" s="41">
        <v>20</v>
      </c>
      <c r="F136" s="39">
        <v>1500</v>
      </c>
      <c r="G136" s="39">
        <f t="shared" si="10"/>
        <v>30000</v>
      </c>
      <c r="H136" s="723"/>
      <c r="I136" s="727"/>
      <c r="J136" s="723"/>
      <c r="K136" s="723"/>
      <c r="L136" s="716"/>
      <c r="M136" s="45" t="s">
        <v>124</v>
      </c>
      <c r="N136" s="45" t="s">
        <v>125</v>
      </c>
      <c r="O136" s="41">
        <v>2</v>
      </c>
      <c r="P136" s="41">
        <v>3</v>
      </c>
      <c r="Q136" s="41">
        <v>1</v>
      </c>
      <c r="R136" s="41">
        <v>1</v>
      </c>
    </row>
    <row r="137" spans="1:18" x14ac:dyDescent="0.25">
      <c r="A137" s="717"/>
      <c r="B137" s="717"/>
      <c r="C137" s="721"/>
      <c r="D137" s="40" t="s">
        <v>85</v>
      </c>
      <c r="E137" s="41">
        <v>250</v>
      </c>
      <c r="F137" s="39">
        <v>245</v>
      </c>
      <c r="G137" s="39">
        <f t="shared" si="10"/>
        <v>61250</v>
      </c>
      <c r="H137" s="724"/>
      <c r="I137" s="728"/>
      <c r="J137" s="724"/>
      <c r="K137" s="724"/>
      <c r="L137" s="716"/>
      <c r="M137" s="45" t="s">
        <v>124</v>
      </c>
      <c r="N137" s="45" t="s">
        <v>125</v>
      </c>
      <c r="O137" s="41">
        <v>3</v>
      </c>
      <c r="P137" s="41">
        <v>7</v>
      </c>
      <c r="Q137" s="41">
        <v>1</v>
      </c>
      <c r="R137" s="41">
        <v>2</v>
      </c>
    </row>
    <row r="138" spans="1:18" x14ac:dyDescent="0.25">
      <c r="A138" s="729"/>
      <c r="B138" s="729"/>
      <c r="C138" s="730"/>
      <c r="D138" s="47"/>
      <c r="E138" s="48"/>
      <c r="F138" s="49"/>
      <c r="G138" s="49">
        <f t="shared" ref="G138:G140" si="11">F138*E138</f>
        <v>0</v>
      </c>
      <c r="H138" s="50">
        <f t="shared" ref="H138:H140" si="12">G138/2</f>
        <v>0</v>
      </c>
      <c r="I138" s="49">
        <f t="shared" ref="I138:I140" si="13">G138/2</f>
        <v>0</v>
      </c>
      <c r="J138" s="49"/>
      <c r="K138" s="49"/>
      <c r="L138" s="716"/>
      <c r="M138" s="45"/>
      <c r="N138" s="45"/>
      <c r="O138" s="41"/>
      <c r="P138" s="41"/>
      <c r="Q138" s="41"/>
      <c r="R138" s="41"/>
    </row>
    <row r="139" spans="1:18" x14ac:dyDescent="0.25">
      <c r="A139" s="729"/>
      <c r="B139" s="729"/>
      <c r="C139" s="730"/>
      <c r="D139" s="47"/>
      <c r="E139" s="48"/>
      <c r="F139" s="49"/>
      <c r="G139" s="49">
        <f t="shared" si="11"/>
        <v>0</v>
      </c>
      <c r="H139" s="50">
        <f t="shared" si="12"/>
        <v>0</v>
      </c>
      <c r="I139" s="49">
        <f t="shared" si="13"/>
        <v>0</v>
      </c>
      <c r="J139" s="49"/>
      <c r="K139" s="49"/>
      <c r="L139" s="716"/>
      <c r="M139" s="45"/>
      <c r="N139" s="41"/>
      <c r="O139" s="41"/>
      <c r="P139" s="41"/>
      <c r="Q139" s="41"/>
      <c r="R139" s="41"/>
    </row>
    <row r="140" spans="1:18" x14ac:dyDescent="0.25">
      <c r="A140" s="729"/>
      <c r="B140" s="729"/>
      <c r="C140" s="730"/>
      <c r="D140" s="47"/>
      <c r="E140" s="48"/>
      <c r="F140" s="49"/>
      <c r="G140" s="49">
        <f t="shared" si="11"/>
        <v>0</v>
      </c>
      <c r="H140" s="50">
        <f t="shared" si="12"/>
        <v>0</v>
      </c>
      <c r="I140" s="49">
        <f t="shared" si="13"/>
        <v>0</v>
      </c>
      <c r="J140" s="49"/>
      <c r="K140" s="49"/>
      <c r="L140" s="716"/>
      <c r="M140" s="45"/>
      <c r="N140" s="45"/>
      <c r="O140" s="41"/>
      <c r="P140" s="41"/>
      <c r="Q140" s="41"/>
      <c r="R140" s="41"/>
    </row>
    <row r="141" spans="1:18" x14ac:dyDescent="0.25">
      <c r="A141" s="51"/>
      <c r="B141" s="51"/>
      <c r="C141" s="51"/>
      <c r="D141" s="51"/>
      <c r="E141" s="51"/>
      <c r="F141" s="51"/>
      <c r="G141" s="51"/>
      <c r="H141" s="51"/>
      <c r="I141" s="51"/>
      <c r="J141" s="51"/>
      <c r="K141" s="51"/>
      <c r="L141" s="716"/>
      <c r="M141" s="52"/>
      <c r="N141" s="52"/>
      <c r="O141" s="53"/>
      <c r="P141" s="53"/>
      <c r="Q141" s="53"/>
      <c r="R141" s="53"/>
    </row>
    <row r="142" spans="1:18" customFormat="1" ht="15.75" customHeight="1" x14ac:dyDescent="0.25">
      <c r="A142" s="792" t="s">
        <v>166</v>
      </c>
      <c r="B142" s="792" t="s">
        <v>0</v>
      </c>
      <c r="C142" s="792"/>
      <c r="D142" s="793"/>
      <c r="E142" s="448"/>
      <c r="F142" s="794"/>
      <c r="G142" s="794"/>
      <c r="H142" s="448"/>
      <c r="I142" s="448"/>
      <c r="J142" s="448"/>
      <c r="K142" s="448"/>
      <c r="L142" s="448"/>
      <c r="M142" s="448"/>
      <c r="N142" s="448"/>
      <c r="O142" s="448"/>
      <c r="P142" s="448"/>
      <c r="Q142" s="448"/>
      <c r="R142" s="448"/>
    </row>
    <row r="143" spans="1:18" customFormat="1" ht="15.75" customHeight="1" x14ac:dyDescent="0.25">
      <c r="A143" s="792" t="s">
        <v>3</v>
      </c>
      <c r="B143" s="792" t="s">
        <v>0</v>
      </c>
      <c r="C143" s="792"/>
      <c r="D143" s="792"/>
      <c r="E143" s="448"/>
      <c r="F143" s="794"/>
      <c r="G143" s="794"/>
      <c r="H143" s="448"/>
      <c r="I143" s="448"/>
      <c r="J143" s="448"/>
      <c r="K143" s="448"/>
      <c r="L143" s="448"/>
      <c r="M143" s="448"/>
      <c r="N143" s="448"/>
      <c r="O143" s="448"/>
      <c r="P143" s="448"/>
      <c r="Q143" s="448"/>
      <c r="R143" s="448"/>
    </row>
    <row r="144" spans="1:18" customFormat="1" ht="15.75" customHeight="1" x14ac:dyDescent="0.25">
      <c r="A144" s="792" t="s">
        <v>3</v>
      </c>
      <c r="B144" s="792" t="s">
        <v>167</v>
      </c>
      <c r="C144" s="792"/>
      <c r="D144" s="792"/>
      <c r="E144" s="448"/>
      <c r="F144" s="794"/>
      <c r="G144" s="795"/>
      <c r="H144" s="796"/>
      <c r="I144" s="796"/>
      <c r="J144" s="448"/>
      <c r="K144" s="448"/>
      <c r="L144" s="448"/>
      <c r="M144" s="448"/>
      <c r="N144" s="448"/>
      <c r="O144" s="448"/>
      <c r="P144" s="448"/>
      <c r="Q144" s="448"/>
      <c r="R144" s="448"/>
    </row>
    <row r="145" spans="1:18" customFormat="1" ht="15.75" customHeight="1" x14ac:dyDescent="0.25">
      <c r="A145" s="792" t="s">
        <v>5</v>
      </c>
      <c r="B145" s="792" t="s">
        <v>168</v>
      </c>
      <c r="C145" s="792"/>
      <c r="D145" s="792"/>
      <c r="E145" s="448"/>
      <c r="F145" s="794"/>
      <c r="G145" s="795"/>
      <c r="H145" s="796"/>
      <c r="I145" s="796"/>
      <c r="J145" s="448"/>
      <c r="K145" s="448"/>
      <c r="L145" s="448"/>
      <c r="M145" s="448"/>
      <c r="N145" s="448"/>
      <c r="O145" s="448"/>
      <c r="P145" s="448"/>
      <c r="Q145" s="448"/>
      <c r="R145" s="448"/>
    </row>
    <row r="146" spans="1:18" customFormat="1" ht="15.75" customHeight="1" x14ac:dyDescent="0.25">
      <c r="A146" s="792" t="s">
        <v>7</v>
      </c>
      <c r="B146" s="792" t="s">
        <v>169</v>
      </c>
      <c r="C146" s="792"/>
      <c r="D146" s="792"/>
      <c r="E146" s="448"/>
      <c r="F146" s="794"/>
      <c r="G146" s="795"/>
      <c r="H146" s="796"/>
      <c r="I146" s="796"/>
      <c r="J146" s="448"/>
      <c r="K146" s="448"/>
      <c r="L146" s="448"/>
      <c r="M146" s="448"/>
      <c r="N146" s="448"/>
      <c r="O146" s="448"/>
      <c r="P146" s="448"/>
      <c r="Q146" s="448"/>
      <c r="R146" s="448"/>
    </row>
    <row r="147" spans="1:18" customFormat="1" ht="15.75" customHeight="1" x14ac:dyDescent="0.25">
      <c r="A147" s="792" t="s">
        <v>9</v>
      </c>
      <c r="B147" s="797" t="s">
        <v>170</v>
      </c>
      <c r="C147" s="798"/>
      <c r="D147" s="798"/>
      <c r="E147" s="448"/>
      <c r="F147" s="794"/>
      <c r="G147" s="799"/>
      <c r="H147" s="798"/>
      <c r="I147" s="798"/>
      <c r="J147" s="448"/>
      <c r="K147" s="448"/>
      <c r="L147" s="448"/>
      <c r="M147" s="448"/>
      <c r="N147" s="448"/>
      <c r="O147" s="448"/>
      <c r="P147" s="448"/>
      <c r="Q147" s="448"/>
      <c r="R147" s="448"/>
    </row>
    <row r="148" spans="1:18" customFormat="1" ht="15.75" customHeight="1" x14ac:dyDescent="0.25">
      <c r="A148" s="792" t="s">
        <v>171</v>
      </c>
      <c r="B148" s="797" t="s">
        <v>172</v>
      </c>
      <c r="C148" s="798"/>
      <c r="D148" s="798"/>
      <c r="E148" s="448"/>
      <c r="F148" s="794"/>
      <c r="G148" s="799"/>
      <c r="H148" s="798"/>
      <c r="I148" s="798"/>
      <c r="J148" s="448"/>
      <c r="K148" s="448"/>
      <c r="L148" s="448"/>
      <c r="M148" s="448"/>
      <c r="N148" s="448"/>
      <c r="O148" s="448"/>
      <c r="P148" s="448"/>
      <c r="Q148" s="448"/>
      <c r="R148" s="448"/>
    </row>
    <row r="149" spans="1:18" customFormat="1" ht="15.75" customHeight="1" x14ac:dyDescent="0.25">
      <c r="A149" s="792" t="s">
        <v>173</v>
      </c>
      <c r="B149" s="796"/>
      <c r="C149" s="796"/>
      <c r="D149" s="800"/>
      <c r="E149" s="448"/>
      <c r="F149" s="794"/>
      <c r="G149" s="801"/>
      <c r="H149" s="800"/>
      <c r="I149" s="800"/>
      <c r="J149" s="802" t="s">
        <v>174</v>
      </c>
      <c r="K149" s="803"/>
      <c r="L149" s="804">
        <f>L155+L201+L243+L260</f>
        <v>16583548</v>
      </c>
      <c r="M149" s="448"/>
      <c r="N149" s="448"/>
      <c r="O149" s="448"/>
      <c r="P149" s="448"/>
      <c r="Q149" s="448"/>
      <c r="R149" s="448"/>
    </row>
    <row r="150" spans="1:18" customFormat="1" ht="15.75" customHeight="1" x14ac:dyDescent="0.25">
      <c r="A150" s="805"/>
      <c r="B150" s="806"/>
      <c r="C150" s="800"/>
      <c r="D150" s="800"/>
      <c r="E150" s="448"/>
      <c r="F150" s="794"/>
      <c r="G150" s="801"/>
      <c r="H150" s="800"/>
      <c r="I150" s="800"/>
      <c r="J150" s="448"/>
      <c r="K150" s="448"/>
      <c r="L150" s="448"/>
      <c r="M150" s="448"/>
      <c r="N150" s="448"/>
      <c r="O150" s="448"/>
      <c r="P150" s="448"/>
      <c r="Q150" s="448"/>
      <c r="R150" s="448"/>
    </row>
    <row r="151" spans="1:18" customFormat="1" ht="15.75" customHeight="1" x14ac:dyDescent="0.25">
      <c r="A151" s="807" t="s">
        <v>175</v>
      </c>
      <c r="B151" s="800"/>
      <c r="C151" s="800"/>
      <c r="D151" s="800"/>
      <c r="E151" s="800"/>
      <c r="F151" s="801"/>
      <c r="G151" s="801"/>
      <c r="H151" s="800"/>
      <c r="I151" s="800"/>
      <c r="J151" s="800"/>
      <c r="K151" s="800"/>
      <c r="L151" s="800"/>
      <c r="M151" s="448"/>
      <c r="N151" s="448"/>
      <c r="O151" s="448"/>
      <c r="P151" s="448"/>
      <c r="Q151" s="448"/>
      <c r="R151" s="448"/>
    </row>
    <row r="152" spans="1:18" customFormat="1" ht="15.75" customHeight="1" x14ac:dyDescent="0.25">
      <c r="A152" s="808" t="s">
        <v>11</v>
      </c>
      <c r="B152" s="808"/>
      <c r="C152" s="808"/>
      <c r="D152" s="808"/>
      <c r="E152" s="808"/>
      <c r="F152" s="808"/>
      <c r="G152" s="808"/>
      <c r="H152" s="808"/>
      <c r="I152" s="808"/>
      <c r="J152" s="808"/>
      <c r="K152" s="808"/>
      <c r="L152" s="808"/>
      <c r="M152" s="808"/>
      <c r="N152" s="808"/>
      <c r="O152" s="808"/>
      <c r="P152" s="808"/>
      <c r="Q152" s="808"/>
      <c r="R152" s="808"/>
    </row>
    <row r="153" spans="1:18" customFormat="1" ht="15.75" customHeight="1" x14ac:dyDescent="0.25">
      <c r="A153" s="488" t="s">
        <v>121</v>
      </c>
      <c r="B153" s="484" t="s">
        <v>12</v>
      </c>
      <c r="C153" s="485"/>
      <c r="D153" s="486" t="s">
        <v>13</v>
      </c>
      <c r="E153" s="486" t="s">
        <v>14</v>
      </c>
      <c r="F153" s="699" t="s">
        <v>15</v>
      </c>
      <c r="G153" s="699" t="s">
        <v>16</v>
      </c>
      <c r="H153" s="487" t="s">
        <v>17</v>
      </c>
      <c r="I153" s="473"/>
      <c r="J153" s="473"/>
      <c r="K153" s="474"/>
      <c r="L153" s="488" t="s">
        <v>18</v>
      </c>
      <c r="M153" s="484" t="s">
        <v>19</v>
      </c>
      <c r="N153" s="1103"/>
      <c r="O153" s="1103"/>
      <c r="P153" s="1103"/>
      <c r="Q153" s="1103"/>
      <c r="R153" s="485"/>
    </row>
    <row r="154" spans="1:18" customFormat="1" ht="15.75" customHeight="1" x14ac:dyDescent="0.25">
      <c r="A154" s="470"/>
      <c r="B154" s="477"/>
      <c r="C154" s="474"/>
      <c r="D154" s="470"/>
      <c r="E154" s="470"/>
      <c r="F154" s="470"/>
      <c r="G154" s="470"/>
      <c r="H154" s="65" t="s">
        <v>20</v>
      </c>
      <c r="I154" s="65" t="s">
        <v>37</v>
      </c>
      <c r="J154" s="65" t="s">
        <v>21</v>
      </c>
      <c r="K154" s="65" t="s">
        <v>22</v>
      </c>
      <c r="L154" s="470"/>
      <c r="M154" s="477"/>
      <c r="N154" s="473"/>
      <c r="O154" s="473"/>
      <c r="P154" s="473"/>
      <c r="Q154" s="473"/>
      <c r="R154" s="474"/>
    </row>
    <row r="155" spans="1:18" customFormat="1" ht="165" customHeight="1" x14ac:dyDescent="0.25">
      <c r="A155" s="433" t="s">
        <v>176</v>
      </c>
      <c r="B155" s="1104" t="s">
        <v>177</v>
      </c>
      <c r="C155" s="476"/>
      <c r="D155" s="433" t="s">
        <v>178</v>
      </c>
      <c r="E155" s="72" t="s">
        <v>179</v>
      </c>
      <c r="F155" s="74">
        <v>7</v>
      </c>
      <c r="G155" s="74">
        <v>7</v>
      </c>
      <c r="H155" s="81">
        <v>2</v>
      </c>
      <c r="I155" s="81">
        <v>2</v>
      </c>
      <c r="J155" s="81">
        <v>2</v>
      </c>
      <c r="K155" s="81">
        <v>2</v>
      </c>
      <c r="L155" s="74">
        <f>+C160+C164+C169+C174+C182+C187+C192</f>
        <v>5972964</v>
      </c>
      <c r="M155" s="1105"/>
      <c r="N155" s="475"/>
      <c r="O155" s="475"/>
      <c r="P155" s="475"/>
      <c r="Q155" s="475"/>
      <c r="R155" s="476"/>
    </row>
    <row r="156" spans="1:18" customFormat="1" ht="15.75" customHeight="1" x14ac:dyDescent="0.25">
      <c r="A156" s="448"/>
      <c r="B156" s="448"/>
      <c r="C156" s="448"/>
      <c r="D156" s="448"/>
      <c r="E156" s="448"/>
      <c r="F156" s="794"/>
      <c r="G156" s="794"/>
      <c r="H156" s="448"/>
      <c r="I156" s="448"/>
      <c r="J156" s="448"/>
      <c r="K156" s="448"/>
      <c r="L156" s="448"/>
      <c r="M156" s="448"/>
      <c r="N156" s="448"/>
      <c r="O156" s="448"/>
      <c r="P156" s="448"/>
      <c r="Q156" s="448"/>
      <c r="R156" s="448"/>
    </row>
    <row r="157" spans="1:18" customFormat="1" ht="15.75" customHeight="1" x14ac:dyDescent="0.25">
      <c r="A157" s="815" t="s">
        <v>165</v>
      </c>
      <c r="B157" s="796"/>
      <c r="C157" s="796"/>
      <c r="D157" s="796"/>
      <c r="E157" s="796"/>
      <c r="F157" s="795"/>
      <c r="G157" s="795"/>
      <c r="H157" s="796"/>
      <c r="I157" s="796"/>
      <c r="J157" s="796"/>
      <c r="K157" s="796"/>
      <c r="L157" s="796"/>
      <c r="M157" s="796"/>
      <c r="N157" s="796"/>
      <c r="O157" s="796"/>
      <c r="P157" s="796"/>
      <c r="Q157" s="796"/>
      <c r="R157" s="796"/>
    </row>
    <row r="158" spans="1:18" customFormat="1" ht="15.75" customHeight="1" x14ac:dyDescent="0.25">
      <c r="A158" s="484" t="s">
        <v>27</v>
      </c>
      <c r="B158" s="485"/>
      <c r="C158" s="486" t="s">
        <v>28</v>
      </c>
      <c r="D158" s="487" t="s">
        <v>29</v>
      </c>
      <c r="E158" s="473"/>
      <c r="F158" s="473"/>
      <c r="G158" s="474"/>
      <c r="H158" s="487" t="s">
        <v>30</v>
      </c>
      <c r="I158" s="473"/>
      <c r="J158" s="473"/>
      <c r="K158" s="474"/>
      <c r="L158" s="488" t="s">
        <v>31</v>
      </c>
      <c r="M158" s="487" t="s">
        <v>32</v>
      </c>
      <c r="N158" s="473"/>
      <c r="O158" s="473"/>
      <c r="P158" s="473"/>
      <c r="Q158" s="473"/>
      <c r="R158" s="474"/>
    </row>
    <row r="159" spans="1:18" customFormat="1" ht="49.5" customHeight="1" thickBot="1" x14ac:dyDescent="0.3">
      <c r="A159" s="477"/>
      <c r="B159" s="474"/>
      <c r="C159" s="470"/>
      <c r="D159" s="65" t="s">
        <v>33</v>
      </c>
      <c r="E159" s="65" t="s">
        <v>34</v>
      </c>
      <c r="F159" s="69" t="s">
        <v>35</v>
      </c>
      <c r="G159" s="69" t="s">
        <v>36</v>
      </c>
      <c r="H159" s="65" t="s">
        <v>20</v>
      </c>
      <c r="I159" s="65" t="s">
        <v>37</v>
      </c>
      <c r="J159" s="65" t="s">
        <v>21</v>
      </c>
      <c r="K159" s="65" t="s">
        <v>22</v>
      </c>
      <c r="L159" s="470"/>
      <c r="M159" s="70" t="s">
        <v>38</v>
      </c>
      <c r="N159" s="71" t="s">
        <v>39</v>
      </c>
      <c r="O159" s="71" t="s">
        <v>40</v>
      </c>
      <c r="P159" s="71" t="s">
        <v>41</v>
      </c>
      <c r="Q159" s="71" t="s">
        <v>42</v>
      </c>
      <c r="R159" s="71" t="s">
        <v>43</v>
      </c>
    </row>
    <row r="160" spans="1:18" customFormat="1" ht="31.5" customHeight="1" thickTop="1" x14ac:dyDescent="0.25">
      <c r="A160" s="700" t="s">
        <v>180</v>
      </c>
      <c r="B160" s="476"/>
      <c r="C160" s="701">
        <f>SUM(G160:G163)</f>
        <v>1613000</v>
      </c>
      <c r="D160" s="66" t="s">
        <v>181</v>
      </c>
      <c r="E160" s="66">
        <v>1</v>
      </c>
      <c r="F160" s="67">
        <v>180000</v>
      </c>
      <c r="G160" s="67">
        <f t="shared" ref="G160:G165" si="14">+F160*E160</f>
        <v>180000</v>
      </c>
      <c r="H160" s="66">
        <f t="shared" ref="H160:H161" si="15">+G160</f>
        <v>180000</v>
      </c>
      <c r="I160" s="66"/>
      <c r="J160" s="66"/>
      <c r="K160" s="66"/>
      <c r="L160" s="483" t="s">
        <v>182</v>
      </c>
      <c r="M160" s="73" t="s">
        <v>124</v>
      </c>
      <c r="N160" s="73" t="s">
        <v>183</v>
      </c>
      <c r="O160" s="66">
        <v>2</v>
      </c>
      <c r="P160" s="66">
        <v>4</v>
      </c>
      <c r="Q160" s="66">
        <v>1</v>
      </c>
      <c r="R160" s="66">
        <v>1</v>
      </c>
    </row>
    <row r="161" spans="1:18" customFormat="1" ht="15.75" customHeight="1" x14ac:dyDescent="0.25">
      <c r="A161" s="695"/>
      <c r="B161" s="485"/>
      <c r="C161" s="471"/>
      <c r="D161" s="66" t="s">
        <v>184</v>
      </c>
      <c r="E161" s="66">
        <v>5</v>
      </c>
      <c r="F161" s="67">
        <v>50000</v>
      </c>
      <c r="G161" s="67">
        <f t="shared" si="14"/>
        <v>250000</v>
      </c>
      <c r="H161" s="66">
        <f t="shared" si="15"/>
        <v>250000</v>
      </c>
      <c r="I161" s="66"/>
      <c r="J161" s="66"/>
      <c r="K161" s="66"/>
      <c r="L161" s="471"/>
      <c r="M161" s="73" t="s">
        <v>124</v>
      </c>
      <c r="N161" s="73" t="s">
        <v>183</v>
      </c>
      <c r="O161" s="66">
        <v>2</v>
      </c>
      <c r="P161" s="66">
        <v>4</v>
      </c>
      <c r="Q161" s="66">
        <v>1</v>
      </c>
      <c r="R161" s="66">
        <v>1</v>
      </c>
    </row>
    <row r="162" spans="1:18" customFormat="1" ht="15.75" customHeight="1" x14ac:dyDescent="0.25">
      <c r="A162" s="695"/>
      <c r="B162" s="485"/>
      <c r="C162" s="471"/>
      <c r="D162" s="66" t="s">
        <v>185</v>
      </c>
      <c r="E162" s="66">
        <v>1</v>
      </c>
      <c r="F162" s="67">
        <f>300*65*14</f>
        <v>273000</v>
      </c>
      <c r="G162" s="67">
        <f t="shared" si="14"/>
        <v>273000</v>
      </c>
      <c r="H162" s="66">
        <f>G162</f>
        <v>273000</v>
      </c>
      <c r="I162" s="66"/>
      <c r="J162" s="66"/>
      <c r="K162" s="66"/>
      <c r="L162" s="471"/>
      <c r="M162" s="73" t="s">
        <v>124</v>
      </c>
      <c r="N162" s="73" t="s">
        <v>183</v>
      </c>
      <c r="O162" s="66">
        <v>2</v>
      </c>
      <c r="P162" s="66">
        <v>3</v>
      </c>
      <c r="Q162" s="66">
        <v>2</v>
      </c>
      <c r="R162" s="66">
        <v>1</v>
      </c>
    </row>
    <row r="163" spans="1:18" customFormat="1" ht="15.75" customHeight="1" x14ac:dyDescent="0.25">
      <c r="A163" s="477"/>
      <c r="B163" s="474"/>
      <c r="C163" s="470"/>
      <c r="D163" s="66" t="s">
        <v>186</v>
      </c>
      <c r="E163" s="66">
        <v>5</v>
      </c>
      <c r="F163" s="67">
        <f>200*65*14</f>
        <v>182000</v>
      </c>
      <c r="G163" s="67">
        <f t="shared" si="14"/>
        <v>910000</v>
      </c>
      <c r="H163" s="66">
        <f>F163*5</f>
        <v>910000</v>
      </c>
      <c r="I163" s="66"/>
      <c r="J163" s="66"/>
      <c r="K163" s="66"/>
      <c r="L163" s="470"/>
      <c r="M163" s="73" t="s">
        <v>124</v>
      </c>
      <c r="N163" s="73" t="s">
        <v>183</v>
      </c>
      <c r="O163" s="66">
        <v>2</v>
      </c>
      <c r="P163" s="66">
        <v>3</v>
      </c>
      <c r="Q163" s="66">
        <v>2</v>
      </c>
      <c r="R163" s="66">
        <v>1</v>
      </c>
    </row>
    <row r="164" spans="1:18" customFormat="1" ht="32.25" customHeight="1" x14ac:dyDescent="0.25">
      <c r="A164" s="700" t="s">
        <v>187</v>
      </c>
      <c r="B164" s="476"/>
      <c r="C164" s="482">
        <f>SUM(G164:G167)</f>
        <v>917000</v>
      </c>
      <c r="D164" s="66" t="s">
        <v>181</v>
      </c>
      <c r="E164" s="75">
        <v>1</v>
      </c>
      <c r="F164" s="67">
        <v>180000</v>
      </c>
      <c r="G164" s="67">
        <f t="shared" si="14"/>
        <v>180000</v>
      </c>
      <c r="H164" s="66"/>
      <c r="I164" s="66"/>
      <c r="J164" s="66">
        <f t="shared" ref="J164:J167" si="16">+G164</f>
        <v>180000</v>
      </c>
      <c r="K164" s="66"/>
      <c r="L164" s="483" t="s">
        <v>182</v>
      </c>
      <c r="M164" s="73" t="s">
        <v>124</v>
      </c>
      <c r="N164" s="73" t="s">
        <v>183</v>
      </c>
      <c r="O164" s="66">
        <v>2</v>
      </c>
      <c r="P164" s="66">
        <v>4</v>
      </c>
      <c r="Q164" s="66">
        <v>1</v>
      </c>
      <c r="R164" s="66">
        <v>1</v>
      </c>
    </row>
    <row r="165" spans="1:18" customFormat="1" ht="15.75" customHeight="1" x14ac:dyDescent="0.25">
      <c r="A165" s="695"/>
      <c r="B165" s="485"/>
      <c r="C165" s="471"/>
      <c r="D165" s="66" t="s">
        <v>184</v>
      </c>
      <c r="E165" s="75">
        <v>2</v>
      </c>
      <c r="F165" s="67">
        <v>50000</v>
      </c>
      <c r="G165" s="67">
        <f t="shared" si="14"/>
        <v>100000</v>
      </c>
      <c r="H165" s="66"/>
      <c r="I165" s="66"/>
      <c r="J165" s="66">
        <f t="shared" si="16"/>
        <v>100000</v>
      </c>
      <c r="K165" s="66"/>
      <c r="L165" s="471"/>
      <c r="M165" s="73" t="s">
        <v>124</v>
      </c>
      <c r="N165" s="73" t="s">
        <v>183</v>
      </c>
      <c r="O165" s="66">
        <v>2</v>
      </c>
      <c r="P165" s="66">
        <v>4</v>
      </c>
      <c r="Q165" s="66">
        <v>1</v>
      </c>
      <c r="R165" s="66">
        <v>1</v>
      </c>
    </row>
    <row r="166" spans="1:18" customFormat="1" ht="15.75" customHeight="1" x14ac:dyDescent="0.25">
      <c r="A166" s="695"/>
      <c r="B166" s="485"/>
      <c r="C166" s="471"/>
      <c r="D166" s="66" t="s">
        <v>185</v>
      </c>
      <c r="E166" s="75">
        <v>1</v>
      </c>
      <c r="F166" s="67">
        <f>300*65*14</f>
        <v>273000</v>
      </c>
      <c r="G166" s="67">
        <f>F166</f>
        <v>273000</v>
      </c>
      <c r="H166" s="66"/>
      <c r="I166" s="66"/>
      <c r="J166" s="66">
        <f t="shared" si="16"/>
        <v>273000</v>
      </c>
      <c r="K166" s="66"/>
      <c r="L166" s="471"/>
      <c r="M166" s="73" t="s">
        <v>124</v>
      </c>
      <c r="N166" s="73" t="s">
        <v>183</v>
      </c>
      <c r="O166" s="66">
        <v>2</v>
      </c>
      <c r="P166" s="66">
        <v>4</v>
      </c>
      <c r="Q166" s="66">
        <v>2</v>
      </c>
      <c r="R166" s="66">
        <v>1</v>
      </c>
    </row>
    <row r="167" spans="1:18" customFormat="1" ht="15.75" customHeight="1" x14ac:dyDescent="0.25">
      <c r="A167" s="695"/>
      <c r="B167" s="485"/>
      <c r="C167" s="471"/>
      <c r="D167" s="66" t="s">
        <v>186</v>
      </c>
      <c r="E167" s="66">
        <v>2</v>
      </c>
      <c r="F167" s="67">
        <f>200*65*14</f>
        <v>182000</v>
      </c>
      <c r="G167" s="67">
        <f>F167*2</f>
        <v>364000</v>
      </c>
      <c r="H167" s="66"/>
      <c r="I167" s="66"/>
      <c r="J167" s="66">
        <f t="shared" si="16"/>
        <v>364000</v>
      </c>
      <c r="K167" s="66"/>
      <c r="L167" s="471"/>
      <c r="M167" s="73" t="s">
        <v>124</v>
      </c>
      <c r="N167" s="73" t="s">
        <v>183</v>
      </c>
      <c r="O167" s="66">
        <v>2</v>
      </c>
      <c r="P167" s="66">
        <v>4</v>
      </c>
      <c r="Q167" s="66">
        <v>2</v>
      </c>
      <c r="R167" s="66">
        <v>1</v>
      </c>
    </row>
    <row r="168" spans="1:18" customFormat="1" ht="15.75" customHeight="1" x14ac:dyDescent="0.25">
      <c r="A168" s="477"/>
      <c r="B168" s="474"/>
      <c r="C168" s="470"/>
      <c r="D168" s="75"/>
      <c r="E168" s="66"/>
      <c r="F168" s="67"/>
      <c r="G168" s="67"/>
      <c r="H168" s="66"/>
      <c r="I168" s="66"/>
      <c r="J168" s="66"/>
      <c r="K168" s="66"/>
      <c r="L168" s="470"/>
      <c r="M168" s="73"/>
      <c r="N168" s="73"/>
      <c r="O168" s="66"/>
      <c r="P168" s="66"/>
      <c r="Q168" s="66"/>
      <c r="R168" s="66"/>
    </row>
    <row r="169" spans="1:18" customFormat="1" ht="32.25" customHeight="1" x14ac:dyDescent="0.25">
      <c r="A169" s="700" t="s">
        <v>188</v>
      </c>
      <c r="B169" s="476"/>
      <c r="C169" s="482">
        <f>SUM(G169:G172)</f>
        <v>819234</v>
      </c>
      <c r="D169" s="66" t="s">
        <v>181</v>
      </c>
      <c r="E169" s="75">
        <v>2</v>
      </c>
      <c r="F169" s="67">
        <v>180000</v>
      </c>
      <c r="G169" s="67">
        <f t="shared" ref="G169:G172" si="17">+F169*E169</f>
        <v>360000</v>
      </c>
      <c r="H169" s="67"/>
      <c r="I169" s="67">
        <f t="shared" ref="I169:I172" si="18">+G169/2</f>
        <v>180000</v>
      </c>
      <c r="J169" s="66"/>
      <c r="K169" s="66">
        <f t="shared" ref="K169:K172" si="19">+G169/2</f>
        <v>180000</v>
      </c>
      <c r="L169" s="483" t="s">
        <v>182</v>
      </c>
      <c r="M169" s="73" t="s">
        <v>124</v>
      </c>
      <c r="N169" s="73" t="s">
        <v>183</v>
      </c>
      <c r="O169" s="66">
        <v>2</v>
      </c>
      <c r="P169" s="66">
        <v>4</v>
      </c>
      <c r="Q169" s="66">
        <v>1</v>
      </c>
      <c r="R169" s="66">
        <v>1</v>
      </c>
    </row>
    <row r="170" spans="1:18" customFormat="1" ht="15.75" customHeight="1" x14ac:dyDescent="0.25">
      <c r="A170" s="695"/>
      <c r="B170" s="485"/>
      <c r="C170" s="471"/>
      <c r="D170" s="66" t="s">
        <v>184</v>
      </c>
      <c r="E170" s="75">
        <v>4</v>
      </c>
      <c r="F170" s="67">
        <v>49500</v>
      </c>
      <c r="G170" s="67">
        <f t="shared" si="17"/>
        <v>198000</v>
      </c>
      <c r="H170" s="67"/>
      <c r="I170" s="67">
        <f t="shared" si="18"/>
        <v>99000</v>
      </c>
      <c r="J170" s="66"/>
      <c r="K170" s="66">
        <f t="shared" si="19"/>
        <v>99000</v>
      </c>
      <c r="L170" s="471"/>
      <c r="M170" s="73" t="s">
        <v>124</v>
      </c>
      <c r="N170" s="73" t="s">
        <v>183</v>
      </c>
      <c r="O170" s="66">
        <v>2</v>
      </c>
      <c r="P170" s="66">
        <v>4</v>
      </c>
      <c r="Q170" s="66">
        <v>1</v>
      </c>
      <c r="R170" s="66">
        <v>1</v>
      </c>
    </row>
    <row r="171" spans="1:18" customFormat="1" ht="15.75" customHeight="1" x14ac:dyDescent="0.25">
      <c r="A171" s="695"/>
      <c r="B171" s="485"/>
      <c r="C171" s="471"/>
      <c r="D171" s="66" t="s">
        <v>185</v>
      </c>
      <c r="E171" s="75">
        <v>2</v>
      </c>
      <c r="F171" s="67">
        <v>85185</v>
      </c>
      <c r="G171" s="67">
        <f t="shared" si="17"/>
        <v>170370</v>
      </c>
      <c r="H171" s="67"/>
      <c r="I171" s="67">
        <f t="shared" si="18"/>
        <v>85185</v>
      </c>
      <c r="J171" s="66"/>
      <c r="K171" s="66">
        <f t="shared" si="19"/>
        <v>85185</v>
      </c>
      <c r="L171" s="471"/>
      <c r="M171" s="73" t="s">
        <v>124</v>
      </c>
      <c r="N171" s="73" t="s">
        <v>183</v>
      </c>
      <c r="O171" s="66">
        <v>2</v>
      </c>
      <c r="P171" s="66">
        <v>3</v>
      </c>
      <c r="Q171" s="66">
        <v>2</v>
      </c>
      <c r="R171" s="66">
        <v>1</v>
      </c>
    </row>
    <row r="172" spans="1:18" customFormat="1" ht="15.75" customHeight="1" x14ac:dyDescent="0.25">
      <c r="A172" s="695"/>
      <c r="B172" s="485"/>
      <c r="C172" s="471"/>
      <c r="D172" s="66" t="s">
        <v>186</v>
      </c>
      <c r="E172" s="66">
        <v>4</v>
      </c>
      <c r="F172" s="67">
        <v>22716</v>
      </c>
      <c r="G172" s="67">
        <f t="shared" si="17"/>
        <v>90864</v>
      </c>
      <c r="H172" s="67"/>
      <c r="I172" s="67">
        <f t="shared" si="18"/>
        <v>45432</v>
      </c>
      <c r="J172" s="66"/>
      <c r="K172" s="66">
        <f t="shared" si="19"/>
        <v>45432</v>
      </c>
      <c r="L172" s="471"/>
      <c r="M172" s="73" t="s">
        <v>124</v>
      </c>
      <c r="N172" s="73" t="s">
        <v>183</v>
      </c>
      <c r="O172" s="66">
        <v>2</v>
      </c>
      <c r="P172" s="66">
        <v>3</v>
      </c>
      <c r="Q172" s="66">
        <v>2</v>
      </c>
      <c r="R172" s="66">
        <v>1</v>
      </c>
    </row>
    <row r="173" spans="1:18" customFormat="1" ht="15.75" customHeight="1" x14ac:dyDescent="0.25">
      <c r="A173" s="477"/>
      <c r="B173" s="474"/>
      <c r="C173" s="470"/>
      <c r="D173" s="75"/>
      <c r="E173" s="66"/>
      <c r="F173" s="67"/>
      <c r="G173" s="67"/>
      <c r="H173" s="66"/>
      <c r="I173" s="66"/>
      <c r="J173" s="66"/>
      <c r="K173" s="66"/>
      <c r="L173" s="470"/>
      <c r="M173" s="73"/>
      <c r="N173" s="73"/>
      <c r="O173" s="66"/>
      <c r="P173" s="66"/>
      <c r="Q173" s="66"/>
      <c r="R173" s="66"/>
    </row>
    <row r="174" spans="1:18" customFormat="1" ht="31.5" customHeight="1" x14ac:dyDescent="0.25">
      <c r="A174" s="700" t="s">
        <v>189</v>
      </c>
      <c r="B174" s="476"/>
      <c r="C174" s="701">
        <f>SUM(G174:G177)</f>
        <v>815000</v>
      </c>
      <c r="D174" s="66" t="s">
        <v>181</v>
      </c>
      <c r="E174" s="75">
        <v>1</v>
      </c>
      <c r="F174" s="67">
        <v>250000</v>
      </c>
      <c r="G174" s="67">
        <f t="shared" ref="G174:G177" si="20">+F174*E174</f>
        <v>250000</v>
      </c>
      <c r="H174" s="66">
        <f t="shared" ref="H174:H177" si="21">+G174</f>
        <v>250000</v>
      </c>
      <c r="I174" s="75"/>
      <c r="J174" s="66"/>
      <c r="K174" s="66"/>
      <c r="L174" s="483" t="s">
        <v>182</v>
      </c>
      <c r="M174" s="73" t="s">
        <v>124</v>
      </c>
      <c r="N174" s="73" t="s">
        <v>183</v>
      </c>
      <c r="O174" s="66">
        <v>2</v>
      </c>
      <c r="P174" s="66">
        <v>4</v>
      </c>
      <c r="Q174" s="66">
        <v>1</v>
      </c>
      <c r="R174" s="66">
        <v>1</v>
      </c>
    </row>
    <row r="175" spans="1:18" customFormat="1" ht="15.75" customHeight="1" x14ac:dyDescent="0.25">
      <c r="A175" s="695"/>
      <c r="B175" s="485"/>
      <c r="C175" s="471"/>
      <c r="D175" s="66" t="s">
        <v>185</v>
      </c>
      <c r="E175" s="75">
        <v>1</v>
      </c>
      <c r="F175" s="67">
        <f>400*65*5</f>
        <v>130000</v>
      </c>
      <c r="G175" s="67">
        <f t="shared" si="20"/>
        <v>130000</v>
      </c>
      <c r="H175" s="66">
        <f t="shared" si="21"/>
        <v>130000</v>
      </c>
      <c r="I175" s="75"/>
      <c r="J175" s="66"/>
      <c r="K175" s="66"/>
      <c r="L175" s="471"/>
      <c r="M175" s="73" t="s">
        <v>124</v>
      </c>
      <c r="N175" s="73" t="s">
        <v>183</v>
      </c>
      <c r="O175" s="66">
        <v>2</v>
      </c>
      <c r="P175" s="66">
        <v>3</v>
      </c>
      <c r="Q175" s="66">
        <v>2</v>
      </c>
      <c r="R175" s="66">
        <v>1</v>
      </c>
    </row>
    <row r="176" spans="1:18" customFormat="1" ht="15.75" customHeight="1" x14ac:dyDescent="0.25">
      <c r="A176" s="695"/>
      <c r="B176" s="485"/>
      <c r="C176" s="471"/>
      <c r="D176" s="66" t="s">
        <v>184</v>
      </c>
      <c r="E176" s="75">
        <v>3</v>
      </c>
      <c r="F176" s="67">
        <v>80000</v>
      </c>
      <c r="G176" s="67">
        <f t="shared" si="20"/>
        <v>240000</v>
      </c>
      <c r="H176" s="66">
        <f t="shared" si="21"/>
        <v>240000</v>
      </c>
      <c r="I176" s="75"/>
      <c r="J176" s="66"/>
      <c r="K176" s="66"/>
      <c r="L176" s="471"/>
      <c r="M176" s="73" t="s">
        <v>124</v>
      </c>
      <c r="N176" s="73" t="s">
        <v>183</v>
      </c>
      <c r="O176" s="66">
        <v>2</v>
      </c>
      <c r="P176" s="66">
        <v>4</v>
      </c>
      <c r="Q176" s="66">
        <v>1</v>
      </c>
      <c r="R176" s="66">
        <v>1</v>
      </c>
    </row>
    <row r="177" spans="1:18" customFormat="1" ht="15.75" customHeight="1" x14ac:dyDescent="0.25">
      <c r="A177" s="695"/>
      <c r="B177" s="485"/>
      <c r="C177" s="471"/>
      <c r="D177" s="66" t="s">
        <v>186</v>
      </c>
      <c r="E177" s="66">
        <v>3</v>
      </c>
      <c r="F177" s="67">
        <f>200*65*5</f>
        <v>65000</v>
      </c>
      <c r="G177" s="67">
        <f t="shared" si="20"/>
        <v>195000</v>
      </c>
      <c r="H177" s="66">
        <f t="shared" si="21"/>
        <v>195000</v>
      </c>
      <c r="I177" s="75"/>
      <c r="J177" s="66"/>
      <c r="K177" s="66"/>
      <c r="L177" s="470"/>
      <c r="M177" s="73" t="s">
        <v>124</v>
      </c>
      <c r="N177" s="73" t="s">
        <v>183</v>
      </c>
      <c r="O177" s="66">
        <v>2</v>
      </c>
      <c r="P177" s="66">
        <v>3</v>
      </c>
      <c r="Q177" s="66">
        <v>2</v>
      </c>
      <c r="R177" s="66">
        <v>1</v>
      </c>
    </row>
    <row r="178" spans="1:18" customFormat="1" ht="15.75" customHeight="1" x14ac:dyDescent="0.25">
      <c r="A178" s="695"/>
      <c r="B178" s="485"/>
      <c r="C178" s="471"/>
      <c r="D178" s="66"/>
      <c r="E178" s="75"/>
      <c r="F178" s="76"/>
      <c r="G178" s="76"/>
      <c r="H178" s="75"/>
      <c r="I178" s="75"/>
      <c r="J178" s="75"/>
      <c r="K178" s="75"/>
      <c r="L178" s="75"/>
      <c r="M178" s="73"/>
      <c r="N178" s="73"/>
      <c r="O178" s="75"/>
      <c r="P178" s="75"/>
      <c r="Q178" s="75"/>
      <c r="R178" s="75"/>
    </row>
    <row r="179" spans="1:18" customFormat="1" ht="15.75" customHeight="1" x14ac:dyDescent="0.25">
      <c r="A179" s="477"/>
      <c r="B179" s="474"/>
      <c r="C179" s="470"/>
      <c r="D179" s="66"/>
      <c r="E179" s="75"/>
      <c r="F179" s="76"/>
      <c r="G179" s="76"/>
      <c r="H179" s="75"/>
      <c r="I179" s="75"/>
      <c r="J179" s="75"/>
      <c r="K179" s="75"/>
      <c r="L179" s="75"/>
      <c r="M179" s="73"/>
      <c r="N179" s="73"/>
      <c r="O179" s="75"/>
      <c r="P179" s="75"/>
      <c r="Q179" s="75"/>
      <c r="R179" s="75"/>
    </row>
    <row r="180" spans="1:18" customFormat="1" ht="31.5" hidden="1" customHeight="1" x14ac:dyDescent="0.25">
      <c r="A180" s="75"/>
      <c r="B180" s="75"/>
      <c r="C180" s="76"/>
      <c r="D180" s="66"/>
      <c r="E180" s="66"/>
      <c r="F180" s="67"/>
      <c r="G180" s="67"/>
      <c r="H180" s="66"/>
      <c r="I180" s="66"/>
      <c r="J180" s="66"/>
      <c r="K180" s="66"/>
      <c r="L180" s="66"/>
      <c r="M180" s="73" t="s">
        <v>124</v>
      </c>
      <c r="N180" s="73" t="s">
        <v>183</v>
      </c>
      <c r="O180" s="66"/>
      <c r="P180" s="66"/>
      <c r="Q180" s="66"/>
      <c r="R180" s="66"/>
    </row>
    <row r="181" spans="1:18" customFormat="1" ht="16.5" hidden="1" customHeight="1" x14ac:dyDescent="0.25">
      <c r="A181" s="75"/>
      <c r="B181" s="75"/>
      <c r="C181" s="76"/>
      <c r="D181" s="66"/>
      <c r="E181" s="66"/>
      <c r="F181" s="67"/>
      <c r="G181" s="67"/>
      <c r="H181" s="66"/>
      <c r="I181" s="66"/>
      <c r="J181" s="66"/>
      <c r="K181" s="66"/>
      <c r="L181" s="66"/>
      <c r="M181" s="73" t="s">
        <v>124</v>
      </c>
      <c r="N181" s="73" t="s">
        <v>183</v>
      </c>
      <c r="O181" s="66"/>
      <c r="P181" s="66"/>
      <c r="Q181" s="66"/>
      <c r="R181" s="66"/>
    </row>
    <row r="182" spans="1:18" customFormat="1" ht="19.5" customHeight="1" x14ac:dyDescent="0.25">
      <c r="A182" s="700" t="s">
        <v>190</v>
      </c>
      <c r="B182" s="476"/>
      <c r="C182" s="696">
        <v>902592</v>
      </c>
      <c r="D182" s="66" t="s">
        <v>181</v>
      </c>
      <c r="E182" s="75">
        <v>2</v>
      </c>
      <c r="F182" s="67">
        <v>180000</v>
      </c>
      <c r="G182" s="67">
        <f>+F182*E182</f>
        <v>360000</v>
      </c>
      <c r="H182" s="66">
        <f t="shared" ref="H182:H185" si="22">+G182/2</f>
        <v>180000</v>
      </c>
      <c r="I182" s="66"/>
      <c r="J182" s="66"/>
      <c r="K182" s="66">
        <f t="shared" ref="K182:K185" si="23">+G182/2</f>
        <v>180000</v>
      </c>
      <c r="L182" s="483" t="s">
        <v>182</v>
      </c>
      <c r="M182" s="73" t="s">
        <v>124</v>
      </c>
      <c r="N182" s="73" t="s">
        <v>183</v>
      </c>
      <c r="O182" s="66">
        <v>2</v>
      </c>
      <c r="P182" s="66">
        <v>4</v>
      </c>
      <c r="Q182" s="66">
        <v>1</v>
      </c>
      <c r="R182" s="66">
        <v>1</v>
      </c>
    </row>
    <row r="183" spans="1:18" customFormat="1" ht="19.5" customHeight="1" x14ac:dyDescent="0.25">
      <c r="A183" s="695"/>
      <c r="B183" s="485"/>
      <c r="C183" s="471"/>
      <c r="D183" s="66" t="s">
        <v>184</v>
      </c>
      <c r="E183" s="75">
        <v>3</v>
      </c>
      <c r="F183" s="67">
        <v>90000</v>
      </c>
      <c r="G183" s="67">
        <v>270000</v>
      </c>
      <c r="H183" s="66">
        <f t="shared" si="22"/>
        <v>135000</v>
      </c>
      <c r="I183" s="66"/>
      <c r="J183" s="66"/>
      <c r="K183" s="66">
        <f t="shared" si="23"/>
        <v>135000</v>
      </c>
      <c r="L183" s="471"/>
      <c r="M183" s="73" t="s">
        <v>124</v>
      </c>
      <c r="N183" s="73" t="s">
        <v>183</v>
      </c>
      <c r="O183" s="66">
        <v>2</v>
      </c>
      <c r="P183" s="66">
        <v>4</v>
      </c>
      <c r="Q183" s="66">
        <v>1</v>
      </c>
      <c r="R183" s="66">
        <v>1</v>
      </c>
    </row>
    <row r="184" spans="1:18" customFormat="1" ht="19.5" customHeight="1" x14ac:dyDescent="0.25">
      <c r="A184" s="695"/>
      <c r="B184" s="485"/>
      <c r="C184" s="471"/>
      <c r="D184" s="66" t="s">
        <v>186</v>
      </c>
      <c r="E184" s="75">
        <v>3</v>
      </c>
      <c r="F184" s="67">
        <f>200*65*3</f>
        <v>39000</v>
      </c>
      <c r="G184" s="67">
        <v>102222</v>
      </c>
      <c r="H184" s="66">
        <f t="shared" si="22"/>
        <v>51111</v>
      </c>
      <c r="I184" s="66"/>
      <c r="J184" s="66"/>
      <c r="K184" s="66">
        <f t="shared" si="23"/>
        <v>51111</v>
      </c>
      <c r="L184" s="471"/>
      <c r="M184" s="73" t="s">
        <v>124</v>
      </c>
      <c r="N184" s="73" t="s">
        <v>183</v>
      </c>
      <c r="O184" s="66">
        <v>2</v>
      </c>
      <c r="P184" s="66">
        <v>3</v>
      </c>
      <c r="Q184" s="66">
        <v>2</v>
      </c>
      <c r="R184" s="66">
        <v>1</v>
      </c>
    </row>
    <row r="185" spans="1:18" customFormat="1" ht="19.5" customHeight="1" x14ac:dyDescent="0.25">
      <c r="A185" s="695"/>
      <c r="B185" s="485"/>
      <c r="C185" s="471"/>
      <c r="D185" s="66" t="s">
        <v>185</v>
      </c>
      <c r="E185" s="66">
        <v>2</v>
      </c>
      <c r="F185" s="67">
        <f>250*3*65</f>
        <v>48750</v>
      </c>
      <c r="G185" s="67">
        <f>F185*2</f>
        <v>97500</v>
      </c>
      <c r="H185" s="66">
        <f t="shared" si="22"/>
        <v>48750</v>
      </c>
      <c r="I185" s="66"/>
      <c r="J185" s="66"/>
      <c r="K185" s="66">
        <f t="shared" si="23"/>
        <v>48750</v>
      </c>
      <c r="L185" s="470"/>
      <c r="M185" s="73" t="s">
        <v>124</v>
      </c>
      <c r="N185" s="73" t="s">
        <v>183</v>
      </c>
      <c r="O185" s="66">
        <v>2</v>
      </c>
      <c r="P185" s="66">
        <v>3</v>
      </c>
      <c r="Q185" s="66">
        <v>2</v>
      </c>
      <c r="R185" s="66">
        <v>1</v>
      </c>
    </row>
    <row r="186" spans="1:18" customFormat="1" ht="15.75" customHeight="1" x14ac:dyDescent="0.25">
      <c r="A186" s="477"/>
      <c r="B186" s="474"/>
      <c r="C186" s="470"/>
      <c r="D186" s="75"/>
      <c r="E186" s="66"/>
      <c r="F186" s="67"/>
      <c r="G186" s="77">
        <f>SUM(G182:G185)</f>
        <v>829722</v>
      </c>
      <c r="H186" s="66"/>
      <c r="I186" s="66"/>
      <c r="J186" s="66"/>
      <c r="K186" s="66"/>
      <c r="L186" s="66"/>
      <c r="M186" s="73"/>
      <c r="N186" s="73"/>
      <c r="O186" s="66"/>
      <c r="P186" s="66"/>
      <c r="Q186" s="66"/>
      <c r="R186" s="66"/>
    </row>
    <row r="187" spans="1:18" customFormat="1" ht="18.75" customHeight="1" x14ac:dyDescent="0.25">
      <c r="A187" s="700" t="s">
        <v>191</v>
      </c>
      <c r="B187" s="476"/>
      <c r="C187" s="701">
        <f>SUM(G187:G190)</f>
        <v>415398</v>
      </c>
      <c r="D187" s="66" t="s">
        <v>181</v>
      </c>
      <c r="E187" s="75">
        <v>1</v>
      </c>
      <c r="F187" s="67">
        <v>180000</v>
      </c>
      <c r="G187" s="67">
        <f t="shared" ref="G187:G190" si="24">F187*E187</f>
        <v>180000</v>
      </c>
      <c r="H187" s="66"/>
      <c r="I187" s="66"/>
      <c r="J187" s="66">
        <f t="shared" ref="J187:J190" si="25">+G187</f>
        <v>180000</v>
      </c>
      <c r="K187" s="66"/>
      <c r="L187" s="483" t="s">
        <v>182</v>
      </c>
      <c r="M187" s="73" t="s">
        <v>124</v>
      </c>
      <c r="N187" s="73" t="s">
        <v>183</v>
      </c>
      <c r="O187" s="66">
        <v>2</v>
      </c>
      <c r="P187" s="66">
        <v>4</v>
      </c>
      <c r="Q187" s="66">
        <v>1</v>
      </c>
      <c r="R187" s="66">
        <v>1</v>
      </c>
    </row>
    <row r="188" spans="1:18" customFormat="1" ht="18" customHeight="1" x14ac:dyDescent="0.25">
      <c r="A188" s="695"/>
      <c r="B188" s="485"/>
      <c r="C188" s="471"/>
      <c r="D188" s="66" t="s">
        <v>184</v>
      </c>
      <c r="E188" s="75">
        <v>2</v>
      </c>
      <c r="F188" s="67">
        <v>49500</v>
      </c>
      <c r="G188" s="67">
        <f t="shared" si="24"/>
        <v>99000</v>
      </c>
      <c r="H188" s="66"/>
      <c r="I188" s="66"/>
      <c r="J188" s="66">
        <f t="shared" si="25"/>
        <v>99000</v>
      </c>
      <c r="K188" s="66"/>
      <c r="L188" s="471"/>
      <c r="M188" s="73" t="s">
        <v>124</v>
      </c>
      <c r="N188" s="73" t="s">
        <v>183</v>
      </c>
      <c r="O188" s="66">
        <v>2</v>
      </c>
      <c r="P188" s="66">
        <v>4</v>
      </c>
      <c r="Q188" s="66">
        <v>1</v>
      </c>
      <c r="R188" s="66">
        <v>1</v>
      </c>
    </row>
    <row r="189" spans="1:18" customFormat="1" ht="15.75" customHeight="1" x14ac:dyDescent="0.25">
      <c r="A189" s="695"/>
      <c r="B189" s="485"/>
      <c r="C189" s="471"/>
      <c r="D189" s="66" t="s">
        <v>186</v>
      </c>
      <c r="E189" s="75">
        <v>2</v>
      </c>
      <c r="F189" s="67">
        <v>34074</v>
      </c>
      <c r="G189" s="67">
        <f t="shared" si="24"/>
        <v>68148</v>
      </c>
      <c r="H189" s="66"/>
      <c r="I189" s="66"/>
      <c r="J189" s="66">
        <f t="shared" si="25"/>
        <v>68148</v>
      </c>
      <c r="K189" s="66"/>
      <c r="L189" s="471"/>
      <c r="M189" s="73" t="s">
        <v>124</v>
      </c>
      <c r="N189" s="73" t="s">
        <v>183</v>
      </c>
      <c r="O189" s="66">
        <v>2</v>
      </c>
      <c r="P189" s="66">
        <v>3</v>
      </c>
      <c r="Q189" s="66">
        <v>2</v>
      </c>
      <c r="R189" s="66">
        <v>1</v>
      </c>
    </row>
    <row r="190" spans="1:18" customFormat="1" ht="15.75" customHeight="1" x14ac:dyDescent="0.25">
      <c r="A190" s="695"/>
      <c r="B190" s="485"/>
      <c r="C190" s="471"/>
      <c r="D190" s="66" t="s">
        <v>185</v>
      </c>
      <c r="E190" s="66">
        <v>1</v>
      </c>
      <c r="F190" s="67">
        <f>350*65*3</f>
        <v>68250</v>
      </c>
      <c r="G190" s="67">
        <f t="shared" si="24"/>
        <v>68250</v>
      </c>
      <c r="H190" s="66"/>
      <c r="I190" s="66"/>
      <c r="J190" s="66">
        <f t="shared" si="25"/>
        <v>68250</v>
      </c>
      <c r="K190" s="66"/>
      <c r="L190" s="470"/>
      <c r="M190" s="73" t="s">
        <v>124</v>
      </c>
      <c r="N190" s="73" t="s">
        <v>183</v>
      </c>
      <c r="O190" s="66">
        <v>2</v>
      </c>
      <c r="P190" s="66">
        <v>3</v>
      </c>
      <c r="Q190" s="66">
        <v>2</v>
      </c>
      <c r="R190" s="66">
        <v>1</v>
      </c>
    </row>
    <row r="191" spans="1:18" customFormat="1" ht="15.75" customHeight="1" x14ac:dyDescent="0.25">
      <c r="A191" s="477"/>
      <c r="B191" s="474"/>
      <c r="C191" s="470"/>
      <c r="D191" s="66"/>
      <c r="E191" s="75"/>
      <c r="F191" s="76"/>
      <c r="G191" s="76"/>
      <c r="H191" s="75"/>
      <c r="I191" s="75"/>
      <c r="J191" s="75"/>
      <c r="K191" s="75"/>
      <c r="L191" s="75"/>
      <c r="M191" s="73"/>
      <c r="N191" s="73"/>
      <c r="O191" s="75"/>
      <c r="P191" s="75"/>
      <c r="Q191" s="75"/>
      <c r="R191" s="75"/>
    </row>
    <row r="192" spans="1:18" customFormat="1" ht="31.5" customHeight="1" x14ac:dyDescent="0.25">
      <c r="A192" s="694" t="s">
        <v>192</v>
      </c>
      <c r="B192" s="476"/>
      <c r="C192" s="696">
        <v>490740</v>
      </c>
      <c r="D192" s="68" t="s">
        <v>181</v>
      </c>
      <c r="E192" s="68">
        <v>2</v>
      </c>
      <c r="F192" s="78">
        <v>100000</v>
      </c>
      <c r="G192" s="78">
        <f t="shared" ref="G192:G195" si="26">+F192*E192</f>
        <v>200000</v>
      </c>
      <c r="H192" s="68"/>
      <c r="I192" s="68">
        <f t="shared" ref="I192:I195" si="27">+G192/2</f>
        <v>100000</v>
      </c>
      <c r="J192" s="68"/>
      <c r="K192" s="68">
        <f t="shared" ref="K192:K195" si="28">+G192/2</f>
        <v>100000</v>
      </c>
      <c r="L192" s="697" t="s">
        <v>182</v>
      </c>
      <c r="M192" s="73" t="s">
        <v>124</v>
      </c>
      <c r="N192" s="73" t="s">
        <v>183</v>
      </c>
      <c r="O192" s="68">
        <v>2</v>
      </c>
      <c r="P192" s="68">
        <v>4</v>
      </c>
      <c r="Q192" s="68">
        <v>1</v>
      </c>
      <c r="R192" s="68">
        <v>1</v>
      </c>
    </row>
    <row r="193" spans="1:18" customFormat="1" ht="15.75" customHeight="1" x14ac:dyDescent="0.25">
      <c r="A193" s="695"/>
      <c r="B193" s="485"/>
      <c r="C193" s="471"/>
      <c r="D193" s="68" t="s">
        <v>184</v>
      </c>
      <c r="E193" s="68">
        <v>2</v>
      </c>
      <c r="F193" s="78">
        <v>50000</v>
      </c>
      <c r="G193" s="78">
        <f t="shared" si="26"/>
        <v>100000</v>
      </c>
      <c r="H193" s="68"/>
      <c r="I193" s="68">
        <f t="shared" si="27"/>
        <v>50000</v>
      </c>
      <c r="J193" s="68"/>
      <c r="K193" s="68">
        <f t="shared" si="28"/>
        <v>50000</v>
      </c>
      <c r="L193" s="471"/>
      <c r="M193" s="73" t="s">
        <v>124</v>
      </c>
      <c r="N193" s="73" t="s">
        <v>183</v>
      </c>
      <c r="O193" s="68">
        <v>2</v>
      </c>
      <c r="P193" s="68">
        <v>4</v>
      </c>
      <c r="Q193" s="68">
        <v>1</v>
      </c>
      <c r="R193" s="68">
        <v>1</v>
      </c>
    </row>
    <row r="194" spans="1:18" customFormat="1" ht="15.75" customHeight="1" x14ac:dyDescent="0.25">
      <c r="A194" s="695"/>
      <c r="B194" s="485"/>
      <c r="C194" s="471"/>
      <c r="D194" s="68" t="s">
        <v>193</v>
      </c>
      <c r="E194" s="68">
        <v>2</v>
      </c>
      <c r="F194" s="78">
        <f>200*3*65</f>
        <v>39000</v>
      </c>
      <c r="G194" s="78">
        <f t="shared" si="26"/>
        <v>78000</v>
      </c>
      <c r="H194" s="68"/>
      <c r="I194" s="68">
        <f t="shared" si="27"/>
        <v>39000</v>
      </c>
      <c r="J194" s="68"/>
      <c r="K194" s="68">
        <f t="shared" si="28"/>
        <v>39000</v>
      </c>
      <c r="L194" s="471"/>
      <c r="M194" s="73" t="s">
        <v>124</v>
      </c>
      <c r="N194" s="73" t="s">
        <v>183</v>
      </c>
      <c r="O194" s="68">
        <v>2</v>
      </c>
      <c r="P194" s="68">
        <v>3</v>
      </c>
      <c r="Q194" s="68">
        <v>2</v>
      </c>
      <c r="R194" s="68">
        <v>1</v>
      </c>
    </row>
    <row r="195" spans="1:18" customFormat="1" ht="15.75" customHeight="1" x14ac:dyDescent="0.25">
      <c r="A195" s="695"/>
      <c r="B195" s="485"/>
      <c r="C195" s="471"/>
      <c r="D195" s="72" t="s">
        <v>185</v>
      </c>
      <c r="E195" s="432">
        <v>2</v>
      </c>
      <c r="F195" s="74">
        <f>250*65*2</f>
        <v>32500</v>
      </c>
      <c r="G195" s="82">
        <f t="shared" si="26"/>
        <v>65000</v>
      </c>
      <c r="H195" s="72"/>
      <c r="I195" s="81">
        <f t="shared" si="27"/>
        <v>32500</v>
      </c>
      <c r="J195" s="72"/>
      <c r="K195" s="81">
        <f t="shared" si="28"/>
        <v>32500</v>
      </c>
      <c r="L195" s="471"/>
      <c r="M195" s="1106" t="s">
        <v>124</v>
      </c>
      <c r="N195" s="1106" t="s">
        <v>183</v>
      </c>
      <c r="O195" s="72">
        <v>2</v>
      </c>
      <c r="P195" s="72">
        <v>3</v>
      </c>
      <c r="Q195" s="72">
        <v>2</v>
      </c>
      <c r="R195" s="72">
        <v>1</v>
      </c>
    </row>
    <row r="196" spans="1:18" customFormat="1" ht="15.75" customHeight="1" x14ac:dyDescent="0.25">
      <c r="A196" s="449"/>
      <c r="B196" s="449"/>
      <c r="C196" s="794"/>
      <c r="D196" s="812"/>
      <c r="E196" s="448"/>
      <c r="F196" s="794"/>
      <c r="G196" s="794"/>
      <c r="H196" s="448"/>
      <c r="I196" s="448"/>
      <c r="J196" s="448"/>
      <c r="K196" s="448"/>
      <c r="L196" s="448"/>
      <c r="M196" s="448"/>
      <c r="N196" s="448"/>
      <c r="O196" s="448"/>
      <c r="P196" s="448"/>
      <c r="Q196" s="448"/>
      <c r="R196" s="448"/>
    </row>
    <row r="197" spans="1:18" customFormat="1" ht="15.75" customHeight="1" x14ac:dyDescent="0.25">
      <c r="A197" s="449"/>
      <c r="B197" s="449"/>
      <c r="C197" s="794"/>
      <c r="D197" s="812"/>
      <c r="E197" s="448"/>
      <c r="F197" s="794"/>
      <c r="G197" s="794"/>
      <c r="H197" s="448"/>
      <c r="I197" s="448"/>
      <c r="J197" s="448"/>
      <c r="K197" s="448"/>
      <c r="L197" s="448"/>
      <c r="M197" s="448"/>
      <c r="N197" s="448"/>
      <c r="O197" s="448"/>
      <c r="P197" s="448"/>
      <c r="Q197" s="448"/>
      <c r="R197" s="448"/>
    </row>
    <row r="198" spans="1:18" customFormat="1" ht="15.75" customHeight="1" x14ac:dyDescent="0.25">
      <c r="A198" s="808" t="s">
        <v>11</v>
      </c>
      <c r="B198" s="808"/>
      <c r="C198" s="808"/>
      <c r="D198" s="808"/>
      <c r="E198" s="808"/>
      <c r="F198" s="808"/>
      <c r="G198" s="808"/>
      <c r="H198" s="808"/>
      <c r="I198" s="808"/>
      <c r="J198" s="808"/>
      <c r="K198" s="808"/>
      <c r="L198" s="808"/>
      <c r="M198" s="808"/>
      <c r="N198" s="808"/>
      <c r="O198" s="808"/>
      <c r="P198" s="808"/>
      <c r="Q198" s="808"/>
      <c r="R198" s="808"/>
    </row>
    <row r="199" spans="1:18" customFormat="1" ht="15.75" customHeight="1" x14ac:dyDescent="0.25">
      <c r="A199" s="488" t="s">
        <v>121</v>
      </c>
      <c r="B199" s="484" t="s">
        <v>12</v>
      </c>
      <c r="C199" s="485"/>
      <c r="D199" s="486" t="s">
        <v>13</v>
      </c>
      <c r="E199" s="486" t="s">
        <v>14</v>
      </c>
      <c r="F199" s="699" t="s">
        <v>15</v>
      </c>
      <c r="G199" s="699" t="s">
        <v>16</v>
      </c>
      <c r="H199" s="487" t="s">
        <v>17</v>
      </c>
      <c r="I199" s="473"/>
      <c r="J199" s="473"/>
      <c r="K199" s="474"/>
      <c r="L199" s="488" t="s">
        <v>18</v>
      </c>
      <c r="M199" s="484" t="s">
        <v>19</v>
      </c>
      <c r="N199" s="1103"/>
      <c r="O199" s="1103"/>
      <c r="P199" s="1103"/>
      <c r="Q199" s="1103"/>
      <c r="R199" s="485"/>
    </row>
    <row r="200" spans="1:18" customFormat="1" ht="15.75" customHeight="1" x14ac:dyDescent="0.25">
      <c r="A200" s="470"/>
      <c r="B200" s="477"/>
      <c r="C200" s="474"/>
      <c r="D200" s="470"/>
      <c r="E200" s="470"/>
      <c r="F200" s="470"/>
      <c r="G200" s="470"/>
      <c r="H200" s="65" t="s">
        <v>20</v>
      </c>
      <c r="I200" s="65" t="s">
        <v>37</v>
      </c>
      <c r="J200" s="65" t="s">
        <v>21</v>
      </c>
      <c r="K200" s="65" t="s">
        <v>22</v>
      </c>
      <c r="L200" s="470"/>
      <c r="M200" s="477"/>
      <c r="N200" s="473"/>
      <c r="O200" s="473"/>
      <c r="P200" s="473"/>
      <c r="Q200" s="473"/>
      <c r="R200" s="474"/>
    </row>
    <row r="201" spans="1:18" customFormat="1" ht="120.75" customHeight="1" x14ac:dyDescent="0.25">
      <c r="A201" s="433" t="s">
        <v>194</v>
      </c>
      <c r="B201" s="1104" t="s">
        <v>195</v>
      </c>
      <c r="C201" s="476"/>
      <c r="D201" s="433" t="s">
        <v>196</v>
      </c>
      <c r="E201" s="72" t="s">
        <v>197</v>
      </c>
      <c r="F201" s="74">
        <v>4</v>
      </c>
      <c r="G201" s="74">
        <v>4</v>
      </c>
      <c r="H201" s="81">
        <v>1</v>
      </c>
      <c r="I201" s="81">
        <v>1</v>
      </c>
      <c r="J201" s="81">
        <v>1</v>
      </c>
      <c r="K201" s="72">
        <v>1</v>
      </c>
      <c r="L201" s="74">
        <f>+C206+C214+C222+C231</f>
        <v>3831504</v>
      </c>
      <c r="M201" s="1105"/>
      <c r="N201" s="475"/>
      <c r="O201" s="475"/>
      <c r="P201" s="475"/>
      <c r="Q201" s="475"/>
      <c r="R201" s="476"/>
    </row>
    <row r="202" spans="1:18" customFormat="1" ht="15.75" customHeight="1" x14ac:dyDescent="0.25">
      <c r="A202" s="448"/>
      <c r="B202" s="448"/>
      <c r="C202" s="448"/>
      <c r="D202" s="448"/>
      <c r="E202" s="448"/>
      <c r="F202" s="794"/>
      <c r="G202" s="794"/>
      <c r="H202" s="448"/>
      <c r="I202" s="448"/>
      <c r="J202" s="448"/>
      <c r="K202" s="448"/>
      <c r="L202" s="448"/>
      <c r="M202" s="448"/>
      <c r="N202" s="448"/>
      <c r="O202" s="448"/>
      <c r="P202" s="448"/>
      <c r="Q202" s="448"/>
      <c r="R202" s="448"/>
    </row>
    <row r="203" spans="1:18" customFormat="1" ht="15.75" customHeight="1" x14ac:dyDescent="0.25">
      <c r="A203" s="815" t="s">
        <v>165</v>
      </c>
      <c r="B203" s="796"/>
      <c r="C203" s="796"/>
      <c r="D203" s="796"/>
      <c r="E203" s="796"/>
      <c r="F203" s="795"/>
      <c r="G203" s="795"/>
      <c r="H203" s="796"/>
      <c r="I203" s="796"/>
      <c r="J203" s="796"/>
      <c r="K203" s="796"/>
      <c r="L203" s="796"/>
      <c r="M203" s="796"/>
      <c r="N203" s="796"/>
      <c r="O203" s="796"/>
      <c r="P203" s="796"/>
      <c r="Q203" s="796"/>
      <c r="R203" s="796"/>
    </row>
    <row r="204" spans="1:18" customFormat="1" ht="15.75" customHeight="1" x14ac:dyDescent="0.25">
      <c r="A204" s="484" t="s">
        <v>27</v>
      </c>
      <c r="B204" s="485"/>
      <c r="C204" s="486" t="s">
        <v>28</v>
      </c>
      <c r="D204" s="487" t="s">
        <v>29</v>
      </c>
      <c r="E204" s="473"/>
      <c r="F204" s="473"/>
      <c r="G204" s="474"/>
      <c r="H204" s="487" t="s">
        <v>30</v>
      </c>
      <c r="I204" s="473"/>
      <c r="J204" s="473"/>
      <c r="K204" s="474"/>
      <c r="L204" s="488" t="s">
        <v>31</v>
      </c>
      <c r="M204" s="487" t="s">
        <v>32</v>
      </c>
      <c r="N204" s="473"/>
      <c r="O204" s="473"/>
      <c r="P204" s="473"/>
      <c r="Q204" s="473"/>
      <c r="R204" s="474"/>
    </row>
    <row r="205" spans="1:18" customFormat="1" ht="48" customHeight="1" x14ac:dyDescent="0.25">
      <c r="A205" s="477"/>
      <c r="B205" s="474"/>
      <c r="C205" s="470"/>
      <c r="D205" s="65" t="s">
        <v>33</v>
      </c>
      <c r="E205" s="65" t="s">
        <v>34</v>
      </c>
      <c r="F205" s="69" t="s">
        <v>35</v>
      </c>
      <c r="G205" s="69" t="s">
        <v>36</v>
      </c>
      <c r="H205" s="65" t="s">
        <v>20</v>
      </c>
      <c r="I205" s="65" t="s">
        <v>37</v>
      </c>
      <c r="J205" s="65" t="s">
        <v>21</v>
      </c>
      <c r="K205" s="65" t="s">
        <v>22</v>
      </c>
      <c r="L205" s="470"/>
      <c r="M205" s="71" t="s">
        <v>38</v>
      </c>
      <c r="N205" s="71" t="s">
        <v>39</v>
      </c>
      <c r="O205" s="71" t="s">
        <v>40</v>
      </c>
      <c r="P205" s="71" t="s">
        <v>41</v>
      </c>
      <c r="Q205" s="71" t="s">
        <v>42</v>
      </c>
      <c r="R205" s="71" t="s">
        <v>43</v>
      </c>
    </row>
    <row r="206" spans="1:18" customFormat="1" ht="32.25" customHeight="1" x14ac:dyDescent="0.25">
      <c r="A206" s="700" t="s">
        <v>198</v>
      </c>
      <c r="B206" s="476"/>
      <c r="C206" s="701">
        <v>1033580</v>
      </c>
      <c r="D206" s="66" t="s">
        <v>199</v>
      </c>
      <c r="E206" s="66">
        <v>1</v>
      </c>
      <c r="F206" s="67">
        <v>160000</v>
      </c>
      <c r="G206" s="67">
        <f>F206*2</f>
        <v>320000</v>
      </c>
      <c r="H206" s="67">
        <f t="shared" ref="H206:H213" si="29">+G206</f>
        <v>320000</v>
      </c>
      <c r="I206" s="66"/>
      <c r="J206" s="66"/>
      <c r="K206" s="66"/>
      <c r="L206" s="483" t="s">
        <v>182</v>
      </c>
      <c r="M206" s="73" t="s">
        <v>124</v>
      </c>
      <c r="N206" s="73" t="s">
        <v>183</v>
      </c>
      <c r="O206" s="66">
        <v>2</v>
      </c>
      <c r="P206" s="66">
        <v>5</v>
      </c>
      <c r="Q206" s="66">
        <v>2</v>
      </c>
      <c r="R206" s="66">
        <v>1</v>
      </c>
    </row>
    <row r="207" spans="1:18" customFormat="1" ht="15.75" customHeight="1" x14ac:dyDescent="0.25">
      <c r="A207" s="695"/>
      <c r="B207" s="485"/>
      <c r="C207" s="471"/>
      <c r="D207" s="66" t="s">
        <v>44</v>
      </c>
      <c r="E207" s="66">
        <v>1</v>
      </c>
      <c r="F207" s="67">
        <v>1700</v>
      </c>
      <c r="G207" s="67">
        <f>F207*100</f>
        <v>170000</v>
      </c>
      <c r="H207" s="67">
        <f t="shared" si="29"/>
        <v>170000</v>
      </c>
      <c r="I207" s="66"/>
      <c r="J207" s="66"/>
      <c r="K207" s="66"/>
      <c r="L207" s="471"/>
      <c r="M207" s="73" t="s">
        <v>124</v>
      </c>
      <c r="N207" s="73" t="s">
        <v>183</v>
      </c>
      <c r="O207" s="66">
        <v>3</v>
      </c>
      <c r="P207" s="66">
        <v>1</v>
      </c>
      <c r="Q207" s="66">
        <v>1</v>
      </c>
      <c r="R207" s="66">
        <v>1</v>
      </c>
    </row>
    <row r="208" spans="1:18" customFormat="1" ht="15.75" customHeight="1" x14ac:dyDescent="0.25">
      <c r="A208" s="695"/>
      <c r="B208" s="485"/>
      <c r="C208" s="471"/>
      <c r="D208" s="66" t="s">
        <v>200</v>
      </c>
      <c r="E208" s="66">
        <v>1</v>
      </c>
      <c r="F208" s="67">
        <v>5000</v>
      </c>
      <c r="G208" s="67">
        <f>+F208*E208</f>
        <v>5000</v>
      </c>
      <c r="H208" s="67">
        <f t="shared" si="29"/>
        <v>5000</v>
      </c>
      <c r="I208" s="66"/>
      <c r="J208" s="66"/>
      <c r="K208" s="66"/>
      <c r="L208" s="471"/>
      <c r="M208" s="73" t="s">
        <v>124</v>
      </c>
      <c r="N208" s="73" t="s">
        <v>183</v>
      </c>
      <c r="O208" s="66">
        <v>2</v>
      </c>
      <c r="P208" s="66">
        <v>2</v>
      </c>
      <c r="Q208" s="66">
        <v>1</v>
      </c>
      <c r="R208" s="66">
        <v>2</v>
      </c>
    </row>
    <row r="209" spans="1:18" customFormat="1" ht="15.75" customHeight="1" x14ac:dyDescent="0.25">
      <c r="A209" s="695"/>
      <c r="B209" s="485"/>
      <c r="C209" s="471"/>
      <c r="D209" s="66" t="s">
        <v>201</v>
      </c>
      <c r="E209" s="66">
        <v>1</v>
      </c>
      <c r="F209" s="67">
        <v>113580</v>
      </c>
      <c r="G209" s="67">
        <f>F209</f>
        <v>113580</v>
      </c>
      <c r="H209" s="67">
        <f t="shared" si="29"/>
        <v>113580</v>
      </c>
      <c r="I209" s="66"/>
      <c r="J209" s="66"/>
      <c r="K209" s="66"/>
      <c r="L209" s="471"/>
      <c r="M209" s="73" t="s">
        <v>124</v>
      </c>
      <c r="N209" s="73" t="s">
        <v>183</v>
      </c>
      <c r="O209" s="66">
        <v>2</v>
      </c>
      <c r="P209" s="66">
        <v>3</v>
      </c>
      <c r="Q209" s="66">
        <v>1</v>
      </c>
      <c r="R209" s="66">
        <v>1</v>
      </c>
    </row>
    <row r="210" spans="1:18" customFormat="1" ht="15.75" customHeight="1" x14ac:dyDescent="0.25">
      <c r="A210" s="695"/>
      <c r="B210" s="485"/>
      <c r="C210" s="471"/>
      <c r="D210" s="66" t="s">
        <v>202</v>
      </c>
      <c r="E210" s="66">
        <v>100</v>
      </c>
      <c r="F210" s="67">
        <v>1500</v>
      </c>
      <c r="G210" s="67">
        <f>F210*100</f>
        <v>150000</v>
      </c>
      <c r="H210" s="67">
        <f t="shared" si="29"/>
        <v>150000</v>
      </c>
      <c r="I210" s="66"/>
      <c r="J210" s="66"/>
      <c r="K210" s="66"/>
      <c r="L210" s="471"/>
      <c r="M210" s="73" t="s">
        <v>124</v>
      </c>
      <c r="N210" s="73" t="s">
        <v>183</v>
      </c>
      <c r="O210" s="66">
        <v>2</v>
      </c>
      <c r="P210" s="66">
        <v>2</v>
      </c>
      <c r="Q210" s="66">
        <v>2</v>
      </c>
      <c r="R210" s="66">
        <v>1</v>
      </c>
    </row>
    <row r="211" spans="1:18" customFormat="1" ht="15.75" customHeight="1" x14ac:dyDescent="0.25">
      <c r="A211" s="695"/>
      <c r="B211" s="485"/>
      <c r="C211" s="471"/>
      <c r="D211" s="66" t="s">
        <v>203</v>
      </c>
      <c r="E211" s="66">
        <v>50</v>
      </c>
      <c r="F211" s="67">
        <v>200</v>
      </c>
      <c r="G211" s="67">
        <f t="shared" ref="G211:G222" si="30">+F211*E211</f>
        <v>10000</v>
      </c>
      <c r="H211" s="67">
        <f t="shared" si="29"/>
        <v>10000</v>
      </c>
      <c r="I211" s="66"/>
      <c r="J211" s="66"/>
      <c r="K211" s="66"/>
      <c r="L211" s="471"/>
      <c r="M211" s="73" t="s">
        <v>124</v>
      </c>
      <c r="N211" s="73" t="s">
        <v>183</v>
      </c>
      <c r="O211" s="66">
        <v>2</v>
      </c>
      <c r="P211" s="66">
        <v>2</v>
      </c>
      <c r="Q211" s="66">
        <v>2</v>
      </c>
      <c r="R211" s="66">
        <v>1</v>
      </c>
    </row>
    <row r="212" spans="1:18" customFormat="1" ht="15.75" customHeight="1" x14ac:dyDescent="0.25">
      <c r="A212" s="695"/>
      <c r="B212" s="485"/>
      <c r="C212" s="471"/>
      <c r="D212" s="66" t="s">
        <v>204</v>
      </c>
      <c r="E212" s="66">
        <v>100</v>
      </c>
      <c r="F212" s="67">
        <v>500</v>
      </c>
      <c r="G212" s="67">
        <f t="shared" si="30"/>
        <v>50000</v>
      </c>
      <c r="H212" s="67">
        <f t="shared" si="29"/>
        <v>50000</v>
      </c>
      <c r="I212" s="66"/>
      <c r="J212" s="66"/>
      <c r="K212" s="66"/>
      <c r="L212" s="471"/>
      <c r="M212" s="73" t="s">
        <v>124</v>
      </c>
      <c r="N212" s="73" t="s">
        <v>183</v>
      </c>
      <c r="O212" s="66">
        <v>3</v>
      </c>
      <c r="P212" s="66">
        <v>9</v>
      </c>
      <c r="Q212" s="66">
        <v>2</v>
      </c>
      <c r="R212" s="66">
        <v>1</v>
      </c>
    </row>
    <row r="213" spans="1:18" customFormat="1" ht="21.75" customHeight="1" x14ac:dyDescent="0.25">
      <c r="A213" s="477"/>
      <c r="B213" s="474"/>
      <c r="C213" s="470"/>
      <c r="D213" s="66" t="s">
        <v>205</v>
      </c>
      <c r="E213" s="75">
        <v>1</v>
      </c>
      <c r="F213" s="76">
        <f>2200*65</f>
        <v>143000</v>
      </c>
      <c r="G213" s="67">
        <f t="shared" si="30"/>
        <v>143000</v>
      </c>
      <c r="H213" s="67">
        <f t="shared" si="29"/>
        <v>143000</v>
      </c>
      <c r="I213" s="75"/>
      <c r="J213" s="75"/>
      <c r="K213" s="75"/>
      <c r="L213" s="470"/>
      <c r="M213" s="73" t="s">
        <v>124</v>
      </c>
      <c r="N213" s="73" t="s">
        <v>183</v>
      </c>
      <c r="O213" s="75">
        <v>1</v>
      </c>
      <c r="P213" s="75">
        <v>1</v>
      </c>
      <c r="Q213" s="75">
        <v>2</v>
      </c>
      <c r="R213" s="75">
        <v>4</v>
      </c>
    </row>
    <row r="214" spans="1:18" customFormat="1" ht="31.5" customHeight="1" x14ac:dyDescent="0.25">
      <c r="A214" s="700" t="s">
        <v>206</v>
      </c>
      <c r="B214" s="476"/>
      <c r="C214" s="701">
        <f>SUM(G214:G221)</f>
        <v>766030</v>
      </c>
      <c r="D214" s="66" t="s">
        <v>199</v>
      </c>
      <c r="E214" s="66">
        <v>1</v>
      </c>
      <c r="F214" s="67">
        <v>160000</v>
      </c>
      <c r="G214" s="67">
        <f t="shared" si="30"/>
        <v>160000</v>
      </c>
      <c r="H214" s="66"/>
      <c r="I214" s="67"/>
      <c r="J214" s="67">
        <f t="shared" ref="J214:J221" si="31">+H214</f>
        <v>0</v>
      </c>
      <c r="K214" s="66"/>
      <c r="L214" s="483" t="s">
        <v>182</v>
      </c>
      <c r="M214" s="73" t="s">
        <v>124</v>
      </c>
      <c r="N214" s="73" t="s">
        <v>183</v>
      </c>
      <c r="O214" s="66">
        <v>2</v>
      </c>
      <c r="P214" s="66">
        <v>5</v>
      </c>
      <c r="Q214" s="66">
        <v>2</v>
      </c>
      <c r="R214" s="66">
        <v>1</v>
      </c>
    </row>
    <row r="215" spans="1:18" customFormat="1" ht="31.5" customHeight="1" x14ac:dyDescent="0.25">
      <c r="A215" s="695"/>
      <c r="B215" s="485"/>
      <c r="C215" s="471"/>
      <c r="D215" s="66" t="s">
        <v>44</v>
      </c>
      <c r="E215" s="66">
        <v>1</v>
      </c>
      <c r="F215" s="67">
        <v>1700</v>
      </c>
      <c r="G215" s="67">
        <f t="shared" si="30"/>
        <v>1700</v>
      </c>
      <c r="H215" s="66"/>
      <c r="I215" s="67"/>
      <c r="J215" s="67">
        <f t="shared" si="31"/>
        <v>0</v>
      </c>
      <c r="K215" s="66"/>
      <c r="L215" s="471"/>
      <c r="M215" s="73" t="s">
        <v>124</v>
      </c>
      <c r="N215" s="73" t="s">
        <v>183</v>
      </c>
      <c r="O215" s="66">
        <v>3</v>
      </c>
      <c r="P215" s="66">
        <v>1</v>
      </c>
      <c r="Q215" s="66">
        <v>1</v>
      </c>
      <c r="R215" s="66">
        <v>1</v>
      </c>
    </row>
    <row r="216" spans="1:18" customFormat="1" ht="31.5" customHeight="1" x14ac:dyDescent="0.25">
      <c r="A216" s="695"/>
      <c r="B216" s="485"/>
      <c r="C216" s="471"/>
      <c r="D216" s="66" t="s">
        <v>207</v>
      </c>
      <c r="E216" s="66">
        <v>1</v>
      </c>
      <c r="F216" s="67">
        <v>180000</v>
      </c>
      <c r="G216" s="67">
        <f t="shared" si="30"/>
        <v>180000</v>
      </c>
      <c r="H216" s="66"/>
      <c r="I216" s="67"/>
      <c r="J216" s="67">
        <f t="shared" si="31"/>
        <v>0</v>
      </c>
      <c r="K216" s="66"/>
      <c r="L216" s="471"/>
      <c r="M216" s="73" t="s">
        <v>124</v>
      </c>
      <c r="N216" s="73" t="s">
        <v>183</v>
      </c>
      <c r="O216" s="66">
        <v>2</v>
      </c>
      <c r="P216" s="66">
        <v>4</v>
      </c>
      <c r="Q216" s="66">
        <v>1</v>
      </c>
      <c r="R216" s="66">
        <v>1</v>
      </c>
    </row>
    <row r="217" spans="1:18" customFormat="1" ht="31.5" customHeight="1" x14ac:dyDescent="0.25">
      <c r="A217" s="695"/>
      <c r="B217" s="485"/>
      <c r="C217" s="471"/>
      <c r="D217" s="66" t="s">
        <v>201</v>
      </c>
      <c r="E217" s="66">
        <v>1</v>
      </c>
      <c r="F217" s="67">
        <v>113580</v>
      </c>
      <c r="G217" s="67">
        <f t="shared" si="30"/>
        <v>113580</v>
      </c>
      <c r="H217" s="66"/>
      <c r="I217" s="67"/>
      <c r="J217" s="67">
        <f t="shared" si="31"/>
        <v>0</v>
      </c>
      <c r="K217" s="66"/>
      <c r="L217" s="471"/>
      <c r="M217" s="73" t="s">
        <v>124</v>
      </c>
      <c r="N217" s="73" t="s">
        <v>183</v>
      </c>
      <c r="O217" s="66">
        <v>2</v>
      </c>
      <c r="P217" s="66">
        <v>3</v>
      </c>
      <c r="Q217" s="66">
        <v>1</v>
      </c>
      <c r="R217" s="66">
        <v>1</v>
      </c>
    </row>
    <row r="218" spans="1:18" customFormat="1" ht="31.5" customHeight="1" x14ac:dyDescent="0.25">
      <c r="A218" s="695"/>
      <c r="B218" s="485"/>
      <c r="C218" s="471"/>
      <c r="D218" s="66" t="s">
        <v>202</v>
      </c>
      <c r="E218" s="66">
        <v>100</v>
      </c>
      <c r="F218" s="67">
        <v>1500</v>
      </c>
      <c r="G218" s="67">
        <f t="shared" si="30"/>
        <v>150000</v>
      </c>
      <c r="H218" s="66"/>
      <c r="I218" s="67"/>
      <c r="J218" s="67">
        <f t="shared" si="31"/>
        <v>0</v>
      </c>
      <c r="K218" s="66"/>
      <c r="L218" s="471"/>
      <c r="M218" s="73" t="s">
        <v>124</v>
      </c>
      <c r="N218" s="73" t="s">
        <v>183</v>
      </c>
      <c r="O218" s="66">
        <v>2</v>
      </c>
      <c r="P218" s="66">
        <v>2</v>
      </c>
      <c r="Q218" s="66">
        <v>2</v>
      </c>
      <c r="R218" s="66">
        <v>1</v>
      </c>
    </row>
    <row r="219" spans="1:18" customFormat="1" ht="31.5" customHeight="1" x14ac:dyDescent="0.25">
      <c r="A219" s="695"/>
      <c r="B219" s="485"/>
      <c r="C219" s="471"/>
      <c r="D219" s="66" t="s">
        <v>208</v>
      </c>
      <c r="E219" s="66">
        <v>50</v>
      </c>
      <c r="F219" s="67">
        <v>215</v>
      </c>
      <c r="G219" s="67">
        <f t="shared" si="30"/>
        <v>10750</v>
      </c>
      <c r="H219" s="66"/>
      <c r="I219" s="67"/>
      <c r="J219" s="67">
        <f t="shared" si="31"/>
        <v>0</v>
      </c>
      <c r="K219" s="66"/>
      <c r="L219" s="471"/>
      <c r="M219" s="73" t="s">
        <v>124</v>
      </c>
      <c r="N219" s="73" t="s">
        <v>183</v>
      </c>
      <c r="O219" s="66">
        <v>3</v>
      </c>
      <c r="P219" s="66">
        <v>7</v>
      </c>
      <c r="Q219" s="66">
        <v>1</v>
      </c>
      <c r="R219" s="66">
        <v>1</v>
      </c>
    </row>
    <row r="220" spans="1:18" customFormat="1" ht="15.75" customHeight="1" x14ac:dyDescent="0.25">
      <c r="A220" s="695"/>
      <c r="B220" s="485"/>
      <c r="C220" s="471"/>
      <c r="D220" s="66" t="s">
        <v>204</v>
      </c>
      <c r="E220" s="66">
        <v>100</v>
      </c>
      <c r="F220" s="67">
        <v>500</v>
      </c>
      <c r="G220" s="67">
        <f t="shared" si="30"/>
        <v>50000</v>
      </c>
      <c r="H220" s="66"/>
      <c r="I220" s="67"/>
      <c r="J220" s="67">
        <f t="shared" si="31"/>
        <v>0</v>
      </c>
      <c r="K220" s="66"/>
      <c r="L220" s="471"/>
      <c r="M220" s="73" t="s">
        <v>124</v>
      </c>
      <c r="N220" s="73" t="s">
        <v>183</v>
      </c>
      <c r="O220" s="66">
        <v>3</v>
      </c>
      <c r="P220" s="66">
        <v>9</v>
      </c>
      <c r="Q220" s="66">
        <v>2</v>
      </c>
      <c r="R220" s="66">
        <v>1</v>
      </c>
    </row>
    <row r="221" spans="1:18" customFormat="1" ht="32.25" customHeight="1" x14ac:dyDescent="0.25">
      <c r="A221" s="477"/>
      <c r="B221" s="474"/>
      <c r="C221" s="470"/>
      <c r="D221" s="66" t="s">
        <v>209</v>
      </c>
      <c r="E221" s="75">
        <v>1</v>
      </c>
      <c r="F221" s="76">
        <v>100000</v>
      </c>
      <c r="G221" s="67">
        <f t="shared" si="30"/>
        <v>100000</v>
      </c>
      <c r="H221" s="75"/>
      <c r="I221" s="67"/>
      <c r="J221" s="67">
        <f t="shared" si="31"/>
        <v>0</v>
      </c>
      <c r="K221" s="75"/>
      <c r="L221" s="470"/>
      <c r="M221" s="73" t="s">
        <v>124</v>
      </c>
      <c r="N221" s="73" t="s">
        <v>183</v>
      </c>
      <c r="O221" s="75">
        <v>1</v>
      </c>
      <c r="P221" s="75">
        <v>1</v>
      </c>
      <c r="Q221" s="75">
        <v>2</v>
      </c>
      <c r="R221" s="75">
        <v>4</v>
      </c>
    </row>
    <row r="222" spans="1:18" customFormat="1" ht="15.75" customHeight="1" x14ac:dyDescent="0.25">
      <c r="A222" s="700" t="s">
        <v>210</v>
      </c>
      <c r="B222" s="476"/>
      <c r="C222" s="696">
        <f>SUM(G222:G230)</f>
        <v>820484</v>
      </c>
      <c r="D222" s="68" t="s">
        <v>211</v>
      </c>
      <c r="E222" s="68">
        <v>1</v>
      </c>
      <c r="F222" s="78">
        <v>360000</v>
      </c>
      <c r="G222" s="78">
        <f t="shared" si="30"/>
        <v>360000</v>
      </c>
      <c r="H222" s="68"/>
      <c r="I222" s="78">
        <f t="shared" ref="I222:I230" si="32">+F222</f>
        <v>360000</v>
      </c>
      <c r="J222" s="78"/>
      <c r="K222" s="68"/>
      <c r="L222" s="697" t="s">
        <v>182</v>
      </c>
      <c r="M222" s="73" t="s">
        <v>124</v>
      </c>
      <c r="N222" s="73" t="s">
        <v>183</v>
      </c>
      <c r="O222" s="68">
        <v>2</v>
      </c>
      <c r="P222" s="68">
        <v>5</v>
      </c>
      <c r="Q222" s="68">
        <v>1</v>
      </c>
      <c r="R222" s="68">
        <v>1</v>
      </c>
    </row>
    <row r="223" spans="1:18" customFormat="1" ht="31.5" customHeight="1" x14ac:dyDescent="0.25">
      <c r="A223" s="695"/>
      <c r="B223" s="485"/>
      <c r="C223" s="471"/>
      <c r="D223" s="79" t="s">
        <v>212</v>
      </c>
      <c r="E223" s="79">
        <v>10</v>
      </c>
      <c r="F223" s="80">
        <v>3000</v>
      </c>
      <c r="G223" s="80">
        <f>F223*E223</f>
        <v>30000</v>
      </c>
      <c r="H223" s="79"/>
      <c r="I223" s="80">
        <f t="shared" si="32"/>
        <v>3000</v>
      </c>
      <c r="J223" s="80"/>
      <c r="K223" s="79"/>
      <c r="L223" s="471"/>
      <c r="M223" s="73" t="s">
        <v>124</v>
      </c>
      <c r="N223" s="73" t="s">
        <v>183</v>
      </c>
      <c r="O223" s="68">
        <v>2</v>
      </c>
      <c r="P223" s="68">
        <v>3</v>
      </c>
      <c r="Q223" s="68">
        <v>1</v>
      </c>
      <c r="R223" s="68">
        <v>1</v>
      </c>
    </row>
    <row r="224" spans="1:18" customFormat="1" ht="31.5" customHeight="1" x14ac:dyDescent="0.25">
      <c r="A224" s="695"/>
      <c r="B224" s="485"/>
      <c r="C224" s="471"/>
      <c r="D224" s="68" t="s">
        <v>213</v>
      </c>
      <c r="E224" s="68">
        <v>3</v>
      </c>
      <c r="F224" s="78">
        <v>60000</v>
      </c>
      <c r="G224" s="78">
        <f t="shared" ref="G224:G230" si="33">+F224*E224</f>
        <v>180000</v>
      </c>
      <c r="H224" s="68"/>
      <c r="I224" s="78">
        <f t="shared" si="32"/>
        <v>60000</v>
      </c>
      <c r="J224" s="78"/>
      <c r="K224" s="68"/>
      <c r="L224" s="471"/>
      <c r="M224" s="73" t="s">
        <v>124</v>
      </c>
      <c r="N224" s="73" t="s">
        <v>183</v>
      </c>
      <c r="O224" s="68">
        <v>2</v>
      </c>
      <c r="P224" s="68">
        <v>4</v>
      </c>
      <c r="Q224" s="68">
        <v>1</v>
      </c>
      <c r="R224" s="68">
        <v>1</v>
      </c>
    </row>
    <row r="225" spans="1:18" customFormat="1" ht="31.5" customHeight="1" x14ac:dyDescent="0.25">
      <c r="A225" s="695"/>
      <c r="B225" s="485"/>
      <c r="C225" s="471"/>
      <c r="D225" s="68" t="s">
        <v>214</v>
      </c>
      <c r="E225" s="68">
        <v>3</v>
      </c>
      <c r="F225" s="78">
        <v>30470</v>
      </c>
      <c r="G225" s="78">
        <f t="shared" si="33"/>
        <v>91410</v>
      </c>
      <c r="H225" s="68"/>
      <c r="I225" s="78">
        <f t="shared" si="32"/>
        <v>30470</v>
      </c>
      <c r="J225" s="78"/>
      <c r="K225" s="68"/>
      <c r="L225" s="471"/>
      <c r="M225" s="73" t="s">
        <v>124</v>
      </c>
      <c r="N225" s="73" t="s">
        <v>183</v>
      </c>
      <c r="O225" s="68">
        <v>2</v>
      </c>
      <c r="P225" s="68">
        <v>3</v>
      </c>
      <c r="Q225" s="68">
        <v>1</v>
      </c>
      <c r="R225" s="68">
        <v>1</v>
      </c>
    </row>
    <row r="226" spans="1:18" customFormat="1" ht="31.5" customHeight="1" x14ac:dyDescent="0.25">
      <c r="A226" s="695"/>
      <c r="B226" s="485"/>
      <c r="C226" s="471"/>
      <c r="D226" s="79" t="s">
        <v>212</v>
      </c>
      <c r="E226" s="79">
        <v>3</v>
      </c>
      <c r="F226" s="80">
        <v>11358</v>
      </c>
      <c r="G226" s="80">
        <f t="shared" si="33"/>
        <v>34074</v>
      </c>
      <c r="H226" s="79"/>
      <c r="I226" s="80">
        <f t="shared" si="32"/>
        <v>11358</v>
      </c>
      <c r="J226" s="80"/>
      <c r="K226" s="79"/>
      <c r="L226" s="471"/>
      <c r="M226" s="73" t="s">
        <v>124</v>
      </c>
      <c r="N226" s="73" t="s">
        <v>183</v>
      </c>
      <c r="O226" s="68">
        <v>2</v>
      </c>
      <c r="P226" s="68">
        <v>3</v>
      </c>
      <c r="Q226" s="68">
        <v>1</v>
      </c>
      <c r="R226" s="68">
        <v>1</v>
      </c>
    </row>
    <row r="227" spans="1:18" customFormat="1" ht="15.75" customHeight="1" x14ac:dyDescent="0.25">
      <c r="A227" s="695"/>
      <c r="B227" s="485"/>
      <c r="C227" s="471"/>
      <c r="D227" s="79" t="s">
        <v>215</v>
      </c>
      <c r="E227" s="79">
        <v>1</v>
      </c>
      <c r="F227" s="80">
        <v>10000</v>
      </c>
      <c r="G227" s="80">
        <f t="shared" si="33"/>
        <v>10000</v>
      </c>
      <c r="H227" s="79"/>
      <c r="I227" s="80">
        <f t="shared" si="32"/>
        <v>10000</v>
      </c>
      <c r="J227" s="80"/>
      <c r="K227" s="79"/>
      <c r="L227" s="471"/>
      <c r="M227" s="73" t="s">
        <v>124</v>
      </c>
      <c r="N227" s="73" t="s">
        <v>183</v>
      </c>
      <c r="O227" s="79">
        <v>2</v>
      </c>
      <c r="P227" s="79">
        <v>5</v>
      </c>
      <c r="Q227" s="79">
        <v>1</v>
      </c>
      <c r="R227" s="79"/>
    </row>
    <row r="228" spans="1:18" customFormat="1" ht="31.5" customHeight="1" x14ac:dyDescent="0.25">
      <c r="A228" s="695"/>
      <c r="B228" s="485"/>
      <c r="C228" s="471"/>
      <c r="D228" s="68" t="s">
        <v>216</v>
      </c>
      <c r="E228" s="68">
        <v>1</v>
      </c>
      <c r="F228" s="78">
        <v>30000</v>
      </c>
      <c r="G228" s="78">
        <f t="shared" si="33"/>
        <v>30000</v>
      </c>
      <c r="H228" s="68"/>
      <c r="I228" s="78">
        <f t="shared" si="32"/>
        <v>30000</v>
      </c>
      <c r="J228" s="78"/>
      <c r="K228" s="68"/>
      <c r="L228" s="471"/>
      <c r="M228" s="73" t="s">
        <v>124</v>
      </c>
      <c r="N228" s="73" t="s">
        <v>183</v>
      </c>
      <c r="O228" s="68">
        <v>2</v>
      </c>
      <c r="P228" s="68">
        <v>2</v>
      </c>
      <c r="Q228" s="68">
        <v>2</v>
      </c>
      <c r="R228" s="68">
        <v>1</v>
      </c>
    </row>
    <row r="229" spans="1:18" customFormat="1" ht="31.5" customHeight="1" x14ac:dyDescent="0.25">
      <c r="A229" s="695"/>
      <c r="B229" s="485"/>
      <c r="C229" s="471"/>
      <c r="D229" s="68" t="s">
        <v>217</v>
      </c>
      <c r="E229" s="68">
        <v>100</v>
      </c>
      <c r="F229" s="78">
        <v>350</v>
      </c>
      <c r="G229" s="78">
        <f t="shared" si="33"/>
        <v>35000</v>
      </c>
      <c r="H229" s="68"/>
      <c r="I229" s="78">
        <f t="shared" si="32"/>
        <v>350</v>
      </c>
      <c r="J229" s="78"/>
      <c r="K229" s="68"/>
      <c r="L229" s="471"/>
      <c r="M229" s="73" t="s">
        <v>124</v>
      </c>
      <c r="N229" s="73" t="s">
        <v>183</v>
      </c>
      <c r="O229" s="68">
        <v>3</v>
      </c>
      <c r="P229" s="68">
        <v>9</v>
      </c>
      <c r="Q229" s="68">
        <v>2</v>
      </c>
      <c r="R229" s="68">
        <v>1</v>
      </c>
    </row>
    <row r="230" spans="1:18" customFormat="1" ht="32.25" customHeight="1" x14ac:dyDescent="0.25">
      <c r="A230" s="477"/>
      <c r="B230" s="474"/>
      <c r="C230" s="470"/>
      <c r="D230" s="68" t="s">
        <v>218</v>
      </c>
      <c r="E230" s="68">
        <v>1</v>
      </c>
      <c r="F230" s="78">
        <v>50000</v>
      </c>
      <c r="G230" s="78">
        <f t="shared" si="33"/>
        <v>50000</v>
      </c>
      <c r="H230" s="68"/>
      <c r="I230" s="78">
        <f t="shared" si="32"/>
        <v>50000</v>
      </c>
      <c r="J230" s="78"/>
      <c r="K230" s="68"/>
      <c r="L230" s="470"/>
      <c r="M230" s="73" t="s">
        <v>124</v>
      </c>
      <c r="N230" s="73" t="s">
        <v>183</v>
      </c>
      <c r="O230" s="68">
        <v>2</v>
      </c>
      <c r="P230" s="68">
        <v>2</v>
      </c>
      <c r="Q230" s="68">
        <v>2</v>
      </c>
      <c r="R230" s="68">
        <v>1</v>
      </c>
    </row>
    <row r="231" spans="1:18" customFormat="1" ht="15.75" customHeight="1" x14ac:dyDescent="0.25">
      <c r="A231" s="694" t="s">
        <v>219</v>
      </c>
      <c r="B231" s="476"/>
      <c r="C231" s="696">
        <f>SUM(G231:G238)</f>
        <v>1211410</v>
      </c>
      <c r="D231" s="68" t="s">
        <v>211</v>
      </c>
      <c r="E231" s="68">
        <v>1</v>
      </c>
      <c r="F231" s="78">
        <v>800000</v>
      </c>
      <c r="G231" s="78">
        <f>+E231*F231</f>
        <v>800000</v>
      </c>
      <c r="H231" s="68"/>
      <c r="I231" s="68"/>
      <c r="J231" s="68"/>
      <c r="K231" s="68">
        <f t="shared" ref="K231:K238" si="34">+G231</f>
        <v>800000</v>
      </c>
      <c r="L231" s="697" t="s">
        <v>182</v>
      </c>
      <c r="M231" s="73" t="s">
        <v>124</v>
      </c>
      <c r="N231" s="73" t="s">
        <v>183</v>
      </c>
      <c r="O231" s="68">
        <v>2</v>
      </c>
      <c r="P231" s="68">
        <v>5</v>
      </c>
      <c r="Q231" s="68">
        <v>1</v>
      </c>
      <c r="R231" s="68">
        <v>1</v>
      </c>
    </row>
    <row r="232" spans="1:18" customFormat="1" ht="15.75" customHeight="1" x14ac:dyDescent="0.25">
      <c r="A232" s="695"/>
      <c r="B232" s="485"/>
      <c r="C232" s="471"/>
      <c r="D232" s="68" t="s">
        <v>212</v>
      </c>
      <c r="E232" s="68">
        <v>10</v>
      </c>
      <c r="F232" s="78">
        <v>3000</v>
      </c>
      <c r="G232" s="78">
        <f t="shared" ref="G232:G235" si="35">F232*E232</f>
        <v>30000</v>
      </c>
      <c r="H232" s="68"/>
      <c r="I232" s="68"/>
      <c r="J232" s="68"/>
      <c r="K232" s="68">
        <f t="shared" si="34"/>
        <v>30000</v>
      </c>
      <c r="L232" s="471"/>
      <c r="M232" s="73" t="s">
        <v>124</v>
      </c>
      <c r="N232" s="73" t="s">
        <v>183</v>
      </c>
      <c r="O232" s="68">
        <v>2</v>
      </c>
      <c r="P232" s="68">
        <v>3</v>
      </c>
      <c r="Q232" s="68">
        <v>1</v>
      </c>
      <c r="R232" s="68">
        <v>1</v>
      </c>
    </row>
    <row r="233" spans="1:18" customFormat="1" ht="15.75" customHeight="1" x14ac:dyDescent="0.25">
      <c r="A233" s="695"/>
      <c r="B233" s="485"/>
      <c r="C233" s="471"/>
      <c r="D233" s="68" t="s">
        <v>213</v>
      </c>
      <c r="E233" s="68">
        <v>3</v>
      </c>
      <c r="F233" s="78">
        <v>50000</v>
      </c>
      <c r="G233" s="78">
        <f t="shared" si="35"/>
        <v>150000</v>
      </c>
      <c r="H233" s="68"/>
      <c r="I233" s="68"/>
      <c r="J233" s="68"/>
      <c r="K233" s="68">
        <f t="shared" si="34"/>
        <v>150000</v>
      </c>
      <c r="L233" s="471"/>
      <c r="M233" s="73" t="s">
        <v>124</v>
      </c>
      <c r="N233" s="73" t="s">
        <v>183</v>
      </c>
      <c r="O233" s="68">
        <v>2</v>
      </c>
      <c r="P233" s="68">
        <v>4</v>
      </c>
      <c r="Q233" s="68">
        <v>1</v>
      </c>
      <c r="R233" s="68">
        <v>1</v>
      </c>
    </row>
    <row r="234" spans="1:18" customFormat="1" ht="15.75" customHeight="1" x14ac:dyDescent="0.25">
      <c r="A234" s="695"/>
      <c r="B234" s="485"/>
      <c r="C234" s="471"/>
      <c r="D234" s="68" t="s">
        <v>214</v>
      </c>
      <c r="E234" s="68">
        <v>3</v>
      </c>
      <c r="F234" s="78">
        <v>30470</v>
      </c>
      <c r="G234" s="78">
        <f t="shared" si="35"/>
        <v>91410</v>
      </c>
      <c r="H234" s="68"/>
      <c r="I234" s="68"/>
      <c r="J234" s="68"/>
      <c r="K234" s="68">
        <f t="shared" si="34"/>
        <v>91410</v>
      </c>
      <c r="L234" s="471"/>
      <c r="M234" s="73" t="s">
        <v>124</v>
      </c>
      <c r="N234" s="73" t="s">
        <v>183</v>
      </c>
      <c r="O234" s="68">
        <v>2</v>
      </c>
      <c r="P234" s="68">
        <v>3</v>
      </c>
      <c r="Q234" s="68">
        <v>1</v>
      </c>
      <c r="R234" s="68">
        <v>1</v>
      </c>
    </row>
    <row r="235" spans="1:18" customFormat="1" ht="15.75" customHeight="1" x14ac:dyDescent="0.25">
      <c r="A235" s="695"/>
      <c r="B235" s="485"/>
      <c r="C235" s="471"/>
      <c r="D235" s="68" t="s">
        <v>212</v>
      </c>
      <c r="E235" s="68">
        <v>10</v>
      </c>
      <c r="F235" s="78">
        <v>3000</v>
      </c>
      <c r="G235" s="78">
        <f t="shared" si="35"/>
        <v>30000</v>
      </c>
      <c r="H235" s="68"/>
      <c r="I235" s="68"/>
      <c r="J235" s="68"/>
      <c r="K235" s="68">
        <f t="shared" si="34"/>
        <v>30000</v>
      </c>
      <c r="L235" s="471"/>
      <c r="M235" s="73" t="s">
        <v>124</v>
      </c>
      <c r="N235" s="73" t="s">
        <v>183</v>
      </c>
      <c r="O235" s="68">
        <v>2</v>
      </c>
      <c r="P235" s="68">
        <v>3</v>
      </c>
      <c r="Q235" s="68">
        <v>1</v>
      </c>
      <c r="R235" s="68">
        <v>1</v>
      </c>
    </row>
    <row r="236" spans="1:18" customFormat="1" ht="15.75" customHeight="1" x14ac:dyDescent="0.25">
      <c r="A236" s="695"/>
      <c r="B236" s="485"/>
      <c r="C236" s="471"/>
      <c r="D236" s="79" t="s">
        <v>215</v>
      </c>
      <c r="E236" s="79">
        <v>1</v>
      </c>
      <c r="F236" s="80">
        <v>30000</v>
      </c>
      <c r="G236" s="80">
        <v>30000</v>
      </c>
      <c r="H236" s="79"/>
      <c r="I236" s="79"/>
      <c r="J236" s="79"/>
      <c r="K236" s="79">
        <f t="shared" si="34"/>
        <v>30000</v>
      </c>
      <c r="L236" s="471"/>
      <c r="M236" s="73" t="s">
        <v>124</v>
      </c>
      <c r="N236" s="73" t="s">
        <v>183</v>
      </c>
      <c r="O236" s="68">
        <v>2</v>
      </c>
      <c r="P236" s="68">
        <v>5</v>
      </c>
      <c r="Q236" s="68">
        <v>1</v>
      </c>
      <c r="R236" s="68"/>
    </row>
    <row r="237" spans="1:18" customFormat="1" ht="15.75" customHeight="1" x14ac:dyDescent="0.25">
      <c r="A237" s="695"/>
      <c r="B237" s="485"/>
      <c r="C237" s="471"/>
      <c r="D237" s="68" t="s">
        <v>216</v>
      </c>
      <c r="E237" s="68">
        <v>1</v>
      </c>
      <c r="F237" s="78">
        <v>30000</v>
      </c>
      <c r="G237" s="78">
        <v>30000</v>
      </c>
      <c r="H237" s="68"/>
      <c r="I237" s="68"/>
      <c r="J237" s="68"/>
      <c r="K237" s="68">
        <f t="shared" si="34"/>
        <v>30000</v>
      </c>
      <c r="L237" s="471"/>
      <c r="M237" s="73" t="s">
        <v>124</v>
      </c>
      <c r="N237" s="73" t="s">
        <v>183</v>
      </c>
      <c r="O237" s="68">
        <v>2</v>
      </c>
      <c r="P237" s="68">
        <v>2</v>
      </c>
      <c r="Q237" s="68">
        <v>2</v>
      </c>
      <c r="R237" s="68">
        <v>1</v>
      </c>
    </row>
    <row r="238" spans="1:18" customFormat="1" ht="15.75" customHeight="1" x14ac:dyDescent="0.25">
      <c r="A238" s="695"/>
      <c r="B238" s="485"/>
      <c r="C238" s="471"/>
      <c r="D238" s="81" t="s">
        <v>218</v>
      </c>
      <c r="E238" s="81">
        <v>1</v>
      </c>
      <c r="F238" s="82">
        <v>50000</v>
      </c>
      <c r="G238" s="82">
        <f>F238*E238</f>
        <v>50000</v>
      </c>
      <c r="H238" s="81"/>
      <c r="I238" s="81"/>
      <c r="J238" s="81"/>
      <c r="K238" s="81">
        <f t="shared" si="34"/>
        <v>50000</v>
      </c>
      <c r="L238" s="471"/>
      <c r="M238" s="1106" t="s">
        <v>124</v>
      </c>
      <c r="N238" s="1106" t="s">
        <v>183</v>
      </c>
      <c r="O238" s="81">
        <v>2</v>
      </c>
      <c r="P238" s="81">
        <v>2</v>
      </c>
      <c r="Q238" s="81">
        <v>2</v>
      </c>
      <c r="R238" s="81">
        <v>1</v>
      </c>
    </row>
    <row r="239" spans="1:18" customFormat="1" ht="15.75" customHeight="1" x14ac:dyDescent="0.25">
      <c r="A239" s="820"/>
      <c r="B239" s="820"/>
      <c r="C239" s="819"/>
      <c r="D239" s="813"/>
      <c r="E239" s="813"/>
      <c r="F239" s="819"/>
      <c r="G239" s="819"/>
      <c r="H239" s="813"/>
      <c r="I239" s="813"/>
      <c r="J239" s="813"/>
      <c r="K239" s="813"/>
      <c r="L239" s="813"/>
      <c r="M239" s="813"/>
      <c r="N239" s="813"/>
      <c r="O239" s="813"/>
      <c r="P239" s="813"/>
      <c r="Q239" s="813"/>
      <c r="R239" s="813"/>
    </row>
    <row r="240" spans="1:18" customFormat="1" ht="15.75" customHeight="1" x14ac:dyDescent="0.25">
      <c r="A240" s="808" t="s">
        <v>11</v>
      </c>
      <c r="B240" s="808"/>
      <c r="C240" s="808"/>
      <c r="D240" s="808"/>
      <c r="E240" s="808"/>
      <c r="F240" s="808"/>
      <c r="G240" s="808"/>
      <c r="H240" s="808"/>
      <c r="I240" s="808"/>
      <c r="J240" s="808"/>
      <c r="K240" s="808"/>
      <c r="L240" s="808"/>
      <c r="M240" s="808"/>
      <c r="N240" s="808"/>
      <c r="O240" s="808"/>
      <c r="P240" s="808"/>
      <c r="Q240" s="808"/>
      <c r="R240" s="808"/>
    </row>
    <row r="241" spans="1:18" customFormat="1" ht="16.5" customHeight="1" x14ac:dyDescent="0.25">
      <c r="A241" s="488" t="s">
        <v>121</v>
      </c>
      <c r="B241" s="484" t="s">
        <v>12</v>
      </c>
      <c r="C241" s="485"/>
      <c r="D241" s="486" t="s">
        <v>13</v>
      </c>
      <c r="E241" s="486" t="s">
        <v>14</v>
      </c>
      <c r="F241" s="699" t="s">
        <v>15</v>
      </c>
      <c r="G241" s="699" t="s">
        <v>16</v>
      </c>
      <c r="H241" s="487" t="s">
        <v>17</v>
      </c>
      <c r="I241" s="473"/>
      <c r="J241" s="473"/>
      <c r="K241" s="474"/>
      <c r="L241" s="488" t="s">
        <v>18</v>
      </c>
      <c r="M241" s="484" t="s">
        <v>19</v>
      </c>
      <c r="N241" s="479"/>
      <c r="O241" s="479"/>
      <c r="P241" s="479"/>
      <c r="Q241" s="479"/>
      <c r="R241" s="485"/>
    </row>
    <row r="242" spans="1:18" customFormat="1" ht="15" customHeight="1" x14ac:dyDescent="0.25">
      <c r="A242" s="470"/>
      <c r="B242" s="477"/>
      <c r="C242" s="474"/>
      <c r="D242" s="470"/>
      <c r="E242" s="470"/>
      <c r="F242" s="470"/>
      <c r="G242" s="470"/>
      <c r="H242" s="65" t="s">
        <v>20</v>
      </c>
      <c r="I242" s="65" t="s">
        <v>37</v>
      </c>
      <c r="J242" s="65" t="s">
        <v>21</v>
      </c>
      <c r="K242" s="65" t="s">
        <v>22</v>
      </c>
      <c r="L242" s="470"/>
      <c r="M242" s="477"/>
      <c r="N242" s="473"/>
      <c r="O242" s="473"/>
      <c r="P242" s="473"/>
      <c r="Q242" s="473"/>
      <c r="R242" s="474"/>
    </row>
    <row r="243" spans="1:18" customFormat="1" ht="126.75" customHeight="1" x14ac:dyDescent="0.25">
      <c r="A243" s="433" t="s">
        <v>220</v>
      </c>
      <c r="B243" s="1104" t="s">
        <v>221</v>
      </c>
      <c r="C243" s="476"/>
      <c r="D243" s="72" t="s">
        <v>222</v>
      </c>
      <c r="E243" s="72" t="s">
        <v>223</v>
      </c>
      <c r="F243" s="74">
        <v>1</v>
      </c>
      <c r="G243" s="74">
        <v>7</v>
      </c>
      <c r="H243" s="81">
        <v>1</v>
      </c>
      <c r="I243" s="81"/>
      <c r="J243" s="81"/>
      <c r="K243" s="72"/>
      <c r="L243" s="74">
        <f>+C248+C252</f>
        <v>1029080</v>
      </c>
      <c r="M243" s="1105"/>
      <c r="N243" s="475"/>
      <c r="O243" s="475"/>
      <c r="P243" s="475"/>
      <c r="Q243" s="475"/>
      <c r="R243" s="476"/>
    </row>
    <row r="244" spans="1:18" customFormat="1" ht="15.75" customHeight="1" x14ac:dyDescent="0.25">
      <c r="A244" s="448"/>
      <c r="B244" s="448"/>
      <c r="C244" s="448"/>
      <c r="D244" s="448"/>
      <c r="E244" s="448"/>
      <c r="F244" s="794"/>
      <c r="G244" s="794"/>
      <c r="H244" s="448"/>
      <c r="I244" s="448"/>
      <c r="J244" s="448"/>
      <c r="K244" s="448"/>
      <c r="L244" s="448"/>
      <c r="M244" s="448"/>
      <c r="N244" s="448"/>
      <c r="O244" s="448"/>
      <c r="P244" s="448"/>
      <c r="Q244" s="448"/>
      <c r="R244" s="448"/>
    </row>
    <row r="245" spans="1:18" customFormat="1" ht="15.75" customHeight="1" x14ac:dyDescent="0.25">
      <c r="A245" s="815" t="s">
        <v>165</v>
      </c>
      <c r="B245" s="796"/>
      <c r="C245" s="796"/>
      <c r="D245" s="796"/>
      <c r="E245" s="796"/>
      <c r="F245" s="795"/>
      <c r="G245" s="795"/>
      <c r="H245" s="796"/>
      <c r="I245" s="796"/>
      <c r="J245" s="796"/>
      <c r="K245" s="796"/>
      <c r="L245" s="796"/>
      <c r="M245" s="796"/>
      <c r="N245" s="796"/>
      <c r="O245" s="796"/>
      <c r="P245" s="796"/>
      <c r="Q245" s="796"/>
      <c r="R245" s="796"/>
    </row>
    <row r="246" spans="1:18" customFormat="1" ht="15.75" customHeight="1" x14ac:dyDescent="0.25">
      <c r="A246" s="484" t="s">
        <v>27</v>
      </c>
      <c r="B246" s="485"/>
      <c r="C246" s="486" t="s">
        <v>28</v>
      </c>
      <c r="D246" s="487" t="s">
        <v>29</v>
      </c>
      <c r="E246" s="473"/>
      <c r="F246" s="473"/>
      <c r="G246" s="474"/>
      <c r="H246" s="487" t="s">
        <v>30</v>
      </c>
      <c r="I246" s="473"/>
      <c r="J246" s="473"/>
      <c r="K246" s="474"/>
      <c r="L246" s="488" t="s">
        <v>31</v>
      </c>
      <c r="M246" s="487" t="s">
        <v>32</v>
      </c>
      <c r="N246" s="473"/>
      <c r="O246" s="473"/>
      <c r="P246" s="473"/>
      <c r="Q246" s="473"/>
      <c r="R246" s="474"/>
    </row>
    <row r="247" spans="1:18" customFormat="1" ht="48" customHeight="1" x14ac:dyDescent="0.25">
      <c r="A247" s="477"/>
      <c r="B247" s="474"/>
      <c r="C247" s="470"/>
      <c r="D247" s="65" t="s">
        <v>33</v>
      </c>
      <c r="E247" s="65" t="s">
        <v>34</v>
      </c>
      <c r="F247" s="69" t="s">
        <v>35</v>
      </c>
      <c r="G247" s="69" t="s">
        <v>36</v>
      </c>
      <c r="H247" s="65" t="s">
        <v>20</v>
      </c>
      <c r="I247" s="65" t="s">
        <v>37</v>
      </c>
      <c r="J247" s="65" t="s">
        <v>21</v>
      </c>
      <c r="K247" s="65" t="s">
        <v>22</v>
      </c>
      <c r="L247" s="470"/>
      <c r="M247" s="71" t="s">
        <v>38</v>
      </c>
      <c r="N247" s="71" t="s">
        <v>39</v>
      </c>
      <c r="O247" s="71" t="s">
        <v>40</v>
      </c>
      <c r="P247" s="71" t="s">
        <v>41</v>
      </c>
      <c r="Q247" s="71" t="s">
        <v>42</v>
      </c>
      <c r="R247" s="71" t="s">
        <v>43</v>
      </c>
    </row>
    <row r="248" spans="1:18" customFormat="1" ht="31.5" customHeight="1" x14ac:dyDescent="0.25">
      <c r="A248" s="694" t="s">
        <v>224</v>
      </c>
      <c r="B248" s="476"/>
      <c r="C248" s="696">
        <f>SUM(G248:G251)*5</f>
        <v>970000</v>
      </c>
      <c r="D248" s="68" t="s">
        <v>225</v>
      </c>
      <c r="E248" s="68">
        <f t="shared" ref="E248:E249" si="36">50*5</f>
        <v>250</v>
      </c>
      <c r="F248" s="78">
        <v>175</v>
      </c>
      <c r="G248" s="78">
        <f t="shared" ref="G248:G251" si="37">+E248*F248</f>
        <v>43750</v>
      </c>
      <c r="H248" s="68"/>
      <c r="I248" s="78">
        <f t="shared" ref="I248:I251" si="38">+G248</f>
        <v>43750</v>
      </c>
      <c r="J248" s="68"/>
      <c r="K248" s="68"/>
      <c r="L248" s="697" t="s">
        <v>182</v>
      </c>
      <c r="M248" s="83" t="s">
        <v>124</v>
      </c>
      <c r="N248" s="83" t="s">
        <v>183</v>
      </c>
      <c r="O248" s="68">
        <v>3</v>
      </c>
      <c r="P248" s="68">
        <v>9</v>
      </c>
      <c r="Q248" s="68">
        <v>2</v>
      </c>
      <c r="R248" s="68">
        <v>1</v>
      </c>
    </row>
    <row r="249" spans="1:18" customFormat="1" ht="27.75" customHeight="1" x14ac:dyDescent="0.25">
      <c r="A249" s="695"/>
      <c r="B249" s="485"/>
      <c r="C249" s="471"/>
      <c r="D249" s="68" t="s">
        <v>226</v>
      </c>
      <c r="E249" s="68">
        <f t="shared" si="36"/>
        <v>250</v>
      </c>
      <c r="F249" s="78">
        <v>550</v>
      </c>
      <c r="G249" s="78">
        <f t="shared" si="37"/>
        <v>137500</v>
      </c>
      <c r="H249" s="68"/>
      <c r="I249" s="78">
        <f t="shared" si="38"/>
        <v>137500</v>
      </c>
      <c r="J249" s="68"/>
      <c r="K249" s="68"/>
      <c r="L249" s="471"/>
      <c r="M249" s="83" t="s">
        <v>124</v>
      </c>
      <c r="N249" s="83" t="s">
        <v>183</v>
      </c>
      <c r="O249" s="68">
        <v>3</v>
      </c>
      <c r="P249" s="68">
        <v>1</v>
      </c>
      <c r="Q249" s="68">
        <v>1</v>
      </c>
      <c r="R249" s="68">
        <v>1</v>
      </c>
    </row>
    <row r="250" spans="1:18" customFormat="1" ht="24" customHeight="1" x14ac:dyDescent="0.25">
      <c r="A250" s="695"/>
      <c r="B250" s="485"/>
      <c r="C250" s="471"/>
      <c r="D250" s="68" t="s">
        <v>227</v>
      </c>
      <c r="E250" s="68">
        <v>250</v>
      </c>
      <c r="F250" s="78">
        <v>8</v>
      </c>
      <c r="G250" s="78">
        <f t="shared" si="37"/>
        <v>2000</v>
      </c>
      <c r="H250" s="68"/>
      <c r="I250" s="78">
        <f t="shared" si="38"/>
        <v>2000</v>
      </c>
      <c r="J250" s="68"/>
      <c r="K250" s="68"/>
      <c r="L250" s="471"/>
      <c r="M250" s="83" t="s">
        <v>124</v>
      </c>
      <c r="N250" s="83" t="s">
        <v>183</v>
      </c>
      <c r="O250" s="68">
        <v>2</v>
      </c>
      <c r="P250" s="68">
        <v>2</v>
      </c>
      <c r="Q250" s="68">
        <v>2</v>
      </c>
      <c r="R250" s="68">
        <v>1</v>
      </c>
    </row>
    <row r="251" spans="1:18" customFormat="1" ht="37.5" customHeight="1" x14ac:dyDescent="0.25">
      <c r="A251" s="477"/>
      <c r="B251" s="474"/>
      <c r="C251" s="470"/>
      <c r="D251" s="68" t="s">
        <v>228</v>
      </c>
      <c r="E251" s="68">
        <f>10*5</f>
        <v>50</v>
      </c>
      <c r="F251" s="78">
        <v>215</v>
      </c>
      <c r="G251" s="78">
        <f t="shared" si="37"/>
        <v>10750</v>
      </c>
      <c r="H251" s="68"/>
      <c r="I251" s="78">
        <f t="shared" si="38"/>
        <v>10750</v>
      </c>
      <c r="J251" s="68"/>
      <c r="K251" s="68"/>
      <c r="L251" s="470"/>
      <c r="M251" s="83" t="s">
        <v>124</v>
      </c>
      <c r="N251" s="83" t="s">
        <v>183</v>
      </c>
      <c r="O251" s="68">
        <v>3</v>
      </c>
      <c r="P251" s="68">
        <v>7</v>
      </c>
      <c r="Q251" s="68">
        <v>1</v>
      </c>
      <c r="R251" s="68">
        <v>1</v>
      </c>
    </row>
    <row r="252" spans="1:18" customFormat="1" ht="37.5" customHeight="1" x14ac:dyDescent="0.25">
      <c r="A252" s="694" t="s">
        <v>229</v>
      </c>
      <c r="B252" s="476"/>
      <c r="C252" s="698">
        <f>SUM(G252:G255)*4</f>
        <v>59080</v>
      </c>
      <c r="D252" s="68" t="s">
        <v>225</v>
      </c>
      <c r="E252" s="68">
        <v>40</v>
      </c>
      <c r="F252" s="78">
        <v>175</v>
      </c>
      <c r="G252" s="78">
        <f t="shared" ref="G252:G255" si="39">F252*E252</f>
        <v>7000</v>
      </c>
      <c r="H252" s="78">
        <f t="shared" ref="H252:H255" si="40">G252/4</f>
        <v>1750</v>
      </c>
      <c r="I252" s="78">
        <f t="shared" ref="I252:I255" si="41">G252/4</f>
        <v>1750</v>
      </c>
      <c r="J252" s="78">
        <f t="shared" ref="J252:J255" si="42">G252/4</f>
        <v>1750</v>
      </c>
      <c r="K252" s="78">
        <f t="shared" ref="K252:K255" si="43">G252/4</f>
        <v>1750</v>
      </c>
      <c r="L252" s="697" t="s">
        <v>182</v>
      </c>
      <c r="M252" s="83" t="s">
        <v>124</v>
      </c>
      <c r="N252" s="83" t="s">
        <v>183</v>
      </c>
      <c r="O252" s="68">
        <v>3</v>
      </c>
      <c r="P252" s="68">
        <v>9</v>
      </c>
      <c r="Q252" s="68">
        <v>2</v>
      </c>
      <c r="R252" s="68">
        <v>1</v>
      </c>
    </row>
    <row r="253" spans="1:18" customFormat="1" ht="29.25" customHeight="1" x14ac:dyDescent="0.25">
      <c r="A253" s="695"/>
      <c r="B253" s="485"/>
      <c r="C253" s="471"/>
      <c r="D253" s="68" t="s">
        <v>226</v>
      </c>
      <c r="E253" s="68">
        <v>10</v>
      </c>
      <c r="F253" s="78">
        <v>550</v>
      </c>
      <c r="G253" s="78">
        <f t="shared" si="39"/>
        <v>5500</v>
      </c>
      <c r="H253" s="78">
        <f t="shared" si="40"/>
        <v>1375</v>
      </c>
      <c r="I253" s="78">
        <f t="shared" si="41"/>
        <v>1375</v>
      </c>
      <c r="J253" s="78">
        <f t="shared" si="42"/>
        <v>1375</v>
      </c>
      <c r="K253" s="78">
        <f t="shared" si="43"/>
        <v>1375</v>
      </c>
      <c r="L253" s="471"/>
      <c r="M253" s="83" t="s">
        <v>124</v>
      </c>
      <c r="N253" s="83" t="s">
        <v>183</v>
      </c>
      <c r="O253" s="68">
        <v>3</v>
      </c>
      <c r="P253" s="68">
        <v>1</v>
      </c>
      <c r="Q253" s="68">
        <v>1</v>
      </c>
      <c r="R253" s="68">
        <v>1</v>
      </c>
    </row>
    <row r="254" spans="1:18" customFormat="1" ht="37.5" customHeight="1" x14ac:dyDescent="0.25">
      <c r="A254" s="695"/>
      <c r="B254" s="485"/>
      <c r="C254" s="471"/>
      <c r="D254" s="68" t="s">
        <v>230</v>
      </c>
      <c r="E254" s="68">
        <v>15</v>
      </c>
      <c r="F254" s="78">
        <v>8</v>
      </c>
      <c r="G254" s="78">
        <f t="shared" si="39"/>
        <v>120</v>
      </c>
      <c r="H254" s="78">
        <f t="shared" si="40"/>
        <v>30</v>
      </c>
      <c r="I254" s="78">
        <f t="shared" si="41"/>
        <v>30</v>
      </c>
      <c r="J254" s="78">
        <f t="shared" si="42"/>
        <v>30</v>
      </c>
      <c r="K254" s="78">
        <f t="shared" si="43"/>
        <v>30</v>
      </c>
      <c r="L254" s="471"/>
      <c r="M254" s="83" t="s">
        <v>124</v>
      </c>
      <c r="N254" s="83" t="s">
        <v>183</v>
      </c>
      <c r="O254" s="68">
        <v>2</v>
      </c>
      <c r="P254" s="68">
        <v>2</v>
      </c>
      <c r="Q254" s="68">
        <v>2</v>
      </c>
      <c r="R254" s="68">
        <v>2</v>
      </c>
    </row>
    <row r="255" spans="1:18" customFormat="1" ht="30.75" customHeight="1" x14ac:dyDescent="0.25">
      <c r="A255" s="695"/>
      <c r="B255" s="485"/>
      <c r="C255" s="471"/>
      <c r="D255" s="81" t="s">
        <v>228</v>
      </c>
      <c r="E255" s="81">
        <v>10</v>
      </c>
      <c r="F255" s="82">
        <v>215</v>
      </c>
      <c r="G255" s="82">
        <f t="shared" si="39"/>
        <v>2150</v>
      </c>
      <c r="H255" s="82">
        <f t="shared" si="40"/>
        <v>537.5</v>
      </c>
      <c r="I255" s="82">
        <f t="shared" si="41"/>
        <v>537.5</v>
      </c>
      <c r="J255" s="82">
        <f t="shared" si="42"/>
        <v>537.5</v>
      </c>
      <c r="K255" s="82">
        <f t="shared" si="43"/>
        <v>537.5</v>
      </c>
      <c r="L255" s="471"/>
      <c r="M255" s="1107" t="s">
        <v>124</v>
      </c>
      <c r="N255" s="1107" t="s">
        <v>183</v>
      </c>
      <c r="O255" s="81">
        <v>3</v>
      </c>
      <c r="P255" s="81">
        <v>7</v>
      </c>
      <c r="Q255" s="81">
        <v>1</v>
      </c>
      <c r="R255" s="81">
        <v>1</v>
      </c>
    </row>
    <row r="256" spans="1:18" customFormat="1" ht="15.75" customHeight="1" x14ac:dyDescent="0.25">
      <c r="A256" s="822"/>
      <c r="B256" s="822"/>
      <c r="C256" s="822"/>
      <c r="D256" s="822"/>
      <c r="E256" s="822"/>
      <c r="F256" s="823"/>
      <c r="G256" s="823"/>
      <c r="H256" s="822"/>
      <c r="I256" s="822"/>
      <c r="J256" s="822"/>
      <c r="K256" s="822"/>
      <c r="L256" s="822"/>
      <c r="M256" s="822"/>
      <c r="N256" s="822"/>
      <c r="O256" s="822"/>
      <c r="P256" s="822"/>
      <c r="Q256" s="822"/>
      <c r="R256" s="822"/>
    </row>
    <row r="257" spans="1:18" customFormat="1" ht="15.75" customHeight="1" x14ac:dyDescent="0.25">
      <c r="A257" s="808" t="s">
        <v>11</v>
      </c>
      <c r="B257" s="808"/>
      <c r="C257" s="808"/>
      <c r="D257" s="808"/>
      <c r="E257" s="808"/>
      <c r="F257" s="808"/>
      <c r="G257" s="808"/>
      <c r="H257" s="808"/>
      <c r="I257" s="808"/>
      <c r="J257" s="808"/>
      <c r="K257" s="808"/>
      <c r="L257" s="808"/>
      <c r="M257" s="808"/>
      <c r="N257" s="808"/>
      <c r="O257" s="808"/>
      <c r="P257" s="808"/>
      <c r="Q257" s="808"/>
      <c r="R257" s="808"/>
    </row>
    <row r="258" spans="1:18" customFormat="1" ht="15.75" customHeight="1" x14ac:dyDescent="0.25">
      <c r="A258" s="488" t="s">
        <v>121</v>
      </c>
      <c r="B258" s="484" t="s">
        <v>12</v>
      </c>
      <c r="C258" s="485"/>
      <c r="D258" s="486" t="s">
        <v>13</v>
      </c>
      <c r="E258" s="486" t="s">
        <v>14</v>
      </c>
      <c r="F258" s="699" t="s">
        <v>15</v>
      </c>
      <c r="G258" s="699" t="s">
        <v>16</v>
      </c>
      <c r="H258" s="487" t="s">
        <v>17</v>
      </c>
      <c r="I258" s="473"/>
      <c r="J258" s="473"/>
      <c r="K258" s="474"/>
      <c r="L258" s="488" t="s">
        <v>18</v>
      </c>
      <c r="M258" s="484" t="s">
        <v>19</v>
      </c>
      <c r="N258" s="1103"/>
      <c r="O258" s="1103"/>
      <c r="P258" s="1103"/>
      <c r="Q258" s="1103"/>
      <c r="R258" s="485"/>
    </row>
    <row r="259" spans="1:18" customFormat="1" ht="15.75" customHeight="1" x14ac:dyDescent="0.25">
      <c r="A259" s="470"/>
      <c r="B259" s="477"/>
      <c r="C259" s="474"/>
      <c r="D259" s="470"/>
      <c r="E259" s="470"/>
      <c r="F259" s="470"/>
      <c r="G259" s="470"/>
      <c r="H259" s="65" t="s">
        <v>20</v>
      </c>
      <c r="I259" s="65" t="s">
        <v>37</v>
      </c>
      <c r="J259" s="65" t="s">
        <v>21</v>
      </c>
      <c r="K259" s="65" t="s">
        <v>22</v>
      </c>
      <c r="L259" s="470"/>
      <c r="M259" s="477"/>
      <c r="N259" s="473"/>
      <c r="O259" s="473"/>
      <c r="P259" s="473"/>
      <c r="Q259" s="473"/>
      <c r="R259" s="474"/>
    </row>
    <row r="260" spans="1:18" customFormat="1" ht="169.5" customHeight="1" x14ac:dyDescent="0.25">
      <c r="A260" s="1108" t="s">
        <v>231</v>
      </c>
      <c r="B260" s="1109" t="s">
        <v>232</v>
      </c>
      <c r="C260" s="476"/>
      <c r="D260" s="81" t="s">
        <v>233</v>
      </c>
      <c r="E260" s="81" t="s">
        <v>234</v>
      </c>
      <c r="F260" s="81">
        <v>10</v>
      </c>
      <c r="G260" s="81">
        <v>20</v>
      </c>
      <c r="H260" s="81">
        <v>5</v>
      </c>
      <c r="I260" s="81">
        <v>5</v>
      </c>
      <c r="J260" s="81">
        <v>5</v>
      </c>
      <c r="K260" s="81">
        <v>5</v>
      </c>
      <c r="L260" s="82">
        <f>+C265</f>
        <v>5750000</v>
      </c>
      <c r="M260" s="1110"/>
      <c r="N260" s="475"/>
      <c r="O260" s="475"/>
      <c r="P260" s="475"/>
      <c r="Q260" s="475"/>
      <c r="R260" s="476"/>
    </row>
    <row r="261" spans="1:18" customFormat="1" ht="15.75" customHeight="1" x14ac:dyDescent="0.25">
      <c r="A261" s="822"/>
      <c r="B261" s="822"/>
      <c r="C261" s="822"/>
      <c r="D261" s="822"/>
      <c r="E261" s="822"/>
      <c r="F261" s="823"/>
      <c r="G261" s="823"/>
      <c r="H261" s="822"/>
      <c r="I261" s="822"/>
      <c r="J261" s="822"/>
      <c r="K261" s="822"/>
      <c r="L261" s="822"/>
      <c r="M261" s="822"/>
      <c r="N261" s="822"/>
      <c r="O261" s="822"/>
      <c r="P261" s="822"/>
      <c r="Q261" s="822"/>
      <c r="R261" s="822"/>
    </row>
    <row r="262" spans="1:18" customFormat="1" ht="15.75" customHeight="1" x14ac:dyDescent="0.25">
      <c r="A262" s="824" t="s">
        <v>165</v>
      </c>
      <c r="B262" s="825"/>
      <c r="C262" s="825"/>
      <c r="D262" s="825"/>
      <c r="E262" s="825"/>
      <c r="F262" s="826"/>
      <c r="G262" s="826"/>
      <c r="H262" s="825"/>
      <c r="I262" s="825"/>
      <c r="J262" s="825"/>
      <c r="K262" s="825"/>
      <c r="L262" s="825"/>
      <c r="M262" s="825"/>
      <c r="N262" s="825"/>
      <c r="O262" s="825"/>
      <c r="P262" s="825"/>
      <c r="Q262" s="825"/>
      <c r="R262" s="825"/>
    </row>
    <row r="263" spans="1:18" customFormat="1" ht="15.75" customHeight="1" x14ac:dyDescent="0.25">
      <c r="A263" s="484" t="s">
        <v>27</v>
      </c>
      <c r="B263" s="485"/>
      <c r="C263" s="486" t="s">
        <v>28</v>
      </c>
      <c r="D263" s="487" t="s">
        <v>29</v>
      </c>
      <c r="E263" s="473"/>
      <c r="F263" s="473"/>
      <c r="G263" s="474"/>
      <c r="H263" s="487" t="s">
        <v>30</v>
      </c>
      <c r="I263" s="473"/>
      <c r="J263" s="473"/>
      <c r="K263" s="474"/>
      <c r="L263" s="488" t="s">
        <v>31</v>
      </c>
      <c r="M263" s="487" t="s">
        <v>32</v>
      </c>
      <c r="N263" s="473"/>
      <c r="O263" s="473"/>
      <c r="P263" s="473"/>
      <c r="Q263" s="473"/>
      <c r="R263" s="474"/>
    </row>
    <row r="264" spans="1:18" customFormat="1" ht="15.75" customHeight="1" x14ac:dyDescent="0.25">
      <c r="A264" s="477"/>
      <c r="B264" s="474"/>
      <c r="C264" s="470"/>
      <c r="D264" s="65" t="s">
        <v>33</v>
      </c>
      <c r="E264" s="65" t="s">
        <v>34</v>
      </c>
      <c r="F264" s="69" t="s">
        <v>35</v>
      </c>
      <c r="G264" s="69" t="s">
        <v>36</v>
      </c>
      <c r="H264" s="65" t="s">
        <v>20</v>
      </c>
      <c r="I264" s="65" t="s">
        <v>37</v>
      </c>
      <c r="J264" s="65" t="s">
        <v>21</v>
      </c>
      <c r="K264" s="65" t="s">
        <v>22</v>
      </c>
      <c r="L264" s="470"/>
      <c r="M264" s="71" t="s">
        <v>38</v>
      </c>
      <c r="N264" s="71" t="s">
        <v>39</v>
      </c>
      <c r="O264" s="71" t="s">
        <v>40</v>
      </c>
      <c r="P264" s="71" t="s">
        <v>41</v>
      </c>
      <c r="Q264" s="71" t="s">
        <v>42</v>
      </c>
      <c r="R264" s="71" t="s">
        <v>43</v>
      </c>
    </row>
    <row r="265" spans="1:18" customFormat="1" ht="28.5" customHeight="1" x14ac:dyDescent="0.25">
      <c r="A265" s="694" t="s">
        <v>235</v>
      </c>
      <c r="B265" s="476"/>
      <c r="C265" s="696">
        <f>SUM(G265:G267)</f>
        <v>5750000</v>
      </c>
      <c r="D265" s="68" t="s">
        <v>236</v>
      </c>
      <c r="E265" s="68">
        <v>20</v>
      </c>
      <c r="F265" s="78">
        <v>60000</v>
      </c>
      <c r="G265" s="78">
        <f t="shared" ref="G265:G267" si="44">F265*E265</f>
        <v>1200000</v>
      </c>
      <c r="H265" s="68">
        <f t="shared" ref="H265:H267" si="45">G265/5</f>
        <v>240000</v>
      </c>
      <c r="I265" s="68">
        <f t="shared" ref="I265:I267" si="46">+G265/5</f>
        <v>240000</v>
      </c>
      <c r="J265" s="68">
        <f t="shared" ref="J265:J267" si="47">+G265/5</f>
        <v>240000</v>
      </c>
      <c r="K265" s="68">
        <f t="shared" ref="K265:K267" si="48">+G265/5</f>
        <v>240000</v>
      </c>
      <c r="L265" s="697" t="s">
        <v>182</v>
      </c>
      <c r="M265" s="83" t="s">
        <v>124</v>
      </c>
      <c r="N265" s="83" t="s">
        <v>183</v>
      </c>
      <c r="O265" s="68">
        <v>2</v>
      </c>
      <c r="P265" s="68">
        <v>4</v>
      </c>
      <c r="Q265" s="68">
        <v>1</v>
      </c>
      <c r="R265" s="68">
        <v>1</v>
      </c>
    </row>
    <row r="266" spans="1:18" customFormat="1" ht="24.75" customHeight="1" x14ac:dyDescent="0.25">
      <c r="A266" s="695"/>
      <c r="B266" s="485"/>
      <c r="C266" s="471"/>
      <c r="D266" s="68" t="s">
        <v>237</v>
      </c>
      <c r="E266" s="68">
        <v>20</v>
      </c>
      <c r="F266" s="78">
        <f>250*65*10</f>
        <v>162500</v>
      </c>
      <c r="G266" s="78">
        <f t="shared" si="44"/>
        <v>3250000</v>
      </c>
      <c r="H266" s="68">
        <f t="shared" si="45"/>
        <v>650000</v>
      </c>
      <c r="I266" s="68">
        <f t="shared" si="46"/>
        <v>650000</v>
      </c>
      <c r="J266" s="68">
        <f t="shared" si="47"/>
        <v>650000</v>
      </c>
      <c r="K266" s="68">
        <f t="shared" si="48"/>
        <v>650000</v>
      </c>
      <c r="L266" s="471"/>
      <c r="M266" s="83" t="s">
        <v>124</v>
      </c>
      <c r="N266" s="83" t="s">
        <v>183</v>
      </c>
      <c r="O266" s="68">
        <v>2</v>
      </c>
      <c r="P266" s="68">
        <v>3</v>
      </c>
      <c r="Q266" s="68">
        <v>2</v>
      </c>
      <c r="R266" s="68">
        <v>1</v>
      </c>
    </row>
    <row r="267" spans="1:18" customFormat="1" ht="23.25" customHeight="1" x14ac:dyDescent="0.25">
      <c r="A267" s="695"/>
      <c r="B267" s="485"/>
      <c r="C267" s="471"/>
      <c r="D267" s="81" t="s">
        <v>238</v>
      </c>
      <c r="E267" s="81">
        <v>20</v>
      </c>
      <c r="F267" s="82">
        <f>1000*65</f>
        <v>65000</v>
      </c>
      <c r="G267" s="82">
        <f t="shared" si="44"/>
        <v>1300000</v>
      </c>
      <c r="H267" s="81">
        <f t="shared" si="45"/>
        <v>260000</v>
      </c>
      <c r="I267" s="81">
        <f t="shared" si="46"/>
        <v>260000</v>
      </c>
      <c r="J267" s="81">
        <f t="shared" si="47"/>
        <v>260000</v>
      </c>
      <c r="K267" s="81">
        <f t="shared" si="48"/>
        <v>260000</v>
      </c>
      <c r="L267" s="471"/>
      <c r="M267" s="1107" t="s">
        <v>124</v>
      </c>
      <c r="N267" s="1107" t="s">
        <v>183</v>
      </c>
      <c r="O267" s="81">
        <v>4</v>
      </c>
      <c r="P267" s="81">
        <v>1</v>
      </c>
      <c r="Q267" s="81">
        <v>4</v>
      </c>
      <c r="R267" s="81">
        <v>2</v>
      </c>
    </row>
    <row r="268" spans="1:18" x14ac:dyDescent="0.25">
      <c r="A268" s="202"/>
      <c r="B268" s="202"/>
      <c r="C268" s="202"/>
      <c r="D268" s="202"/>
      <c r="E268" s="202"/>
      <c r="F268" s="202"/>
      <c r="G268" s="202"/>
      <c r="H268" s="202"/>
      <c r="I268" s="202"/>
      <c r="J268" s="202"/>
      <c r="K268" s="202"/>
      <c r="L268" s="202"/>
      <c r="M268" s="202"/>
      <c r="N268" s="202"/>
      <c r="O268" s="202"/>
      <c r="P268" s="202"/>
      <c r="Q268" s="202"/>
      <c r="R268" s="202"/>
    </row>
    <row r="269" spans="1:18" ht="24.95" customHeight="1" x14ac:dyDescent="0.25">
      <c r="A269" s="749" t="s">
        <v>3</v>
      </c>
      <c r="B269" s="749" t="s">
        <v>0</v>
      </c>
      <c r="C269" s="749"/>
      <c r="D269" s="749"/>
      <c r="E269" s="202"/>
      <c r="F269" s="202"/>
      <c r="G269" s="202"/>
      <c r="H269" s="202"/>
      <c r="I269" s="202"/>
      <c r="J269" s="202"/>
      <c r="K269" s="202"/>
      <c r="L269" s="202"/>
      <c r="M269" s="202"/>
      <c r="N269" s="202"/>
      <c r="O269" s="202"/>
      <c r="P269" s="202"/>
      <c r="Q269" s="202"/>
      <c r="R269" s="202"/>
    </row>
    <row r="270" spans="1:18" ht="24.95" customHeight="1" x14ac:dyDescent="0.25">
      <c r="A270" s="749" t="s">
        <v>3</v>
      </c>
      <c r="B270" s="784" t="s">
        <v>4</v>
      </c>
      <c r="C270" s="785"/>
      <c r="D270" s="749"/>
      <c r="E270" s="202"/>
      <c r="F270" s="202"/>
      <c r="G270" s="202"/>
      <c r="H270" s="202"/>
      <c r="I270" s="202"/>
      <c r="J270" s="202"/>
      <c r="K270" s="202"/>
      <c r="L270" s="202"/>
      <c r="M270" s="202"/>
      <c r="N270" s="202"/>
      <c r="O270" s="202"/>
      <c r="P270" s="202"/>
      <c r="Q270" s="202"/>
      <c r="R270" s="202"/>
    </row>
    <row r="271" spans="1:18" ht="24.95" customHeight="1" x14ac:dyDescent="0.25">
      <c r="A271" s="749" t="s">
        <v>5</v>
      </c>
      <c r="B271" s="756" t="s">
        <v>6</v>
      </c>
      <c r="C271" s="756"/>
      <c r="D271" s="749"/>
      <c r="E271" s="202"/>
      <c r="F271" s="202"/>
      <c r="G271" s="202"/>
      <c r="H271" s="202"/>
      <c r="I271" s="202"/>
      <c r="J271" s="202"/>
      <c r="K271" s="202"/>
      <c r="L271" s="202"/>
      <c r="M271" s="202"/>
      <c r="N271" s="202"/>
      <c r="O271" s="202"/>
      <c r="P271" s="202"/>
      <c r="Q271" s="202"/>
      <c r="R271" s="202"/>
    </row>
    <row r="272" spans="1:18" ht="15" customHeight="1" x14ac:dyDescent="0.25">
      <c r="A272" s="749" t="s">
        <v>7</v>
      </c>
      <c r="B272" s="756" t="s">
        <v>8</v>
      </c>
      <c r="C272" s="749"/>
      <c r="D272" s="749"/>
      <c r="E272" s="202"/>
      <c r="F272" s="202"/>
      <c r="G272" s="202"/>
      <c r="H272" s="202"/>
      <c r="I272" s="202"/>
      <c r="J272" s="202"/>
      <c r="K272" s="202"/>
      <c r="L272" s="202"/>
      <c r="M272" s="202"/>
      <c r="N272" s="202"/>
      <c r="O272" s="202"/>
      <c r="P272" s="202"/>
      <c r="Q272" s="202"/>
      <c r="R272" s="202"/>
    </row>
    <row r="273" spans="1:18" ht="35.1" customHeight="1" x14ac:dyDescent="0.25">
      <c r="A273" s="756" t="s">
        <v>9</v>
      </c>
      <c r="B273" s="546" t="s">
        <v>10</v>
      </c>
      <c r="C273" s="546"/>
      <c r="D273" s="546"/>
      <c r="E273" s="202"/>
      <c r="F273" s="202"/>
      <c r="G273" s="202"/>
      <c r="H273" s="202"/>
      <c r="I273" s="202"/>
      <c r="J273" s="202"/>
      <c r="K273" s="202"/>
      <c r="L273" s="202"/>
      <c r="M273" s="202"/>
      <c r="N273" s="202"/>
      <c r="O273" s="202"/>
      <c r="P273" s="202"/>
      <c r="Q273" s="202"/>
      <c r="R273" s="202"/>
    </row>
    <row r="274" spans="1:18" ht="60.75" customHeight="1" x14ac:dyDescent="0.25">
      <c r="A274" s="756" t="s">
        <v>156</v>
      </c>
      <c r="B274" s="546" t="s">
        <v>157</v>
      </c>
      <c r="C274" s="546"/>
      <c r="D274" s="546"/>
      <c r="E274" s="403"/>
      <c r="F274" s="403"/>
      <c r="G274" s="403"/>
      <c r="H274" s="403"/>
      <c r="I274" s="403"/>
      <c r="J274" s="403"/>
      <c r="K274" s="403"/>
      <c r="L274" s="403"/>
      <c r="M274" s="403"/>
      <c r="N274" s="403"/>
      <c r="O274" s="403"/>
      <c r="P274" s="403"/>
      <c r="Q274" s="403"/>
      <c r="R274" s="403"/>
    </row>
    <row r="275" spans="1:18" ht="19.5" customHeight="1" x14ac:dyDescent="0.25">
      <c r="A275" s="827" t="s">
        <v>239</v>
      </c>
      <c r="B275" s="827"/>
      <c r="C275" s="827"/>
      <c r="D275" s="827"/>
      <c r="E275" s="403"/>
      <c r="F275" s="403"/>
      <c r="G275" s="403"/>
      <c r="H275" s="403"/>
      <c r="I275" s="403"/>
      <c r="J275" s="756"/>
      <c r="K275" s="828" t="s">
        <v>102</v>
      </c>
      <c r="L275" s="829">
        <f>+SUM(L280,L297,L331,L342)</f>
        <v>22170810</v>
      </c>
      <c r="M275" s="403"/>
      <c r="N275" s="403"/>
      <c r="O275" s="403"/>
      <c r="P275" s="403"/>
      <c r="Q275" s="403"/>
      <c r="R275" s="403"/>
    </row>
    <row r="276" spans="1:18" ht="18" customHeight="1" x14ac:dyDescent="0.25">
      <c r="A276" s="755"/>
      <c r="B276" s="755"/>
      <c r="C276" s="755"/>
      <c r="D276" s="403"/>
      <c r="E276" s="403"/>
      <c r="F276" s="403"/>
      <c r="G276" s="403"/>
      <c r="H276" s="403"/>
      <c r="I276" s="403"/>
      <c r="J276" s="756"/>
      <c r="K276" s="756"/>
      <c r="L276" s="756"/>
      <c r="M276" s="403"/>
      <c r="N276" s="403"/>
      <c r="O276" s="403"/>
      <c r="P276" s="403"/>
      <c r="Q276" s="403"/>
      <c r="R276" s="403"/>
    </row>
    <row r="277" spans="1:18" ht="29.25" customHeight="1" x14ac:dyDescent="0.25">
      <c r="A277" s="830" t="s">
        <v>11</v>
      </c>
      <c r="B277" s="830"/>
      <c r="C277" s="830"/>
      <c r="D277" s="830"/>
      <c r="E277" s="830"/>
      <c r="F277" s="830"/>
      <c r="G277" s="830"/>
      <c r="H277" s="830"/>
      <c r="I277" s="830"/>
      <c r="J277" s="830"/>
      <c r="K277" s="830"/>
      <c r="L277" s="830"/>
      <c r="M277" s="830"/>
      <c r="N277" s="830"/>
      <c r="O277" s="830"/>
      <c r="P277" s="830"/>
      <c r="Q277" s="830"/>
      <c r="R277" s="830"/>
    </row>
    <row r="278" spans="1:18" s="3" customFormat="1" x14ac:dyDescent="0.25">
      <c r="A278" s="511" t="s">
        <v>121</v>
      </c>
      <c r="B278" s="511" t="s">
        <v>12</v>
      </c>
      <c r="C278" s="511"/>
      <c r="D278" s="512" t="s">
        <v>13</v>
      </c>
      <c r="E278" s="464" t="s">
        <v>14</v>
      </c>
      <c r="F278" s="464" t="s">
        <v>15</v>
      </c>
      <c r="G278" s="464" t="s">
        <v>16</v>
      </c>
      <c r="H278" s="464" t="s">
        <v>17</v>
      </c>
      <c r="I278" s="464"/>
      <c r="J278" s="464"/>
      <c r="K278" s="464"/>
      <c r="L278" s="511" t="s">
        <v>18</v>
      </c>
      <c r="M278" s="511" t="s">
        <v>19</v>
      </c>
      <c r="N278" s="511"/>
      <c r="O278" s="511"/>
      <c r="P278" s="511"/>
      <c r="Q278" s="511"/>
      <c r="R278" s="511"/>
    </row>
    <row r="279" spans="1:18" s="3" customFormat="1" x14ac:dyDescent="0.25">
      <c r="A279" s="511"/>
      <c r="B279" s="511"/>
      <c r="C279" s="511"/>
      <c r="D279" s="512"/>
      <c r="E279" s="464"/>
      <c r="F279" s="464"/>
      <c r="G279" s="464"/>
      <c r="H279" s="84" t="s">
        <v>20</v>
      </c>
      <c r="I279" s="84" t="s">
        <v>37</v>
      </c>
      <c r="J279" s="84" t="s">
        <v>21</v>
      </c>
      <c r="K279" s="84" t="s">
        <v>22</v>
      </c>
      <c r="L279" s="511"/>
      <c r="M279" s="511"/>
      <c r="N279" s="511"/>
      <c r="O279" s="511"/>
      <c r="P279" s="511"/>
      <c r="Q279" s="511"/>
      <c r="R279" s="511"/>
    </row>
    <row r="280" spans="1:18" ht="101.25" customHeight="1" x14ac:dyDescent="0.25">
      <c r="A280" s="85" t="s">
        <v>240</v>
      </c>
      <c r="B280" s="691" t="s">
        <v>241</v>
      </c>
      <c r="C280" s="691" t="s">
        <v>242</v>
      </c>
      <c r="D280" s="86" t="s">
        <v>243</v>
      </c>
      <c r="E280" s="86">
        <v>0.1</v>
      </c>
      <c r="F280" s="86">
        <v>0.1</v>
      </c>
      <c r="G280" s="86">
        <v>0.02</v>
      </c>
      <c r="H280" s="87">
        <v>0.03</v>
      </c>
      <c r="I280" s="87">
        <v>0.03</v>
      </c>
      <c r="J280" s="87">
        <v>0.02</v>
      </c>
      <c r="K280" s="86">
        <v>0</v>
      </c>
      <c r="L280" s="88">
        <f>C284+C289+C290+C291</f>
        <v>9197000</v>
      </c>
      <c r="M280" s="692"/>
      <c r="N280" s="692"/>
      <c r="O280" s="692"/>
      <c r="P280" s="692"/>
      <c r="Q280" s="692"/>
      <c r="R280" s="693"/>
    </row>
    <row r="281" spans="1:18" x14ac:dyDescent="0.25">
      <c r="A281" s="89" t="s">
        <v>165</v>
      </c>
      <c r="B281" s="791"/>
      <c r="C281" s="791"/>
      <c r="D281" s="791"/>
      <c r="E281" s="791"/>
      <c r="F281" s="791"/>
      <c r="G281" s="791"/>
      <c r="H281" s="791"/>
      <c r="I281" s="791"/>
      <c r="J281" s="791"/>
      <c r="K281" s="791"/>
      <c r="L281" s="791"/>
      <c r="M281" s="791"/>
      <c r="N281" s="791"/>
      <c r="O281" s="791"/>
      <c r="P281" s="791"/>
      <c r="Q281" s="791"/>
      <c r="R281" s="791"/>
    </row>
    <row r="282" spans="1:18" s="3" customFormat="1" ht="22.5" customHeight="1" x14ac:dyDescent="0.25">
      <c r="A282" s="511" t="s">
        <v>244</v>
      </c>
      <c r="B282" s="511"/>
      <c r="C282" s="464" t="s">
        <v>28</v>
      </c>
      <c r="D282" s="512" t="s">
        <v>29</v>
      </c>
      <c r="E282" s="512"/>
      <c r="F282" s="512"/>
      <c r="G282" s="512"/>
      <c r="H282" s="512" t="s">
        <v>30</v>
      </c>
      <c r="I282" s="512"/>
      <c r="J282" s="512"/>
      <c r="K282" s="512"/>
      <c r="L282" s="463" t="s">
        <v>31</v>
      </c>
      <c r="M282" s="512" t="s">
        <v>32</v>
      </c>
      <c r="N282" s="512"/>
      <c r="O282" s="512"/>
      <c r="P282" s="512"/>
      <c r="Q282" s="512"/>
      <c r="R282" s="512"/>
    </row>
    <row r="283" spans="1:18" s="3" customFormat="1" ht="53.25" customHeight="1" x14ac:dyDescent="0.25">
      <c r="A283" s="511"/>
      <c r="B283" s="511"/>
      <c r="C283" s="464"/>
      <c r="D283" s="84" t="s">
        <v>33</v>
      </c>
      <c r="E283" s="84" t="s">
        <v>34</v>
      </c>
      <c r="F283" s="90" t="s">
        <v>35</v>
      </c>
      <c r="G283" s="90" t="s">
        <v>36</v>
      </c>
      <c r="H283" s="84" t="s">
        <v>20</v>
      </c>
      <c r="I283" s="84" t="s">
        <v>37</v>
      </c>
      <c r="J283" s="84" t="s">
        <v>21</v>
      </c>
      <c r="K283" s="84" t="s">
        <v>22</v>
      </c>
      <c r="L283" s="463"/>
      <c r="M283" s="91" t="s">
        <v>38</v>
      </c>
      <c r="N283" s="91" t="s">
        <v>39</v>
      </c>
      <c r="O283" s="91" t="s">
        <v>40</v>
      </c>
      <c r="P283" s="91" t="s">
        <v>41</v>
      </c>
      <c r="Q283" s="91" t="s">
        <v>42</v>
      </c>
      <c r="R283" s="91" t="s">
        <v>43</v>
      </c>
    </row>
    <row r="284" spans="1:18" ht="17.25" customHeight="1" x14ac:dyDescent="0.25">
      <c r="A284" s="494" t="s">
        <v>245</v>
      </c>
      <c r="B284" s="494"/>
      <c r="C284" s="495">
        <v>872000</v>
      </c>
      <c r="D284" s="92" t="s">
        <v>246</v>
      </c>
      <c r="E284" s="58">
        <v>120</v>
      </c>
      <c r="F284" s="93">
        <f>450+1350+900</f>
        <v>2700</v>
      </c>
      <c r="G284" s="93">
        <f>(E284*F284)</f>
        <v>324000</v>
      </c>
      <c r="H284" s="521" t="s">
        <v>1</v>
      </c>
      <c r="I284" s="521" t="s">
        <v>1</v>
      </c>
      <c r="J284" s="521" t="s">
        <v>1</v>
      </c>
      <c r="K284" s="521" t="s">
        <v>1</v>
      </c>
      <c r="L284" s="521" t="s">
        <v>247</v>
      </c>
      <c r="M284" s="95" t="s">
        <v>124</v>
      </c>
      <c r="N284" s="95" t="s">
        <v>183</v>
      </c>
      <c r="O284" s="58">
        <v>2</v>
      </c>
      <c r="P284" s="58">
        <v>3</v>
      </c>
      <c r="Q284" s="58">
        <v>1</v>
      </c>
      <c r="R284" s="58">
        <v>1</v>
      </c>
    </row>
    <row r="285" spans="1:18" ht="15" customHeight="1" x14ac:dyDescent="0.25">
      <c r="A285" s="494"/>
      <c r="B285" s="494"/>
      <c r="C285" s="495"/>
      <c r="D285" s="92" t="s">
        <v>248</v>
      </c>
      <c r="E285" s="58">
        <v>120</v>
      </c>
      <c r="F285" s="93">
        <v>1800</v>
      </c>
      <c r="G285" s="93">
        <f>+F285*E285</f>
        <v>216000</v>
      </c>
      <c r="H285" s="521"/>
      <c r="I285" s="521"/>
      <c r="J285" s="521"/>
      <c r="K285" s="521"/>
      <c r="L285" s="521"/>
      <c r="M285" s="95" t="s">
        <v>124</v>
      </c>
      <c r="N285" s="95" t="s">
        <v>183</v>
      </c>
      <c r="O285" s="58">
        <v>2</v>
      </c>
      <c r="P285" s="58">
        <v>3</v>
      </c>
      <c r="Q285" s="58">
        <v>1</v>
      </c>
      <c r="R285" s="58">
        <v>1</v>
      </c>
    </row>
    <row r="286" spans="1:18" ht="19.5" customHeight="1" x14ac:dyDescent="0.25">
      <c r="A286" s="494"/>
      <c r="B286" s="494"/>
      <c r="C286" s="495"/>
      <c r="D286" s="92" t="s">
        <v>249</v>
      </c>
      <c r="E286" s="58">
        <v>120</v>
      </c>
      <c r="F286" s="93">
        <v>1500</v>
      </c>
      <c r="G286" s="93">
        <f>+F286*E286</f>
        <v>180000</v>
      </c>
      <c r="H286" s="521"/>
      <c r="I286" s="521"/>
      <c r="J286" s="521"/>
      <c r="K286" s="521"/>
      <c r="L286" s="521"/>
      <c r="M286" s="95" t="s">
        <v>124</v>
      </c>
      <c r="N286" s="95" t="s">
        <v>183</v>
      </c>
      <c r="O286" s="58">
        <v>2</v>
      </c>
      <c r="P286" s="58">
        <v>3</v>
      </c>
      <c r="Q286" s="58">
        <v>1</v>
      </c>
      <c r="R286" s="58">
        <v>1</v>
      </c>
    </row>
    <row r="287" spans="1:18" ht="30.75" customHeight="1" x14ac:dyDescent="0.25">
      <c r="A287" s="494"/>
      <c r="B287" s="494"/>
      <c r="C287" s="495"/>
      <c r="D287" s="92" t="s">
        <v>250</v>
      </c>
      <c r="E287" s="58">
        <v>800</v>
      </c>
      <c r="F287" s="93">
        <v>250</v>
      </c>
      <c r="G287" s="93">
        <f>+F287*E287</f>
        <v>200000</v>
      </c>
      <c r="H287" s="521"/>
      <c r="I287" s="521"/>
      <c r="J287" s="521"/>
      <c r="K287" s="521"/>
      <c r="L287" s="521"/>
      <c r="M287" s="95" t="s">
        <v>124</v>
      </c>
      <c r="N287" s="95" t="s">
        <v>183</v>
      </c>
      <c r="O287" s="58">
        <v>3</v>
      </c>
      <c r="P287" s="58">
        <v>7</v>
      </c>
      <c r="Q287" s="58">
        <v>1</v>
      </c>
      <c r="R287" s="58">
        <v>2</v>
      </c>
    </row>
    <row r="288" spans="1:18" ht="68.25" customHeight="1" x14ac:dyDescent="0.25">
      <c r="A288" s="494" t="s">
        <v>251</v>
      </c>
      <c r="B288" s="494"/>
      <c r="C288" s="96" t="s">
        <v>252</v>
      </c>
      <c r="D288" s="92" t="s">
        <v>253</v>
      </c>
      <c r="E288" s="58">
        <v>38</v>
      </c>
      <c r="F288" s="96">
        <v>0</v>
      </c>
      <c r="G288" s="96">
        <v>0</v>
      </c>
      <c r="H288" s="97" t="s">
        <v>1</v>
      </c>
      <c r="I288" s="97" t="s">
        <v>1</v>
      </c>
      <c r="J288" s="97" t="s">
        <v>1</v>
      </c>
      <c r="K288" s="97" t="s">
        <v>1</v>
      </c>
      <c r="L288" s="58" t="s">
        <v>247</v>
      </c>
      <c r="M288" s="95" t="s">
        <v>124</v>
      </c>
      <c r="N288" s="95" t="s">
        <v>183</v>
      </c>
      <c r="O288" s="58">
        <v>2</v>
      </c>
      <c r="P288" s="58">
        <v>5</v>
      </c>
      <c r="Q288" s="58">
        <v>1</v>
      </c>
      <c r="R288" s="58">
        <v>1</v>
      </c>
    </row>
    <row r="289" spans="1:18" ht="72" customHeight="1" x14ac:dyDescent="0.25">
      <c r="A289" s="494" t="s">
        <v>254</v>
      </c>
      <c r="B289" s="494"/>
      <c r="C289" s="96">
        <f>+G289</f>
        <v>4125000</v>
      </c>
      <c r="D289" s="59" t="s">
        <v>255</v>
      </c>
      <c r="E289" s="58">
        <v>15</v>
      </c>
      <c r="F289" s="93">
        <v>275000</v>
      </c>
      <c r="G289" s="93">
        <f>+F289*E289</f>
        <v>4125000</v>
      </c>
      <c r="H289" s="97" t="s">
        <v>1</v>
      </c>
      <c r="I289" s="97" t="s">
        <v>1</v>
      </c>
      <c r="J289" s="97" t="s">
        <v>1</v>
      </c>
      <c r="K289" s="97" t="s">
        <v>1</v>
      </c>
      <c r="L289" s="58" t="s">
        <v>247</v>
      </c>
      <c r="M289" s="95" t="s">
        <v>124</v>
      </c>
      <c r="N289" s="95" t="s">
        <v>183</v>
      </c>
      <c r="O289" s="58">
        <v>2</v>
      </c>
      <c r="P289" s="58">
        <v>7</v>
      </c>
      <c r="Q289" s="58">
        <v>1</v>
      </c>
      <c r="R289" s="58">
        <v>1</v>
      </c>
    </row>
    <row r="290" spans="1:18" ht="63" customHeight="1" x14ac:dyDescent="0.25">
      <c r="A290" s="529" t="s">
        <v>256</v>
      </c>
      <c r="B290" s="529"/>
      <c r="C290" s="96">
        <v>600000</v>
      </c>
      <c r="D290" s="99" t="s">
        <v>257</v>
      </c>
      <c r="E290" s="100">
        <v>60</v>
      </c>
      <c r="F290" s="101" t="s">
        <v>258</v>
      </c>
      <c r="G290" s="93">
        <v>600000</v>
      </c>
      <c r="H290" s="58" t="s">
        <v>1</v>
      </c>
      <c r="I290" s="102"/>
      <c r="J290" s="103"/>
      <c r="K290" s="102"/>
      <c r="L290" s="58" t="s">
        <v>247</v>
      </c>
      <c r="M290" s="95" t="s">
        <v>124</v>
      </c>
      <c r="N290" s="95" t="s">
        <v>183</v>
      </c>
      <c r="O290" s="58">
        <v>3</v>
      </c>
      <c r="P290" s="58">
        <v>9</v>
      </c>
      <c r="Q290" s="58">
        <v>1</v>
      </c>
      <c r="R290" s="58">
        <v>1</v>
      </c>
    </row>
    <row r="291" spans="1:18" ht="62.25" customHeight="1" x14ac:dyDescent="0.25">
      <c r="A291" s="529" t="s">
        <v>259</v>
      </c>
      <c r="B291" s="529"/>
      <c r="C291" s="96">
        <f>+G291</f>
        <v>3600000</v>
      </c>
      <c r="D291" s="92" t="s">
        <v>260</v>
      </c>
      <c r="E291" s="58">
        <v>30</v>
      </c>
      <c r="F291" s="93">
        <v>120000</v>
      </c>
      <c r="G291" s="93">
        <f>+F291*E291</f>
        <v>3600000</v>
      </c>
      <c r="H291" s="97" t="s">
        <v>1</v>
      </c>
      <c r="I291" s="97" t="s">
        <v>1</v>
      </c>
      <c r="J291" s="97" t="s">
        <v>1</v>
      </c>
      <c r="K291" s="97" t="s">
        <v>1</v>
      </c>
      <c r="L291" s="58" t="s">
        <v>247</v>
      </c>
      <c r="M291" s="95" t="s">
        <v>124</v>
      </c>
      <c r="N291" s="95" t="s">
        <v>183</v>
      </c>
      <c r="O291" s="58">
        <v>2</v>
      </c>
      <c r="P291" s="58">
        <v>4</v>
      </c>
      <c r="Q291" s="58">
        <v>2</v>
      </c>
      <c r="R291" s="58">
        <v>2</v>
      </c>
    </row>
    <row r="292" spans="1:18" s="107" customFormat="1" ht="62.25" customHeight="1" x14ac:dyDescent="0.25">
      <c r="A292" s="494" t="s">
        <v>261</v>
      </c>
      <c r="B292" s="494"/>
      <c r="C292" s="104"/>
      <c r="D292" s="92" t="s">
        <v>262</v>
      </c>
      <c r="E292" s="688" t="s">
        <v>263</v>
      </c>
      <c r="F292" s="689"/>
      <c r="G292" s="690"/>
      <c r="H292" s="103"/>
      <c r="I292" s="105"/>
      <c r="J292" s="103"/>
      <c r="K292" s="103"/>
      <c r="L292" s="58" t="s">
        <v>247</v>
      </c>
      <c r="M292" s="95" t="s">
        <v>124</v>
      </c>
      <c r="N292" s="95" t="s">
        <v>183</v>
      </c>
      <c r="O292" s="106"/>
      <c r="P292" s="106"/>
      <c r="Q292" s="106"/>
      <c r="R292" s="106"/>
    </row>
    <row r="293" spans="1:18" s="109" customFormat="1" x14ac:dyDescent="0.25">
      <c r="A293" s="118"/>
      <c r="B293" s="118"/>
      <c r="C293" s="120"/>
      <c r="D293" s="94"/>
      <c r="E293" s="94"/>
      <c r="F293" s="354"/>
      <c r="G293" s="354"/>
      <c r="H293" s="94"/>
      <c r="I293" s="163"/>
      <c r="J293" s="94"/>
      <c r="K293" s="94"/>
      <c r="L293" s="94"/>
      <c r="M293" s="94"/>
      <c r="N293" s="94"/>
      <c r="O293" s="94"/>
      <c r="P293" s="94"/>
      <c r="Q293" s="94"/>
      <c r="R293" s="94"/>
    </row>
    <row r="294" spans="1:18" x14ac:dyDescent="0.25">
      <c r="A294" s="832" t="s">
        <v>160</v>
      </c>
      <c r="B294" s="833"/>
      <c r="C294" s="833"/>
      <c r="D294" s="833"/>
      <c r="E294" s="833"/>
      <c r="F294" s="833"/>
      <c r="G294" s="833"/>
      <c r="H294" s="833"/>
      <c r="I294" s="833"/>
      <c r="J294" s="833"/>
      <c r="K294" s="833"/>
      <c r="L294" s="833"/>
      <c r="M294" s="833"/>
      <c r="N294" s="833"/>
      <c r="O294" s="833"/>
      <c r="P294" s="833"/>
      <c r="Q294" s="833"/>
      <c r="R294" s="833"/>
    </row>
    <row r="295" spans="1:18" s="3" customFormat="1" x14ac:dyDescent="0.25">
      <c r="A295" s="511" t="s">
        <v>121</v>
      </c>
      <c r="B295" s="511" t="s">
        <v>12</v>
      </c>
      <c r="C295" s="511"/>
      <c r="D295" s="512" t="s">
        <v>13</v>
      </c>
      <c r="E295" s="464" t="s">
        <v>14</v>
      </c>
      <c r="F295" s="464" t="s">
        <v>15</v>
      </c>
      <c r="G295" s="464" t="s">
        <v>16</v>
      </c>
      <c r="H295" s="464" t="s">
        <v>17</v>
      </c>
      <c r="I295" s="464"/>
      <c r="J295" s="464"/>
      <c r="K295" s="464"/>
      <c r="L295" s="511" t="s">
        <v>18</v>
      </c>
      <c r="M295" s="511" t="s">
        <v>19</v>
      </c>
      <c r="N295" s="511"/>
      <c r="O295" s="511"/>
      <c r="P295" s="511"/>
      <c r="Q295" s="511"/>
      <c r="R295" s="511"/>
    </row>
    <row r="296" spans="1:18" s="3" customFormat="1" x14ac:dyDescent="0.25">
      <c r="A296" s="511"/>
      <c r="B296" s="511"/>
      <c r="C296" s="511"/>
      <c r="D296" s="512"/>
      <c r="E296" s="464"/>
      <c r="F296" s="464"/>
      <c r="G296" s="464"/>
      <c r="H296" s="84" t="s">
        <v>20</v>
      </c>
      <c r="I296" s="84" t="s">
        <v>37</v>
      </c>
      <c r="J296" s="84" t="s">
        <v>21</v>
      </c>
      <c r="K296" s="84" t="s">
        <v>22</v>
      </c>
      <c r="L296" s="511"/>
      <c r="M296" s="511"/>
      <c r="N296" s="511"/>
      <c r="O296" s="511"/>
      <c r="P296" s="511"/>
      <c r="Q296" s="511"/>
      <c r="R296" s="511"/>
    </row>
    <row r="297" spans="1:18" ht="81.75" customHeight="1" x14ac:dyDescent="0.25">
      <c r="A297" s="110" t="s">
        <v>264</v>
      </c>
      <c r="B297" s="466" t="s">
        <v>265</v>
      </c>
      <c r="C297" s="466" t="s">
        <v>266</v>
      </c>
      <c r="D297" s="59" t="s">
        <v>267</v>
      </c>
      <c r="E297" s="58"/>
      <c r="F297" s="58"/>
      <c r="G297" s="58"/>
      <c r="H297" s="60"/>
      <c r="I297" s="60"/>
      <c r="J297" s="60"/>
      <c r="K297" s="58"/>
      <c r="L297" s="61">
        <f>C301+C314</f>
        <v>1780950</v>
      </c>
      <c r="M297" s="462"/>
      <c r="N297" s="462"/>
      <c r="O297" s="462"/>
      <c r="P297" s="462"/>
      <c r="Q297" s="462"/>
      <c r="R297" s="462"/>
    </row>
    <row r="298" spans="1:18" x14ac:dyDescent="0.25">
      <c r="A298" s="827" t="s">
        <v>165</v>
      </c>
      <c r="B298" s="827"/>
      <c r="C298" s="827"/>
      <c r="D298" s="827"/>
      <c r="E298" s="827"/>
      <c r="F298" s="827"/>
      <c r="G298" s="827"/>
      <c r="H298" s="827"/>
      <c r="I298" s="827"/>
      <c r="J298" s="827"/>
      <c r="K298" s="827"/>
      <c r="L298" s="827"/>
      <c r="M298" s="827"/>
      <c r="N298" s="827"/>
      <c r="O298" s="827"/>
      <c r="P298" s="827"/>
      <c r="Q298" s="827"/>
      <c r="R298" s="827"/>
    </row>
    <row r="299" spans="1:18" s="3" customFormat="1" ht="22.5" customHeight="1" x14ac:dyDescent="0.25">
      <c r="A299" s="511" t="s">
        <v>244</v>
      </c>
      <c r="B299" s="511"/>
      <c r="C299" s="464" t="s">
        <v>28</v>
      </c>
      <c r="D299" s="512" t="s">
        <v>29</v>
      </c>
      <c r="E299" s="512"/>
      <c r="F299" s="512"/>
      <c r="G299" s="512"/>
      <c r="H299" s="512" t="s">
        <v>30</v>
      </c>
      <c r="I299" s="512"/>
      <c r="J299" s="512"/>
      <c r="K299" s="512"/>
      <c r="L299" s="463" t="s">
        <v>31</v>
      </c>
      <c r="M299" s="512" t="s">
        <v>32</v>
      </c>
      <c r="N299" s="512"/>
      <c r="O299" s="512"/>
      <c r="P299" s="512"/>
      <c r="Q299" s="512"/>
      <c r="R299" s="512"/>
    </row>
    <row r="300" spans="1:18" s="3" customFormat="1" ht="53.25" customHeight="1" x14ac:dyDescent="0.25">
      <c r="A300" s="511"/>
      <c r="B300" s="511"/>
      <c r="C300" s="464"/>
      <c r="D300" s="84" t="s">
        <v>33</v>
      </c>
      <c r="E300" s="84" t="s">
        <v>34</v>
      </c>
      <c r="F300" s="90" t="s">
        <v>35</v>
      </c>
      <c r="G300" s="90" t="s">
        <v>36</v>
      </c>
      <c r="H300" s="84" t="s">
        <v>20</v>
      </c>
      <c r="I300" s="84" t="s">
        <v>37</v>
      </c>
      <c r="J300" s="84" t="s">
        <v>21</v>
      </c>
      <c r="K300" s="84" t="s">
        <v>22</v>
      </c>
      <c r="L300" s="463"/>
      <c r="M300" s="91" t="s">
        <v>38</v>
      </c>
      <c r="N300" s="91" t="s">
        <v>39</v>
      </c>
      <c r="O300" s="91" t="s">
        <v>40</v>
      </c>
      <c r="P300" s="91" t="s">
        <v>41</v>
      </c>
      <c r="Q300" s="91" t="s">
        <v>42</v>
      </c>
      <c r="R300" s="91" t="s">
        <v>43</v>
      </c>
    </row>
    <row r="301" spans="1:18" x14ac:dyDescent="0.25">
      <c r="A301" s="596" t="s">
        <v>268</v>
      </c>
      <c r="B301" s="596"/>
      <c r="C301" s="497">
        <f>SUM(G301:G313)</f>
        <v>973600</v>
      </c>
      <c r="D301" s="112" t="s">
        <v>214</v>
      </c>
      <c r="E301" s="60">
        <v>180</v>
      </c>
      <c r="F301" s="113">
        <v>1600</v>
      </c>
      <c r="G301" s="114">
        <f>+F301*E301</f>
        <v>288000</v>
      </c>
      <c r="H301" s="685" t="s">
        <v>1</v>
      </c>
      <c r="I301" s="685" t="s">
        <v>1</v>
      </c>
      <c r="J301" s="685" t="s">
        <v>1</v>
      </c>
      <c r="K301" s="685" t="s">
        <v>1</v>
      </c>
      <c r="L301" s="521" t="s">
        <v>247</v>
      </c>
      <c r="M301" s="115" t="s">
        <v>124</v>
      </c>
      <c r="N301" s="115" t="s">
        <v>183</v>
      </c>
      <c r="O301" s="60">
        <v>2</v>
      </c>
      <c r="P301" s="60">
        <v>3</v>
      </c>
      <c r="Q301" s="60">
        <v>1</v>
      </c>
      <c r="R301" s="60">
        <v>1</v>
      </c>
    </row>
    <row r="302" spans="1:18" ht="20.25" customHeight="1" x14ac:dyDescent="0.25">
      <c r="A302" s="596"/>
      <c r="B302" s="596"/>
      <c r="C302" s="497"/>
      <c r="D302" s="112" t="s">
        <v>269</v>
      </c>
      <c r="E302" s="60">
        <v>200</v>
      </c>
      <c r="F302" s="113">
        <v>15</v>
      </c>
      <c r="G302" s="114">
        <f>+F302*200</f>
        <v>3000</v>
      </c>
      <c r="H302" s="686"/>
      <c r="I302" s="686"/>
      <c r="J302" s="686"/>
      <c r="K302" s="686"/>
      <c r="L302" s="521"/>
      <c r="M302" s="115" t="s">
        <v>124</v>
      </c>
      <c r="N302" s="115" t="s">
        <v>183</v>
      </c>
      <c r="O302" s="60">
        <v>3</v>
      </c>
      <c r="P302" s="60">
        <v>9</v>
      </c>
      <c r="Q302" s="60">
        <v>2</v>
      </c>
      <c r="R302" s="60">
        <v>1</v>
      </c>
    </row>
    <row r="303" spans="1:18" x14ac:dyDescent="0.25">
      <c r="A303" s="596"/>
      <c r="B303" s="596"/>
      <c r="C303" s="497"/>
      <c r="D303" s="112" t="s">
        <v>270</v>
      </c>
      <c r="E303" s="60">
        <v>15</v>
      </c>
      <c r="F303" s="113">
        <v>300</v>
      </c>
      <c r="G303" s="114">
        <f>+F303*15</f>
        <v>4500</v>
      </c>
      <c r="H303" s="686"/>
      <c r="I303" s="686"/>
      <c r="J303" s="686"/>
      <c r="K303" s="686"/>
      <c r="L303" s="521"/>
      <c r="M303" s="115" t="s">
        <v>124</v>
      </c>
      <c r="N303" s="115" t="s">
        <v>183</v>
      </c>
      <c r="O303" s="60">
        <v>3</v>
      </c>
      <c r="P303" s="60">
        <v>3</v>
      </c>
      <c r="Q303" s="60">
        <v>1</v>
      </c>
      <c r="R303" s="60">
        <v>3</v>
      </c>
    </row>
    <row r="304" spans="1:18" x14ac:dyDescent="0.25">
      <c r="A304" s="596"/>
      <c r="B304" s="596"/>
      <c r="C304" s="497"/>
      <c r="D304" s="112" t="s">
        <v>271</v>
      </c>
      <c r="E304" s="60">
        <v>200</v>
      </c>
      <c r="F304" s="113">
        <v>750</v>
      </c>
      <c r="G304" s="114">
        <f>+F304*200</f>
        <v>150000</v>
      </c>
      <c r="H304" s="686"/>
      <c r="I304" s="686"/>
      <c r="J304" s="686"/>
      <c r="K304" s="686"/>
      <c r="L304" s="521"/>
      <c r="M304" s="115" t="s">
        <v>124</v>
      </c>
      <c r="N304" s="115" t="s">
        <v>183</v>
      </c>
      <c r="O304" s="60">
        <v>3</v>
      </c>
      <c r="P304" s="60">
        <v>1</v>
      </c>
      <c r="Q304" s="60">
        <v>1</v>
      </c>
      <c r="R304" s="60">
        <v>1</v>
      </c>
    </row>
    <row r="305" spans="1:18" ht="15.75" customHeight="1" x14ac:dyDescent="0.25">
      <c r="A305" s="596"/>
      <c r="B305" s="596"/>
      <c r="C305" s="497"/>
      <c r="D305" s="112" t="s">
        <v>272</v>
      </c>
      <c r="E305" s="60">
        <v>200</v>
      </c>
      <c r="F305" s="113">
        <v>450</v>
      </c>
      <c r="G305" s="114">
        <f>+F305*200</f>
        <v>90000</v>
      </c>
      <c r="H305" s="686"/>
      <c r="I305" s="686"/>
      <c r="J305" s="686"/>
      <c r="K305" s="686"/>
      <c r="L305" s="521"/>
      <c r="M305" s="115" t="s">
        <v>124</v>
      </c>
      <c r="N305" s="115" t="s">
        <v>183</v>
      </c>
      <c r="O305" s="60">
        <v>3</v>
      </c>
      <c r="P305" s="60">
        <v>1</v>
      </c>
      <c r="Q305" s="60">
        <v>1</v>
      </c>
      <c r="R305" s="60">
        <v>1</v>
      </c>
    </row>
    <row r="306" spans="1:18" x14ac:dyDescent="0.25">
      <c r="A306" s="596"/>
      <c r="B306" s="596"/>
      <c r="C306" s="497"/>
      <c r="D306" s="112" t="s">
        <v>273</v>
      </c>
      <c r="E306" s="60">
        <v>200</v>
      </c>
      <c r="F306" s="113">
        <v>195</v>
      </c>
      <c r="G306" s="114">
        <f>+F306*200</f>
        <v>39000</v>
      </c>
      <c r="H306" s="686"/>
      <c r="I306" s="686"/>
      <c r="J306" s="686"/>
      <c r="K306" s="686"/>
      <c r="L306" s="521"/>
      <c r="M306" s="115" t="s">
        <v>124</v>
      </c>
      <c r="N306" s="115" t="s">
        <v>183</v>
      </c>
      <c r="O306" s="60">
        <v>3</v>
      </c>
      <c r="P306" s="60">
        <v>3</v>
      </c>
      <c r="Q306" s="60">
        <v>1</v>
      </c>
      <c r="R306" s="60">
        <v>3</v>
      </c>
    </row>
    <row r="307" spans="1:18" x14ac:dyDescent="0.25">
      <c r="A307" s="596"/>
      <c r="B307" s="596"/>
      <c r="C307" s="497"/>
      <c r="D307" s="112" t="s">
        <v>274</v>
      </c>
      <c r="E307" s="60">
        <v>200</v>
      </c>
      <c r="F307" s="113">
        <v>55</v>
      </c>
      <c r="G307" s="114">
        <f>+F307*200</f>
        <v>11000</v>
      </c>
      <c r="H307" s="686"/>
      <c r="I307" s="686"/>
      <c r="J307" s="686"/>
      <c r="K307" s="686"/>
      <c r="L307" s="521"/>
      <c r="M307" s="115" t="s">
        <v>124</v>
      </c>
      <c r="N307" s="115" t="s">
        <v>183</v>
      </c>
      <c r="O307" s="60">
        <v>3</v>
      </c>
      <c r="P307" s="60">
        <v>9</v>
      </c>
      <c r="Q307" s="60">
        <v>2</v>
      </c>
      <c r="R307" s="60">
        <v>1</v>
      </c>
    </row>
    <row r="308" spans="1:18" ht="31.5" x14ac:dyDescent="0.25">
      <c r="A308" s="596"/>
      <c r="B308" s="596"/>
      <c r="C308" s="497"/>
      <c r="D308" s="112" t="s">
        <v>275</v>
      </c>
      <c r="E308" s="60">
        <v>200</v>
      </c>
      <c r="F308" s="113">
        <v>225</v>
      </c>
      <c r="G308" s="114">
        <f>+F308*200</f>
        <v>45000</v>
      </c>
      <c r="H308" s="686"/>
      <c r="I308" s="686"/>
      <c r="J308" s="686"/>
      <c r="K308" s="686"/>
      <c r="L308" s="521"/>
      <c r="M308" s="115" t="s">
        <v>124</v>
      </c>
      <c r="N308" s="115" t="s">
        <v>183</v>
      </c>
      <c r="O308" s="60">
        <v>2</v>
      </c>
      <c r="P308" s="60">
        <v>2</v>
      </c>
      <c r="Q308" s="60">
        <v>2</v>
      </c>
      <c r="R308" s="60">
        <v>1</v>
      </c>
    </row>
    <row r="309" spans="1:18" x14ac:dyDescent="0.25">
      <c r="A309" s="596"/>
      <c r="B309" s="596"/>
      <c r="C309" s="497"/>
      <c r="D309" s="112" t="s">
        <v>276</v>
      </c>
      <c r="E309" s="60" t="s">
        <v>277</v>
      </c>
      <c r="F309" s="113">
        <v>35</v>
      </c>
      <c r="G309" s="114">
        <f>+F309*60</f>
        <v>2100</v>
      </c>
      <c r="H309" s="686"/>
      <c r="I309" s="686"/>
      <c r="J309" s="686"/>
      <c r="K309" s="686"/>
      <c r="L309" s="521"/>
      <c r="M309" s="115" t="s">
        <v>124</v>
      </c>
      <c r="N309" s="115" t="s">
        <v>183</v>
      </c>
      <c r="O309" s="60">
        <v>3</v>
      </c>
      <c r="P309" s="60">
        <v>9</v>
      </c>
      <c r="Q309" s="60">
        <v>2</v>
      </c>
      <c r="R309" s="60">
        <v>1</v>
      </c>
    </row>
    <row r="310" spans="1:18" x14ac:dyDescent="0.25">
      <c r="A310" s="596"/>
      <c r="B310" s="596"/>
      <c r="C310" s="497"/>
      <c r="D310" s="112" t="s">
        <v>278</v>
      </c>
      <c r="E310" s="60" t="s">
        <v>279</v>
      </c>
      <c r="F310" s="113">
        <v>450</v>
      </c>
      <c r="G310" s="114">
        <f>+F310*60</f>
        <v>27000</v>
      </c>
      <c r="H310" s="686"/>
      <c r="I310" s="686"/>
      <c r="J310" s="686"/>
      <c r="K310" s="686"/>
      <c r="L310" s="521"/>
      <c r="M310" s="115" t="s">
        <v>124</v>
      </c>
      <c r="N310" s="115" t="s">
        <v>183</v>
      </c>
      <c r="O310" s="60">
        <v>3</v>
      </c>
      <c r="P310" s="60">
        <v>3</v>
      </c>
      <c r="Q310" s="60">
        <v>1</v>
      </c>
      <c r="R310" s="60">
        <v>1</v>
      </c>
    </row>
    <row r="311" spans="1:18" x14ac:dyDescent="0.25">
      <c r="A311" s="596"/>
      <c r="B311" s="596"/>
      <c r="C311" s="497"/>
      <c r="D311" s="112" t="s">
        <v>280</v>
      </c>
      <c r="E311" s="60" t="s">
        <v>281</v>
      </c>
      <c r="F311" s="113">
        <v>350</v>
      </c>
      <c r="G311" s="114">
        <f>+F311*200</f>
        <v>70000</v>
      </c>
      <c r="H311" s="686"/>
      <c r="I311" s="686"/>
      <c r="J311" s="686"/>
      <c r="K311" s="686"/>
      <c r="L311" s="521"/>
      <c r="M311" s="115" t="s">
        <v>124</v>
      </c>
      <c r="N311" s="115" t="s">
        <v>183</v>
      </c>
      <c r="O311" s="58">
        <v>6</v>
      </c>
      <c r="P311" s="58">
        <v>1</v>
      </c>
      <c r="Q311" s="58">
        <v>3</v>
      </c>
      <c r="R311" s="58">
        <v>1</v>
      </c>
    </row>
    <row r="312" spans="1:18" x14ac:dyDescent="0.25">
      <c r="A312" s="596"/>
      <c r="B312" s="596"/>
      <c r="C312" s="497"/>
      <c r="D312" s="112" t="s">
        <v>282</v>
      </c>
      <c r="E312" s="60" t="s">
        <v>283</v>
      </c>
      <c r="F312" s="113">
        <v>1000</v>
      </c>
      <c r="G312" s="114">
        <f>+F312*200</f>
        <v>200000</v>
      </c>
      <c r="H312" s="686"/>
      <c r="I312" s="686"/>
      <c r="J312" s="686"/>
      <c r="K312" s="686"/>
      <c r="L312" s="521"/>
      <c r="M312" s="115" t="s">
        <v>124</v>
      </c>
      <c r="N312" s="115" t="s">
        <v>183</v>
      </c>
      <c r="O312" s="60">
        <v>2</v>
      </c>
      <c r="P312" s="60">
        <v>4</v>
      </c>
      <c r="Q312" s="60">
        <v>1</v>
      </c>
      <c r="R312" s="60">
        <v>1</v>
      </c>
    </row>
    <row r="313" spans="1:18" ht="19.5" customHeight="1" x14ac:dyDescent="0.25">
      <c r="A313" s="596"/>
      <c r="B313" s="596"/>
      <c r="C313" s="497"/>
      <c r="D313" s="112" t="s">
        <v>250</v>
      </c>
      <c r="E313" s="58">
        <v>200</v>
      </c>
      <c r="F313" s="93">
        <v>220</v>
      </c>
      <c r="G313" s="61">
        <f>+F313*E313</f>
        <v>44000</v>
      </c>
      <c r="H313" s="687"/>
      <c r="I313" s="687"/>
      <c r="J313" s="687"/>
      <c r="K313" s="687"/>
      <c r="L313" s="521"/>
      <c r="M313" s="115" t="s">
        <v>124</v>
      </c>
      <c r="N313" s="115" t="s">
        <v>183</v>
      </c>
      <c r="O313" s="60">
        <v>3</v>
      </c>
      <c r="P313" s="60">
        <v>7</v>
      </c>
      <c r="Q313" s="60">
        <v>1</v>
      </c>
      <c r="R313" s="60">
        <v>2</v>
      </c>
    </row>
    <row r="314" spans="1:18" x14ac:dyDescent="0.25">
      <c r="A314" s="596" t="s">
        <v>284</v>
      </c>
      <c r="B314" s="596"/>
      <c r="C314" s="497">
        <f>SUM(G314:G326)</f>
        <v>807350</v>
      </c>
      <c r="D314" s="112" t="s">
        <v>214</v>
      </c>
      <c r="E314" s="60">
        <v>180</v>
      </c>
      <c r="F314" s="113">
        <v>1600</v>
      </c>
      <c r="G314" s="114">
        <f>+F314*E314</f>
        <v>288000</v>
      </c>
      <c r="H314" s="685" t="s">
        <v>1</v>
      </c>
      <c r="I314" s="685" t="s">
        <v>1</v>
      </c>
      <c r="J314" s="685" t="s">
        <v>1</v>
      </c>
      <c r="K314" s="685" t="s">
        <v>1</v>
      </c>
      <c r="L314" s="600" t="s">
        <v>247</v>
      </c>
      <c r="M314" s="115" t="s">
        <v>124</v>
      </c>
      <c r="N314" s="115" t="s">
        <v>183</v>
      </c>
      <c r="O314" s="60">
        <v>2</v>
      </c>
      <c r="P314" s="60">
        <v>3</v>
      </c>
      <c r="Q314" s="60">
        <v>1</v>
      </c>
      <c r="R314" s="60">
        <v>1</v>
      </c>
    </row>
    <row r="315" spans="1:18" x14ac:dyDescent="0.25">
      <c r="A315" s="596"/>
      <c r="B315" s="596"/>
      <c r="C315" s="497"/>
      <c r="D315" s="112" t="s">
        <v>285</v>
      </c>
      <c r="E315" s="60">
        <v>150</v>
      </c>
      <c r="F315" s="113">
        <v>15</v>
      </c>
      <c r="G315" s="114">
        <f>+F315*E315</f>
        <v>2250</v>
      </c>
      <c r="H315" s="686"/>
      <c r="I315" s="686"/>
      <c r="J315" s="686"/>
      <c r="K315" s="686"/>
      <c r="L315" s="600"/>
      <c r="M315" s="115" t="s">
        <v>124</v>
      </c>
      <c r="N315" s="115" t="s">
        <v>183</v>
      </c>
      <c r="O315" s="60">
        <v>3</v>
      </c>
      <c r="P315" s="60">
        <v>9</v>
      </c>
      <c r="Q315" s="60">
        <v>2</v>
      </c>
      <c r="R315" s="60">
        <v>1</v>
      </c>
    </row>
    <row r="316" spans="1:18" ht="31.5" x14ac:dyDescent="0.25">
      <c r="A316" s="596"/>
      <c r="B316" s="596"/>
      <c r="C316" s="497"/>
      <c r="D316" s="112" t="s">
        <v>286</v>
      </c>
      <c r="E316" s="60">
        <v>15</v>
      </c>
      <c r="F316" s="113">
        <v>300</v>
      </c>
      <c r="G316" s="114">
        <f t="shared" ref="G316:G326" si="49">+F316*E316</f>
        <v>4500</v>
      </c>
      <c r="H316" s="686"/>
      <c r="I316" s="686"/>
      <c r="J316" s="686"/>
      <c r="K316" s="686"/>
      <c r="L316" s="600"/>
      <c r="M316" s="115" t="s">
        <v>124</v>
      </c>
      <c r="N316" s="115" t="s">
        <v>183</v>
      </c>
      <c r="O316" s="60">
        <v>3</v>
      </c>
      <c r="P316" s="60">
        <v>9</v>
      </c>
      <c r="Q316" s="60">
        <v>2</v>
      </c>
      <c r="R316" s="60">
        <v>1</v>
      </c>
    </row>
    <row r="317" spans="1:18" x14ac:dyDescent="0.25">
      <c r="A317" s="596"/>
      <c r="B317" s="596"/>
      <c r="C317" s="497"/>
      <c r="D317" s="112" t="s">
        <v>271</v>
      </c>
      <c r="E317" s="60">
        <v>150</v>
      </c>
      <c r="F317" s="113">
        <v>750</v>
      </c>
      <c r="G317" s="114">
        <f t="shared" si="49"/>
        <v>112500</v>
      </c>
      <c r="H317" s="686"/>
      <c r="I317" s="686"/>
      <c r="J317" s="686"/>
      <c r="K317" s="686"/>
      <c r="L317" s="600"/>
      <c r="M317" s="115" t="s">
        <v>124</v>
      </c>
      <c r="N317" s="115" t="s">
        <v>183</v>
      </c>
      <c r="O317" s="60">
        <v>3</v>
      </c>
      <c r="P317" s="60">
        <v>1</v>
      </c>
      <c r="Q317" s="60">
        <v>1</v>
      </c>
      <c r="R317" s="60">
        <v>1</v>
      </c>
    </row>
    <row r="318" spans="1:18" x14ac:dyDescent="0.25">
      <c r="A318" s="596"/>
      <c r="B318" s="596"/>
      <c r="C318" s="497"/>
      <c r="D318" s="112" t="s">
        <v>272</v>
      </c>
      <c r="E318" s="60">
        <v>150</v>
      </c>
      <c r="F318" s="113">
        <v>450</v>
      </c>
      <c r="G318" s="114">
        <f t="shared" si="49"/>
        <v>67500</v>
      </c>
      <c r="H318" s="686"/>
      <c r="I318" s="686"/>
      <c r="J318" s="686"/>
      <c r="K318" s="686"/>
      <c r="L318" s="600"/>
      <c r="M318" s="115" t="s">
        <v>124</v>
      </c>
      <c r="N318" s="115" t="s">
        <v>183</v>
      </c>
      <c r="O318" s="60">
        <v>3</v>
      </c>
      <c r="P318" s="60">
        <v>1</v>
      </c>
      <c r="Q318" s="60">
        <v>1</v>
      </c>
      <c r="R318" s="60">
        <v>1</v>
      </c>
    </row>
    <row r="319" spans="1:18" x14ac:dyDescent="0.25">
      <c r="A319" s="596"/>
      <c r="B319" s="596"/>
      <c r="C319" s="497"/>
      <c r="D319" s="112" t="s">
        <v>273</v>
      </c>
      <c r="E319" s="60">
        <v>150</v>
      </c>
      <c r="F319" s="113">
        <v>195</v>
      </c>
      <c r="G319" s="114">
        <f t="shared" si="49"/>
        <v>29250</v>
      </c>
      <c r="H319" s="686"/>
      <c r="I319" s="686"/>
      <c r="J319" s="686"/>
      <c r="K319" s="686"/>
      <c r="L319" s="600"/>
      <c r="M319" s="115" t="s">
        <v>124</v>
      </c>
      <c r="N319" s="115" t="s">
        <v>183</v>
      </c>
      <c r="O319" s="60">
        <v>3</v>
      </c>
      <c r="P319" s="60">
        <v>9</v>
      </c>
      <c r="Q319" s="60">
        <v>2</v>
      </c>
      <c r="R319" s="60">
        <v>1</v>
      </c>
    </row>
    <row r="320" spans="1:18" x14ac:dyDescent="0.25">
      <c r="A320" s="596"/>
      <c r="B320" s="596"/>
      <c r="C320" s="497"/>
      <c r="D320" s="112" t="s">
        <v>274</v>
      </c>
      <c r="E320" s="60">
        <v>150</v>
      </c>
      <c r="F320" s="113">
        <v>55</v>
      </c>
      <c r="G320" s="114">
        <f t="shared" si="49"/>
        <v>8250</v>
      </c>
      <c r="H320" s="686"/>
      <c r="I320" s="686"/>
      <c r="J320" s="686"/>
      <c r="K320" s="686"/>
      <c r="L320" s="600"/>
      <c r="M320" s="115" t="s">
        <v>124</v>
      </c>
      <c r="N320" s="115" t="s">
        <v>183</v>
      </c>
      <c r="O320" s="60">
        <v>3</v>
      </c>
      <c r="P320" s="60">
        <v>9</v>
      </c>
      <c r="Q320" s="60">
        <v>2</v>
      </c>
      <c r="R320" s="60">
        <v>1</v>
      </c>
    </row>
    <row r="321" spans="1:18" ht="31.5" x14ac:dyDescent="0.25">
      <c r="A321" s="596"/>
      <c r="B321" s="596"/>
      <c r="C321" s="497"/>
      <c r="D321" s="112" t="s">
        <v>275</v>
      </c>
      <c r="E321" s="60">
        <v>150</v>
      </c>
      <c r="F321" s="113">
        <v>225</v>
      </c>
      <c r="G321" s="114">
        <f t="shared" si="49"/>
        <v>33750</v>
      </c>
      <c r="H321" s="686"/>
      <c r="I321" s="686"/>
      <c r="J321" s="686"/>
      <c r="K321" s="686"/>
      <c r="L321" s="600"/>
      <c r="M321" s="115" t="s">
        <v>124</v>
      </c>
      <c r="N321" s="115" t="s">
        <v>183</v>
      </c>
      <c r="O321" s="60">
        <v>2</v>
      </c>
      <c r="P321" s="60">
        <v>2</v>
      </c>
      <c r="Q321" s="60">
        <v>2</v>
      </c>
      <c r="R321" s="60">
        <v>1</v>
      </c>
    </row>
    <row r="322" spans="1:18" x14ac:dyDescent="0.25">
      <c r="A322" s="596"/>
      <c r="B322" s="596"/>
      <c r="C322" s="497"/>
      <c r="D322" s="59" t="s">
        <v>280</v>
      </c>
      <c r="E322" s="60">
        <v>150</v>
      </c>
      <c r="F322" s="113">
        <v>350</v>
      </c>
      <c r="G322" s="114">
        <f t="shared" si="49"/>
        <v>52500</v>
      </c>
      <c r="H322" s="686"/>
      <c r="I322" s="686"/>
      <c r="J322" s="686"/>
      <c r="K322" s="686"/>
      <c r="L322" s="600"/>
      <c r="M322" s="115" t="s">
        <v>124</v>
      </c>
      <c r="N322" s="115" t="s">
        <v>183</v>
      </c>
      <c r="O322" s="60">
        <v>6</v>
      </c>
      <c r="P322" s="60">
        <v>1</v>
      </c>
      <c r="Q322" s="60">
        <v>3</v>
      </c>
      <c r="R322" s="60">
        <v>1</v>
      </c>
    </row>
    <row r="323" spans="1:18" x14ac:dyDescent="0.25">
      <c r="A323" s="596"/>
      <c r="B323" s="596"/>
      <c r="C323" s="497"/>
      <c r="D323" s="59" t="s">
        <v>282</v>
      </c>
      <c r="E323" s="60">
        <v>150</v>
      </c>
      <c r="F323" s="113">
        <v>1000</v>
      </c>
      <c r="G323" s="114">
        <f t="shared" si="49"/>
        <v>150000</v>
      </c>
      <c r="H323" s="686"/>
      <c r="I323" s="686"/>
      <c r="J323" s="686"/>
      <c r="K323" s="686"/>
      <c r="L323" s="600"/>
      <c r="M323" s="115" t="s">
        <v>124</v>
      </c>
      <c r="N323" s="115" t="s">
        <v>183</v>
      </c>
      <c r="O323" s="60">
        <v>2</v>
      </c>
      <c r="P323" s="60">
        <v>4</v>
      </c>
      <c r="Q323" s="60">
        <v>1</v>
      </c>
      <c r="R323" s="60">
        <v>1</v>
      </c>
    </row>
    <row r="324" spans="1:18" ht="31.5" x14ac:dyDescent="0.25">
      <c r="A324" s="596"/>
      <c r="B324" s="596"/>
      <c r="C324" s="497"/>
      <c r="D324" s="116" t="s">
        <v>250</v>
      </c>
      <c r="E324" s="58">
        <v>200</v>
      </c>
      <c r="F324" s="93">
        <v>250</v>
      </c>
      <c r="G324" s="114">
        <f t="shared" si="49"/>
        <v>50000</v>
      </c>
      <c r="H324" s="686"/>
      <c r="I324" s="686"/>
      <c r="J324" s="686"/>
      <c r="K324" s="686"/>
      <c r="L324" s="600"/>
      <c r="M324" s="115" t="s">
        <v>124</v>
      </c>
      <c r="N324" s="115" t="s">
        <v>183</v>
      </c>
      <c r="O324" s="60">
        <v>3</v>
      </c>
      <c r="P324" s="60">
        <v>7</v>
      </c>
      <c r="Q324" s="60">
        <v>1</v>
      </c>
      <c r="R324" s="60">
        <v>2</v>
      </c>
    </row>
    <row r="325" spans="1:18" x14ac:dyDescent="0.25">
      <c r="A325" s="596"/>
      <c r="B325" s="596"/>
      <c r="C325" s="497"/>
      <c r="D325" s="112" t="s">
        <v>276</v>
      </c>
      <c r="E325" s="60">
        <v>60</v>
      </c>
      <c r="F325" s="113">
        <v>35</v>
      </c>
      <c r="G325" s="114">
        <f t="shared" si="49"/>
        <v>2100</v>
      </c>
      <c r="H325" s="686"/>
      <c r="I325" s="686"/>
      <c r="J325" s="686"/>
      <c r="K325" s="686"/>
      <c r="L325" s="600"/>
      <c r="M325" s="115" t="s">
        <v>124</v>
      </c>
      <c r="N325" s="115" t="s">
        <v>183</v>
      </c>
      <c r="O325" s="60">
        <v>3</v>
      </c>
      <c r="P325" s="60">
        <v>9</v>
      </c>
      <c r="Q325" s="60">
        <v>2</v>
      </c>
      <c r="R325" s="60">
        <v>1</v>
      </c>
    </row>
    <row r="326" spans="1:18" ht="31.5" x14ac:dyDescent="0.25">
      <c r="A326" s="596"/>
      <c r="B326" s="596"/>
      <c r="C326" s="497"/>
      <c r="D326" s="112" t="s">
        <v>287</v>
      </c>
      <c r="E326" s="60">
        <v>15</v>
      </c>
      <c r="F326" s="113">
        <v>450</v>
      </c>
      <c r="G326" s="114">
        <f t="shared" si="49"/>
        <v>6750</v>
      </c>
      <c r="H326" s="687"/>
      <c r="I326" s="687"/>
      <c r="J326" s="687"/>
      <c r="K326" s="687"/>
      <c r="L326" s="600"/>
      <c r="M326" s="115" t="s">
        <v>124</v>
      </c>
      <c r="N326" s="115" t="s">
        <v>183</v>
      </c>
      <c r="O326" s="60">
        <v>3</v>
      </c>
      <c r="P326" s="60">
        <v>3</v>
      </c>
      <c r="Q326" s="60">
        <v>1</v>
      </c>
      <c r="R326" s="60">
        <v>1</v>
      </c>
    </row>
    <row r="327" spans="1:18" ht="27.75" customHeight="1" x14ac:dyDescent="0.25">
      <c r="A327" s="111"/>
      <c r="B327" s="111"/>
      <c r="C327" s="834"/>
      <c r="D327" s="112"/>
      <c r="E327" s="242"/>
      <c r="F327" s="113"/>
      <c r="G327" s="114"/>
      <c r="H327" s="252"/>
      <c r="I327" s="252"/>
      <c r="J327" s="252"/>
      <c r="K327" s="252"/>
      <c r="L327" s="239"/>
      <c r="M327" s="242"/>
      <c r="N327" s="242"/>
      <c r="O327" s="242"/>
      <c r="P327" s="242"/>
      <c r="Q327" s="242"/>
      <c r="R327" s="242"/>
    </row>
    <row r="328" spans="1:18" ht="22.5" customHeight="1" x14ac:dyDescent="0.25">
      <c r="A328" s="833" t="s">
        <v>160</v>
      </c>
      <c r="B328" s="833"/>
      <c r="C328" s="833"/>
      <c r="D328" s="833"/>
      <c r="E328" s="833"/>
      <c r="F328" s="833"/>
      <c r="G328" s="833"/>
      <c r="H328" s="833"/>
      <c r="I328" s="833"/>
      <c r="J328" s="833"/>
      <c r="K328" s="833"/>
      <c r="L328" s="833"/>
      <c r="M328" s="833"/>
      <c r="N328" s="833"/>
      <c r="O328" s="833"/>
      <c r="P328" s="833"/>
      <c r="Q328" s="833"/>
      <c r="R328" s="833"/>
    </row>
    <row r="329" spans="1:18" s="3" customFormat="1" x14ac:dyDescent="0.25">
      <c r="A329" s="511" t="s">
        <v>121</v>
      </c>
      <c r="B329" s="511" t="s">
        <v>12</v>
      </c>
      <c r="C329" s="511"/>
      <c r="D329" s="512" t="s">
        <v>13</v>
      </c>
      <c r="E329" s="464" t="s">
        <v>14</v>
      </c>
      <c r="F329" s="464" t="s">
        <v>15</v>
      </c>
      <c r="G329" s="464" t="s">
        <v>16</v>
      </c>
      <c r="H329" s="464" t="s">
        <v>17</v>
      </c>
      <c r="I329" s="464"/>
      <c r="J329" s="464"/>
      <c r="K329" s="464"/>
      <c r="L329" s="511" t="s">
        <v>18</v>
      </c>
      <c r="M329" s="511" t="s">
        <v>19</v>
      </c>
      <c r="N329" s="511"/>
      <c r="O329" s="511"/>
      <c r="P329" s="511"/>
      <c r="Q329" s="511"/>
      <c r="R329" s="511"/>
    </row>
    <row r="330" spans="1:18" s="3" customFormat="1" x14ac:dyDescent="0.25">
      <c r="A330" s="511"/>
      <c r="B330" s="511"/>
      <c r="C330" s="511"/>
      <c r="D330" s="512"/>
      <c r="E330" s="464"/>
      <c r="F330" s="464"/>
      <c r="G330" s="464"/>
      <c r="H330" s="84" t="s">
        <v>20</v>
      </c>
      <c r="I330" s="84" t="s">
        <v>37</v>
      </c>
      <c r="J330" s="84" t="s">
        <v>21</v>
      </c>
      <c r="K330" s="84" t="s">
        <v>22</v>
      </c>
      <c r="L330" s="511"/>
      <c r="M330" s="511"/>
      <c r="N330" s="511"/>
      <c r="O330" s="511"/>
      <c r="P330" s="511"/>
      <c r="Q330" s="511"/>
      <c r="R330" s="511"/>
    </row>
    <row r="331" spans="1:18" ht="108.75" customHeight="1" x14ac:dyDescent="0.25">
      <c r="A331" s="117" t="s">
        <v>288</v>
      </c>
      <c r="B331" s="509" t="s">
        <v>289</v>
      </c>
      <c r="C331" s="509"/>
      <c r="D331" s="58"/>
      <c r="E331" s="58"/>
      <c r="F331" s="58"/>
      <c r="G331" s="60"/>
      <c r="H331" s="60"/>
      <c r="I331" s="60"/>
      <c r="J331" s="58"/>
      <c r="K331" s="58"/>
      <c r="L331" s="61">
        <f>+C336</f>
        <v>2106000</v>
      </c>
      <c r="M331" s="462"/>
      <c r="N331" s="462"/>
      <c r="O331" s="462"/>
      <c r="P331" s="462"/>
      <c r="Q331" s="462"/>
      <c r="R331" s="462"/>
    </row>
    <row r="332" spans="1:18" ht="26.25" customHeight="1" x14ac:dyDescent="0.25">
      <c r="A332" s="202"/>
      <c r="B332" s="202"/>
      <c r="C332" s="202"/>
      <c r="D332" s="202"/>
      <c r="E332" s="202"/>
      <c r="F332" s="202"/>
      <c r="G332" s="202"/>
      <c r="H332" s="202"/>
      <c r="I332" s="202"/>
      <c r="J332" s="202"/>
      <c r="K332" s="202"/>
      <c r="L332" s="202"/>
      <c r="M332" s="202"/>
      <c r="N332" s="202"/>
      <c r="O332" s="202"/>
      <c r="P332" s="202"/>
      <c r="Q332" s="202"/>
      <c r="R332" s="202"/>
    </row>
    <row r="333" spans="1:18" ht="15.75" customHeight="1" x14ac:dyDescent="0.25">
      <c r="A333" s="831" t="s">
        <v>165</v>
      </c>
      <c r="B333" s="831"/>
      <c r="C333" s="831"/>
      <c r="D333" s="831"/>
      <c r="E333" s="831"/>
      <c r="F333" s="831"/>
      <c r="G333" s="831"/>
      <c r="H333" s="831"/>
      <c r="I333" s="831"/>
      <c r="J333" s="831"/>
      <c r="K333" s="831"/>
      <c r="L333" s="831"/>
      <c r="M333" s="831"/>
      <c r="N333" s="831"/>
      <c r="O333" s="831"/>
      <c r="P333" s="831"/>
      <c r="Q333" s="831"/>
      <c r="R333" s="831"/>
    </row>
    <row r="334" spans="1:18" s="3" customFormat="1" ht="22.5" customHeight="1" x14ac:dyDescent="0.25">
      <c r="A334" s="511" t="s">
        <v>244</v>
      </c>
      <c r="B334" s="511"/>
      <c r="C334" s="464" t="s">
        <v>28</v>
      </c>
      <c r="D334" s="512" t="s">
        <v>29</v>
      </c>
      <c r="E334" s="512"/>
      <c r="F334" s="512"/>
      <c r="G334" s="512"/>
      <c r="H334" s="512" t="s">
        <v>30</v>
      </c>
      <c r="I334" s="512"/>
      <c r="J334" s="512"/>
      <c r="K334" s="512"/>
      <c r="L334" s="463" t="s">
        <v>31</v>
      </c>
      <c r="M334" s="512" t="s">
        <v>32</v>
      </c>
      <c r="N334" s="512"/>
      <c r="O334" s="512"/>
      <c r="P334" s="512"/>
      <c r="Q334" s="512"/>
      <c r="R334" s="512"/>
    </row>
    <row r="335" spans="1:18" s="3" customFormat="1" ht="53.25" customHeight="1" x14ac:dyDescent="0.25">
      <c r="A335" s="511"/>
      <c r="B335" s="511"/>
      <c r="C335" s="464"/>
      <c r="D335" s="84" t="s">
        <v>33</v>
      </c>
      <c r="E335" s="84" t="s">
        <v>34</v>
      </c>
      <c r="F335" s="90" t="s">
        <v>35</v>
      </c>
      <c r="G335" s="90" t="s">
        <v>36</v>
      </c>
      <c r="H335" s="84" t="s">
        <v>20</v>
      </c>
      <c r="I335" s="84" t="s">
        <v>37</v>
      </c>
      <c r="J335" s="84" t="s">
        <v>21</v>
      </c>
      <c r="K335" s="84" t="s">
        <v>22</v>
      </c>
      <c r="L335" s="463"/>
      <c r="M335" s="91" t="s">
        <v>38</v>
      </c>
      <c r="N335" s="91" t="s">
        <v>39</v>
      </c>
      <c r="O335" s="91" t="s">
        <v>40</v>
      </c>
      <c r="P335" s="91" t="s">
        <v>41</v>
      </c>
      <c r="Q335" s="91" t="s">
        <v>42</v>
      </c>
      <c r="R335" s="91" t="s">
        <v>43</v>
      </c>
    </row>
    <row r="336" spans="1:18" ht="45" customHeight="1" x14ac:dyDescent="0.25">
      <c r="A336" s="502" t="s">
        <v>290</v>
      </c>
      <c r="B336" s="502"/>
      <c r="C336" s="684">
        <f>SUM(G336:G337)</f>
        <v>2106000</v>
      </c>
      <c r="D336" s="121" t="s">
        <v>291</v>
      </c>
      <c r="E336" s="60">
        <f>60*9</f>
        <v>540</v>
      </c>
      <c r="F336" s="122">
        <v>2700</v>
      </c>
      <c r="G336" s="122">
        <f>+E336*F336</f>
        <v>1458000</v>
      </c>
      <c r="H336" s="517" t="s">
        <v>1</v>
      </c>
      <c r="I336" s="517" t="s">
        <v>1</v>
      </c>
      <c r="J336" s="498" t="s">
        <v>1</v>
      </c>
      <c r="K336" s="517" t="s">
        <v>1</v>
      </c>
      <c r="L336" s="521" t="s">
        <v>247</v>
      </c>
      <c r="M336" s="95" t="s">
        <v>124</v>
      </c>
      <c r="N336" s="95" t="s">
        <v>183</v>
      </c>
      <c r="O336" s="58">
        <v>2</v>
      </c>
      <c r="P336" s="58">
        <v>3</v>
      </c>
      <c r="Q336" s="58">
        <v>1</v>
      </c>
      <c r="R336" s="58">
        <v>1</v>
      </c>
    </row>
    <row r="337" spans="1:18" ht="45" customHeight="1" x14ac:dyDescent="0.25">
      <c r="A337" s="502"/>
      <c r="B337" s="502"/>
      <c r="C337" s="684"/>
      <c r="D337" s="121" t="s">
        <v>292</v>
      </c>
      <c r="E337" s="60">
        <v>9</v>
      </c>
      <c r="F337" s="122">
        <f>1200*60</f>
        <v>72000</v>
      </c>
      <c r="G337" s="122">
        <f>+E337*F337</f>
        <v>648000</v>
      </c>
      <c r="H337" s="518"/>
      <c r="I337" s="518"/>
      <c r="J337" s="500"/>
      <c r="K337" s="518"/>
      <c r="L337" s="521"/>
      <c r="M337" s="95" t="s">
        <v>124</v>
      </c>
      <c r="N337" s="95" t="s">
        <v>183</v>
      </c>
      <c r="O337" s="58">
        <v>3</v>
      </c>
      <c r="P337" s="58">
        <v>1</v>
      </c>
      <c r="Q337" s="58">
        <v>1</v>
      </c>
      <c r="R337" s="58">
        <v>1</v>
      </c>
    </row>
    <row r="338" spans="1:18" x14ac:dyDescent="0.25">
      <c r="A338" s="119"/>
      <c r="B338" s="119"/>
      <c r="C338" s="120"/>
      <c r="D338" s="121"/>
      <c r="E338" s="242"/>
      <c r="F338" s="122"/>
      <c r="G338" s="122"/>
      <c r="H338" s="94"/>
      <c r="I338" s="94"/>
      <c r="J338" s="163"/>
      <c r="K338" s="94"/>
      <c r="L338" s="94"/>
      <c r="M338" s="94"/>
      <c r="N338" s="94"/>
      <c r="O338" s="94"/>
      <c r="P338" s="94"/>
      <c r="Q338" s="94"/>
      <c r="R338" s="94"/>
    </row>
    <row r="339" spans="1:18" ht="22.5" customHeight="1" x14ac:dyDescent="0.25">
      <c r="A339" s="833" t="s">
        <v>160</v>
      </c>
      <c r="B339" s="833"/>
      <c r="C339" s="833"/>
      <c r="D339" s="833"/>
      <c r="E339" s="833"/>
      <c r="F339" s="833"/>
      <c r="G339" s="833"/>
      <c r="H339" s="833"/>
      <c r="I339" s="833"/>
      <c r="J339" s="833"/>
      <c r="K339" s="833"/>
      <c r="L339" s="833"/>
      <c r="M339" s="833"/>
      <c r="N339" s="833"/>
      <c r="O339" s="833"/>
      <c r="P339" s="833"/>
      <c r="Q339" s="833"/>
      <c r="R339" s="833"/>
    </row>
    <row r="340" spans="1:18" s="3" customFormat="1" x14ac:dyDescent="0.25">
      <c r="A340" s="554" t="s">
        <v>121</v>
      </c>
      <c r="B340" s="554" t="s">
        <v>12</v>
      </c>
      <c r="C340" s="554"/>
      <c r="D340" s="1111" t="s">
        <v>13</v>
      </c>
      <c r="E340" s="524" t="s">
        <v>14</v>
      </c>
      <c r="F340" s="524" t="s">
        <v>15</v>
      </c>
      <c r="G340" s="524" t="s">
        <v>16</v>
      </c>
      <c r="H340" s="524" t="s">
        <v>17</v>
      </c>
      <c r="I340" s="524"/>
      <c r="J340" s="524"/>
      <c r="K340" s="524"/>
      <c r="L340" s="554" t="s">
        <v>18</v>
      </c>
      <c r="M340" s="554" t="s">
        <v>19</v>
      </c>
      <c r="N340" s="554"/>
      <c r="O340" s="554"/>
      <c r="P340" s="554"/>
      <c r="Q340" s="554"/>
      <c r="R340" s="554"/>
    </row>
    <row r="341" spans="1:18" s="3" customFormat="1" x14ac:dyDescent="0.25">
      <c r="A341" s="511"/>
      <c r="B341" s="511"/>
      <c r="C341" s="511"/>
      <c r="D341" s="512"/>
      <c r="E341" s="464"/>
      <c r="F341" s="464"/>
      <c r="G341" s="464"/>
      <c r="H341" s="84" t="s">
        <v>20</v>
      </c>
      <c r="I341" s="84" t="s">
        <v>37</v>
      </c>
      <c r="J341" s="84" t="s">
        <v>21</v>
      </c>
      <c r="K341" s="84" t="s">
        <v>22</v>
      </c>
      <c r="L341" s="511"/>
      <c r="M341" s="511"/>
      <c r="N341" s="511"/>
      <c r="O341" s="511"/>
      <c r="P341" s="511"/>
      <c r="Q341" s="511"/>
      <c r="R341" s="511"/>
    </row>
    <row r="342" spans="1:18" ht="95.25" customHeight="1" x14ac:dyDescent="0.25">
      <c r="A342" s="123" t="s">
        <v>293</v>
      </c>
      <c r="B342" s="461"/>
      <c r="C342" s="461"/>
      <c r="D342" s="58" t="s">
        <v>294</v>
      </c>
      <c r="E342" s="58" t="s">
        <v>295</v>
      </c>
      <c r="F342" s="58">
        <v>32</v>
      </c>
      <c r="G342" s="58">
        <v>32</v>
      </c>
      <c r="H342" s="60"/>
      <c r="I342" s="60"/>
      <c r="J342" s="60"/>
      <c r="K342" s="58"/>
      <c r="L342" s="61">
        <f>C347+C351+C357+C379+C383+C389+C397+C410+C412+C415</f>
        <v>9086860</v>
      </c>
      <c r="M342" s="462"/>
      <c r="N342" s="462"/>
      <c r="O342" s="462"/>
      <c r="P342" s="462"/>
      <c r="Q342" s="462"/>
      <c r="R342" s="462"/>
    </row>
    <row r="343" spans="1:18" x14ac:dyDescent="0.25">
      <c r="A343" s="123"/>
      <c r="B343" s="124"/>
      <c r="C343" s="124"/>
      <c r="D343" s="94"/>
      <c r="E343" s="94"/>
      <c r="F343" s="94"/>
      <c r="G343" s="94"/>
      <c r="H343" s="242"/>
      <c r="I343" s="242"/>
      <c r="J343" s="242"/>
      <c r="K343" s="94"/>
      <c r="L343" s="835"/>
      <c r="M343" s="149"/>
      <c r="N343" s="149"/>
      <c r="O343" s="149"/>
      <c r="P343" s="149"/>
      <c r="Q343" s="149"/>
      <c r="R343" s="149"/>
    </row>
    <row r="344" spans="1:18" x14ac:dyDescent="0.25">
      <c r="A344" s="836" t="s">
        <v>165</v>
      </c>
      <c r="B344" s="836"/>
      <c r="C344" s="836"/>
      <c r="D344" s="836"/>
      <c r="E344" s="836"/>
      <c r="F344" s="836"/>
      <c r="G344" s="836"/>
      <c r="H344" s="836"/>
      <c r="I344" s="836"/>
      <c r="J344" s="836"/>
      <c r="K344" s="836"/>
      <c r="L344" s="836"/>
      <c r="M344" s="836"/>
      <c r="N344" s="836"/>
      <c r="O344" s="836"/>
      <c r="P344" s="836"/>
      <c r="Q344" s="836"/>
      <c r="R344" s="836"/>
    </row>
    <row r="345" spans="1:18" s="3" customFormat="1" ht="22.5" customHeight="1" x14ac:dyDescent="0.25">
      <c r="A345" s="511" t="s">
        <v>244</v>
      </c>
      <c r="B345" s="511"/>
      <c r="C345" s="464" t="s">
        <v>28</v>
      </c>
      <c r="D345" s="512" t="s">
        <v>29</v>
      </c>
      <c r="E345" s="512"/>
      <c r="F345" s="512"/>
      <c r="G345" s="512"/>
      <c r="H345" s="512" t="s">
        <v>30</v>
      </c>
      <c r="I345" s="512"/>
      <c r="J345" s="512"/>
      <c r="K345" s="512"/>
      <c r="L345" s="463" t="s">
        <v>31</v>
      </c>
      <c r="M345" s="512" t="s">
        <v>32</v>
      </c>
      <c r="N345" s="512"/>
      <c r="O345" s="512"/>
      <c r="P345" s="512"/>
      <c r="Q345" s="512"/>
      <c r="R345" s="512"/>
    </row>
    <row r="346" spans="1:18" s="3" customFormat="1" ht="53.25" customHeight="1" x14ac:dyDescent="0.25">
      <c r="A346" s="511"/>
      <c r="B346" s="511"/>
      <c r="C346" s="464"/>
      <c r="D346" s="84" t="s">
        <v>33</v>
      </c>
      <c r="E346" s="84" t="s">
        <v>34</v>
      </c>
      <c r="F346" s="90" t="s">
        <v>35</v>
      </c>
      <c r="G346" s="90" t="s">
        <v>36</v>
      </c>
      <c r="H346" s="84" t="s">
        <v>20</v>
      </c>
      <c r="I346" s="84" t="s">
        <v>37</v>
      </c>
      <c r="J346" s="84" t="s">
        <v>21</v>
      </c>
      <c r="K346" s="84" t="s">
        <v>22</v>
      </c>
      <c r="L346" s="463"/>
      <c r="M346" s="91" t="s">
        <v>38</v>
      </c>
      <c r="N346" s="91" t="s">
        <v>39</v>
      </c>
      <c r="O346" s="91" t="s">
        <v>40</v>
      </c>
      <c r="P346" s="91" t="s">
        <v>41</v>
      </c>
      <c r="Q346" s="91" t="s">
        <v>42</v>
      </c>
      <c r="R346" s="91" t="s">
        <v>43</v>
      </c>
    </row>
    <row r="347" spans="1:18" ht="18.75" customHeight="1" x14ac:dyDescent="0.25">
      <c r="A347" s="544" t="s">
        <v>296</v>
      </c>
      <c r="B347" s="544"/>
      <c r="C347" s="495">
        <f>SUM(G347:G350)</f>
        <v>250700</v>
      </c>
      <c r="D347" s="59" t="s">
        <v>297</v>
      </c>
      <c r="E347" s="58">
        <v>32</v>
      </c>
      <c r="F347" s="61">
        <v>2700</v>
      </c>
      <c r="G347" s="61">
        <f>(E347*F347)</f>
        <v>86400</v>
      </c>
      <c r="H347" s="517" t="s">
        <v>1</v>
      </c>
      <c r="I347" s="498" t="s">
        <v>1</v>
      </c>
      <c r="J347" s="517" t="s">
        <v>1</v>
      </c>
      <c r="K347" s="517" t="s">
        <v>1</v>
      </c>
      <c r="L347" s="521" t="s">
        <v>247</v>
      </c>
      <c r="M347" s="58" t="s">
        <v>298</v>
      </c>
      <c r="N347" s="95" t="s">
        <v>183</v>
      </c>
      <c r="O347" s="58">
        <v>2</v>
      </c>
      <c r="P347" s="58">
        <v>3</v>
      </c>
      <c r="Q347" s="58">
        <v>1</v>
      </c>
      <c r="R347" s="58">
        <v>1</v>
      </c>
    </row>
    <row r="348" spans="1:18" ht="18.75" customHeight="1" x14ac:dyDescent="0.25">
      <c r="A348" s="544"/>
      <c r="B348" s="544"/>
      <c r="C348" s="495"/>
      <c r="D348" s="59" t="s">
        <v>249</v>
      </c>
      <c r="E348" s="58">
        <v>32</v>
      </c>
      <c r="F348" s="61">
        <v>1500</v>
      </c>
      <c r="G348" s="61">
        <f t="shared" ref="G348:G350" si="50">(E348*F348)</f>
        <v>48000</v>
      </c>
      <c r="H348" s="522"/>
      <c r="I348" s="499"/>
      <c r="J348" s="522"/>
      <c r="K348" s="522"/>
      <c r="L348" s="521"/>
      <c r="M348" s="58" t="s">
        <v>298</v>
      </c>
      <c r="N348" s="95" t="s">
        <v>183</v>
      </c>
      <c r="O348" s="58">
        <v>2</v>
      </c>
      <c r="P348" s="58">
        <v>3</v>
      </c>
      <c r="Q348" s="58">
        <v>1</v>
      </c>
      <c r="R348" s="58">
        <v>1</v>
      </c>
    </row>
    <row r="349" spans="1:18" ht="18.75" customHeight="1" x14ac:dyDescent="0.25">
      <c r="A349" s="544"/>
      <c r="B349" s="544"/>
      <c r="C349" s="495"/>
      <c r="D349" s="59" t="s">
        <v>250</v>
      </c>
      <c r="E349" s="58">
        <v>350</v>
      </c>
      <c r="F349" s="61">
        <v>250</v>
      </c>
      <c r="G349" s="61">
        <f t="shared" si="50"/>
        <v>87500</v>
      </c>
      <c r="H349" s="522"/>
      <c r="I349" s="499"/>
      <c r="J349" s="522"/>
      <c r="K349" s="522"/>
      <c r="L349" s="521"/>
      <c r="M349" s="58" t="s">
        <v>298</v>
      </c>
      <c r="N349" s="95" t="s">
        <v>183</v>
      </c>
      <c r="O349" s="58">
        <v>3</v>
      </c>
      <c r="P349" s="58">
        <v>7</v>
      </c>
      <c r="Q349" s="58">
        <v>1</v>
      </c>
      <c r="R349" s="58">
        <v>2</v>
      </c>
    </row>
    <row r="350" spans="1:18" ht="18.75" customHeight="1" x14ac:dyDescent="0.25">
      <c r="A350" s="544"/>
      <c r="B350" s="544"/>
      <c r="C350" s="495"/>
      <c r="D350" s="59" t="s">
        <v>44</v>
      </c>
      <c r="E350" s="58">
        <v>64</v>
      </c>
      <c r="F350" s="61">
        <v>450</v>
      </c>
      <c r="G350" s="61">
        <f t="shared" si="50"/>
        <v>28800</v>
      </c>
      <c r="H350" s="518"/>
      <c r="I350" s="500"/>
      <c r="J350" s="518"/>
      <c r="K350" s="518"/>
      <c r="L350" s="521"/>
      <c r="M350" s="58" t="s">
        <v>298</v>
      </c>
      <c r="N350" s="95" t="s">
        <v>183</v>
      </c>
      <c r="O350" s="58">
        <v>3</v>
      </c>
      <c r="P350" s="58">
        <v>1</v>
      </c>
      <c r="Q350" s="58">
        <v>1</v>
      </c>
      <c r="R350" s="58">
        <v>1</v>
      </c>
    </row>
    <row r="351" spans="1:18" x14ac:dyDescent="0.25">
      <c r="A351" s="544" t="s">
        <v>299</v>
      </c>
      <c r="B351" s="544"/>
      <c r="C351" s="495">
        <f>SUM(G351:G356)</f>
        <v>258500</v>
      </c>
      <c r="D351" s="59" t="s">
        <v>300</v>
      </c>
      <c r="E351" s="58">
        <v>60</v>
      </c>
      <c r="F351" s="61">
        <v>150</v>
      </c>
      <c r="G351" s="61">
        <f>+F351*E351</f>
        <v>9000</v>
      </c>
      <c r="H351" s="517" t="s">
        <v>1</v>
      </c>
      <c r="I351" s="498" t="s">
        <v>1</v>
      </c>
      <c r="J351" s="517" t="s">
        <v>1</v>
      </c>
      <c r="K351" s="517" t="s">
        <v>1</v>
      </c>
      <c r="L351" s="521" t="s">
        <v>247</v>
      </c>
      <c r="M351" s="58" t="s">
        <v>298</v>
      </c>
      <c r="N351" s="95" t="s">
        <v>183</v>
      </c>
      <c r="O351" s="58">
        <v>3</v>
      </c>
      <c r="P351" s="58">
        <v>1</v>
      </c>
      <c r="Q351" s="58">
        <v>1</v>
      </c>
      <c r="R351" s="58">
        <v>1</v>
      </c>
    </row>
    <row r="352" spans="1:18" x14ac:dyDescent="0.25">
      <c r="A352" s="544"/>
      <c r="B352" s="544"/>
      <c r="C352" s="495"/>
      <c r="D352" s="59" t="s">
        <v>301</v>
      </c>
      <c r="E352" s="58">
        <v>60</v>
      </c>
      <c r="F352" s="61">
        <v>250</v>
      </c>
      <c r="G352" s="61">
        <f t="shared" ref="G352:G377" si="51">+F352*E352</f>
        <v>15000</v>
      </c>
      <c r="H352" s="522"/>
      <c r="I352" s="499"/>
      <c r="J352" s="522"/>
      <c r="K352" s="522"/>
      <c r="L352" s="521"/>
      <c r="M352" s="58" t="s">
        <v>298</v>
      </c>
      <c r="N352" s="95" t="s">
        <v>183</v>
      </c>
      <c r="O352" s="58">
        <v>3</v>
      </c>
      <c r="P352" s="58">
        <v>1</v>
      </c>
      <c r="Q352" s="58">
        <v>1</v>
      </c>
      <c r="R352" s="58">
        <v>1</v>
      </c>
    </row>
    <row r="353" spans="1:18" x14ac:dyDescent="0.25">
      <c r="A353" s="544"/>
      <c r="B353" s="544"/>
      <c r="C353" s="495"/>
      <c r="D353" s="59" t="s">
        <v>302</v>
      </c>
      <c r="E353" s="58">
        <v>60</v>
      </c>
      <c r="F353" s="61">
        <v>500</v>
      </c>
      <c r="G353" s="61">
        <f t="shared" si="51"/>
        <v>30000</v>
      </c>
      <c r="H353" s="522"/>
      <c r="I353" s="499"/>
      <c r="J353" s="522"/>
      <c r="K353" s="522"/>
      <c r="L353" s="521"/>
      <c r="M353" s="58" t="s">
        <v>298</v>
      </c>
      <c r="N353" s="95" t="s">
        <v>183</v>
      </c>
      <c r="O353" s="58">
        <v>3</v>
      </c>
      <c r="P353" s="58">
        <v>9</v>
      </c>
      <c r="Q353" s="58">
        <v>4</v>
      </c>
      <c r="R353" s="58">
        <v>1</v>
      </c>
    </row>
    <row r="354" spans="1:18" x14ac:dyDescent="0.25">
      <c r="A354" s="544"/>
      <c r="B354" s="544"/>
      <c r="C354" s="495"/>
      <c r="D354" s="59" t="s">
        <v>303</v>
      </c>
      <c r="E354" s="58">
        <v>60</v>
      </c>
      <c r="F354" s="61">
        <v>1500</v>
      </c>
      <c r="G354" s="61">
        <f t="shared" si="51"/>
        <v>90000</v>
      </c>
      <c r="H354" s="522"/>
      <c r="I354" s="499"/>
      <c r="J354" s="522"/>
      <c r="K354" s="522"/>
      <c r="L354" s="521"/>
      <c r="M354" s="58" t="s">
        <v>298</v>
      </c>
      <c r="N354" s="95" t="s">
        <v>183</v>
      </c>
      <c r="O354" s="58">
        <v>3</v>
      </c>
      <c r="P354" s="58">
        <v>1</v>
      </c>
      <c r="Q354" s="58">
        <v>1</v>
      </c>
      <c r="R354" s="58">
        <v>1</v>
      </c>
    </row>
    <row r="355" spans="1:18" x14ac:dyDescent="0.25">
      <c r="A355" s="544"/>
      <c r="B355" s="544"/>
      <c r="C355" s="495"/>
      <c r="D355" s="59" t="s">
        <v>304</v>
      </c>
      <c r="E355" s="58">
        <v>60</v>
      </c>
      <c r="F355" s="61">
        <v>450</v>
      </c>
      <c r="G355" s="61">
        <f t="shared" si="51"/>
        <v>27000</v>
      </c>
      <c r="H355" s="522"/>
      <c r="I355" s="499"/>
      <c r="J355" s="522"/>
      <c r="K355" s="522"/>
      <c r="L355" s="521"/>
      <c r="M355" s="58" t="s">
        <v>298</v>
      </c>
      <c r="N355" s="95" t="s">
        <v>183</v>
      </c>
      <c r="O355" s="58">
        <v>3</v>
      </c>
      <c r="P355" s="58">
        <v>9</v>
      </c>
      <c r="Q355" s="58">
        <v>4</v>
      </c>
      <c r="R355" s="58">
        <v>1</v>
      </c>
    </row>
    <row r="356" spans="1:18" x14ac:dyDescent="0.25">
      <c r="A356" s="544"/>
      <c r="B356" s="544"/>
      <c r="C356" s="495"/>
      <c r="D356" s="59" t="s">
        <v>305</v>
      </c>
      <c r="E356" s="58">
        <v>350</v>
      </c>
      <c r="F356" s="61">
        <v>250</v>
      </c>
      <c r="G356" s="61">
        <f t="shared" si="51"/>
        <v>87500</v>
      </c>
      <c r="H356" s="518"/>
      <c r="I356" s="500"/>
      <c r="J356" s="518"/>
      <c r="K356" s="518"/>
      <c r="L356" s="521"/>
      <c r="M356" s="58" t="s">
        <v>298</v>
      </c>
      <c r="N356" s="95" t="s">
        <v>183</v>
      </c>
      <c r="O356" s="58">
        <v>3</v>
      </c>
      <c r="P356" s="58">
        <v>9</v>
      </c>
      <c r="Q356" s="58">
        <v>4</v>
      </c>
      <c r="R356" s="58">
        <v>1</v>
      </c>
    </row>
    <row r="357" spans="1:18" x14ac:dyDescent="0.25">
      <c r="A357" s="544" t="s">
        <v>306</v>
      </c>
      <c r="B357" s="544"/>
      <c r="C357" s="495">
        <f>SUM(G357:G378)</f>
        <v>1487560</v>
      </c>
      <c r="D357" s="59" t="s">
        <v>307</v>
      </c>
      <c r="E357" s="58">
        <v>1400</v>
      </c>
      <c r="F357" s="61">
        <v>300</v>
      </c>
      <c r="G357" s="61">
        <f t="shared" si="51"/>
        <v>420000</v>
      </c>
      <c r="H357" s="517" t="s">
        <v>1</v>
      </c>
      <c r="I357" s="498"/>
      <c r="J357" s="517"/>
      <c r="K357" s="517"/>
      <c r="L357" s="521" t="s">
        <v>247</v>
      </c>
      <c r="M357" s="58" t="s">
        <v>298</v>
      </c>
      <c r="N357" s="95" t="s">
        <v>183</v>
      </c>
      <c r="O357" s="58">
        <v>3</v>
      </c>
      <c r="P357" s="58">
        <v>9</v>
      </c>
      <c r="Q357" s="58">
        <v>4</v>
      </c>
      <c r="R357" s="58">
        <v>1</v>
      </c>
    </row>
    <row r="358" spans="1:18" x14ac:dyDescent="0.25">
      <c r="A358" s="544"/>
      <c r="B358" s="544"/>
      <c r="C358" s="495"/>
      <c r="D358" s="59" t="s">
        <v>308</v>
      </c>
      <c r="E358" s="58">
        <v>64</v>
      </c>
      <c r="F358" s="61">
        <v>1000</v>
      </c>
      <c r="G358" s="61">
        <f t="shared" si="51"/>
        <v>64000</v>
      </c>
      <c r="H358" s="522"/>
      <c r="I358" s="499"/>
      <c r="J358" s="522"/>
      <c r="K358" s="522"/>
      <c r="L358" s="521"/>
      <c r="M358" s="58" t="s">
        <v>298</v>
      </c>
      <c r="N358" s="95" t="s">
        <v>183</v>
      </c>
      <c r="O358" s="58">
        <v>3</v>
      </c>
      <c r="P358" s="58">
        <v>9</v>
      </c>
      <c r="Q358" s="58">
        <v>4</v>
      </c>
      <c r="R358" s="58">
        <v>1</v>
      </c>
    </row>
    <row r="359" spans="1:18" x14ac:dyDescent="0.25">
      <c r="A359" s="544"/>
      <c r="B359" s="544"/>
      <c r="C359" s="495"/>
      <c r="D359" s="59" t="s">
        <v>309</v>
      </c>
      <c r="E359" s="58">
        <v>60</v>
      </c>
      <c r="F359" s="61">
        <v>1500</v>
      </c>
      <c r="G359" s="61">
        <f t="shared" si="51"/>
        <v>90000</v>
      </c>
      <c r="H359" s="522"/>
      <c r="I359" s="499"/>
      <c r="J359" s="522"/>
      <c r="K359" s="522"/>
      <c r="L359" s="521"/>
      <c r="M359" s="58" t="s">
        <v>298</v>
      </c>
      <c r="N359" s="95" t="s">
        <v>183</v>
      </c>
      <c r="O359" s="58">
        <v>3</v>
      </c>
      <c r="P359" s="58">
        <v>9</v>
      </c>
      <c r="Q359" s="58">
        <v>4</v>
      </c>
      <c r="R359" s="58">
        <v>1</v>
      </c>
    </row>
    <row r="360" spans="1:18" x14ac:dyDescent="0.25">
      <c r="A360" s="544"/>
      <c r="B360" s="544"/>
      <c r="C360" s="495"/>
      <c r="D360" s="59" t="s">
        <v>310</v>
      </c>
      <c r="E360" s="58">
        <v>168</v>
      </c>
      <c r="F360" s="61">
        <v>150</v>
      </c>
      <c r="G360" s="61">
        <f t="shared" si="51"/>
        <v>25200</v>
      </c>
      <c r="H360" s="522"/>
      <c r="I360" s="499"/>
      <c r="J360" s="522"/>
      <c r="K360" s="522"/>
      <c r="L360" s="521"/>
      <c r="M360" s="58" t="s">
        <v>298</v>
      </c>
      <c r="N360" s="95" t="s">
        <v>183</v>
      </c>
      <c r="O360" s="58">
        <v>3</v>
      </c>
      <c r="P360" s="58">
        <v>2</v>
      </c>
      <c r="Q360" s="58">
        <v>3</v>
      </c>
      <c r="R360" s="58">
        <v>1</v>
      </c>
    </row>
    <row r="361" spans="1:18" x14ac:dyDescent="0.25">
      <c r="A361" s="544"/>
      <c r="B361" s="544"/>
      <c r="C361" s="495"/>
      <c r="D361" s="59" t="s">
        <v>311</v>
      </c>
      <c r="E361" s="58">
        <v>168</v>
      </c>
      <c r="F361" s="61">
        <v>50</v>
      </c>
      <c r="G361" s="61">
        <f t="shared" si="51"/>
        <v>8400</v>
      </c>
      <c r="H361" s="522"/>
      <c r="I361" s="499"/>
      <c r="J361" s="522"/>
      <c r="K361" s="522"/>
      <c r="L361" s="521"/>
      <c r="M361" s="58" t="s">
        <v>298</v>
      </c>
      <c r="N361" s="95" t="s">
        <v>183</v>
      </c>
      <c r="O361" s="58">
        <v>3</v>
      </c>
      <c r="P361" s="58">
        <v>9</v>
      </c>
      <c r="Q361" s="58">
        <v>2</v>
      </c>
      <c r="R361" s="58">
        <v>1</v>
      </c>
    </row>
    <row r="362" spans="1:18" x14ac:dyDescent="0.25">
      <c r="A362" s="544"/>
      <c r="B362" s="544"/>
      <c r="C362" s="495"/>
      <c r="D362" s="59" t="s">
        <v>312</v>
      </c>
      <c r="E362" s="58">
        <v>168</v>
      </c>
      <c r="F362" s="61">
        <v>25</v>
      </c>
      <c r="G362" s="61">
        <f t="shared" si="51"/>
        <v>4200</v>
      </c>
      <c r="H362" s="522"/>
      <c r="I362" s="499"/>
      <c r="J362" s="522"/>
      <c r="K362" s="522"/>
      <c r="L362" s="521"/>
      <c r="M362" s="58" t="s">
        <v>298</v>
      </c>
      <c r="N362" s="95" t="s">
        <v>183</v>
      </c>
      <c r="O362" s="58">
        <v>3</v>
      </c>
      <c r="P362" s="58">
        <v>9</v>
      </c>
      <c r="Q362" s="58">
        <v>1</v>
      </c>
      <c r="R362" s="58">
        <v>1</v>
      </c>
    </row>
    <row r="363" spans="1:18" x14ac:dyDescent="0.25">
      <c r="A363" s="544"/>
      <c r="B363" s="544"/>
      <c r="C363" s="495"/>
      <c r="D363" s="59" t="s">
        <v>313</v>
      </c>
      <c r="E363" s="58">
        <v>112</v>
      </c>
      <c r="F363" s="61">
        <v>70</v>
      </c>
      <c r="G363" s="61">
        <f t="shared" si="51"/>
        <v>7840</v>
      </c>
      <c r="H363" s="522"/>
      <c r="I363" s="499"/>
      <c r="J363" s="522"/>
      <c r="K363" s="522"/>
      <c r="L363" s="521"/>
      <c r="M363" s="58" t="s">
        <v>298</v>
      </c>
      <c r="N363" s="95" t="s">
        <v>183</v>
      </c>
      <c r="O363" s="58">
        <v>3</v>
      </c>
      <c r="P363" s="58">
        <v>9</v>
      </c>
      <c r="Q363" s="58">
        <v>4</v>
      </c>
      <c r="R363" s="58">
        <v>1</v>
      </c>
    </row>
    <row r="364" spans="1:18" x14ac:dyDescent="0.25">
      <c r="A364" s="544"/>
      <c r="B364" s="544"/>
      <c r="C364" s="495"/>
      <c r="D364" s="59" t="s">
        <v>314</v>
      </c>
      <c r="E364" s="58">
        <v>168</v>
      </c>
      <c r="F364" s="61">
        <v>350</v>
      </c>
      <c r="G364" s="61">
        <f t="shared" si="51"/>
        <v>58800</v>
      </c>
      <c r="H364" s="522"/>
      <c r="I364" s="499"/>
      <c r="J364" s="522"/>
      <c r="K364" s="522"/>
      <c r="L364" s="521"/>
      <c r="M364" s="58" t="s">
        <v>298</v>
      </c>
      <c r="N364" s="95" t="s">
        <v>183</v>
      </c>
      <c r="O364" s="58">
        <v>3</v>
      </c>
      <c r="P364" s="58">
        <v>2</v>
      </c>
      <c r="Q364" s="58">
        <v>2</v>
      </c>
      <c r="R364" s="58">
        <v>1</v>
      </c>
    </row>
    <row r="365" spans="1:18" x14ac:dyDescent="0.25">
      <c r="A365" s="544"/>
      <c r="B365" s="544"/>
      <c r="C365" s="495"/>
      <c r="D365" s="59" t="s">
        <v>315</v>
      </c>
      <c r="E365" s="58">
        <v>60</v>
      </c>
      <c r="F365" s="61">
        <v>75</v>
      </c>
      <c r="G365" s="61">
        <f t="shared" si="51"/>
        <v>4500</v>
      </c>
      <c r="H365" s="522"/>
      <c r="I365" s="499"/>
      <c r="J365" s="522"/>
      <c r="K365" s="522"/>
      <c r="L365" s="521"/>
      <c r="M365" s="58" t="s">
        <v>298</v>
      </c>
      <c r="N365" s="95" t="s">
        <v>183</v>
      </c>
      <c r="O365" s="58">
        <v>3</v>
      </c>
      <c r="P365" s="58">
        <v>9</v>
      </c>
      <c r="Q365" s="58">
        <v>4</v>
      </c>
      <c r="R365" s="58">
        <v>1</v>
      </c>
    </row>
    <row r="366" spans="1:18" x14ac:dyDescent="0.25">
      <c r="A366" s="544"/>
      <c r="B366" s="544"/>
      <c r="C366" s="495"/>
      <c r="D366" s="59" t="s">
        <v>316</v>
      </c>
      <c r="E366" s="58">
        <v>60</v>
      </c>
      <c r="F366" s="61">
        <v>1000</v>
      </c>
      <c r="G366" s="61">
        <f t="shared" si="51"/>
        <v>60000</v>
      </c>
      <c r="H366" s="522"/>
      <c r="I366" s="499"/>
      <c r="J366" s="522"/>
      <c r="K366" s="522"/>
      <c r="L366" s="521"/>
      <c r="M366" s="58" t="s">
        <v>298</v>
      </c>
      <c r="N366" s="95" t="s">
        <v>183</v>
      </c>
      <c r="O366" s="58">
        <v>2</v>
      </c>
      <c r="P366" s="58">
        <v>5</v>
      </c>
      <c r="Q366" s="58">
        <v>8</v>
      </c>
      <c r="R366" s="58">
        <v>1</v>
      </c>
    </row>
    <row r="367" spans="1:18" x14ac:dyDescent="0.25">
      <c r="A367" s="544"/>
      <c r="B367" s="544"/>
      <c r="C367" s="495"/>
      <c r="D367" s="59" t="s">
        <v>317</v>
      </c>
      <c r="E367" s="58">
        <v>60</v>
      </c>
      <c r="F367" s="61">
        <v>25</v>
      </c>
      <c r="G367" s="61">
        <f t="shared" si="51"/>
        <v>1500</v>
      </c>
      <c r="H367" s="522"/>
      <c r="I367" s="499"/>
      <c r="J367" s="522"/>
      <c r="K367" s="522"/>
      <c r="L367" s="521"/>
      <c r="M367" s="58" t="s">
        <v>298</v>
      </c>
      <c r="N367" s="95" t="s">
        <v>183</v>
      </c>
      <c r="O367" s="58">
        <v>2</v>
      </c>
      <c r="P367" s="58">
        <v>5</v>
      </c>
      <c r="Q367" s="58">
        <v>8</v>
      </c>
      <c r="R367" s="58">
        <v>1</v>
      </c>
    </row>
    <row r="368" spans="1:18" x14ac:dyDescent="0.25">
      <c r="A368" s="544"/>
      <c r="B368" s="544"/>
      <c r="C368" s="495"/>
      <c r="D368" s="59" t="s">
        <v>318</v>
      </c>
      <c r="E368" s="58">
        <v>280</v>
      </c>
      <c r="F368" s="61">
        <v>325</v>
      </c>
      <c r="G368" s="61">
        <f t="shared" si="51"/>
        <v>91000</v>
      </c>
      <c r="H368" s="522"/>
      <c r="I368" s="499"/>
      <c r="J368" s="522"/>
      <c r="K368" s="522"/>
      <c r="L368" s="521"/>
      <c r="M368" s="58" t="s">
        <v>298</v>
      </c>
      <c r="N368" s="95" t="s">
        <v>183</v>
      </c>
      <c r="O368" s="58">
        <v>3</v>
      </c>
      <c r="P368" s="58">
        <v>9</v>
      </c>
      <c r="Q368" s="58">
        <v>2</v>
      </c>
      <c r="R368" s="58">
        <v>1</v>
      </c>
    </row>
    <row r="369" spans="1:18" x14ac:dyDescent="0.25">
      <c r="A369" s="544"/>
      <c r="B369" s="544"/>
      <c r="C369" s="495"/>
      <c r="D369" s="59" t="s">
        <v>319</v>
      </c>
      <c r="E369" s="58">
        <v>1400</v>
      </c>
      <c r="F369" s="61">
        <v>55</v>
      </c>
      <c r="G369" s="61">
        <f t="shared" si="51"/>
        <v>77000</v>
      </c>
      <c r="H369" s="522"/>
      <c r="I369" s="499"/>
      <c r="J369" s="522"/>
      <c r="K369" s="522"/>
      <c r="L369" s="521"/>
      <c r="M369" s="58" t="s">
        <v>298</v>
      </c>
      <c r="N369" s="95" t="s">
        <v>183</v>
      </c>
      <c r="O369" s="58">
        <v>3</v>
      </c>
      <c r="P369" s="58">
        <v>9</v>
      </c>
      <c r="Q369" s="58">
        <v>2</v>
      </c>
      <c r="R369" s="58">
        <v>1</v>
      </c>
    </row>
    <row r="370" spans="1:18" x14ac:dyDescent="0.25">
      <c r="A370" s="544"/>
      <c r="B370" s="544"/>
      <c r="C370" s="495"/>
      <c r="D370" s="59" t="s">
        <v>320</v>
      </c>
      <c r="E370" s="58">
        <v>224</v>
      </c>
      <c r="F370" s="61">
        <v>150</v>
      </c>
      <c r="G370" s="61">
        <f>+F370*E370</f>
        <v>33600</v>
      </c>
      <c r="H370" s="522"/>
      <c r="I370" s="499"/>
      <c r="J370" s="522"/>
      <c r="K370" s="522"/>
      <c r="L370" s="521"/>
      <c r="M370" s="58" t="s">
        <v>298</v>
      </c>
      <c r="N370" s="95" t="s">
        <v>183</v>
      </c>
      <c r="O370" s="58">
        <v>3</v>
      </c>
      <c r="P370" s="58">
        <v>9</v>
      </c>
      <c r="Q370" s="58">
        <v>2</v>
      </c>
      <c r="R370" s="58">
        <v>1</v>
      </c>
    </row>
    <row r="371" spans="1:18" x14ac:dyDescent="0.25">
      <c r="A371" s="544"/>
      <c r="B371" s="544"/>
      <c r="C371" s="495"/>
      <c r="D371" s="59" t="s">
        <v>321</v>
      </c>
      <c r="E371" s="58">
        <v>280</v>
      </c>
      <c r="F371" s="61">
        <v>300</v>
      </c>
      <c r="G371" s="61">
        <f t="shared" si="51"/>
        <v>84000</v>
      </c>
      <c r="H371" s="522"/>
      <c r="I371" s="499"/>
      <c r="J371" s="522"/>
      <c r="K371" s="522"/>
      <c r="L371" s="521"/>
      <c r="M371" s="58" t="s">
        <v>298</v>
      </c>
      <c r="N371" s="95" t="s">
        <v>183</v>
      </c>
      <c r="O371" s="58">
        <v>3</v>
      </c>
      <c r="P371" s="58">
        <v>9</v>
      </c>
      <c r="Q371" s="58">
        <v>2</v>
      </c>
      <c r="R371" s="58">
        <v>1</v>
      </c>
    </row>
    <row r="372" spans="1:18" x14ac:dyDescent="0.25">
      <c r="A372" s="544"/>
      <c r="B372" s="544"/>
      <c r="C372" s="495"/>
      <c r="D372" s="59" t="s">
        <v>276</v>
      </c>
      <c r="E372" s="58">
        <v>280</v>
      </c>
      <c r="F372" s="61">
        <v>35</v>
      </c>
      <c r="G372" s="61">
        <f t="shared" si="51"/>
        <v>9800</v>
      </c>
      <c r="H372" s="522"/>
      <c r="I372" s="499"/>
      <c r="J372" s="522"/>
      <c r="K372" s="522"/>
      <c r="L372" s="521"/>
      <c r="M372" s="58" t="s">
        <v>298</v>
      </c>
      <c r="N372" s="95" t="s">
        <v>183</v>
      </c>
      <c r="O372" s="58">
        <v>3</v>
      </c>
      <c r="P372" s="58">
        <v>9</v>
      </c>
      <c r="Q372" s="58">
        <v>2</v>
      </c>
      <c r="R372" s="58">
        <v>1</v>
      </c>
    </row>
    <row r="373" spans="1:18" x14ac:dyDescent="0.25">
      <c r="A373" s="544"/>
      <c r="B373" s="544"/>
      <c r="C373" s="495"/>
      <c r="D373" s="59" t="s">
        <v>273</v>
      </c>
      <c r="E373" s="58">
        <v>1400</v>
      </c>
      <c r="F373" s="61">
        <v>195</v>
      </c>
      <c r="G373" s="61">
        <f t="shared" si="51"/>
        <v>273000</v>
      </c>
      <c r="H373" s="522"/>
      <c r="I373" s="499"/>
      <c r="J373" s="522"/>
      <c r="K373" s="522"/>
      <c r="L373" s="521"/>
      <c r="M373" s="58" t="s">
        <v>298</v>
      </c>
      <c r="N373" s="95" t="s">
        <v>183</v>
      </c>
      <c r="O373" s="58">
        <v>3</v>
      </c>
      <c r="P373" s="58">
        <v>9</v>
      </c>
      <c r="Q373" s="58">
        <v>2</v>
      </c>
      <c r="R373" s="58">
        <v>1</v>
      </c>
    </row>
    <row r="374" spans="1:18" x14ac:dyDescent="0.25">
      <c r="A374" s="544"/>
      <c r="B374" s="544"/>
      <c r="C374" s="495"/>
      <c r="D374" s="59" t="s">
        <v>322</v>
      </c>
      <c r="E374" s="58">
        <v>280</v>
      </c>
      <c r="F374" s="61">
        <v>169</v>
      </c>
      <c r="G374" s="61">
        <f t="shared" si="51"/>
        <v>47320</v>
      </c>
      <c r="H374" s="522"/>
      <c r="I374" s="499"/>
      <c r="J374" s="522"/>
      <c r="K374" s="522"/>
      <c r="L374" s="521"/>
      <c r="M374" s="58" t="s">
        <v>298</v>
      </c>
      <c r="N374" s="95" t="s">
        <v>183</v>
      </c>
      <c r="O374" s="58">
        <v>3</v>
      </c>
      <c r="P374" s="58">
        <v>9</v>
      </c>
      <c r="Q374" s="58">
        <v>2</v>
      </c>
      <c r="R374" s="58">
        <v>1</v>
      </c>
    </row>
    <row r="375" spans="1:18" x14ac:dyDescent="0.25">
      <c r="A375" s="544"/>
      <c r="B375" s="544"/>
      <c r="C375" s="495"/>
      <c r="D375" s="59" t="s">
        <v>323</v>
      </c>
      <c r="E375" s="58">
        <v>280</v>
      </c>
      <c r="F375" s="61">
        <v>40</v>
      </c>
      <c r="G375" s="61">
        <f t="shared" si="51"/>
        <v>11200</v>
      </c>
      <c r="H375" s="522"/>
      <c r="I375" s="499"/>
      <c r="J375" s="522"/>
      <c r="K375" s="522"/>
      <c r="L375" s="521"/>
      <c r="M375" s="58" t="s">
        <v>298</v>
      </c>
      <c r="N375" s="95" t="s">
        <v>183</v>
      </c>
      <c r="O375" s="58">
        <v>3</v>
      </c>
      <c r="P375" s="58">
        <v>9</v>
      </c>
      <c r="Q375" s="58">
        <v>2</v>
      </c>
      <c r="R375" s="58">
        <v>1</v>
      </c>
    </row>
    <row r="376" spans="1:18" x14ac:dyDescent="0.25">
      <c r="A376" s="544"/>
      <c r="B376" s="544"/>
      <c r="C376" s="495"/>
      <c r="D376" s="59" t="s">
        <v>324</v>
      </c>
      <c r="E376" s="58">
        <v>280</v>
      </c>
      <c r="F376" s="61">
        <v>15</v>
      </c>
      <c r="G376" s="61">
        <f t="shared" si="51"/>
        <v>4200</v>
      </c>
      <c r="H376" s="522"/>
      <c r="I376" s="499"/>
      <c r="J376" s="522"/>
      <c r="K376" s="522"/>
      <c r="L376" s="521"/>
      <c r="M376" s="58" t="s">
        <v>298</v>
      </c>
      <c r="N376" s="95" t="s">
        <v>183</v>
      </c>
      <c r="O376" s="58">
        <v>3</v>
      </c>
      <c r="P376" s="58">
        <v>9</v>
      </c>
      <c r="Q376" s="58">
        <v>2</v>
      </c>
      <c r="R376" s="58">
        <v>1</v>
      </c>
    </row>
    <row r="377" spans="1:18" x14ac:dyDescent="0.25">
      <c r="A377" s="544"/>
      <c r="B377" s="544"/>
      <c r="C377" s="495"/>
      <c r="D377" s="59" t="s">
        <v>325</v>
      </c>
      <c r="E377" s="58">
        <v>560</v>
      </c>
      <c r="F377" s="61">
        <v>25</v>
      </c>
      <c r="G377" s="61">
        <f t="shared" si="51"/>
        <v>14000</v>
      </c>
      <c r="H377" s="522"/>
      <c r="I377" s="499"/>
      <c r="J377" s="522"/>
      <c r="K377" s="522"/>
      <c r="L377" s="521"/>
      <c r="M377" s="58" t="s">
        <v>298</v>
      </c>
      <c r="N377" s="95" t="s">
        <v>183</v>
      </c>
      <c r="O377" s="58">
        <v>3</v>
      </c>
      <c r="P377" s="58">
        <v>9</v>
      </c>
      <c r="Q377" s="58">
        <v>2</v>
      </c>
      <c r="R377" s="58">
        <v>1</v>
      </c>
    </row>
    <row r="378" spans="1:18" x14ac:dyDescent="0.25">
      <c r="A378" s="544"/>
      <c r="B378" s="544"/>
      <c r="C378" s="495"/>
      <c r="D378" s="59" t="s">
        <v>326</v>
      </c>
      <c r="E378" s="58">
        <v>280</v>
      </c>
      <c r="F378" s="61">
        <v>350</v>
      </c>
      <c r="G378" s="61">
        <f>+F378*E378</f>
        <v>98000</v>
      </c>
      <c r="H378" s="518"/>
      <c r="I378" s="500"/>
      <c r="J378" s="518"/>
      <c r="K378" s="518"/>
      <c r="L378" s="521"/>
      <c r="M378" s="58" t="s">
        <v>298</v>
      </c>
      <c r="N378" s="95" t="s">
        <v>183</v>
      </c>
      <c r="O378" s="58">
        <v>3</v>
      </c>
      <c r="P378" s="58">
        <v>9</v>
      </c>
      <c r="Q378" s="58">
        <v>2</v>
      </c>
      <c r="R378" s="58">
        <v>1</v>
      </c>
    </row>
    <row r="379" spans="1:18" ht="23.25" customHeight="1" x14ac:dyDescent="0.25">
      <c r="A379" s="544" t="s">
        <v>327</v>
      </c>
      <c r="B379" s="544"/>
      <c r="C379" s="495">
        <f>SUM(G379:G382)</f>
        <v>495500</v>
      </c>
      <c r="D379" s="59" t="s">
        <v>328</v>
      </c>
      <c r="E379" s="58">
        <v>60</v>
      </c>
      <c r="F379" s="61">
        <v>1800</v>
      </c>
      <c r="G379" s="61">
        <f>(E379*F379)</f>
        <v>108000</v>
      </c>
      <c r="H379" s="517" t="s">
        <v>1</v>
      </c>
      <c r="I379" s="498" t="s">
        <v>1</v>
      </c>
      <c r="J379" s="517" t="s">
        <v>1</v>
      </c>
      <c r="K379" s="517" t="s">
        <v>1</v>
      </c>
      <c r="L379" s="521" t="s">
        <v>329</v>
      </c>
      <c r="M379" s="58" t="s">
        <v>298</v>
      </c>
      <c r="N379" s="95" t="s">
        <v>183</v>
      </c>
      <c r="O379" s="58">
        <v>2</v>
      </c>
      <c r="P379" s="58">
        <v>3</v>
      </c>
      <c r="Q379" s="58">
        <v>1</v>
      </c>
      <c r="R379" s="58">
        <v>1</v>
      </c>
    </row>
    <row r="380" spans="1:18" ht="23.25" customHeight="1" x14ac:dyDescent="0.25">
      <c r="A380" s="544"/>
      <c r="B380" s="544"/>
      <c r="C380" s="495"/>
      <c r="D380" s="59" t="s">
        <v>330</v>
      </c>
      <c r="E380" s="58">
        <v>60</v>
      </c>
      <c r="F380" s="61">
        <v>1500</v>
      </c>
      <c r="G380" s="61">
        <f t="shared" ref="G380:G396" si="52">+F380*E380</f>
        <v>90000</v>
      </c>
      <c r="H380" s="522"/>
      <c r="I380" s="499"/>
      <c r="J380" s="522"/>
      <c r="K380" s="522"/>
      <c r="L380" s="521"/>
      <c r="M380" s="58" t="s">
        <v>298</v>
      </c>
      <c r="N380" s="95" t="s">
        <v>183</v>
      </c>
      <c r="O380" s="58">
        <v>2</v>
      </c>
      <c r="P380" s="58">
        <v>3</v>
      </c>
      <c r="Q380" s="58">
        <v>1</v>
      </c>
      <c r="R380" s="58">
        <v>1</v>
      </c>
    </row>
    <row r="381" spans="1:18" ht="23.25" customHeight="1" x14ac:dyDescent="0.25">
      <c r="A381" s="544"/>
      <c r="B381" s="544"/>
      <c r="C381" s="495"/>
      <c r="D381" s="59" t="s">
        <v>250</v>
      </c>
      <c r="E381" s="58">
        <v>350</v>
      </c>
      <c r="F381" s="61">
        <v>250</v>
      </c>
      <c r="G381" s="61">
        <f t="shared" si="52"/>
        <v>87500</v>
      </c>
      <c r="H381" s="522"/>
      <c r="I381" s="499"/>
      <c r="J381" s="522"/>
      <c r="K381" s="522"/>
      <c r="L381" s="521"/>
      <c r="M381" s="58" t="s">
        <v>298</v>
      </c>
      <c r="N381" s="95" t="s">
        <v>183</v>
      </c>
      <c r="O381" s="58">
        <v>3</v>
      </c>
      <c r="P381" s="58">
        <v>7</v>
      </c>
      <c r="Q381" s="58">
        <v>1</v>
      </c>
      <c r="R381" s="58">
        <v>2</v>
      </c>
    </row>
    <row r="382" spans="1:18" ht="23.25" customHeight="1" x14ac:dyDescent="0.25">
      <c r="A382" s="544"/>
      <c r="B382" s="544"/>
      <c r="C382" s="495"/>
      <c r="D382" s="112" t="s">
        <v>272</v>
      </c>
      <c r="E382" s="60">
        <v>60</v>
      </c>
      <c r="F382" s="114">
        <v>3500</v>
      </c>
      <c r="G382" s="114">
        <f t="shared" si="52"/>
        <v>210000</v>
      </c>
      <c r="H382" s="518"/>
      <c r="I382" s="500"/>
      <c r="J382" s="518"/>
      <c r="K382" s="518"/>
      <c r="L382" s="521"/>
      <c r="M382" s="58" t="s">
        <v>298</v>
      </c>
      <c r="N382" s="95" t="s">
        <v>183</v>
      </c>
      <c r="O382" s="58">
        <v>3</v>
      </c>
      <c r="P382" s="58">
        <v>1</v>
      </c>
      <c r="Q382" s="58">
        <v>1</v>
      </c>
      <c r="R382" s="58">
        <v>1</v>
      </c>
    </row>
    <row r="383" spans="1:18" ht="20.25" customHeight="1" x14ac:dyDescent="0.25">
      <c r="A383" s="544" t="s">
        <v>331</v>
      </c>
      <c r="B383" s="544"/>
      <c r="C383" s="495">
        <f>SUM(G383:G388)</f>
        <v>3574000</v>
      </c>
      <c r="D383" s="59" t="s">
        <v>332</v>
      </c>
      <c r="E383" s="58">
        <v>53000</v>
      </c>
      <c r="F383" s="61">
        <v>35</v>
      </c>
      <c r="G383" s="61">
        <f t="shared" si="52"/>
        <v>1855000</v>
      </c>
      <c r="H383" s="517"/>
      <c r="I383" s="498"/>
      <c r="J383" s="517"/>
      <c r="K383" s="517" t="s">
        <v>1</v>
      </c>
      <c r="L383" s="521" t="s">
        <v>247</v>
      </c>
      <c r="M383" s="58" t="s">
        <v>298</v>
      </c>
      <c r="N383" s="95" t="s">
        <v>183</v>
      </c>
      <c r="O383" s="58">
        <v>2</v>
      </c>
      <c r="P383" s="58">
        <v>2</v>
      </c>
      <c r="Q383" s="58">
        <v>1</v>
      </c>
      <c r="R383" s="58">
        <v>1</v>
      </c>
    </row>
    <row r="384" spans="1:18" ht="24.75" customHeight="1" x14ac:dyDescent="0.25">
      <c r="A384" s="544"/>
      <c r="B384" s="544"/>
      <c r="C384" s="495"/>
      <c r="D384" s="59" t="s">
        <v>333</v>
      </c>
      <c r="E384" s="58">
        <v>60</v>
      </c>
      <c r="F384" s="61">
        <v>500</v>
      </c>
      <c r="G384" s="61">
        <f t="shared" si="52"/>
        <v>30000</v>
      </c>
      <c r="H384" s="522"/>
      <c r="I384" s="499"/>
      <c r="J384" s="522"/>
      <c r="K384" s="522"/>
      <c r="L384" s="521"/>
      <c r="M384" s="58" t="s">
        <v>298</v>
      </c>
      <c r="N384" s="95" t="s">
        <v>183</v>
      </c>
      <c r="O384" s="58">
        <v>2</v>
      </c>
      <c r="P384" s="58">
        <v>5</v>
      </c>
      <c r="Q384" s="58">
        <v>8</v>
      </c>
      <c r="R384" s="58">
        <v>1</v>
      </c>
    </row>
    <row r="385" spans="1:18" ht="17.25" customHeight="1" x14ac:dyDescent="0.25">
      <c r="A385" s="544"/>
      <c r="B385" s="544"/>
      <c r="C385" s="495"/>
      <c r="D385" s="59" t="s">
        <v>334</v>
      </c>
      <c r="E385" s="58">
        <v>60</v>
      </c>
      <c r="F385" s="61">
        <v>5000</v>
      </c>
      <c r="G385" s="61">
        <f t="shared" si="52"/>
        <v>300000</v>
      </c>
      <c r="H385" s="522"/>
      <c r="I385" s="499"/>
      <c r="J385" s="522"/>
      <c r="K385" s="522"/>
      <c r="L385" s="521"/>
      <c r="M385" s="58" t="s">
        <v>298</v>
      </c>
      <c r="N385" s="95" t="s">
        <v>183</v>
      </c>
      <c r="O385" s="58">
        <v>3</v>
      </c>
      <c r="P385" s="58">
        <v>1</v>
      </c>
      <c r="Q385" s="58">
        <v>1</v>
      </c>
      <c r="R385" s="58">
        <v>1</v>
      </c>
    </row>
    <row r="386" spans="1:18" ht="23.25" customHeight="1" x14ac:dyDescent="0.25">
      <c r="A386" s="544"/>
      <c r="B386" s="544"/>
      <c r="C386" s="495"/>
      <c r="D386" s="59" t="s">
        <v>335</v>
      </c>
      <c r="E386" s="58">
        <v>60</v>
      </c>
      <c r="F386" s="61">
        <v>2500</v>
      </c>
      <c r="G386" s="61">
        <f t="shared" si="52"/>
        <v>150000</v>
      </c>
      <c r="H386" s="522"/>
      <c r="I386" s="499"/>
      <c r="J386" s="522"/>
      <c r="K386" s="522"/>
      <c r="L386" s="521"/>
      <c r="M386" s="58" t="s">
        <v>298</v>
      </c>
      <c r="N386" s="95" t="s">
        <v>183</v>
      </c>
      <c r="O386" s="58">
        <v>2</v>
      </c>
      <c r="P386" s="58">
        <v>5</v>
      </c>
      <c r="Q386" s="58">
        <v>8</v>
      </c>
      <c r="R386" s="58">
        <v>1</v>
      </c>
    </row>
    <row r="387" spans="1:18" ht="16.5" customHeight="1" x14ac:dyDescent="0.25">
      <c r="A387" s="544"/>
      <c r="B387" s="544"/>
      <c r="C387" s="495"/>
      <c r="D387" s="59" t="s">
        <v>336</v>
      </c>
      <c r="E387" s="58">
        <v>60</v>
      </c>
      <c r="F387" s="114">
        <v>7000</v>
      </c>
      <c r="G387" s="61">
        <f t="shared" si="52"/>
        <v>420000</v>
      </c>
      <c r="H387" s="522"/>
      <c r="I387" s="499"/>
      <c r="J387" s="522"/>
      <c r="K387" s="522"/>
      <c r="L387" s="521"/>
      <c r="M387" s="58" t="s">
        <v>298</v>
      </c>
      <c r="N387" s="95" t="s">
        <v>183</v>
      </c>
      <c r="O387" s="58">
        <v>2</v>
      </c>
      <c r="P387" s="58">
        <v>2</v>
      </c>
      <c r="Q387" s="58">
        <v>1</v>
      </c>
      <c r="R387" s="58">
        <v>1</v>
      </c>
    </row>
    <row r="388" spans="1:18" ht="16.5" customHeight="1" x14ac:dyDescent="0.25">
      <c r="A388" s="544"/>
      <c r="B388" s="544"/>
      <c r="C388" s="495"/>
      <c r="D388" s="59" t="s">
        <v>337</v>
      </c>
      <c r="E388" s="58">
        <v>2340</v>
      </c>
      <c r="F388" s="61">
        <v>350</v>
      </c>
      <c r="G388" s="61">
        <f t="shared" si="52"/>
        <v>819000</v>
      </c>
      <c r="H388" s="518"/>
      <c r="I388" s="500"/>
      <c r="J388" s="518"/>
      <c r="K388" s="518"/>
      <c r="L388" s="521"/>
      <c r="M388" s="58" t="s">
        <v>298</v>
      </c>
      <c r="N388" s="95" t="s">
        <v>183</v>
      </c>
      <c r="O388" s="58">
        <v>2</v>
      </c>
      <c r="P388" s="58">
        <v>2</v>
      </c>
      <c r="Q388" s="58">
        <v>1</v>
      </c>
      <c r="R388" s="58">
        <v>1</v>
      </c>
    </row>
    <row r="389" spans="1:18" ht="25.5" customHeight="1" x14ac:dyDescent="0.25">
      <c r="A389" s="668" t="s">
        <v>338</v>
      </c>
      <c r="B389" s="668"/>
      <c r="C389" s="531">
        <f>SUM(G389:G396)</f>
        <v>2347000</v>
      </c>
      <c r="D389" s="126" t="s">
        <v>332</v>
      </c>
      <c r="E389" s="100">
        <v>25000</v>
      </c>
      <c r="F389" s="127">
        <v>35</v>
      </c>
      <c r="G389" s="61">
        <f t="shared" si="52"/>
        <v>875000</v>
      </c>
      <c r="H389" s="519" t="s">
        <v>1</v>
      </c>
      <c r="I389" s="519"/>
      <c r="J389" s="519"/>
      <c r="K389" s="519"/>
      <c r="L389" s="612" t="s">
        <v>247</v>
      </c>
      <c r="M389" s="58" t="s">
        <v>298</v>
      </c>
      <c r="N389" s="95" t="s">
        <v>183</v>
      </c>
      <c r="O389" s="100">
        <v>2</v>
      </c>
      <c r="P389" s="100">
        <v>2</v>
      </c>
      <c r="Q389" s="100">
        <v>1</v>
      </c>
      <c r="R389" s="100">
        <v>1</v>
      </c>
    </row>
    <row r="390" spans="1:18" ht="20.25" customHeight="1" x14ac:dyDescent="0.25">
      <c r="A390" s="668"/>
      <c r="B390" s="668"/>
      <c r="C390" s="531"/>
      <c r="D390" s="126" t="s">
        <v>339</v>
      </c>
      <c r="E390" s="100">
        <v>3</v>
      </c>
      <c r="F390" s="127">
        <v>2700</v>
      </c>
      <c r="G390" s="61">
        <f t="shared" si="52"/>
        <v>8100</v>
      </c>
      <c r="H390" s="523"/>
      <c r="I390" s="523"/>
      <c r="J390" s="523"/>
      <c r="K390" s="523"/>
      <c r="L390" s="612"/>
      <c r="M390" s="58" t="s">
        <v>298</v>
      </c>
      <c r="N390" s="95" t="s">
        <v>183</v>
      </c>
      <c r="O390" s="100">
        <v>2</v>
      </c>
      <c r="P390" s="100">
        <v>3</v>
      </c>
      <c r="Q390" s="100">
        <v>1</v>
      </c>
      <c r="R390" s="100">
        <v>1</v>
      </c>
    </row>
    <row r="391" spans="1:18" ht="18.75" customHeight="1" x14ac:dyDescent="0.25">
      <c r="A391" s="668"/>
      <c r="B391" s="668"/>
      <c r="C391" s="531"/>
      <c r="D391" s="126" t="s">
        <v>340</v>
      </c>
      <c r="E391" s="100">
        <v>3</v>
      </c>
      <c r="F391" s="127">
        <v>1800</v>
      </c>
      <c r="G391" s="61">
        <f t="shared" si="52"/>
        <v>5400</v>
      </c>
      <c r="H391" s="523"/>
      <c r="I391" s="523"/>
      <c r="J391" s="523"/>
      <c r="K391" s="523"/>
      <c r="L391" s="612"/>
      <c r="M391" s="58" t="s">
        <v>298</v>
      </c>
      <c r="N391" s="95" t="s">
        <v>183</v>
      </c>
      <c r="O391" s="100">
        <v>2</v>
      </c>
      <c r="P391" s="100">
        <v>3</v>
      </c>
      <c r="Q391" s="100">
        <v>1</v>
      </c>
      <c r="R391" s="100">
        <v>1</v>
      </c>
    </row>
    <row r="392" spans="1:18" ht="22.5" customHeight="1" x14ac:dyDescent="0.25">
      <c r="A392" s="668"/>
      <c r="B392" s="668"/>
      <c r="C392" s="531"/>
      <c r="D392" s="126" t="s">
        <v>341</v>
      </c>
      <c r="E392" s="100">
        <v>3</v>
      </c>
      <c r="F392" s="127">
        <v>1500</v>
      </c>
      <c r="G392" s="61">
        <f t="shared" si="52"/>
        <v>4500</v>
      </c>
      <c r="H392" s="523"/>
      <c r="I392" s="523"/>
      <c r="J392" s="523"/>
      <c r="K392" s="523"/>
      <c r="L392" s="612"/>
      <c r="M392" s="58" t="s">
        <v>298</v>
      </c>
      <c r="N392" s="95" t="s">
        <v>183</v>
      </c>
      <c r="O392" s="100">
        <v>2</v>
      </c>
      <c r="P392" s="100">
        <v>3</v>
      </c>
      <c r="Q392" s="100">
        <v>1</v>
      </c>
      <c r="R392" s="100">
        <v>1</v>
      </c>
    </row>
    <row r="393" spans="1:18" ht="19.5" customHeight="1" x14ac:dyDescent="0.25">
      <c r="A393" s="668"/>
      <c r="B393" s="668"/>
      <c r="C393" s="531"/>
      <c r="D393" s="126" t="s">
        <v>333</v>
      </c>
      <c r="E393" s="100">
        <v>60</v>
      </c>
      <c r="F393" s="127">
        <v>500</v>
      </c>
      <c r="G393" s="61">
        <f t="shared" si="52"/>
        <v>30000</v>
      </c>
      <c r="H393" s="523"/>
      <c r="I393" s="523"/>
      <c r="J393" s="523"/>
      <c r="K393" s="523"/>
      <c r="L393" s="612"/>
      <c r="M393" s="58" t="s">
        <v>298</v>
      </c>
      <c r="N393" s="95" t="s">
        <v>183</v>
      </c>
      <c r="O393" s="100">
        <v>2</v>
      </c>
      <c r="P393" s="100">
        <v>5</v>
      </c>
      <c r="Q393" s="100">
        <v>8</v>
      </c>
      <c r="R393" s="100">
        <v>1</v>
      </c>
    </row>
    <row r="394" spans="1:18" ht="16.5" customHeight="1" x14ac:dyDescent="0.25">
      <c r="A394" s="668"/>
      <c r="B394" s="668"/>
      <c r="C394" s="531"/>
      <c r="D394" s="126" t="s">
        <v>334</v>
      </c>
      <c r="E394" s="100">
        <v>56</v>
      </c>
      <c r="F394" s="127">
        <v>4000</v>
      </c>
      <c r="G394" s="61">
        <f t="shared" si="52"/>
        <v>224000</v>
      </c>
      <c r="H394" s="523"/>
      <c r="I394" s="523"/>
      <c r="J394" s="523"/>
      <c r="K394" s="523"/>
      <c r="L394" s="612"/>
      <c r="M394" s="58" t="s">
        <v>298</v>
      </c>
      <c r="N394" s="95" t="s">
        <v>183</v>
      </c>
      <c r="O394" s="100">
        <v>3</v>
      </c>
      <c r="P394" s="100">
        <v>1</v>
      </c>
      <c r="Q394" s="100">
        <v>1</v>
      </c>
      <c r="R394" s="100">
        <v>1</v>
      </c>
    </row>
    <row r="395" spans="1:18" ht="22.5" customHeight="1" x14ac:dyDescent="0.25">
      <c r="A395" s="668"/>
      <c r="B395" s="668"/>
      <c r="C395" s="531"/>
      <c r="D395" s="126" t="s">
        <v>335</v>
      </c>
      <c r="E395" s="100">
        <v>60</v>
      </c>
      <c r="F395" s="127">
        <v>2500</v>
      </c>
      <c r="G395" s="61">
        <f t="shared" si="52"/>
        <v>150000</v>
      </c>
      <c r="H395" s="523"/>
      <c r="I395" s="523"/>
      <c r="J395" s="523"/>
      <c r="K395" s="523"/>
      <c r="L395" s="612"/>
      <c r="M395" s="58" t="s">
        <v>298</v>
      </c>
      <c r="N395" s="95" t="s">
        <v>183</v>
      </c>
      <c r="O395" s="100">
        <v>2</v>
      </c>
      <c r="P395" s="100">
        <v>5</v>
      </c>
      <c r="Q395" s="100">
        <v>8</v>
      </c>
      <c r="R395" s="100">
        <v>5</v>
      </c>
    </row>
    <row r="396" spans="1:18" ht="22.5" customHeight="1" x14ac:dyDescent="0.25">
      <c r="A396" s="668"/>
      <c r="B396" s="668"/>
      <c r="C396" s="531"/>
      <c r="D396" s="59" t="s">
        <v>337</v>
      </c>
      <c r="E396" s="100">
        <v>3000</v>
      </c>
      <c r="F396" s="127">
        <v>350</v>
      </c>
      <c r="G396" s="61">
        <f t="shared" si="52"/>
        <v>1050000</v>
      </c>
      <c r="H396" s="520"/>
      <c r="I396" s="520"/>
      <c r="J396" s="520"/>
      <c r="K396" s="520"/>
      <c r="L396" s="612"/>
      <c r="M396" s="58" t="s">
        <v>298</v>
      </c>
      <c r="N396" s="95" t="s">
        <v>183</v>
      </c>
      <c r="O396" s="100">
        <v>2</v>
      </c>
      <c r="P396" s="100">
        <v>2</v>
      </c>
      <c r="Q396" s="100">
        <v>1</v>
      </c>
      <c r="R396" s="100">
        <v>1</v>
      </c>
    </row>
    <row r="397" spans="1:18" ht="41.25" customHeight="1" x14ac:dyDescent="0.25">
      <c r="A397" s="676" t="s">
        <v>342</v>
      </c>
      <c r="B397" s="677"/>
      <c r="C397" s="548">
        <f>SUM(G397:G409)</f>
        <v>367600</v>
      </c>
      <c r="D397" s="126" t="s">
        <v>343</v>
      </c>
      <c r="E397" s="100">
        <v>5</v>
      </c>
      <c r="F397" s="127">
        <v>7000</v>
      </c>
      <c r="G397" s="61">
        <f>+F397*E397</f>
        <v>35000</v>
      </c>
      <c r="H397" s="519" t="s">
        <v>1</v>
      </c>
      <c r="I397" s="519" t="s">
        <v>1</v>
      </c>
      <c r="J397" s="519" t="s">
        <v>1</v>
      </c>
      <c r="K397" s="519" t="s">
        <v>1</v>
      </c>
      <c r="L397" s="519" t="s">
        <v>247</v>
      </c>
      <c r="M397" s="58" t="s">
        <v>298</v>
      </c>
      <c r="N397" s="95" t="s">
        <v>183</v>
      </c>
      <c r="O397" s="100">
        <v>2</v>
      </c>
      <c r="P397" s="100">
        <v>5</v>
      </c>
      <c r="Q397" s="100">
        <v>8</v>
      </c>
      <c r="R397" s="100">
        <v>5</v>
      </c>
    </row>
    <row r="398" spans="1:18" ht="22.5" customHeight="1" x14ac:dyDescent="0.25">
      <c r="A398" s="678"/>
      <c r="B398" s="679"/>
      <c r="C398" s="549"/>
      <c r="D398" s="126" t="s">
        <v>344</v>
      </c>
      <c r="E398" s="100">
        <v>2500</v>
      </c>
      <c r="F398" s="127">
        <v>35</v>
      </c>
      <c r="G398" s="61">
        <f t="shared" ref="G398:G409" si="53">+F398*E398</f>
        <v>87500</v>
      </c>
      <c r="H398" s="523"/>
      <c r="I398" s="523"/>
      <c r="J398" s="523"/>
      <c r="K398" s="523"/>
      <c r="L398" s="523"/>
      <c r="M398" s="58" t="s">
        <v>298</v>
      </c>
      <c r="N398" s="95" t="s">
        <v>183</v>
      </c>
      <c r="O398" s="100">
        <v>2</v>
      </c>
      <c r="P398" s="100">
        <v>2</v>
      </c>
      <c r="Q398" s="100">
        <v>1</v>
      </c>
      <c r="R398" s="100">
        <v>1</v>
      </c>
    </row>
    <row r="399" spans="1:18" ht="22.5" customHeight="1" x14ac:dyDescent="0.25">
      <c r="A399" s="678"/>
      <c r="B399" s="679"/>
      <c r="C399" s="549"/>
      <c r="D399" s="126" t="s">
        <v>345</v>
      </c>
      <c r="E399" s="100">
        <v>10</v>
      </c>
      <c r="F399" s="127">
        <v>100</v>
      </c>
      <c r="G399" s="61">
        <f t="shared" si="53"/>
        <v>1000</v>
      </c>
      <c r="H399" s="523"/>
      <c r="I399" s="523"/>
      <c r="J399" s="523"/>
      <c r="K399" s="523"/>
      <c r="L399" s="523"/>
      <c r="M399" s="58" t="s">
        <v>298</v>
      </c>
      <c r="N399" s="95" t="s">
        <v>183</v>
      </c>
      <c r="O399" s="100">
        <v>2</v>
      </c>
      <c r="P399" s="100">
        <v>5</v>
      </c>
      <c r="Q399" s="100">
        <v>8</v>
      </c>
      <c r="R399" s="100">
        <v>5</v>
      </c>
    </row>
    <row r="400" spans="1:18" ht="22.5" customHeight="1" x14ac:dyDescent="0.25">
      <c r="A400" s="678"/>
      <c r="B400" s="679"/>
      <c r="C400" s="549"/>
      <c r="D400" s="126" t="s">
        <v>336</v>
      </c>
      <c r="E400" s="100">
        <v>10</v>
      </c>
      <c r="F400" s="127">
        <v>7000</v>
      </c>
      <c r="G400" s="61">
        <f t="shared" si="53"/>
        <v>70000</v>
      </c>
      <c r="H400" s="523"/>
      <c r="I400" s="523"/>
      <c r="J400" s="523"/>
      <c r="K400" s="523"/>
      <c r="L400" s="523"/>
      <c r="M400" s="58" t="s">
        <v>298</v>
      </c>
      <c r="N400" s="95" t="s">
        <v>183</v>
      </c>
      <c r="O400" s="100">
        <v>2</v>
      </c>
      <c r="P400" s="100">
        <v>2</v>
      </c>
      <c r="Q400" s="100">
        <v>1</v>
      </c>
      <c r="R400" s="100">
        <v>1</v>
      </c>
    </row>
    <row r="401" spans="1:18" ht="22.5" customHeight="1" x14ac:dyDescent="0.25">
      <c r="A401" s="678"/>
      <c r="B401" s="679"/>
      <c r="C401" s="549"/>
      <c r="D401" s="126" t="s">
        <v>346</v>
      </c>
      <c r="E401" s="100">
        <v>10</v>
      </c>
      <c r="F401" s="127">
        <v>2400</v>
      </c>
      <c r="G401" s="61">
        <f t="shared" si="53"/>
        <v>24000</v>
      </c>
      <c r="H401" s="523"/>
      <c r="I401" s="523"/>
      <c r="J401" s="523"/>
      <c r="K401" s="523"/>
      <c r="L401" s="523"/>
      <c r="M401" s="58" t="s">
        <v>298</v>
      </c>
      <c r="N401" s="95" t="s">
        <v>183</v>
      </c>
      <c r="O401" s="100">
        <v>2</v>
      </c>
      <c r="P401" s="100">
        <v>3</v>
      </c>
      <c r="Q401" s="100">
        <v>1</v>
      </c>
      <c r="R401" s="100">
        <v>1</v>
      </c>
    </row>
    <row r="402" spans="1:18" ht="22.5" customHeight="1" x14ac:dyDescent="0.25">
      <c r="A402" s="678"/>
      <c r="B402" s="679"/>
      <c r="C402" s="549"/>
      <c r="D402" s="126" t="s">
        <v>347</v>
      </c>
      <c r="E402" s="100">
        <v>10</v>
      </c>
      <c r="F402" s="127">
        <v>1800</v>
      </c>
      <c r="G402" s="61">
        <f t="shared" si="53"/>
        <v>18000</v>
      </c>
      <c r="H402" s="523"/>
      <c r="I402" s="523"/>
      <c r="J402" s="523"/>
      <c r="K402" s="523"/>
      <c r="L402" s="523"/>
      <c r="M402" s="58" t="s">
        <v>298</v>
      </c>
      <c r="N402" s="95" t="s">
        <v>183</v>
      </c>
      <c r="O402" s="100">
        <v>2</v>
      </c>
      <c r="P402" s="100">
        <v>3</v>
      </c>
      <c r="Q402" s="100">
        <v>1</v>
      </c>
      <c r="R402" s="100">
        <v>1</v>
      </c>
    </row>
    <row r="403" spans="1:18" ht="21.75" customHeight="1" x14ac:dyDescent="0.25">
      <c r="A403" s="678"/>
      <c r="B403" s="679"/>
      <c r="C403" s="549"/>
      <c r="D403" s="126" t="s">
        <v>341</v>
      </c>
      <c r="E403" s="100">
        <v>10</v>
      </c>
      <c r="F403" s="127">
        <v>1500</v>
      </c>
      <c r="G403" s="61">
        <f t="shared" si="53"/>
        <v>15000</v>
      </c>
      <c r="H403" s="523"/>
      <c r="I403" s="523"/>
      <c r="J403" s="523"/>
      <c r="K403" s="523"/>
      <c r="L403" s="523"/>
      <c r="M403" s="58" t="s">
        <v>298</v>
      </c>
      <c r="N403" s="95" t="s">
        <v>183</v>
      </c>
      <c r="O403" s="100">
        <v>2</v>
      </c>
      <c r="P403" s="100">
        <v>3</v>
      </c>
      <c r="Q403" s="100">
        <v>1</v>
      </c>
      <c r="R403" s="100">
        <v>1</v>
      </c>
    </row>
    <row r="404" spans="1:18" ht="21.75" customHeight="1" x14ac:dyDescent="0.25">
      <c r="A404" s="678"/>
      <c r="B404" s="679"/>
      <c r="C404" s="549"/>
      <c r="D404" s="126" t="s">
        <v>348</v>
      </c>
      <c r="E404" s="100">
        <v>60</v>
      </c>
      <c r="F404" s="127">
        <v>360</v>
      </c>
      <c r="G404" s="61">
        <f t="shared" si="53"/>
        <v>21600</v>
      </c>
      <c r="H404" s="523"/>
      <c r="I404" s="523"/>
      <c r="J404" s="523"/>
      <c r="K404" s="523"/>
      <c r="L404" s="523"/>
      <c r="M404" s="58" t="s">
        <v>298</v>
      </c>
      <c r="N404" s="95" t="s">
        <v>183</v>
      </c>
      <c r="O404" s="100">
        <v>2</v>
      </c>
      <c r="P404" s="100">
        <v>1</v>
      </c>
      <c r="Q404" s="100">
        <v>7</v>
      </c>
      <c r="R404" s="100">
        <v>1</v>
      </c>
    </row>
    <row r="405" spans="1:18" ht="21.75" customHeight="1" x14ac:dyDescent="0.25">
      <c r="A405" s="678"/>
      <c r="B405" s="679"/>
      <c r="C405" s="549"/>
      <c r="D405" s="126" t="s">
        <v>349</v>
      </c>
      <c r="E405" s="100">
        <v>100</v>
      </c>
      <c r="F405" s="127">
        <v>350</v>
      </c>
      <c r="G405" s="61">
        <f t="shared" si="53"/>
        <v>35000</v>
      </c>
      <c r="H405" s="523"/>
      <c r="I405" s="523"/>
      <c r="J405" s="523"/>
      <c r="K405" s="523"/>
      <c r="L405" s="523"/>
      <c r="M405" s="58" t="s">
        <v>298</v>
      </c>
      <c r="N405" s="95" t="s">
        <v>183</v>
      </c>
      <c r="O405" s="100">
        <v>3</v>
      </c>
      <c r="P405" s="100">
        <v>2</v>
      </c>
      <c r="Q405" s="100">
        <v>3</v>
      </c>
      <c r="R405" s="100">
        <v>1</v>
      </c>
    </row>
    <row r="406" spans="1:18" ht="21.75" customHeight="1" x14ac:dyDescent="0.25">
      <c r="A406" s="678"/>
      <c r="B406" s="679"/>
      <c r="C406" s="549"/>
      <c r="D406" s="126" t="s">
        <v>350</v>
      </c>
      <c r="E406" s="100">
        <v>100</v>
      </c>
      <c r="F406" s="127">
        <v>450</v>
      </c>
      <c r="G406" s="61">
        <f t="shared" si="53"/>
        <v>45000</v>
      </c>
      <c r="H406" s="523"/>
      <c r="I406" s="523"/>
      <c r="J406" s="523"/>
      <c r="K406" s="523"/>
      <c r="L406" s="523"/>
      <c r="M406" s="58" t="s">
        <v>298</v>
      </c>
      <c r="N406" s="95" t="s">
        <v>183</v>
      </c>
      <c r="O406" s="100">
        <v>3</v>
      </c>
      <c r="P406" s="100">
        <v>2</v>
      </c>
      <c r="Q406" s="100">
        <v>3</v>
      </c>
      <c r="R406" s="100">
        <v>1</v>
      </c>
    </row>
    <row r="407" spans="1:18" ht="21" customHeight="1" x14ac:dyDescent="0.25">
      <c r="A407" s="678"/>
      <c r="B407" s="679"/>
      <c r="C407" s="549"/>
      <c r="D407" s="126" t="s">
        <v>269</v>
      </c>
      <c r="E407" s="100">
        <v>500</v>
      </c>
      <c r="F407" s="127">
        <v>15</v>
      </c>
      <c r="G407" s="61">
        <f t="shared" si="53"/>
        <v>7500</v>
      </c>
      <c r="H407" s="523"/>
      <c r="I407" s="523"/>
      <c r="J407" s="523"/>
      <c r="K407" s="523"/>
      <c r="L407" s="523"/>
      <c r="M407" s="58" t="s">
        <v>298</v>
      </c>
      <c r="N407" s="95" t="s">
        <v>183</v>
      </c>
      <c r="O407" s="100">
        <v>3</v>
      </c>
      <c r="P407" s="100">
        <v>9</v>
      </c>
      <c r="Q407" s="100">
        <v>2</v>
      </c>
      <c r="R407" s="100">
        <v>1</v>
      </c>
    </row>
    <row r="408" spans="1:18" ht="23.25" customHeight="1" x14ac:dyDescent="0.25">
      <c r="A408" s="678"/>
      <c r="B408" s="679"/>
      <c r="C408" s="549"/>
      <c r="D408" s="126" t="s">
        <v>351</v>
      </c>
      <c r="E408" s="100">
        <v>100</v>
      </c>
      <c r="F408" s="127">
        <v>50</v>
      </c>
      <c r="G408" s="61">
        <f t="shared" si="53"/>
        <v>5000</v>
      </c>
      <c r="H408" s="523"/>
      <c r="I408" s="523"/>
      <c r="J408" s="523"/>
      <c r="K408" s="523"/>
      <c r="L408" s="523"/>
      <c r="M408" s="58" t="s">
        <v>298</v>
      </c>
      <c r="N408" s="95" t="s">
        <v>183</v>
      </c>
      <c r="O408" s="100">
        <v>2</v>
      </c>
      <c r="P408" s="100">
        <v>5</v>
      </c>
      <c r="Q408" s="100">
        <v>8</v>
      </c>
      <c r="R408" s="100">
        <v>5</v>
      </c>
    </row>
    <row r="409" spans="1:18" ht="23.25" customHeight="1" x14ac:dyDescent="0.25">
      <c r="A409" s="680"/>
      <c r="B409" s="681"/>
      <c r="C409" s="550"/>
      <c r="D409" s="126" t="s">
        <v>335</v>
      </c>
      <c r="E409" s="100">
        <v>20</v>
      </c>
      <c r="F409" s="127">
        <v>150</v>
      </c>
      <c r="G409" s="61">
        <f t="shared" si="53"/>
        <v>3000</v>
      </c>
      <c r="H409" s="520"/>
      <c r="I409" s="520"/>
      <c r="J409" s="520"/>
      <c r="K409" s="520"/>
      <c r="L409" s="520"/>
      <c r="M409" s="58" t="s">
        <v>298</v>
      </c>
      <c r="N409" s="95" t="s">
        <v>183</v>
      </c>
      <c r="O409" s="100">
        <v>2</v>
      </c>
      <c r="P409" s="100">
        <v>5</v>
      </c>
      <c r="Q409" s="100">
        <v>8</v>
      </c>
      <c r="R409" s="100">
        <v>5</v>
      </c>
    </row>
    <row r="410" spans="1:18" ht="29.25" customHeight="1" x14ac:dyDescent="0.25">
      <c r="A410" s="585" t="s">
        <v>352</v>
      </c>
      <c r="B410" s="586"/>
      <c r="C410" s="548">
        <f>SUM(G410:G411)</f>
        <v>115000</v>
      </c>
      <c r="D410" s="126" t="s">
        <v>353</v>
      </c>
      <c r="E410" s="100">
        <v>200</v>
      </c>
      <c r="F410" s="127">
        <v>450</v>
      </c>
      <c r="G410" s="61">
        <f>+F410*E410</f>
        <v>90000</v>
      </c>
      <c r="H410" s="519" t="s">
        <v>1</v>
      </c>
      <c r="I410" s="519" t="s">
        <v>1</v>
      </c>
      <c r="J410" s="519" t="s">
        <v>1</v>
      </c>
      <c r="K410" s="519"/>
      <c r="L410" s="519" t="s">
        <v>247</v>
      </c>
      <c r="M410" s="58" t="s">
        <v>298</v>
      </c>
      <c r="N410" s="95" t="s">
        <v>183</v>
      </c>
      <c r="O410" s="100">
        <v>3</v>
      </c>
      <c r="P410" s="100">
        <v>1</v>
      </c>
      <c r="Q410" s="100">
        <v>1</v>
      </c>
      <c r="R410" s="100">
        <v>1</v>
      </c>
    </row>
    <row r="411" spans="1:18" ht="28.5" customHeight="1" x14ac:dyDescent="0.25">
      <c r="A411" s="682"/>
      <c r="B411" s="683"/>
      <c r="C411" s="550"/>
      <c r="D411" s="129" t="s">
        <v>113</v>
      </c>
      <c r="E411" s="100">
        <v>1</v>
      </c>
      <c r="F411" s="130">
        <v>25000</v>
      </c>
      <c r="G411" s="131">
        <f>+F411*E411</f>
        <v>25000</v>
      </c>
      <c r="H411" s="520"/>
      <c r="I411" s="520"/>
      <c r="J411" s="520"/>
      <c r="K411" s="520"/>
      <c r="L411" s="520"/>
      <c r="M411" s="58" t="s">
        <v>298</v>
      </c>
      <c r="N411" s="95" t="s">
        <v>183</v>
      </c>
      <c r="O411" s="129">
        <v>3</v>
      </c>
      <c r="P411" s="129">
        <v>9</v>
      </c>
      <c r="Q411" s="129">
        <v>2</v>
      </c>
      <c r="R411" s="129">
        <v>1</v>
      </c>
    </row>
    <row r="412" spans="1:18" ht="25.5" customHeight="1" x14ac:dyDescent="0.25">
      <c r="A412" s="544" t="s">
        <v>354</v>
      </c>
      <c r="B412" s="544"/>
      <c r="C412" s="531">
        <f>SUM(G412:G414)</f>
        <v>86250</v>
      </c>
      <c r="D412" s="126" t="s">
        <v>272</v>
      </c>
      <c r="E412" s="100">
        <v>65</v>
      </c>
      <c r="F412" s="127">
        <v>450</v>
      </c>
      <c r="G412" s="61">
        <f>+F412*E412</f>
        <v>29250</v>
      </c>
      <c r="H412" s="519"/>
      <c r="I412" s="519"/>
      <c r="J412" s="519"/>
      <c r="K412" s="519" t="s">
        <v>1</v>
      </c>
      <c r="L412" s="612" t="s">
        <v>247</v>
      </c>
      <c r="M412" s="58" t="s">
        <v>298</v>
      </c>
      <c r="N412" s="95" t="s">
        <v>183</v>
      </c>
      <c r="O412" s="100">
        <v>3</v>
      </c>
      <c r="P412" s="100">
        <v>1</v>
      </c>
      <c r="Q412" s="100">
        <v>1</v>
      </c>
      <c r="R412" s="100">
        <v>1</v>
      </c>
    </row>
    <row r="413" spans="1:18" ht="21.75" customHeight="1" x14ac:dyDescent="0.25">
      <c r="A413" s="544"/>
      <c r="B413" s="544"/>
      <c r="C413" s="531"/>
      <c r="D413" s="670" t="s">
        <v>355</v>
      </c>
      <c r="E413" s="519">
        <v>57</v>
      </c>
      <c r="F413" s="672">
        <v>1000</v>
      </c>
      <c r="G413" s="674">
        <f t="shared" ref="G413" si="54">+F413*E413</f>
        <v>57000</v>
      </c>
      <c r="H413" s="523"/>
      <c r="I413" s="523"/>
      <c r="J413" s="523"/>
      <c r="K413" s="523"/>
      <c r="L413" s="612"/>
      <c r="M413" s="58" t="s">
        <v>298</v>
      </c>
      <c r="N413" s="95" t="s">
        <v>183</v>
      </c>
      <c r="O413" s="519">
        <v>2</v>
      </c>
      <c r="P413" s="519">
        <v>4</v>
      </c>
      <c r="Q413" s="519">
        <v>1</v>
      </c>
      <c r="R413" s="519">
        <v>1</v>
      </c>
    </row>
    <row r="414" spans="1:18" ht="19.5" customHeight="1" x14ac:dyDescent="0.25">
      <c r="A414" s="544"/>
      <c r="B414" s="544"/>
      <c r="C414" s="531"/>
      <c r="D414" s="671"/>
      <c r="E414" s="520"/>
      <c r="F414" s="673"/>
      <c r="G414" s="675"/>
      <c r="H414" s="520"/>
      <c r="I414" s="520"/>
      <c r="J414" s="520"/>
      <c r="K414" s="520"/>
      <c r="L414" s="612"/>
      <c r="M414" s="58" t="s">
        <v>298</v>
      </c>
      <c r="N414" s="95" t="s">
        <v>183</v>
      </c>
      <c r="O414" s="520"/>
      <c r="P414" s="520"/>
      <c r="Q414" s="520"/>
      <c r="R414" s="520"/>
    </row>
    <row r="415" spans="1:18" ht="21.75" customHeight="1" x14ac:dyDescent="0.25">
      <c r="A415" s="668" t="s">
        <v>356</v>
      </c>
      <c r="B415" s="668"/>
      <c r="C415" s="531">
        <f>SUM(G415:G416)</f>
        <v>104750</v>
      </c>
      <c r="D415" s="126" t="s">
        <v>357</v>
      </c>
      <c r="E415" s="100">
        <v>65</v>
      </c>
      <c r="F415" s="127">
        <v>750</v>
      </c>
      <c r="G415" s="61">
        <f>+F415*E415</f>
        <v>48750</v>
      </c>
      <c r="H415" s="519" t="s">
        <v>1</v>
      </c>
      <c r="I415" s="519"/>
      <c r="J415" s="519"/>
      <c r="K415" s="669"/>
      <c r="L415" s="612" t="s">
        <v>247</v>
      </c>
      <c r="M415" s="58" t="s">
        <v>298</v>
      </c>
      <c r="N415" s="95" t="s">
        <v>183</v>
      </c>
      <c r="O415" s="100">
        <v>3</v>
      </c>
      <c r="P415" s="100">
        <v>1</v>
      </c>
      <c r="Q415" s="100">
        <v>1</v>
      </c>
      <c r="R415" s="100">
        <v>1</v>
      </c>
    </row>
    <row r="416" spans="1:18" ht="55.5" customHeight="1" x14ac:dyDescent="0.25">
      <c r="A416" s="668"/>
      <c r="B416" s="668"/>
      <c r="C416" s="531"/>
      <c r="D416" s="126" t="s">
        <v>358</v>
      </c>
      <c r="E416" s="100">
        <v>56</v>
      </c>
      <c r="F416" s="127">
        <v>1000</v>
      </c>
      <c r="G416" s="61">
        <f>+F416*E416</f>
        <v>56000</v>
      </c>
      <c r="H416" s="520"/>
      <c r="I416" s="520"/>
      <c r="J416" s="520"/>
      <c r="K416" s="520"/>
      <c r="L416" s="612"/>
      <c r="M416" s="58" t="s">
        <v>298</v>
      </c>
      <c r="N416" s="95" t="s">
        <v>183</v>
      </c>
      <c r="O416" s="100">
        <v>2</v>
      </c>
      <c r="P416" s="100">
        <v>4</v>
      </c>
      <c r="Q416" s="100">
        <v>1</v>
      </c>
      <c r="R416" s="100">
        <v>1</v>
      </c>
    </row>
    <row r="417" spans="1:18" ht="18" customHeight="1" x14ac:dyDescent="0.25">
      <c r="A417" s="202"/>
      <c r="B417" s="202"/>
      <c r="C417" s="202"/>
      <c r="D417" s="202"/>
      <c r="E417" s="202"/>
      <c r="F417" s="202"/>
      <c r="G417" s="202"/>
      <c r="H417" s="202"/>
      <c r="I417" s="202"/>
      <c r="J417" s="202"/>
      <c r="K417" s="202"/>
      <c r="L417" s="202"/>
      <c r="M417" s="202"/>
      <c r="N417" s="202"/>
      <c r="O417" s="202"/>
      <c r="P417" s="202"/>
      <c r="Q417" s="202"/>
      <c r="R417" s="202"/>
    </row>
    <row r="418" spans="1:18" ht="18" customHeight="1" x14ac:dyDescent="0.25">
      <c r="A418" s="838" t="s">
        <v>359</v>
      </c>
      <c r="B418" s="839"/>
      <c r="C418" s="839"/>
      <c r="D418" s="839"/>
      <c r="E418" s="839"/>
      <c r="F418" s="839"/>
      <c r="G418" s="202"/>
      <c r="H418" s="202"/>
      <c r="I418" s="202"/>
      <c r="J418" s="202"/>
      <c r="K418" s="202"/>
      <c r="L418" s="202"/>
      <c r="M418" s="202"/>
      <c r="N418" s="202"/>
      <c r="O418" s="202"/>
      <c r="P418" s="202"/>
      <c r="Q418" s="202"/>
      <c r="R418" s="202"/>
    </row>
    <row r="419" spans="1:18" ht="18" customHeight="1" x14ac:dyDescent="0.25">
      <c r="A419" s="839" t="s">
        <v>360</v>
      </c>
      <c r="B419" s="783"/>
      <c r="C419" s="783"/>
      <c r="D419" s="783"/>
      <c r="E419" s="783"/>
      <c r="F419" s="783"/>
      <c r="G419" s="202"/>
      <c r="H419" s="202"/>
      <c r="I419" s="202"/>
      <c r="J419" s="202"/>
      <c r="K419" s="202"/>
      <c r="L419" s="202"/>
      <c r="M419" s="202"/>
      <c r="N419" s="202"/>
      <c r="O419" s="202"/>
      <c r="P419" s="202"/>
      <c r="Q419" s="202"/>
      <c r="R419" s="202"/>
    </row>
    <row r="420" spans="1:18" ht="23.25" customHeight="1" x14ac:dyDescent="0.25">
      <c r="A420" s="132" t="s">
        <v>361</v>
      </c>
      <c r="B420" s="132" t="s">
        <v>34</v>
      </c>
      <c r="C420" s="132" t="s">
        <v>362</v>
      </c>
      <c r="D420" s="132" t="s">
        <v>363</v>
      </c>
      <c r="E420" s="132" t="s">
        <v>364</v>
      </c>
      <c r="F420" s="132" t="s">
        <v>365</v>
      </c>
      <c r="G420" s="202"/>
      <c r="H420" s="202"/>
      <c r="I420" s="202"/>
      <c r="J420" s="202"/>
      <c r="K420" s="202"/>
      <c r="L420" s="202"/>
      <c r="M420" s="202"/>
      <c r="N420" s="202"/>
      <c r="O420" s="202"/>
      <c r="P420" s="202"/>
      <c r="Q420" s="202"/>
      <c r="R420" s="202"/>
    </row>
    <row r="421" spans="1:18" ht="30.75" customHeight="1" x14ac:dyDescent="0.25">
      <c r="A421" s="135" t="s">
        <v>366</v>
      </c>
      <c r="B421" s="133">
        <v>3</v>
      </c>
      <c r="C421" s="133" t="s">
        <v>367</v>
      </c>
      <c r="D421" s="134">
        <v>40000</v>
      </c>
      <c r="E421" s="134">
        <f>+D421*3</f>
        <v>120000</v>
      </c>
      <c r="F421" s="134">
        <f>+E421*13</f>
        <v>1560000</v>
      </c>
      <c r="G421" s="202"/>
      <c r="H421" s="202"/>
      <c r="I421" s="202"/>
      <c r="J421" s="202"/>
      <c r="K421" s="202"/>
      <c r="L421" s="202"/>
      <c r="M421" s="202"/>
      <c r="N421" s="202"/>
      <c r="O421" s="202"/>
      <c r="P421" s="202"/>
      <c r="Q421" s="202"/>
      <c r="R421" s="202"/>
    </row>
    <row r="422" spans="1:18" ht="31.5" customHeight="1" x14ac:dyDescent="0.25">
      <c r="A422" s="135" t="s">
        <v>366</v>
      </c>
      <c r="B422" s="133">
        <v>3</v>
      </c>
      <c r="C422" s="133" t="s">
        <v>368</v>
      </c>
      <c r="D422" s="134">
        <v>31000</v>
      </c>
      <c r="E422" s="134">
        <f t="shared" ref="E422:E425" si="55">+D422*3</f>
        <v>93000</v>
      </c>
      <c r="F422" s="134">
        <f t="shared" ref="F422:F425" si="56">+E422*13</f>
        <v>1209000</v>
      </c>
      <c r="G422" s="202"/>
      <c r="H422" s="202"/>
      <c r="I422" s="202"/>
      <c r="J422" s="202"/>
      <c r="K422" s="202"/>
      <c r="L422" s="202"/>
      <c r="M422" s="202"/>
      <c r="N422" s="202"/>
      <c r="O422" s="202"/>
      <c r="P422" s="202"/>
      <c r="Q422" s="202"/>
      <c r="R422" s="202"/>
    </row>
    <row r="423" spans="1:18" x14ac:dyDescent="0.25">
      <c r="A423" s="135" t="s">
        <v>366</v>
      </c>
      <c r="B423" s="133">
        <v>3</v>
      </c>
      <c r="C423" s="133" t="s">
        <v>369</v>
      </c>
      <c r="D423" s="134">
        <v>30000</v>
      </c>
      <c r="E423" s="134">
        <f t="shared" si="55"/>
        <v>90000</v>
      </c>
      <c r="F423" s="134">
        <f t="shared" si="56"/>
        <v>1170000</v>
      </c>
      <c r="G423" s="202"/>
      <c r="H423" s="202"/>
      <c r="I423" s="202"/>
      <c r="J423" s="202"/>
      <c r="K423" s="202"/>
      <c r="L423" s="202"/>
      <c r="M423" s="202"/>
      <c r="N423" s="202"/>
      <c r="O423" s="202"/>
      <c r="P423" s="202"/>
      <c r="Q423" s="202"/>
      <c r="R423" s="202"/>
    </row>
    <row r="424" spans="1:18" x14ac:dyDescent="0.25">
      <c r="A424" s="667" t="s">
        <v>366</v>
      </c>
      <c r="B424" s="133">
        <v>3</v>
      </c>
      <c r="C424" s="133" t="s">
        <v>370</v>
      </c>
      <c r="D424" s="134">
        <v>22000</v>
      </c>
      <c r="E424" s="134">
        <f t="shared" si="55"/>
        <v>66000</v>
      </c>
      <c r="F424" s="134">
        <f t="shared" si="56"/>
        <v>858000</v>
      </c>
      <c r="G424" s="202"/>
      <c r="H424" s="202"/>
      <c r="I424" s="202"/>
      <c r="J424" s="202"/>
      <c r="K424" s="202"/>
      <c r="L424" s="202"/>
      <c r="M424" s="202"/>
      <c r="N424" s="202"/>
      <c r="O424" s="202"/>
      <c r="P424" s="202"/>
      <c r="Q424" s="202"/>
      <c r="R424" s="202"/>
    </row>
    <row r="425" spans="1:18" x14ac:dyDescent="0.25">
      <c r="A425" s="667"/>
      <c r="B425" s="133">
        <v>3</v>
      </c>
      <c r="C425" s="133" t="s">
        <v>371</v>
      </c>
      <c r="D425" s="134">
        <v>10000</v>
      </c>
      <c r="E425" s="134">
        <f t="shared" si="55"/>
        <v>30000</v>
      </c>
      <c r="F425" s="134">
        <f t="shared" si="56"/>
        <v>390000</v>
      </c>
      <c r="G425" s="202"/>
      <c r="H425" s="202"/>
      <c r="I425" s="202"/>
      <c r="J425" s="202"/>
      <c r="K425" s="202"/>
      <c r="L425" s="202"/>
      <c r="M425" s="202"/>
      <c r="N425" s="202"/>
      <c r="O425" s="202"/>
      <c r="P425" s="202"/>
      <c r="Q425" s="202"/>
      <c r="R425" s="202"/>
    </row>
    <row r="426" spans="1:18" customFormat="1" ht="24.95" customHeight="1" x14ac:dyDescent="0.25">
      <c r="A426" s="749" t="s">
        <v>2</v>
      </c>
      <c r="B426" s="749" t="s">
        <v>0</v>
      </c>
      <c r="C426" s="749"/>
      <c r="D426" s="749"/>
      <c r="E426" s="202"/>
      <c r="F426" s="202"/>
      <c r="G426" s="202"/>
      <c r="H426" s="202"/>
      <c r="I426" s="202"/>
      <c r="J426" s="202"/>
      <c r="K426" s="202"/>
      <c r="L426" s="202"/>
      <c r="M426" s="202"/>
      <c r="N426" s="202"/>
      <c r="O426" s="202"/>
      <c r="P426" s="202"/>
      <c r="Q426" s="202"/>
      <c r="R426" s="202"/>
    </row>
    <row r="427" spans="1:18" customFormat="1" ht="24.95" customHeight="1" x14ac:dyDescent="0.25">
      <c r="A427" s="749" t="s">
        <v>3</v>
      </c>
      <c r="B427" s="784" t="s">
        <v>4</v>
      </c>
      <c r="C427" s="785"/>
      <c r="D427" s="749"/>
      <c r="E427" s="202"/>
      <c r="F427" s="202"/>
      <c r="G427" s="202"/>
      <c r="H427" s="202"/>
      <c r="I427" s="202"/>
      <c r="J427" s="202"/>
      <c r="K427" s="202"/>
      <c r="L427" s="202"/>
      <c r="M427" s="202"/>
      <c r="N427" s="202"/>
      <c r="O427" s="202"/>
      <c r="P427" s="202"/>
      <c r="Q427" s="202"/>
      <c r="R427" s="202"/>
    </row>
    <row r="428" spans="1:18" customFormat="1" ht="24.95" customHeight="1" x14ac:dyDescent="0.25">
      <c r="A428" s="749" t="s">
        <v>5</v>
      </c>
      <c r="B428" s="756" t="s">
        <v>6</v>
      </c>
      <c r="C428" s="756"/>
      <c r="D428" s="749"/>
      <c r="E428" s="202"/>
      <c r="F428" s="202"/>
      <c r="G428" s="202"/>
      <c r="H428" s="202"/>
      <c r="I428" s="202"/>
      <c r="J428" s="202"/>
      <c r="K428" s="202"/>
      <c r="L428" s="202"/>
      <c r="M428" s="202"/>
      <c r="N428" s="202"/>
      <c r="O428" s="202"/>
      <c r="P428" s="202"/>
      <c r="Q428" s="202"/>
      <c r="R428" s="202"/>
    </row>
    <row r="429" spans="1:18" customFormat="1" ht="24.95" customHeight="1" x14ac:dyDescent="0.25">
      <c r="A429" s="785" t="s">
        <v>7</v>
      </c>
      <c r="B429" s="754" t="s">
        <v>8</v>
      </c>
      <c r="C429" s="754"/>
      <c r="D429" s="754"/>
      <c r="E429" s="202"/>
      <c r="F429" s="202"/>
      <c r="G429" s="202"/>
      <c r="H429" s="202"/>
      <c r="I429" s="202"/>
      <c r="J429" s="202"/>
      <c r="K429" s="202"/>
      <c r="L429" s="202"/>
      <c r="M429" s="202"/>
      <c r="N429" s="202"/>
      <c r="O429" s="202"/>
      <c r="P429" s="202"/>
      <c r="Q429" s="202"/>
      <c r="R429" s="202"/>
    </row>
    <row r="430" spans="1:18" customFormat="1" ht="35.1" customHeight="1" x14ac:dyDescent="0.25">
      <c r="A430" s="756" t="s">
        <v>9</v>
      </c>
      <c r="B430" s="546" t="s">
        <v>10</v>
      </c>
      <c r="C430" s="546"/>
      <c r="D430" s="546"/>
      <c r="E430" s="202"/>
      <c r="F430" s="202"/>
      <c r="G430" s="202"/>
      <c r="H430" s="202"/>
      <c r="I430" s="202"/>
      <c r="J430" s="202"/>
      <c r="K430" s="202"/>
      <c r="L430" s="202"/>
      <c r="M430" s="202"/>
      <c r="N430" s="202"/>
      <c r="O430" s="202"/>
      <c r="P430" s="202"/>
      <c r="Q430" s="202"/>
      <c r="R430" s="202"/>
    </row>
    <row r="431" spans="1:18" s="55" customFormat="1" ht="48" customHeight="1" x14ac:dyDescent="0.3">
      <c r="A431" s="840" t="s">
        <v>372</v>
      </c>
      <c r="B431" s="546" t="s">
        <v>157</v>
      </c>
      <c r="C431" s="546"/>
      <c r="D431" s="546"/>
      <c r="E431" s="202"/>
      <c r="F431" s="202"/>
      <c r="G431" s="202"/>
      <c r="H431" s="202"/>
      <c r="I431" s="202"/>
      <c r="J431" s="202"/>
      <c r="K431" s="202"/>
      <c r="L431" s="202"/>
      <c r="M431" s="202"/>
      <c r="N431" s="202"/>
      <c r="O431" s="202"/>
      <c r="P431" s="202"/>
      <c r="Q431" s="202"/>
      <c r="R431" s="202"/>
    </row>
    <row r="432" spans="1:18" customFormat="1" ht="24.95" customHeight="1" x14ac:dyDescent="0.25">
      <c r="A432" s="749" t="s">
        <v>158</v>
      </c>
      <c r="B432" s="749"/>
      <c r="C432" s="749"/>
      <c r="D432" s="202"/>
      <c r="E432" s="202"/>
      <c r="F432" s="202"/>
      <c r="G432" s="202"/>
      <c r="H432" s="202"/>
      <c r="I432" s="202"/>
      <c r="J432" s="202"/>
      <c r="K432" s="202"/>
      <c r="L432" s="202"/>
      <c r="M432" s="202"/>
      <c r="N432" s="202"/>
      <c r="O432" s="202"/>
      <c r="P432" s="202"/>
      <c r="Q432" s="202"/>
      <c r="R432" s="202"/>
    </row>
    <row r="433" spans="1:18" s="55" customFormat="1" ht="24.95" customHeight="1" x14ac:dyDescent="0.3">
      <c r="A433" s="754" t="s">
        <v>373</v>
      </c>
      <c r="B433" s="754"/>
      <c r="C433" s="749"/>
      <c r="D433" s="202"/>
      <c r="E433" s="202"/>
      <c r="F433" s="202"/>
      <c r="G433" s="202"/>
      <c r="H433" s="202"/>
      <c r="I433" s="202"/>
      <c r="J433" s="202"/>
      <c r="K433" s="841" t="s">
        <v>102</v>
      </c>
      <c r="L433" s="842">
        <f>+L438</f>
        <v>2327116</v>
      </c>
      <c r="M433" s="202"/>
      <c r="N433" s="202"/>
      <c r="O433" s="202"/>
      <c r="P433" s="202"/>
      <c r="Q433" s="202"/>
      <c r="R433" s="202"/>
    </row>
    <row r="434" spans="1:18" customFormat="1" x14ac:dyDescent="0.25">
      <c r="A434" s="308"/>
      <c r="B434" s="308"/>
      <c r="C434" s="308"/>
      <c r="D434" s="308"/>
      <c r="E434" s="308"/>
      <c r="F434" s="308"/>
      <c r="G434" s="308"/>
      <c r="H434" s="786"/>
      <c r="I434" s="786"/>
      <c r="J434" s="786"/>
      <c r="K434" s="786"/>
      <c r="L434" s="786"/>
      <c r="M434" s="202"/>
      <c r="N434" s="202"/>
      <c r="O434" s="202"/>
      <c r="P434" s="202"/>
      <c r="Q434" s="202"/>
      <c r="R434" s="202"/>
    </row>
    <row r="435" spans="1:18" s="136" customFormat="1" ht="17.25" x14ac:dyDescent="0.3">
      <c r="A435" s="836" t="s">
        <v>11</v>
      </c>
      <c r="B435" s="836"/>
      <c r="C435" s="836"/>
      <c r="D435" s="836"/>
      <c r="E435" s="836"/>
      <c r="F435" s="836"/>
      <c r="G435" s="836"/>
      <c r="H435" s="836"/>
      <c r="I435" s="836"/>
      <c r="J435" s="836"/>
      <c r="K435" s="836"/>
      <c r="L435" s="836"/>
      <c r="M435" s="836"/>
      <c r="N435" s="836"/>
      <c r="O435" s="836"/>
      <c r="P435" s="836"/>
      <c r="Q435" s="836"/>
      <c r="R435" s="836"/>
    </row>
    <row r="436" spans="1:18" s="137" customFormat="1" x14ac:dyDescent="0.25">
      <c r="A436" s="463" t="s">
        <v>121</v>
      </c>
      <c r="B436" s="463" t="s">
        <v>12</v>
      </c>
      <c r="C436" s="463"/>
      <c r="D436" s="464" t="s">
        <v>13</v>
      </c>
      <c r="E436" s="464" t="s">
        <v>14</v>
      </c>
      <c r="F436" s="464" t="s">
        <v>15</v>
      </c>
      <c r="G436" s="464" t="s">
        <v>16</v>
      </c>
      <c r="H436" s="464" t="s">
        <v>17</v>
      </c>
      <c r="I436" s="464"/>
      <c r="J436" s="464"/>
      <c r="K436" s="464"/>
      <c r="L436" s="463" t="s">
        <v>18</v>
      </c>
      <c r="M436" s="463" t="s">
        <v>19</v>
      </c>
      <c r="N436" s="463"/>
      <c r="O436" s="463"/>
      <c r="P436" s="463"/>
      <c r="Q436" s="463"/>
      <c r="R436" s="463"/>
    </row>
    <row r="437" spans="1:18" s="137" customFormat="1" x14ac:dyDescent="0.25">
      <c r="A437" s="463"/>
      <c r="B437" s="463"/>
      <c r="C437" s="463"/>
      <c r="D437" s="464"/>
      <c r="E437" s="464"/>
      <c r="F437" s="464"/>
      <c r="G437" s="464"/>
      <c r="H437" s="90" t="s">
        <v>20</v>
      </c>
      <c r="I437" s="90" t="s">
        <v>37</v>
      </c>
      <c r="J437" s="90" t="s">
        <v>21</v>
      </c>
      <c r="K437" s="90" t="s">
        <v>22</v>
      </c>
      <c r="L437" s="463"/>
      <c r="M437" s="463"/>
      <c r="N437" s="463"/>
      <c r="O437" s="463"/>
      <c r="P437" s="463"/>
      <c r="Q437" s="463"/>
      <c r="R437" s="463"/>
    </row>
    <row r="438" spans="1:18" customFormat="1" ht="91.5" customHeight="1" x14ac:dyDescent="0.25">
      <c r="A438" s="138" t="s">
        <v>374</v>
      </c>
      <c r="B438" s="461" t="s">
        <v>375</v>
      </c>
      <c r="C438" s="461"/>
      <c r="D438" s="59" t="s">
        <v>376</v>
      </c>
      <c r="E438" s="58" t="s">
        <v>377</v>
      </c>
      <c r="F438" s="58">
        <v>150</v>
      </c>
      <c r="G438" s="58">
        <v>240</v>
      </c>
      <c r="H438" s="60"/>
      <c r="I438" s="60"/>
      <c r="J438" s="60"/>
      <c r="K438" s="58"/>
      <c r="L438" s="139">
        <f>+C442+C443+C444+C447+C448+C449</f>
        <v>2327116</v>
      </c>
      <c r="M438" s="462"/>
      <c r="N438" s="462"/>
      <c r="O438" s="462"/>
      <c r="P438" s="462"/>
      <c r="Q438" s="462"/>
      <c r="R438" s="462"/>
    </row>
    <row r="439" spans="1:18" s="136" customFormat="1" ht="17.25" x14ac:dyDescent="0.3">
      <c r="A439" s="831" t="s">
        <v>378</v>
      </c>
      <c r="B439" s="402"/>
      <c r="C439" s="402"/>
      <c r="D439" s="402"/>
      <c r="E439" s="402"/>
      <c r="F439" s="402"/>
      <c r="G439" s="402"/>
      <c r="H439" s="402"/>
      <c r="I439" s="402"/>
      <c r="J439" s="402"/>
      <c r="K439" s="402"/>
      <c r="L439" s="402"/>
      <c r="M439" s="402"/>
      <c r="N439" s="402"/>
      <c r="O439" s="402"/>
      <c r="P439" s="402"/>
      <c r="Q439" s="402"/>
      <c r="R439" s="402"/>
    </row>
    <row r="440" spans="1:18" s="137" customFormat="1" x14ac:dyDescent="0.25">
      <c r="A440" s="463" t="s">
        <v>27</v>
      </c>
      <c r="B440" s="463"/>
      <c r="C440" s="464" t="s">
        <v>28</v>
      </c>
      <c r="D440" s="464" t="s">
        <v>29</v>
      </c>
      <c r="E440" s="464"/>
      <c r="F440" s="464"/>
      <c r="G440" s="464"/>
      <c r="H440" s="464" t="s">
        <v>30</v>
      </c>
      <c r="I440" s="464"/>
      <c r="J440" s="464"/>
      <c r="K440" s="464"/>
      <c r="L440" s="463" t="s">
        <v>31</v>
      </c>
      <c r="M440" s="464" t="s">
        <v>32</v>
      </c>
      <c r="N440" s="464"/>
      <c r="O440" s="464"/>
      <c r="P440" s="464"/>
      <c r="Q440" s="464"/>
      <c r="R440" s="464"/>
    </row>
    <row r="441" spans="1:18" s="137" customFormat="1" ht="45.75" customHeight="1" x14ac:dyDescent="0.25">
      <c r="A441" s="463"/>
      <c r="B441" s="463"/>
      <c r="C441" s="464"/>
      <c r="D441" s="90" t="s">
        <v>33</v>
      </c>
      <c r="E441" s="90" t="s">
        <v>34</v>
      </c>
      <c r="F441" s="90" t="s">
        <v>35</v>
      </c>
      <c r="G441" s="90" t="s">
        <v>36</v>
      </c>
      <c r="H441" s="90" t="s">
        <v>20</v>
      </c>
      <c r="I441" s="90" t="s">
        <v>37</v>
      </c>
      <c r="J441" s="90" t="s">
        <v>21</v>
      </c>
      <c r="K441" s="90" t="s">
        <v>22</v>
      </c>
      <c r="L441" s="463"/>
      <c r="M441" s="140" t="s">
        <v>38</v>
      </c>
      <c r="N441" s="140" t="s">
        <v>39</v>
      </c>
      <c r="O441" s="140" t="s">
        <v>40</v>
      </c>
      <c r="P441" s="140" t="s">
        <v>41</v>
      </c>
      <c r="Q441" s="140" t="s">
        <v>42</v>
      </c>
      <c r="R441" s="140" t="s">
        <v>43</v>
      </c>
    </row>
    <row r="442" spans="1:18" customFormat="1" ht="54.75" customHeight="1" x14ac:dyDescent="0.25">
      <c r="A442" s="652" t="s">
        <v>379</v>
      </c>
      <c r="B442" s="653"/>
      <c r="C442" s="139">
        <f>+G442</f>
        <v>600000</v>
      </c>
      <c r="D442" s="141" t="s">
        <v>380</v>
      </c>
      <c r="E442" s="142">
        <v>240</v>
      </c>
      <c r="F442" s="139">
        <v>2500</v>
      </c>
      <c r="G442" s="139">
        <f>+F442*E442</f>
        <v>600000</v>
      </c>
      <c r="H442" s="142" t="s">
        <v>1</v>
      </c>
      <c r="I442" s="142" t="s">
        <v>1</v>
      </c>
      <c r="J442" s="142" t="s">
        <v>1</v>
      </c>
      <c r="K442" s="142" t="s">
        <v>1</v>
      </c>
      <c r="L442" s="654" t="s">
        <v>381</v>
      </c>
      <c r="M442" s="142">
        <v>1</v>
      </c>
      <c r="N442" s="142">
        <v>1</v>
      </c>
      <c r="O442" s="142">
        <v>2</v>
      </c>
      <c r="P442" s="142">
        <v>8</v>
      </c>
      <c r="Q442" s="142">
        <v>7</v>
      </c>
      <c r="R442" s="143">
        <v>2</v>
      </c>
    </row>
    <row r="443" spans="1:18" customFormat="1" ht="43.5" customHeight="1" x14ac:dyDescent="0.25">
      <c r="A443" s="656" t="s">
        <v>382</v>
      </c>
      <c r="B443" s="657"/>
      <c r="C443" s="139">
        <f>+G443</f>
        <v>66000</v>
      </c>
      <c r="D443" s="144" t="s">
        <v>380</v>
      </c>
      <c r="E443" s="145">
        <v>44</v>
      </c>
      <c r="F443" s="139">
        <v>1500</v>
      </c>
      <c r="G443" s="139">
        <f>+F443*E443</f>
        <v>66000</v>
      </c>
      <c r="H443" s="145" t="s">
        <v>1</v>
      </c>
      <c r="I443" s="145" t="s">
        <v>1</v>
      </c>
      <c r="J443" s="145" t="s">
        <v>1</v>
      </c>
      <c r="K443" s="145" t="s">
        <v>1</v>
      </c>
      <c r="L443" s="655"/>
      <c r="M443" s="142">
        <v>1</v>
      </c>
      <c r="N443" s="142">
        <v>1</v>
      </c>
      <c r="O443" s="142">
        <v>2</v>
      </c>
      <c r="P443" s="142">
        <v>8</v>
      </c>
      <c r="Q443" s="142">
        <v>7</v>
      </c>
      <c r="R443" s="143">
        <v>2</v>
      </c>
    </row>
    <row r="444" spans="1:18" customFormat="1" ht="19.5" customHeight="1" x14ac:dyDescent="0.25">
      <c r="A444" s="658" t="s">
        <v>383</v>
      </c>
      <c r="B444" s="659"/>
      <c r="C444" s="662">
        <f>+G444+G445+G446</f>
        <v>91116</v>
      </c>
      <c r="D444" s="144" t="s">
        <v>384</v>
      </c>
      <c r="E444" s="145">
        <v>12</v>
      </c>
      <c r="F444" s="139">
        <v>2700</v>
      </c>
      <c r="G444" s="139">
        <f>+F444*E444</f>
        <v>32400</v>
      </c>
      <c r="H444" s="145" t="s">
        <v>1</v>
      </c>
      <c r="I444" s="145" t="s">
        <v>1</v>
      </c>
      <c r="J444" s="145" t="s">
        <v>1</v>
      </c>
      <c r="K444" s="145" t="s">
        <v>1</v>
      </c>
      <c r="L444" s="655"/>
      <c r="M444" s="142">
        <v>1</v>
      </c>
      <c r="N444" s="142">
        <v>1</v>
      </c>
      <c r="O444" s="145">
        <v>2</v>
      </c>
      <c r="P444" s="145">
        <v>3</v>
      </c>
      <c r="Q444" s="145">
        <v>1</v>
      </c>
      <c r="R444" s="147">
        <v>1</v>
      </c>
    </row>
    <row r="445" spans="1:18" customFormat="1" ht="32.25" customHeight="1" x14ac:dyDescent="0.25">
      <c r="A445" s="660"/>
      <c r="B445" s="661"/>
      <c r="C445" s="663"/>
      <c r="D445" s="144" t="s">
        <v>385</v>
      </c>
      <c r="E445" s="145">
        <v>12</v>
      </c>
      <c r="F445" s="139">
        <v>1500</v>
      </c>
      <c r="G445" s="139">
        <f t="shared" ref="G445:G448" si="57">+F445*E445</f>
        <v>18000</v>
      </c>
      <c r="H445" s="145" t="s">
        <v>1</v>
      </c>
      <c r="I445" s="145" t="s">
        <v>1</v>
      </c>
      <c r="J445" s="145" t="s">
        <v>1</v>
      </c>
      <c r="K445" s="145" t="s">
        <v>1</v>
      </c>
      <c r="L445" s="655"/>
      <c r="M445" s="142">
        <v>1</v>
      </c>
      <c r="N445" s="142">
        <v>1</v>
      </c>
      <c r="O445" s="145">
        <v>2</v>
      </c>
      <c r="P445" s="145">
        <v>3</v>
      </c>
      <c r="Q445" s="145">
        <v>1</v>
      </c>
      <c r="R445" s="147">
        <v>1</v>
      </c>
    </row>
    <row r="446" spans="1:18" customFormat="1" ht="25.5" customHeight="1" x14ac:dyDescent="0.25">
      <c r="A446" s="660"/>
      <c r="B446" s="661"/>
      <c r="C446" s="664"/>
      <c r="D446" s="144" t="s">
        <v>386</v>
      </c>
      <c r="E446" s="145">
        <v>180</v>
      </c>
      <c r="F446" s="139">
        <v>226.2</v>
      </c>
      <c r="G446" s="139">
        <f t="shared" si="57"/>
        <v>40716</v>
      </c>
      <c r="H446" s="145" t="s">
        <v>1</v>
      </c>
      <c r="I446" s="145" t="s">
        <v>1</v>
      </c>
      <c r="J446" s="145" t="s">
        <v>1</v>
      </c>
      <c r="K446" s="145" t="s">
        <v>1</v>
      </c>
      <c r="L446" s="655"/>
      <c r="M446" s="142">
        <v>1</v>
      </c>
      <c r="N446" s="142">
        <v>1</v>
      </c>
      <c r="O446" s="145">
        <v>3</v>
      </c>
      <c r="P446" s="145">
        <v>7</v>
      </c>
      <c r="Q446" s="145">
        <v>1</v>
      </c>
      <c r="R446" s="147">
        <v>2</v>
      </c>
    </row>
    <row r="447" spans="1:18" customFormat="1" ht="41.25" customHeight="1" x14ac:dyDescent="0.25">
      <c r="A447" s="656" t="s">
        <v>387</v>
      </c>
      <c r="B447" s="657"/>
      <c r="C447" s="139">
        <f>+G447</f>
        <v>50000</v>
      </c>
      <c r="D447" s="144" t="s">
        <v>388</v>
      </c>
      <c r="E447" s="145">
        <v>25</v>
      </c>
      <c r="F447" s="139">
        <v>2000</v>
      </c>
      <c r="G447" s="139">
        <f t="shared" si="57"/>
        <v>50000</v>
      </c>
      <c r="H447" s="145" t="s">
        <v>1</v>
      </c>
      <c r="I447" s="145" t="s">
        <v>1</v>
      </c>
      <c r="J447" s="145" t="s">
        <v>1</v>
      </c>
      <c r="K447" s="145" t="s">
        <v>1</v>
      </c>
      <c r="L447" s="655"/>
      <c r="M447" s="142">
        <v>1</v>
      </c>
      <c r="N447" s="142">
        <v>1</v>
      </c>
      <c r="O447" s="145">
        <v>2</v>
      </c>
      <c r="P447" s="145">
        <v>8</v>
      </c>
      <c r="Q447" s="145">
        <v>1</v>
      </c>
      <c r="R447" s="147">
        <v>1</v>
      </c>
    </row>
    <row r="448" spans="1:18" customFormat="1" ht="30.75" customHeight="1" x14ac:dyDescent="0.25">
      <c r="A448" s="665" t="s">
        <v>389</v>
      </c>
      <c r="B448" s="666"/>
      <c r="C448" s="139">
        <f t="shared" ref="C448" si="58">+G448</f>
        <v>20000</v>
      </c>
      <c r="D448" s="144" t="s">
        <v>380</v>
      </c>
      <c r="E448" s="145">
        <v>1</v>
      </c>
      <c r="F448" s="139">
        <v>20000</v>
      </c>
      <c r="G448" s="139">
        <f t="shared" si="57"/>
        <v>20000</v>
      </c>
      <c r="H448" s="145" t="s">
        <v>1</v>
      </c>
      <c r="I448" s="145"/>
      <c r="J448" s="145"/>
      <c r="K448" s="145"/>
      <c r="L448" s="655"/>
      <c r="M448" s="142">
        <v>1</v>
      </c>
      <c r="N448" s="142">
        <v>1</v>
      </c>
      <c r="O448" s="142">
        <v>2</v>
      </c>
      <c r="P448" s="142">
        <v>8</v>
      </c>
      <c r="Q448" s="142">
        <v>7</v>
      </c>
      <c r="R448" s="143">
        <v>2</v>
      </c>
    </row>
    <row r="449" spans="1:18" customFormat="1" ht="40.5" customHeight="1" x14ac:dyDescent="0.25">
      <c r="A449" s="658" t="s">
        <v>390</v>
      </c>
      <c r="B449" s="659"/>
      <c r="C449" s="1112">
        <f>+G449</f>
        <v>1500000</v>
      </c>
      <c r="D449" s="1113" t="s">
        <v>391</v>
      </c>
      <c r="E449" s="1114">
        <v>1</v>
      </c>
      <c r="F449" s="1112">
        <v>1500000</v>
      </c>
      <c r="G449" s="1112">
        <f>+F449*E449</f>
        <v>1500000</v>
      </c>
      <c r="H449" s="1114" t="s">
        <v>1</v>
      </c>
      <c r="I449" s="1114"/>
      <c r="J449" s="1114"/>
      <c r="K449" s="1114"/>
      <c r="L449" s="655"/>
      <c r="M449" s="146">
        <v>1</v>
      </c>
      <c r="N449" s="146">
        <v>1</v>
      </c>
      <c r="O449" s="1114">
        <v>2</v>
      </c>
      <c r="P449" s="1114">
        <v>8</v>
      </c>
      <c r="Q449" s="1114">
        <v>7</v>
      </c>
      <c r="R449" s="1115">
        <v>4</v>
      </c>
    </row>
    <row r="450" spans="1:18" ht="24.95" customHeight="1" x14ac:dyDescent="0.25">
      <c r="A450" s="749" t="s">
        <v>3</v>
      </c>
      <c r="B450" s="749" t="s">
        <v>0</v>
      </c>
      <c r="C450" s="749"/>
      <c r="D450" s="749"/>
      <c r="E450" s="202"/>
      <c r="F450" s="202"/>
      <c r="G450" s="202"/>
      <c r="H450" s="202"/>
      <c r="I450" s="202"/>
      <c r="J450" s="202"/>
      <c r="K450" s="202"/>
      <c r="L450" s="202"/>
      <c r="M450" s="202"/>
      <c r="N450" s="202"/>
      <c r="O450" s="202"/>
      <c r="P450" s="202"/>
      <c r="Q450" s="202"/>
      <c r="R450" s="202"/>
    </row>
    <row r="451" spans="1:18" ht="24.95" customHeight="1" x14ac:dyDescent="0.25">
      <c r="A451" s="749" t="s">
        <v>3</v>
      </c>
      <c r="B451" s="784" t="s">
        <v>4</v>
      </c>
      <c r="C451" s="785"/>
      <c r="D451" s="749"/>
      <c r="E451" s="202"/>
      <c r="F451" s="202"/>
      <c r="G451" s="202"/>
      <c r="H451" s="202"/>
      <c r="I451" s="202"/>
      <c r="J451" s="202"/>
      <c r="K451" s="202"/>
      <c r="L451" s="202"/>
      <c r="M451" s="202"/>
      <c r="N451" s="202"/>
      <c r="O451" s="202"/>
      <c r="P451" s="202"/>
      <c r="Q451" s="202"/>
      <c r="R451" s="202"/>
    </row>
    <row r="452" spans="1:18" ht="24.95" customHeight="1" x14ac:dyDescent="0.25">
      <c r="A452" s="749" t="s">
        <v>5</v>
      </c>
      <c r="B452" s="756" t="s">
        <v>6</v>
      </c>
      <c r="C452" s="756"/>
      <c r="D452" s="749"/>
      <c r="E452" s="202"/>
      <c r="F452" s="202"/>
      <c r="G452" s="202"/>
      <c r="H452" s="202"/>
      <c r="I452" s="202"/>
      <c r="J452" s="202"/>
      <c r="K452" s="202"/>
      <c r="L452" s="202"/>
      <c r="M452" s="202"/>
      <c r="N452" s="202"/>
      <c r="O452" s="202"/>
      <c r="P452" s="202"/>
      <c r="Q452" s="202"/>
      <c r="R452" s="202"/>
    </row>
    <row r="453" spans="1:18" ht="24.95" customHeight="1" x14ac:dyDescent="0.25">
      <c r="A453" s="749" t="s">
        <v>7</v>
      </c>
      <c r="B453" s="756" t="s">
        <v>8</v>
      </c>
      <c r="C453" s="749"/>
      <c r="D453" s="749"/>
      <c r="E453" s="202"/>
      <c r="F453" s="202"/>
      <c r="G453" s="202"/>
      <c r="H453" s="202"/>
      <c r="I453" s="202"/>
      <c r="J453" s="202"/>
      <c r="K453" s="202"/>
      <c r="L453" s="202"/>
      <c r="M453" s="202"/>
      <c r="N453" s="202"/>
      <c r="O453" s="202"/>
      <c r="P453" s="202"/>
      <c r="Q453" s="202"/>
      <c r="R453" s="202"/>
    </row>
    <row r="454" spans="1:18" ht="35.1" customHeight="1" x14ac:dyDescent="0.25">
      <c r="A454" s="756" t="s">
        <v>9</v>
      </c>
      <c r="B454" s="546" t="s">
        <v>10</v>
      </c>
      <c r="C454" s="546"/>
      <c r="D454" s="546"/>
      <c r="E454" s="202"/>
      <c r="F454" s="202"/>
      <c r="G454" s="202"/>
      <c r="H454" s="202"/>
      <c r="I454" s="202"/>
      <c r="J454" s="202"/>
      <c r="K454" s="202"/>
      <c r="L454" s="202"/>
      <c r="M454" s="202"/>
      <c r="N454" s="202"/>
      <c r="O454" s="202"/>
      <c r="P454" s="202"/>
      <c r="Q454" s="202"/>
      <c r="R454" s="202"/>
    </row>
    <row r="455" spans="1:18" ht="52.5" customHeight="1" x14ac:dyDescent="0.25">
      <c r="A455" s="756" t="s">
        <v>156</v>
      </c>
      <c r="B455" s="546" t="s">
        <v>157</v>
      </c>
      <c r="C455" s="546"/>
      <c r="D455" s="546"/>
      <c r="E455" s="403"/>
      <c r="F455" s="403"/>
      <c r="G455" s="403"/>
      <c r="H455" s="403"/>
      <c r="I455" s="403"/>
      <c r="J455" s="403"/>
      <c r="K455" s="403"/>
      <c r="L455" s="403"/>
      <c r="M455" s="403"/>
      <c r="N455" s="403"/>
      <c r="O455" s="403"/>
      <c r="P455" s="403"/>
      <c r="Q455" s="403"/>
      <c r="R455" s="403"/>
    </row>
    <row r="456" spans="1:18" ht="22.5" customHeight="1" x14ac:dyDescent="0.25">
      <c r="A456" s="754" t="s">
        <v>392</v>
      </c>
      <c r="B456" s="754"/>
      <c r="C456" s="754"/>
      <c r="D456" s="754"/>
      <c r="E456" s="403"/>
      <c r="F456" s="403"/>
      <c r="G456" s="403"/>
      <c r="H456" s="403"/>
      <c r="I456" s="403"/>
      <c r="J456" s="756"/>
      <c r="K456" s="828" t="s">
        <v>102</v>
      </c>
      <c r="L456" s="843">
        <f>+SUM(L461,L474,L492)</f>
        <v>1996935</v>
      </c>
      <c r="M456" s="844"/>
      <c r="N456" s="844"/>
      <c r="O456" s="202"/>
      <c r="P456" s="844"/>
      <c r="Q456" s="844"/>
      <c r="R456" s="844"/>
    </row>
    <row r="457" spans="1:18" ht="24.95" customHeight="1" x14ac:dyDescent="0.25">
      <c r="A457" s="755" t="s">
        <v>393</v>
      </c>
      <c r="B457" s="755"/>
      <c r="C457" s="755"/>
      <c r="D457" s="403"/>
      <c r="E457" s="403"/>
      <c r="F457" s="403"/>
      <c r="G457" s="403"/>
      <c r="H457" s="403"/>
      <c r="I457" s="403"/>
      <c r="J457" s="756"/>
      <c r="K457" s="756"/>
      <c r="L457" s="756"/>
      <c r="M457" s="403"/>
      <c r="N457" s="403"/>
      <c r="O457" s="403"/>
      <c r="P457" s="403"/>
      <c r="Q457" s="403"/>
      <c r="R457" s="403"/>
    </row>
    <row r="458" spans="1:18" ht="29.25" customHeight="1" x14ac:dyDescent="0.25">
      <c r="A458" s="827" t="s">
        <v>11</v>
      </c>
      <c r="B458" s="827"/>
      <c r="C458" s="827"/>
      <c r="D458" s="827"/>
      <c r="E458" s="827"/>
      <c r="F458" s="827"/>
      <c r="G458" s="827"/>
      <c r="H458" s="827"/>
      <c r="I458" s="827"/>
      <c r="J458" s="827"/>
      <c r="K458" s="827"/>
      <c r="L458" s="827"/>
      <c r="M458" s="827"/>
      <c r="N458" s="827"/>
      <c r="O458" s="827"/>
      <c r="P458" s="827"/>
      <c r="Q458" s="827"/>
      <c r="R458" s="827"/>
    </row>
    <row r="459" spans="1:18" s="3" customFormat="1" ht="15.75" customHeight="1" x14ac:dyDescent="0.25">
      <c r="A459" s="463" t="s">
        <v>121</v>
      </c>
      <c r="B459" s="463" t="s">
        <v>12</v>
      </c>
      <c r="C459" s="463"/>
      <c r="D459" s="464" t="s">
        <v>394</v>
      </c>
      <c r="E459" s="464" t="s">
        <v>14</v>
      </c>
      <c r="F459" s="464" t="s">
        <v>15</v>
      </c>
      <c r="G459" s="464" t="s">
        <v>16</v>
      </c>
      <c r="H459" s="464" t="s">
        <v>17</v>
      </c>
      <c r="I459" s="464"/>
      <c r="J459" s="464"/>
      <c r="K459" s="464"/>
      <c r="L459" s="463" t="s">
        <v>18</v>
      </c>
      <c r="M459" s="463" t="s">
        <v>19</v>
      </c>
      <c r="N459" s="463"/>
      <c r="O459" s="463"/>
      <c r="P459" s="463"/>
      <c r="Q459" s="463"/>
      <c r="R459" s="463"/>
    </row>
    <row r="460" spans="1:18" s="3" customFormat="1" x14ac:dyDescent="0.25">
      <c r="A460" s="463"/>
      <c r="B460" s="463"/>
      <c r="C460" s="463"/>
      <c r="D460" s="464"/>
      <c r="E460" s="464"/>
      <c r="F460" s="464"/>
      <c r="G460" s="464"/>
      <c r="H460" s="90" t="s">
        <v>20</v>
      </c>
      <c r="I460" s="90" t="s">
        <v>37</v>
      </c>
      <c r="J460" s="90" t="s">
        <v>21</v>
      </c>
      <c r="K460" s="90" t="s">
        <v>22</v>
      </c>
      <c r="L460" s="463"/>
      <c r="M460" s="463"/>
      <c r="N460" s="463"/>
      <c r="O460" s="463"/>
      <c r="P460" s="463"/>
      <c r="Q460" s="463"/>
      <c r="R460" s="463"/>
    </row>
    <row r="461" spans="1:18" ht="127.5" customHeight="1" x14ac:dyDescent="0.25">
      <c r="A461" s="110" t="s">
        <v>395</v>
      </c>
      <c r="B461" s="466" t="s">
        <v>396</v>
      </c>
      <c r="C461" s="466"/>
      <c r="D461" s="58" t="s">
        <v>397</v>
      </c>
      <c r="E461" s="58" t="s">
        <v>398</v>
      </c>
      <c r="F461" s="58">
        <v>1</v>
      </c>
      <c r="G461" s="58">
        <v>1</v>
      </c>
      <c r="H461" s="60"/>
      <c r="I461" s="60"/>
      <c r="J461" s="60">
        <v>1</v>
      </c>
      <c r="K461" s="58"/>
      <c r="L461" s="93">
        <f>+SUM(C466:C469)</f>
        <v>36835</v>
      </c>
      <c r="M461" s="462"/>
      <c r="N461" s="462"/>
      <c r="O461" s="462"/>
      <c r="P461" s="462"/>
      <c r="Q461" s="462"/>
      <c r="R461" s="462"/>
    </row>
    <row r="462" spans="1:18" x14ac:dyDescent="0.25">
      <c r="A462" s="119"/>
      <c r="B462" s="255"/>
      <c r="C462" s="255"/>
      <c r="D462" s="94"/>
      <c r="E462" s="94"/>
      <c r="F462" s="94"/>
      <c r="G462" s="94"/>
      <c r="H462" s="242"/>
      <c r="I462" s="242"/>
      <c r="J462" s="242"/>
      <c r="K462" s="94"/>
      <c r="L462" s="354"/>
      <c r="M462" s="149"/>
      <c r="N462" s="149"/>
      <c r="O462" s="149"/>
      <c r="P462" s="149"/>
      <c r="Q462" s="149"/>
      <c r="R462" s="149"/>
    </row>
    <row r="463" spans="1:18" x14ac:dyDescent="0.25">
      <c r="A463" s="831" t="s">
        <v>165</v>
      </c>
      <c r="B463" s="402"/>
      <c r="C463" s="402"/>
      <c r="D463" s="402"/>
      <c r="E463" s="402"/>
      <c r="F463" s="402"/>
      <c r="G463" s="402"/>
      <c r="H463" s="402"/>
      <c r="I463" s="402"/>
      <c r="J463" s="402"/>
      <c r="K463" s="402"/>
      <c r="L463" s="402"/>
      <c r="M463" s="402"/>
      <c r="N463" s="402"/>
      <c r="O463" s="402"/>
      <c r="P463" s="402"/>
      <c r="Q463" s="402"/>
      <c r="R463" s="402"/>
    </row>
    <row r="464" spans="1:18" s="150" customFormat="1" x14ac:dyDescent="0.25">
      <c r="A464" s="463" t="s">
        <v>244</v>
      </c>
      <c r="B464" s="463"/>
      <c r="C464" s="578" t="s">
        <v>28</v>
      </c>
      <c r="D464" s="464" t="s">
        <v>29</v>
      </c>
      <c r="E464" s="464"/>
      <c r="F464" s="464"/>
      <c r="G464" s="464"/>
      <c r="H464" s="464" t="s">
        <v>30</v>
      </c>
      <c r="I464" s="464"/>
      <c r="J464" s="464"/>
      <c r="K464" s="464"/>
      <c r="L464" s="463" t="s">
        <v>31</v>
      </c>
      <c r="M464" s="464" t="s">
        <v>32</v>
      </c>
      <c r="N464" s="464"/>
      <c r="O464" s="464"/>
      <c r="P464" s="464"/>
      <c r="Q464" s="464"/>
      <c r="R464" s="464"/>
    </row>
    <row r="465" spans="1:18" s="150" customFormat="1" ht="53.25" customHeight="1" x14ac:dyDescent="0.25">
      <c r="A465" s="463"/>
      <c r="B465" s="463"/>
      <c r="C465" s="524"/>
      <c r="D465" s="90" t="s">
        <v>33</v>
      </c>
      <c r="E465" s="90" t="s">
        <v>34</v>
      </c>
      <c r="F465" s="90" t="s">
        <v>35</v>
      </c>
      <c r="G465" s="90" t="s">
        <v>36</v>
      </c>
      <c r="H465" s="90" t="s">
        <v>20</v>
      </c>
      <c r="I465" s="90" t="s">
        <v>37</v>
      </c>
      <c r="J465" s="90" t="s">
        <v>21</v>
      </c>
      <c r="K465" s="90" t="s">
        <v>22</v>
      </c>
      <c r="L465" s="463"/>
      <c r="M465" s="140" t="s">
        <v>38</v>
      </c>
      <c r="N465" s="140" t="s">
        <v>39</v>
      </c>
      <c r="O465" s="140" t="s">
        <v>40</v>
      </c>
      <c r="P465" s="140" t="s">
        <v>41</v>
      </c>
      <c r="Q465" s="140" t="s">
        <v>42</v>
      </c>
      <c r="R465" s="140" t="s">
        <v>43</v>
      </c>
    </row>
    <row r="466" spans="1:18" ht="33.75" customHeight="1" x14ac:dyDescent="0.25">
      <c r="A466" s="502" t="s">
        <v>399</v>
      </c>
      <c r="B466" s="502"/>
      <c r="C466" s="495">
        <f>SUM(G466:G467)</f>
        <v>24460</v>
      </c>
      <c r="D466" s="58" t="s">
        <v>85</v>
      </c>
      <c r="E466" s="58">
        <v>8</v>
      </c>
      <c r="F466" s="93">
        <v>245</v>
      </c>
      <c r="G466" s="93">
        <f>+F466*E466</f>
        <v>1960</v>
      </c>
      <c r="H466" s="517"/>
      <c r="I466" s="498" t="s">
        <v>1</v>
      </c>
      <c r="J466" s="517"/>
      <c r="K466" s="517"/>
      <c r="L466" s="521" t="s">
        <v>400</v>
      </c>
      <c r="M466" s="95" t="s">
        <v>124</v>
      </c>
      <c r="N466" s="95" t="s">
        <v>125</v>
      </c>
      <c r="O466" s="58">
        <v>3</v>
      </c>
      <c r="P466" s="58">
        <v>7</v>
      </c>
      <c r="Q466" s="58">
        <v>1</v>
      </c>
      <c r="R466" s="58">
        <v>1</v>
      </c>
    </row>
    <row r="467" spans="1:18" ht="21" customHeight="1" x14ac:dyDescent="0.25">
      <c r="A467" s="502"/>
      <c r="B467" s="502"/>
      <c r="C467" s="495"/>
      <c r="D467" s="58" t="s">
        <v>45</v>
      </c>
      <c r="E467" s="58">
        <v>100</v>
      </c>
      <c r="F467" s="93">
        <v>225</v>
      </c>
      <c r="G467" s="93">
        <f>+F467*E467</f>
        <v>22500</v>
      </c>
      <c r="H467" s="518"/>
      <c r="I467" s="500"/>
      <c r="J467" s="518"/>
      <c r="K467" s="518"/>
      <c r="L467" s="521"/>
      <c r="M467" s="95" t="s">
        <v>124</v>
      </c>
      <c r="N467" s="95" t="s">
        <v>125</v>
      </c>
      <c r="O467" s="58">
        <v>3</v>
      </c>
      <c r="P467" s="58">
        <v>9</v>
      </c>
      <c r="Q467" s="58">
        <v>2</v>
      </c>
      <c r="R467" s="58">
        <v>1</v>
      </c>
    </row>
    <row r="468" spans="1:18" ht="83.25" customHeight="1" x14ac:dyDescent="0.25">
      <c r="A468" s="637" t="s">
        <v>401</v>
      </c>
      <c r="B468" s="637"/>
      <c r="C468" s="96">
        <f>SUM(G468)</f>
        <v>5625</v>
      </c>
      <c r="D468" s="58" t="s">
        <v>45</v>
      </c>
      <c r="E468" s="58">
        <v>25</v>
      </c>
      <c r="F468" s="93">
        <v>225</v>
      </c>
      <c r="G468" s="93">
        <f>+F468*E468</f>
        <v>5625</v>
      </c>
      <c r="H468" s="103"/>
      <c r="I468" s="105"/>
      <c r="J468" s="58" t="s">
        <v>1</v>
      </c>
      <c r="K468" s="103"/>
      <c r="L468" s="58" t="s">
        <v>400</v>
      </c>
      <c r="M468" s="95" t="s">
        <v>124</v>
      </c>
      <c r="N468" s="95" t="s">
        <v>125</v>
      </c>
      <c r="O468" s="58">
        <v>3</v>
      </c>
      <c r="P468" s="58">
        <v>9</v>
      </c>
      <c r="Q468" s="58">
        <v>2</v>
      </c>
      <c r="R468" s="58">
        <v>1</v>
      </c>
    </row>
    <row r="469" spans="1:18" ht="90.75" customHeight="1" x14ac:dyDescent="0.25">
      <c r="A469" s="502" t="s">
        <v>402</v>
      </c>
      <c r="B469" s="502"/>
      <c r="C469" s="96">
        <f>SUM(G469:G469)</f>
        <v>6750</v>
      </c>
      <c r="D469" s="58" t="s">
        <v>45</v>
      </c>
      <c r="E469" s="58">
        <v>30</v>
      </c>
      <c r="F469" s="93">
        <v>225</v>
      </c>
      <c r="G469" s="93">
        <f>+F469*E469</f>
        <v>6750</v>
      </c>
      <c r="H469" s="103"/>
      <c r="I469" s="105"/>
      <c r="J469" s="58" t="s">
        <v>1</v>
      </c>
      <c r="K469" s="103"/>
      <c r="L469" s="58" t="s">
        <v>400</v>
      </c>
      <c r="M469" s="95" t="s">
        <v>124</v>
      </c>
      <c r="N469" s="95" t="s">
        <v>125</v>
      </c>
      <c r="O469" s="58">
        <v>3</v>
      </c>
      <c r="P469" s="58">
        <v>9</v>
      </c>
      <c r="Q469" s="58">
        <v>2</v>
      </c>
      <c r="R469" s="58">
        <v>1</v>
      </c>
    </row>
    <row r="470" spans="1:18" x14ac:dyDescent="0.25">
      <c r="A470" s="119"/>
      <c r="B470" s="119"/>
      <c r="C470" s="96"/>
      <c r="D470" s="94"/>
      <c r="E470" s="94"/>
      <c r="F470" s="354"/>
      <c r="G470" s="354"/>
      <c r="H470" s="103"/>
      <c r="I470" s="105"/>
      <c r="J470" s="94"/>
      <c r="K470" s="103"/>
      <c r="L470" s="94"/>
      <c r="M470" s="250"/>
      <c r="N470" s="250"/>
      <c r="O470" s="94"/>
      <c r="P470" s="94"/>
      <c r="Q470" s="94"/>
      <c r="R470" s="94"/>
    </row>
    <row r="471" spans="1:18" ht="25.5" customHeight="1" x14ac:dyDescent="0.25">
      <c r="A471" s="846" t="s">
        <v>160</v>
      </c>
      <c r="B471" s="846"/>
      <c r="C471" s="846"/>
      <c r="D471" s="846"/>
      <c r="E471" s="846"/>
      <c r="F471" s="846"/>
      <c r="G471" s="846"/>
      <c r="H471" s="846"/>
      <c r="I471" s="846"/>
      <c r="J471" s="846"/>
      <c r="K471" s="846"/>
      <c r="L471" s="846"/>
      <c r="M471" s="846"/>
      <c r="N471" s="846"/>
      <c r="O471" s="846"/>
      <c r="P471" s="846"/>
      <c r="Q471" s="846"/>
      <c r="R471" s="846"/>
    </row>
    <row r="472" spans="1:18" s="3" customFormat="1" ht="15.75" customHeight="1" x14ac:dyDescent="0.25">
      <c r="A472" s="463" t="s">
        <v>121</v>
      </c>
      <c r="B472" s="463" t="s">
        <v>12</v>
      </c>
      <c r="C472" s="463"/>
      <c r="D472" s="464" t="s">
        <v>394</v>
      </c>
      <c r="E472" s="464" t="s">
        <v>14</v>
      </c>
      <c r="F472" s="464" t="s">
        <v>15</v>
      </c>
      <c r="G472" s="464" t="s">
        <v>16</v>
      </c>
      <c r="H472" s="464" t="s">
        <v>17</v>
      </c>
      <c r="I472" s="464"/>
      <c r="J472" s="464"/>
      <c r="K472" s="464"/>
      <c r="L472" s="463" t="s">
        <v>18</v>
      </c>
      <c r="M472" s="463" t="s">
        <v>19</v>
      </c>
      <c r="N472" s="463"/>
      <c r="O472" s="463"/>
      <c r="P472" s="463"/>
      <c r="Q472" s="463"/>
      <c r="R472" s="463"/>
    </row>
    <row r="473" spans="1:18" s="3" customFormat="1" x14ac:dyDescent="0.25">
      <c r="A473" s="463"/>
      <c r="B473" s="463"/>
      <c r="C473" s="463"/>
      <c r="D473" s="464"/>
      <c r="E473" s="464"/>
      <c r="F473" s="464"/>
      <c r="G473" s="464"/>
      <c r="H473" s="90" t="s">
        <v>20</v>
      </c>
      <c r="I473" s="90" t="s">
        <v>37</v>
      </c>
      <c r="J473" s="90" t="s">
        <v>21</v>
      </c>
      <c r="K473" s="90" t="s">
        <v>22</v>
      </c>
      <c r="L473" s="463"/>
      <c r="M473" s="463"/>
      <c r="N473" s="463"/>
      <c r="O473" s="463"/>
      <c r="P473" s="463"/>
      <c r="Q473" s="463"/>
      <c r="R473" s="463"/>
    </row>
    <row r="474" spans="1:18" ht="53.25" customHeight="1" x14ac:dyDescent="0.25">
      <c r="A474" s="110" t="s">
        <v>403</v>
      </c>
      <c r="B474" s="466" t="s">
        <v>404</v>
      </c>
      <c r="C474" s="466"/>
      <c r="D474" s="58" t="s">
        <v>405</v>
      </c>
      <c r="E474" s="58" t="s">
        <v>164</v>
      </c>
      <c r="F474" s="58">
        <v>0</v>
      </c>
      <c r="G474" s="58">
        <v>1</v>
      </c>
      <c r="H474" s="60"/>
      <c r="I474" s="60"/>
      <c r="J474" s="60"/>
      <c r="K474" s="58"/>
      <c r="L474" s="93">
        <f>SUM(C479:C487)</f>
        <v>1510625</v>
      </c>
      <c r="M474" s="462"/>
      <c r="N474" s="462"/>
      <c r="O474" s="462"/>
      <c r="P474" s="462"/>
      <c r="Q474" s="462"/>
      <c r="R474" s="462"/>
    </row>
    <row r="475" spans="1:18" x14ac:dyDescent="0.25">
      <c r="A475" s="119"/>
      <c r="B475" s="255"/>
      <c r="C475" s="255"/>
      <c r="D475" s="94"/>
      <c r="E475" s="94"/>
      <c r="F475" s="94"/>
      <c r="G475" s="94"/>
      <c r="H475" s="242"/>
      <c r="I475" s="242"/>
      <c r="J475" s="242"/>
      <c r="K475" s="94"/>
      <c r="L475" s="354"/>
      <c r="M475" s="149"/>
      <c r="N475" s="149"/>
      <c r="O475" s="149"/>
      <c r="P475" s="149"/>
      <c r="Q475" s="149"/>
      <c r="R475" s="149"/>
    </row>
    <row r="476" spans="1:18" ht="21.75" customHeight="1" x14ac:dyDescent="0.25">
      <c r="A476" s="827" t="s">
        <v>165</v>
      </c>
      <c r="B476" s="827"/>
      <c r="C476" s="827"/>
      <c r="D476" s="827"/>
      <c r="E476" s="827"/>
      <c r="F476" s="827"/>
      <c r="G476" s="827"/>
      <c r="H476" s="827"/>
      <c r="I476" s="827"/>
      <c r="J476" s="827"/>
      <c r="K476" s="827"/>
      <c r="L476" s="827"/>
      <c r="M476" s="827"/>
      <c r="N476" s="827"/>
      <c r="O476" s="827"/>
      <c r="P476" s="827"/>
      <c r="Q476" s="827"/>
      <c r="R476" s="827"/>
    </row>
    <row r="477" spans="1:18" s="150" customFormat="1" x14ac:dyDescent="0.25">
      <c r="A477" s="463" t="s">
        <v>244</v>
      </c>
      <c r="B477" s="463"/>
      <c r="C477" s="578" t="s">
        <v>28</v>
      </c>
      <c r="D477" s="464" t="s">
        <v>29</v>
      </c>
      <c r="E477" s="464"/>
      <c r="F477" s="464"/>
      <c r="G477" s="464"/>
      <c r="H477" s="464" t="s">
        <v>30</v>
      </c>
      <c r="I477" s="464"/>
      <c r="J477" s="464"/>
      <c r="K477" s="464"/>
      <c r="L477" s="463" t="s">
        <v>31</v>
      </c>
      <c r="M477" s="464" t="s">
        <v>32</v>
      </c>
      <c r="N477" s="464"/>
      <c r="O477" s="464"/>
      <c r="P477" s="464"/>
      <c r="Q477" s="464"/>
      <c r="R477" s="464"/>
    </row>
    <row r="478" spans="1:18" s="150" customFormat="1" ht="53.25" customHeight="1" x14ac:dyDescent="0.25">
      <c r="A478" s="463"/>
      <c r="B478" s="463"/>
      <c r="C478" s="524"/>
      <c r="D478" s="90" t="s">
        <v>33</v>
      </c>
      <c r="E478" s="90" t="s">
        <v>34</v>
      </c>
      <c r="F478" s="90" t="s">
        <v>35</v>
      </c>
      <c r="G478" s="90" t="s">
        <v>36</v>
      </c>
      <c r="H478" s="90" t="s">
        <v>20</v>
      </c>
      <c r="I478" s="90" t="s">
        <v>37</v>
      </c>
      <c r="J478" s="90" t="s">
        <v>21</v>
      </c>
      <c r="K478" s="90" t="s">
        <v>22</v>
      </c>
      <c r="L478" s="463"/>
      <c r="M478" s="140" t="s">
        <v>38</v>
      </c>
      <c r="N478" s="140" t="s">
        <v>39</v>
      </c>
      <c r="O478" s="140" t="s">
        <v>40</v>
      </c>
      <c r="P478" s="140" t="s">
        <v>41</v>
      </c>
      <c r="Q478" s="140" t="s">
        <v>42</v>
      </c>
      <c r="R478" s="140" t="s">
        <v>43</v>
      </c>
    </row>
    <row r="479" spans="1:18" ht="15.75" customHeight="1" x14ac:dyDescent="0.25">
      <c r="A479" s="650" t="s">
        <v>406</v>
      </c>
      <c r="B479" s="650"/>
      <c r="C479" s="651">
        <f>SUM(G479:G483)</f>
        <v>1445000</v>
      </c>
      <c r="D479" s="151" t="s">
        <v>407</v>
      </c>
      <c r="E479" s="152">
        <v>1</v>
      </c>
      <c r="F479" s="153">
        <v>850000</v>
      </c>
      <c r="G479" s="154">
        <f t="shared" ref="G479:G483" si="59">+F479*E479</f>
        <v>850000</v>
      </c>
      <c r="H479" s="635"/>
      <c r="I479" s="635"/>
      <c r="J479" s="635"/>
      <c r="K479" s="635" t="s">
        <v>1</v>
      </c>
      <c r="L479" s="635" t="s">
        <v>140</v>
      </c>
      <c r="M479" s="155" t="s">
        <v>124</v>
      </c>
      <c r="N479" s="155" t="s">
        <v>125</v>
      </c>
      <c r="O479" s="156">
        <v>2</v>
      </c>
      <c r="P479" s="156">
        <v>8</v>
      </c>
      <c r="Q479" s="156">
        <v>7</v>
      </c>
      <c r="R479" s="156">
        <v>4</v>
      </c>
    </row>
    <row r="480" spans="1:18" ht="15" customHeight="1" x14ac:dyDescent="0.25">
      <c r="A480" s="650"/>
      <c r="B480" s="650"/>
      <c r="C480" s="651"/>
      <c r="D480" s="157" t="s">
        <v>408</v>
      </c>
      <c r="E480" s="156">
        <v>1</v>
      </c>
      <c r="F480" s="154">
        <v>175000</v>
      </c>
      <c r="G480" s="154">
        <f t="shared" si="59"/>
        <v>175000</v>
      </c>
      <c r="H480" s="635"/>
      <c r="I480" s="635"/>
      <c r="J480" s="635"/>
      <c r="K480" s="635"/>
      <c r="L480" s="635"/>
      <c r="M480" s="155" t="s">
        <v>124</v>
      </c>
      <c r="N480" s="155" t="s">
        <v>125</v>
      </c>
      <c r="O480" s="156">
        <v>2</v>
      </c>
      <c r="P480" s="156">
        <v>2</v>
      </c>
      <c r="Q480" s="156">
        <v>2</v>
      </c>
      <c r="R480" s="156">
        <v>1</v>
      </c>
    </row>
    <row r="481" spans="1:18" ht="15" customHeight="1" x14ac:dyDescent="0.25">
      <c r="A481" s="650"/>
      <c r="B481" s="650"/>
      <c r="C481" s="651"/>
      <c r="D481" s="158" t="s">
        <v>409</v>
      </c>
      <c r="E481" s="156">
        <v>1</v>
      </c>
      <c r="F481" s="154">
        <v>40000</v>
      </c>
      <c r="G481" s="154">
        <f t="shared" si="59"/>
        <v>40000</v>
      </c>
      <c r="H481" s="635"/>
      <c r="I481" s="635"/>
      <c r="J481" s="635"/>
      <c r="K481" s="635"/>
      <c r="L481" s="635"/>
      <c r="M481" s="155" t="s">
        <v>124</v>
      </c>
      <c r="N481" s="155" t="s">
        <v>125</v>
      </c>
      <c r="O481" s="156">
        <v>2</v>
      </c>
      <c r="P481" s="156">
        <v>2</v>
      </c>
      <c r="Q481" s="156">
        <v>1</v>
      </c>
      <c r="R481" s="156">
        <v>1</v>
      </c>
    </row>
    <row r="482" spans="1:18" ht="15.75" customHeight="1" x14ac:dyDescent="0.25">
      <c r="A482" s="650"/>
      <c r="B482" s="650"/>
      <c r="C482" s="651"/>
      <c r="D482" s="151" t="s">
        <v>410</v>
      </c>
      <c r="E482" s="152">
        <v>4</v>
      </c>
      <c r="F482" s="153">
        <v>60000</v>
      </c>
      <c r="G482" s="159">
        <f t="shared" si="59"/>
        <v>240000</v>
      </c>
      <c r="H482" s="635"/>
      <c r="I482" s="635"/>
      <c r="J482" s="635"/>
      <c r="K482" s="635"/>
      <c r="L482" s="635"/>
      <c r="M482" s="155" t="s">
        <v>124</v>
      </c>
      <c r="N482" s="155" t="s">
        <v>125</v>
      </c>
      <c r="O482" s="156">
        <v>2</v>
      </c>
      <c r="P482" s="156">
        <v>4</v>
      </c>
      <c r="Q482" s="156">
        <v>1</v>
      </c>
      <c r="R482" s="156">
        <v>1</v>
      </c>
    </row>
    <row r="483" spans="1:18" ht="15.75" customHeight="1" x14ac:dyDescent="0.25">
      <c r="A483" s="650"/>
      <c r="B483" s="650"/>
      <c r="C483" s="651"/>
      <c r="D483" s="151" t="s">
        <v>411</v>
      </c>
      <c r="E483" s="152">
        <v>20</v>
      </c>
      <c r="F483" s="153">
        <v>7000</v>
      </c>
      <c r="G483" s="159">
        <f t="shared" si="59"/>
        <v>140000</v>
      </c>
      <c r="H483" s="635"/>
      <c r="I483" s="635"/>
      <c r="J483" s="635"/>
      <c r="K483" s="635"/>
      <c r="L483" s="635"/>
      <c r="M483" s="155" t="s">
        <v>124</v>
      </c>
      <c r="N483" s="155" t="s">
        <v>125</v>
      </c>
      <c r="O483" s="156">
        <v>2</v>
      </c>
      <c r="P483" s="156">
        <v>3</v>
      </c>
      <c r="Q483" s="156">
        <v>1</v>
      </c>
      <c r="R483" s="156">
        <v>1</v>
      </c>
    </row>
    <row r="484" spans="1:18" ht="15.75" customHeight="1" x14ac:dyDescent="0.25">
      <c r="A484" s="650" t="s">
        <v>412</v>
      </c>
      <c r="B484" s="650"/>
      <c r="C484" s="651">
        <f>SUM(G484:G487)</f>
        <v>65625</v>
      </c>
      <c r="D484" s="158" t="s">
        <v>226</v>
      </c>
      <c r="E484" s="156">
        <v>50</v>
      </c>
      <c r="F484" s="154">
        <v>450</v>
      </c>
      <c r="G484" s="154">
        <f>+E484*F484</f>
        <v>22500</v>
      </c>
      <c r="H484" s="635"/>
      <c r="I484" s="635"/>
      <c r="J484" s="635" t="s">
        <v>1</v>
      </c>
      <c r="K484" s="635"/>
      <c r="L484" s="635" t="s">
        <v>140</v>
      </c>
      <c r="M484" s="155" t="s">
        <v>124</v>
      </c>
      <c r="N484" s="155" t="s">
        <v>125</v>
      </c>
      <c r="O484" s="156">
        <v>3</v>
      </c>
      <c r="P484" s="156">
        <v>1</v>
      </c>
      <c r="Q484" s="156">
        <v>1</v>
      </c>
      <c r="R484" s="156">
        <v>1</v>
      </c>
    </row>
    <row r="485" spans="1:18" ht="15.75" customHeight="1" x14ac:dyDescent="0.25">
      <c r="A485" s="650"/>
      <c r="B485" s="650"/>
      <c r="C485" s="651"/>
      <c r="D485" s="158" t="s">
        <v>413</v>
      </c>
      <c r="E485" s="156">
        <v>50</v>
      </c>
      <c r="F485" s="154">
        <v>750</v>
      </c>
      <c r="G485" s="154">
        <f t="shared" ref="G485:G487" si="60">+E485*F485</f>
        <v>37500</v>
      </c>
      <c r="H485" s="635"/>
      <c r="I485" s="635"/>
      <c r="J485" s="635"/>
      <c r="K485" s="635"/>
      <c r="L485" s="635"/>
      <c r="M485" s="155" t="s">
        <v>124</v>
      </c>
      <c r="N485" s="155" t="s">
        <v>125</v>
      </c>
      <c r="O485" s="156">
        <v>3</v>
      </c>
      <c r="P485" s="156">
        <v>1</v>
      </c>
      <c r="Q485" s="156">
        <v>1</v>
      </c>
      <c r="R485" s="156">
        <v>1</v>
      </c>
    </row>
    <row r="486" spans="1:18" ht="15.75" customHeight="1" x14ac:dyDescent="0.25">
      <c r="A486" s="650"/>
      <c r="B486" s="650"/>
      <c r="C486" s="651"/>
      <c r="D486" s="158" t="s">
        <v>414</v>
      </c>
      <c r="E486" s="156">
        <v>25</v>
      </c>
      <c r="F486" s="154">
        <v>225</v>
      </c>
      <c r="G486" s="154">
        <f t="shared" si="60"/>
        <v>5625</v>
      </c>
      <c r="H486" s="635"/>
      <c r="I486" s="635"/>
      <c r="J486" s="635"/>
      <c r="K486" s="635"/>
      <c r="L486" s="635"/>
      <c r="M486" s="155" t="s">
        <v>124</v>
      </c>
      <c r="N486" s="155" t="s">
        <v>125</v>
      </c>
      <c r="O486" s="156">
        <v>3</v>
      </c>
      <c r="P486" s="156">
        <v>9</v>
      </c>
      <c r="Q486" s="156">
        <v>2</v>
      </c>
      <c r="R486" s="156">
        <v>1</v>
      </c>
    </row>
    <row r="487" spans="1:18" ht="15.75" customHeight="1" x14ac:dyDescent="0.25">
      <c r="A487" s="1116"/>
      <c r="B487" s="1116"/>
      <c r="C487" s="1117"/>
      <c r="D487" s="1118" t="s">
        <v>415</v>
      </c>
      <c r="E487" s="1119">
        <v>2</v>
      </c>
      <c r="F487" s="1120"/>
      <c r="G487" s="1121">
        <f t="shared" si="60"/>
        <v>0</v>
      </c>
      <c r="H487" s="642"/>
      <c r="I487" s="642"/>
      <c r="J487" s="642"/>
      <c r="K487" s="642"/>
      <c r="L487" s="642"/>
      <c r="M487" s="1122" t="s">
        <v>124</v>
      </c>
      <c r="N487" s="1122" t="s">
        <v>125</v>
      </c>
      <c r="O487" s="167">
        <v>2</v>
      </c>
      <c r="P487" s="167">
        <v>5</v>
      </c>
      <c r="Q487" s="167">
        <v>1</v>
      </c>
      <c r="R487" s="167">
        <v>1</v>
      </c>
    </row>
    <row r="488" spans="1:18" ht="15.75" customHeight="1" x14ac:dyDescent="0.25">
      <c r="A488" s="118"/>
      <c r="B488" s="118"/>
      <c r="C488" s="96"/>
      <c r="D488" s="168"/>
      <c r="E488" s="241"/>
      <c r="F488" s="318"/>
      <c r="G488" s="61"/>
      <c r="H488" s="94"/>
      <c r="I488" s="94"/>
      <c r="J488" s="94"/>
      <c r="K488" s="94"/>
      <c r="L488" s="94"/>
      <c r="M488" s="250"/>
      <c r="N488" s="250"/>
      <c r="O488" s="94"/>
      <c r="P488" s="94"/>
      <c r="Q488" s="94"/>
      <c r="R488" s="94"/>
    </row>
    <row r="489" spans="1:18" x14ac:dyDescent="0.25">
      <c r="A489" s="846" t="s">
        <v>160</v>
      </c>
      <c r="B489" s="846"/>
      <c r="C489" s="846"/>
      <c r="D489" s="846"/>
      <c r="E489" s="846"/>
      <c r="F489" s="846"/>
      <c r="G489" s="846"/>
      <c r="H489" s="846"/>
      <c r="I489" s="846"/>
      <c r="J489" s="846"/>
      <c r="K489" s="846"/>
      <c r="L489" s="846"/>
      <c r="M489" s="846"/>
      <c r="N489" s="846"/>
      <c r="O489" s="846"/>
      <c r="P489" s="846"/>
      <c r="Q489" s="846"/>
      <c r="R489" s="846"/>
    </row>
    <row r="490" spans="1:18" s="3" customFormat="1" ht="15.75" customHeight="1" x14ac:dyDescent="0.25">
      <c r="A490" s="463" t="s">
        <v>121</v>
      </c>
      <c r="B490" s="463" t="s">
        <v>12</v>
      </c>
      <c r="C490" s="463"/>
      <c r="D490" s="464" t="s">
        <v>394</v>
      </c>
      <c r="E490" s="464" t="s">
        <v>14</v>
      </c>
      <c r="F490" s="464" t="s">
        <v>15</v>
      </c>
      <c r="G490" s="464" t="s">
        <v>16</v>
      </c>
      <c r="H490" s="464" t="s">
        <v>17</v>
      </c>
      <c r="I490" s="464"/>
      <c r="J490" s="464"/>
      <c r="K490" s="464"/>
      <c r="L490" s="463" t="s">
        <v>18</v>
      </c>
      <c r="M490" s="463" t="s">
        <v>19</v>
      </c>
      <c r="N490" s="463"/>
      <c r="O490" s="463"/>
      <c r="P490" s="463"/>
      <c r="Q490" s="463"/>
      <c r="R490" s="463"/>
    </row>
    <row r="491" spans="1:18" s="3" customFormat="1" x14ac:dyDescent="0.25">
      <c r="A491" s="463"/>
      <c r="B491" s="463"/>
      <c r="C491" s="463"/>
      <c r="D491" s="464"/>
      <c r="E491" s="464"/>
      <c r="F491" s="464"/>
      <c r="G491" s="464"/>
      <c r="H491" s="90" t="s">
        <v>20</v>
      </c>
      <c r="I491" s="90" t="s">
        <v>37</v>
      </c>
      <c r="J491" s="90" t="s">
        <v>21</v>
      </c>
      <c r="K491" s="90" t="s">
        <v>22</v>
      </c>
      <c r="L491" s="463"/>
      <c r="M491" s="463"/>
      <c r="N491" s="463"/>
      <c r="O491" s="463"/>
      <c r="P491" s="463"/>
      <c r="Q491" s="463"/>
      <c r="R491" s="463"/>
    </row>
    <row r="492" spans="1:18" ht="90" customHeight="1" x14ac:dyDescent="0.25">
      <c r="A492" s="1123" t="s">
        <v>416</v>
      </c>
      <c r="B492" s="1124" t="s">
        <v>417</v>
      </c>
      <c r="C492" s="1124"/>
      <c r="D492" s="167" t="s">
        <v>294</v>
      </c>
      <c r="E492" s="167" t="s">
        <v>164</v>
      </c>
      <c r="F492" s="167">
        <v>32</v>
      </c>
      <c r="G492" s="167">
        <v>32</v>
      </c>
      <c r="H492" s="1125"/>
      <c r="I492" s="1125"/>
      <c r="J492" s="1125"/>
      <c r="K492" s="167"/>
      <c r="L492" s="1126">
        <f>SUM(C497:C506)</f>
        <v>449475</v>
      </c>
      <c r="M492" s="1127"/>
      <c r="N492" s="1127"/>
      <c r="O492" s="1127"/>
      <c r="P492" s="1127"/>
      <c r="Q492" s="1127"/>
      <c r="R492" s="1127"/>
    </row>
    <row r="493" spans="1:18" x14ac:dyDescent="0.25">
      <c r="A493" s="123"/>
      <c r="B493" s="255"/>
      <c r="C493" s="255"/>
      <c r="D493" s="94"/>
      <c r="E493" s="94"/>
      <c r="F493" s="94"/>
      <c r="G493" s="94"/>
      <c r="H493" s="242"/>
      <c r="I493" s="242"/>
      <c r="J493" s="242"/>
      <c r="K493" s="94"/>
      <c r="L493" s="354"/>
      <c r="M493" s="149"/>
      <c r="N493" s="149"/>
      <c r="O493" s="149"/>
      <c r="P493" s="149"/>
      <c r="Q493" s="149"/>
      <c r="R493" s="149"/>
    </row>
    <row r="494" spans="1:18" x14ac:dyDescent="0.25">
      <c r="A494" s="831" t="s">
        <v>165</v>
      </c>
      <c r="B494" s="402"/>
      <c r="C494" s="402"/>
      <c r="D494" s="402"/>
      <c r="E494" s="402"/>
      <c r="F494" s="402"/>
      <c r="G494" s="402"/>
      <c r="H494" s="402"/>
      <c r="I494" s="402"/>
      <c r="J494" s="402"/>
      <c r="K494" s="402"/>
      <c r="L494" s="402"/>
      <c r="M494" s="402"/>
      <c r="N494" s="402"/>
      <c r="O494" s="402"/>
      <c r="P494" s="402"/>
      <c r="Q494" s="402"/>
      <c r="R494" s="402"/>
    </row>
    <row r="495" spans="1:18" s="150" customFormat="1" x14ac:dyDescent="0.25">
      <c r="A495" s="463" t="s">
        <v>244</v>
      </c>
      <c r="B495" s="463"/>
      <c r="C495" s="578" t="s">
        <v>28</v>
      </c>
      <c r="D495" s="464" t="s">
        <v>29</v>
      </c>
      <c r="E495" s="464"/>
      <c r="F495" s="464"/>
      <c r="G495" s="464"/>
      <c r="H495" s="464" t="s">
        <v>30</v>
      </c>
      <c r="I495" s="464"/>
      <c r="J495" s="464"/>
      <c r="K495" s="464"/>
      <c r="L495" s="463" t="s">
        <v>31</v>
      </c>
      <c r="M495" s="464" t="s">
        <v>32</v>
      </c>
      <c r="N495" s="464"/>
      <c r="O495" s="464"/>
      <c r="P495" s="464"/>
      <c r="Q495" s="464"/>
      <c r="R495" s="464"/>
    </row>
    <row r="496" spans="1:18" s="150" customFormat="1" ht="53.25" customHeight="1" x14ac:dyDescent="0.25">
      <c r="A496" s="463"/>
      <c r="B496" s="463"/>
      <c r="C496" s="524"/>
      <c r="D496" s="90" t="s">
        <v>33</v>
      </c>
      <c r="E496" s="90" t="s">
        <v>34</v>
      </c>
      <c r="F496" s="90" t="s">
        <v>35</v>
      </c>
      <c r="G496" s="90" t="s">
        <v>36</v>
      </c>
      <c r="H496" s="90" t="s">
        <v>20</v>
      </c>
      <c r="I496" s="90" t="s">
        <v>37</v>
      </c>
      <c r="J496" s="90" t="s">
        <v>21</v>
      </c>
      <c r="K496" s="90" t="s">
        <v>22</v>
      </c>
      <c r="L496" s="463"/>
      <c r="M496" s="140" t="s">
        <v>38</v>
      </c>
      <c r="N496" s="140" t="s">
        <v>39</v>
      </c>
      <c r="O496" s="140" t="s">
        <v>40</v>
      </c>
      <c r="P496" s="140" t="s">
        <v>41</v>
      </c>
      <c r="Q496" s="140" t="s">
        <v>42</v>
      </c>
      <c r="R496" s="140" t="s">
        <v>43</v>
      </c>
    </row>
    <row r="497" spans="1:18" ht="24.75" customHeight="1" x14ac:dyDescent="0.25">
      <c r="A497" s="648" t="s">
        <v>418</v>
      </c>
      <c r="B497" s="648"/>
      <c r="C497" s="501">
        <f>SUM(G497:G498)</f>
        <v>110000</v>
      </c>
      <c r="D497" s="160" t="s">
        <v>419</v>
      </c>
      <c r="E497" s="161">
        <v>1</v>
      </c>
      <c r="F497" s="162">
        <v>35000</v>
      </c>
      <c r="G497" s="162">
        <f>+E497*F497</f>
        <v>35000</v>
      </c>
      <c r="H497" s="518"/>
      <c r="I497" s="500" t="s">
        <v>1</v>
      </c>
      <c r="J497" s="518"/>
      <c r="K497" s="634"/>
      <c r="L497" s="635" t="s">
        <v>140</v>
      </c>
      <c r="M497" s="155" t="s">
        <v>124</v>
      </c>
      <c r="N497" s="155" t="s">
        <v>125</v>
      </c>
      <c r="O497" s="156">
        <v>2</v>
      </c>
      <c r="P497" s="156">
        <v>8</v>
      </c>
      <c r="Q497" s="156">
        <v>7</v>
      </c>
      <c r="R497" s="156">
        <v>6</v>
      </c>
    </row>
    <row r="498" spans="1:18" ht="21" customHeight="1" x14ac:dyDescent="0.25">
      <c r="A498" s="502"/>
      <c r="B498" s="502"/>
      <c r="C498" s="495"/>
      <c r="D498" s="92" t="s">
        <v>47</v>
      </c>
      <c r="E498" s="58">
        <v>1</v>
      </c>
      <c r="F498" s="93">
        <v>75000</v>
      </c>
      <c r="G498" s="93">
        <f t="shared" ref="G498:G506" si="61">+E498*F498</f>
        <v>75000</v>
      </c>
      <c r="H498" s="521"/>
      <c r="I498" s="514"/>
      <c r="J498" s="521"/>
      <c r="K498" s="649"/>
      <c r="L498" s="635"/>
      <c r="M498" s="155" t="s">
        <v>124</v>
      </c>
      <c r="N498" s="155" t="s">
        <v>125</v>
      </c>
      <c r="O498" s="156">
        <v>2</v>
      </c>
      <c r="P498" s="156">
        <v>2</v>
      </c>
      <c r="Q498" s="156">
        <v>2</v>
      </c>
      <c r="R498" s="156">
        <v>1</v>
      </c>
    </row>
    <row r="499" spans="1:18" ht="34.5" customHeight="1" x14ac:dyDescent="0.25">
      <c r="A499" s="502" t="s">
        <v>420</v>
      </c>
      <c r="B499" s="637"/>
      <c r="C499" s="528">
        <f>SUM(G499:G500)</f>
        <v>60750</v>
      </c>
      <c r="D499" s="92" t="s">
        <v>81</v>
      </c>
      <c r="E499" s="161">
        <v>90</v>
      </c>
      <c r="F499" s="162">
        <v>450</v>
      </c>
      <c r="G499" s="162">
        <f t="shared" si="61"/>
        <v>40500</v>
      </c>
      <c r="H499" s="517"/>
      <c r="I499" s="498" t="s">
        <v>1</v>
      </c>
      <c r="J499" s="498" t="s">
        <v>1</v>
      </c>
      <c r="K499" s="640"/>
      <c r="L499" s="635" t="s">
        <v>140</v>
      </c>
      <c r="M499" s="155" t="s">
        <v>124</v>
      </c>
      <c r="N499" s="155" t="s">
        <v>125</v>
      </c>
      <c r="O499" s="156">
        <v>3</v>
      </c>
      <c r="P499" s="156">
        <v>1</v>
      </c>
      <c r="Q499" s="156">
        <v>1</v>
      </c>
      <c r="R499" s="156">
        <v>1</v>
      </c>
    </row>
    <row r="500" spans="1:18" ht="28.5" customHeight="1" x14ac:dyDescent="0.25">
      <c r="A500" s="502"/>
      <c r="B500" s="637"/>
      <c r="C500" s="528"/>
      <c r="D500" s="92" t="s">
        <v>414</v>
      </c>
      <c r="E500" s="86">
        <v>90</v>
      </c>
      <c r="F500" s="165">
        <v>225</v>
      </c>
      <c r="G500" s="165">
        <f t="shared" si="61"/>
        <v>20250</v>
      </c>
      <c r="H500" s="638"/>
      <c r="I500" s="500"/>
      <c r="J500" s="639"/>
      <c r="K500" s="641"/>
      <c r="L500" s="635"/>
      <c r="M500" s="155" t="s">
        <v>124</v>
      </c>
      <c r="N500" s="155" t="s">
        <v>125</v>
      </c>
      <c r="O500" s="156">
        <v>3</v>
      </c>
      <c r="P500" s="156">
        <v>9</v>
      </c>
      <c r="Q500" s="156">
        <v>2</v>
      </c>
      <c r="R500" s="156">
        <v>1</v>
      </c>
    </row>
    <row r="501" spans="1:18" ht="21.75" customHeight="1" x14ac:dyDescent="0.25">
      <c r="A501" s="494" t="s">
        <v>421</v>
      </c>
      <c r="B501" s="494"/>
      <c r="C501" s="528">
        <f>+SUM(G501:G504)</f>
        <v>211225</v>
      </c>
      <c r="D501" s="92" t="s">
        <v>422</v>
      </c>
      <c r="E501" s="58">
        <v>24</v>
      </c>
      <c r="F501" s="93">
        <v>2400</v>
      </c>
      <c r="G501" s="166">
        <f>+E501*F501</f>
        <v>57600</v>
      </c>
      <c r="H501" s="642"/>
      <c r="I501" s="645" t="s">
        <v>1</v>
      </c>
      <c r="J501" s="642"/>
      <c r="K501" s="645" t="s">
        <v>1</v>
      </c>
      <c r="L501" s="635" t="s">
        <v>140</v>
      </c>
      <c r="M501" s="155" t="s">
        <v>124</v>
      </c>
      <c r="N501" s="155" t="s">
        <v>125</v>
      </c>
      <c r="O501" s="156">
        <v>2</v>
      </c>
      <c r="P501" s="156">
        <v>3</v>
      </c>
      <c r="Q501" s="156">
        <v>1</v>
      </c>
      <c r="R501" s="156">
        <v>1</v>
      </c>
    </row>
    <row r="502" spans="1:18" ht="19.5" customHeight="1" x14ac:dyDescent="0.25">
      <c r="A502" s="494"/>
      <c r="B502" s="494"/>
      <c r="C502" s="528"/>
      <c r="D502" s="92" t="s">
        <v>423</v>
      </c>
      <c r="E502" s="58">
        <v>24</v>
      </c>
      <c r="F502" s="93">
        <v>1500</v>
      </c>
      <c r="G502" s="166">
        <f>+E502*F502</f>
        <v>36000</v>
      </c>
      <c r="H502" s="643"/>
      <c r="I502" s="646"/>
      <c r="J502" s="643"/>
      <c r="K502" s="646"/>
      <c r="L502" s="635"/>
      <c r="M502" s="155" t="s">
        <v>124</v>
      </c>
      <c r="N502" s="155" t="s">
        <v>125</v>
      </c>
      <c r="O502" s="156">
        <v>2</v>
      </c>
      <c r="P502" s="156">
        <v>3</v>
      </c>
      <c r="Q502" s="156">
        <v>1</v>
      </c>
      <c r="R502" s="156">
        <v>1</v>
      </c>
    </row>
    <row r="503" spans="1:18" ht="20.25" customHeight="1" x14ac:dyDescent="0.25">
      <c r="A503" s="494"/>
      <c r="B503" s="494"/>
      <c r="C503" s="528"/>
      <c r="D503" s="168" t="s">
        <v>424</v>
      </c>
      <c r="E503" s="106">
        <v>245</v>
      </c>
      <c r="F503" s="169">
        <v>245</v>
      </c>
      <c r="G503" s="166">
        <f>+E503*F503</f>
        <v>60025</v>
      </c>
      <c r="H503" s="643"/>
      <c r="I503" s="646"/>
      <c r="J503" s="643"/>
      <c r="K503" s="646"/>
      <c r="L503" s="635"/>
      <c r="M503" s="155"/>
      <c r="N503" s="155" t="s">
        <v>125</v>
      </c>
      <c r="O503" s="156">
        <v>3</v>
      </c>
      <c r="P503" s="156">
        <v>7</v>
      </c>
      <c r="Q503" s="156">
        <v>1</v>
      </c>
      <c r="R503" s="156">
        <v>2</v>
      </c>
    </row>
    <row r="504" spans="1:18" x14ac:dyDescent="0.25">
      <c r="A504" s="494"/>
      <c r="B504" s="494"/>
      <c r="C504" s="528"/>
      <c r="D504" s="170" t="s">
        <v>425</v>
      </c>
      <c r="E504" s="100">
        <v>36</v>
      </c>
      <c r="F504" s="171">
        <v>1600</v>
      </c>
      <c r="G504" s="172">
        <f>+E504*F504</f>
        <v>57600</v>
      </c>
      <c r="H504" s="644"/>
      <c r="I504" s="647"/>
      <c r="J504" s="644"/>
      <c r="K504" s="647"/>
      <c r="L504" s="635"/>
      <c r="M504" s="155" t="s">
        <v>124</v>
      </c>
      <c r="N504" s="155" t="s">
        <v>125</v>
      </c>
      <c r="O504" s="156">
        <v>2</v>
      </c>
      <c r="P504" s="156">
        <v>3</v>
      </c>
      <c r="Q504" s="156">
        <v>1</v>
      </c>
      <c r="R504" s="156">
        <v>1</v>
      </c>
    </row>
    <row r="505" spans="1:18" ht="20.25" customHeight="1" x14ac:dyDescent="0.25">
      <c r="A505" s="502" t="s">
        <v>426</v>
      </c>
      <c r="B505" s="502"/>
      <c r="C505" s="495">
        <f>+SUM(G505:G506)</f>
        <v>67500</v>
      </c>
      <c r="D505" s="92" t="s">
        <v>81</v>
      </c>
      <c r="E505" s="58">
        <v>100</v>
      </c>
      <c r="F505" s="93">
        <v>450</v>
      </c>
      <c r="G505" s="93">
        <f>+E505*F505</f>
        <v>45000</v>
      </c>
      <c r="H505" s="522"/>
      <c r="I505" s="514" t="s">
        <v>1</v>
      </c>
      <c r="J505" s="522"/>
      <c r="K505" s="633"/>
      <c r="L505" s="635" t="s">
        <v>140</v>
      </c>
      <c r="M505" s="155" t="s">
        <v>124</v>
      </c>
      <c r="N505" s="155" t="s">
        <v>125</v>
      </c>
      <c r="O505" s="156">
        <v>3</v>
      </c>
      <c r="P505" s="156">
        <v>1</v>
      </c>
      <c r="Q505" s="156">
        <v>1</v>
      </c>
      <c r="R505" s="156">
        <v>1</v>
      </c>
    </row>
    <row r="506" spans="1:18" ht="18.75" customHeight="1" x14ac:dyDescent="0.25">
      <c r="A506" s="1128"/>
      <c r="B506" s="1128"/>
      <c r="C506" s="1129"/>
      <c r="D506" s="1130" t="s">
        <v>414</v>
      </c>
      <c r="E506" s="1131">
        <v>100</v>
      </c>
      <c r="F506" s="1132">
        <v>225</v>
      </c>
      <c r="G506" s="1132">
        <f t="shared" si="61"/>
        <v>22500</v>
      </c>
      <c r="H506" s="522"/>
      <c r="I506" s="1133"/>
      <c r="J506" s="522"/>
      <c r="K506" s="1134"/>
      <c r="L506" s="642"/>
      <c r="M506" s="1122" t="s">
        <v>124</v>
      </c>
      <c r="N506" s="1122" t="s">
        <v>125</v>
      </c>
      <c r="O506" s="167">
        <v>3</v>
      </c>
      <c r="P506" s="167">
        <v>9</v>
      </c>
      <c r="Q506" s="167">
        <v>2</v>
      </c>
      <c r="R506" s="167">
        <v>1</v>
      </c>
    </row>
    <row r="507" spans="1:18" customFormat="1" ht="15.75" customHeight="1" x14ac:dyDescent="0.25">
      <c r="A507" s="755" t="s">
        <v>2</v>
      </c>
      <c r="B507" s="755" t="s">
        <v>0</v>
      </c>
      <c r="C507" s="755"/>
      <c r="D507" s="847"/>
      <c r="E507" s="416"/>
      <c r="F507" s="403"/>
      <c r="G507" s="128"/>
      <c r="H507" s="128"/>
      <c r="I507" s="128"/>
      <c r="J507" s="128"/>
      <c r="K507" s="128"/>
      <c r="L507" s="403"/>
      <c r="M507" s="403"/>
      <c r="N507" s="403"/>
      <c r="O507" s="403"/>
      <c r="P507" s="403"/>
      <c r="Q507" s="403"/>
      <c r="R507" s="403"/>
    </row>
    <row r="508" spans="1:18" customFormat="1" ht="15.75" customHeight="1" x14ac:dyDescent="0.25">
      <c r="A508" s="755" t="s">
        <v>3</v>
      </c>
      <c r="B508" s="755" t="s">
        <v>427</v>
      </c>
      <c r="C508" s="755"/>
      <c r="D508" s="847"/>
      <c r="E508" s="416"/>
      <c r="F508" s="403"/>
      <c r="G508" s="128"/>
      <c r="H508" s="128"/>
      <c r="I508" s="128"/>
      <c r="J508" s="128"/>
      <c r="K508" s="128"/>
      <c r="L508" s="403"/>
      <c r="M508" s="403"/>
      <c r="N508" s="403"/>
      <c r="O508" s="403"/>
      <c r="P508" s="403"/>
      <c r="Q508" s="403"/>
      <c r="R508" s="403"/>
    </row>
    <row r="509" spans="1:18" customFormat="1" ht="15.75" customHeight="1" x14ac:dyDescent="0.25">
      <c r="A509" s="755" t="s">
        <v>3</v>
      </c>
      <c r="B509" s="755" t="s">
        <v>428</v>
      </c>
      <c r="C509" s="755"/>
      <c r="D509" s="847"/>
      <c r="E509" s="416"/>
      <c r="F509" s="403"/>
      <c r="G509" s="128"/>
      <c r="H509" s="128"/>
      <c r="I509" s="128"/>
      <c r="J509" s="128"/>
      <c r="K509" s="128"/>
      <c r="L509" s="403"/>
      <c r="M509" s="403"/>
      <c r="N509" s="403"/>
      <c r="O509" s="403"/>
      <c r="P509" s="403"/>
      <c r="Q509" s="403"/>
      <c r="R509" s="403"/>
    </row>
    <row r="510" spans="1:18" customFormat="1" ht="15.75" customHeight="1" x14ac:dyDescent="0.25">
      <c r="A510" s="755" t="s">
        <v>3</v>
      </c>
      <c r="B510" s="755" t="s">
        <v>429</v>
      </c>
      <c r="C510" s="755"/>
      <c r="D510" s="847"/>
      <c r="E510" s="416"/>
      <c r="F510" s="403"/>
      <c r="G510" s="128"/>
      <c r="H510" s="128"/>
      <c r="I510" s="128"/>
      <c r="J510" s="128"/>
      <c r="K510" s="128"/>
      <c r="L510" s="403"/>
      <c r="M510" s="403"/>
      <c r="N510" s="403"/>
      <c r="O510" s="403"/>
      <c r="P510" s="403"/>
      <c r="Q510" s="403"/>
      <c r="R510" s="403"/>
    </row>
    <row r="511" spans="1:18" customFormat="1" ht="15.75" customHeight="1" x14ac:dyDescent="0.25">
      <c r="A511" s="755" t="s">
        <v>5</v>
      </c>
      <c r="B511" s="756" t="s">
        <v>168</v>
      </c>
      <c r="C511" s="756"/>
      <c r="D511" s="756"/>
      <c r="E511" s="416"/>
      <c r="F511" s="403"/>
      <c r="G511" s="128"/>
      <c r="H511" s="128"/>
      <c r="I511" s="128"/>
      <c r="J511" s="128"/>
      <c r="K511" s="128"/>
      <c r="L511" s="403"/>
      <c r="M511" s="403"/>
      <c r="N511" s="403"/>
      <c r="O511" s="403"/>
      <c r="P511" s="403"/>
      <c r="Q511" s="403"/>
      <c r="R511" s="403"/>
    </row>
    <row r="512" spans="1:18" customFormat="1" ht="15.75" customHeight="1" x14ac:dyDescent="0.25">
      <c r="A512" s="755" t="s">
        <v>7</v>
      </c>
      <c r="B512" s="756" t="s">
        <v>430</v>
      </c>
      <c r="C512" s="756"/>
      <c r="D512" s="756"/>
      <c r="E512" s="416"/>
      <c r="F512" s="403"/>
      <c r="G512" s="128"/>
      <c r="H512" s="128"/>
      <c r="I512" s="128"/>
      <c r="J512" s="128"/>
      <c r="K512" s="128"/>
      <c r="L512" s="403"/>
      <c r="M512" s="403"/>
      <c r="N512" s="403"/>
      <c r="O512" s="403"/>
      <c r="P512" s="403"/>
      <c r="Q512" s="403"/>
      <c r="R512" s="403"/>
    </row>
    <row r="513" spans="1:18" customFormat="1" ht="15.75" customHeight="1" x14ac:dyDescent="0.25">
      <c r="A513" s="755" t="s">
        <v>9</v>
      </c>
      <c r="B513" s="756" t="s">
        <v>431</v>
      </c>
      <c r="C513" s="786"/>
      <c r="D513" s="786"/>
      <c r="E513" s="416"/>
      <c r="F513" s="403"/>
      <c r="G513" s="128"/>
      <c r="H513" s="128"/>
      <c r="I513" s="128"/>
      <c r="J513" s="128"/>
      <c r="K513" s="128"/>
      <c r="L513" s="403"/>
      <c r="M513" s="403"/>
      <c r="N513" s="403"/>
      <c r="O513" s="403"/>
      <c r="P513" s="403"/>
      <c r="Q513" s="403"/>
      <c r="R513" s="403"/>
    </row>
    <row r="514" spans="1:18" customFormat="1" ht="15.75" customHeight="1" x14ac:dyDescent="0.25">
      <c r="A514" s="755" t="s">
        <v>432</v>
      </c>
      <c r="B514" s="756" t="s">
        <v>433</v>
      </c>
      <c r="C514" s="786"/>
      <c r="D514" s="786"/>
      <c r="E514" s="416"/>
      <c r="F514" s="403"/>
      <c r="G514" s="128"/>
      <c r="H514" s="128"/>
      <c r="I514" s="128"/>
      <c r="J514" s="128"/>
      <c r="K514" s="128"/>
      <c r="L514" s="403"/>
      <c r="M514" s="403"/>
      <c r="N514" s="403"/>
      <c r="O514" s="403"/>
      <c r="P514" s="403"/>
      <c r="Q514" s="403"/>
      <c r="R514" s="403"/>
    </row>
    <row r="515" spans="1:18" customFormat="1" x14ac:dyDescent="0.25">
      <c r="A515" s="755"/>
      <c r="B515" s="755"/>
      <c r="C515" s="755"/>
      <c r="D515" s="848"/>
      <c r="E515" s="352"/>
      <c r="F515" s="126"/>
      <c r="G515" s="128"/>
      <c r="H515" s="128"/>
      <c r="I515" s="128"/>
      <c r="J515" s="849" t="s">
        <v>434</v>
      </c>
      <c r="K515" s="850">
        <f>+K519+K545</f>
        <v>24095000</v>
      </c>
      <c r="L515" s="126"/>
      <c r="M515" s="126"/>
      <c r="N515" s="126"/>
      <c r="O515" s="126"/>
      <c r="P515" s="126"/>
      <c r="Q515" s="126"/>
      <c r="R515" s="126"/>
    </row>
    <row r="516" spans="1:18" customFormat="1" x14ac:dyDescent="0.25">
      <c r="A516" s="851" t="s">
        <v>435</v>
      </c>
      <c r="B516" s="851"/>
      <c r="C516" s="851"/>
      <c r="D516" s="851"/>
      <c r="E516" s="851"/>
      <c r="F516" s="851"/>
      <c r="G516" s="851"/>
      <c r="H516" s="851"/>
      <c r="I516" s="851"/>
      <c r="J516" s="851"/>
      <c r="K516" s="851"/>
      <c r="L516" s="851"/>
      <c r="M516" s="851"/>
      <c r="N516" s="851"/>
      <c r="O516" s="851"/>
      <c r="P516" s="851"/>
      <c r="Q516" s="126"/>
      <c r="R516" s="126"/>
    </row>
    <row r="517" spans="1:18" customFormat="1" ht="15.75" customHeight="1" x14ac:dyDescent="0.25">
      <c r="A517" s="626" t="s">
        <v>436</v>
      </c>
      <c r="B517" s="626" t="s">
        <v>437</v>
      </c>
      <c r="C517" s="626" t="s">
        <v>438</v>
      </c>
      <c r="D517" s="636" t="s">
        <v>439</v>
      </c>
      <c r="E517" s="630" t="s">
        <v>440</v>
      </c>
      <c r="F517" s="626" t="s">
        <v>441</v>
      </c>
      <c r="G517" s="626" t="s">
        <v>442</v>
      </c>
      <c r="H517" s="627"/>
      <c r="I517" s="627"/>
      <c r="J517" s="627"/>
      <c r="K517" s="626" t="s">
        <v>18</v>
      </c>
      <c r="L517" s="626" t="s">
        <v>19</v>
      </c>
      <c r="M517" s="627"/>
      <c r="N517" s="627"/>
      <c r="O517" s="627"/>
      <c r="P517" s="627"/>
      <c r="Q517" s="627"/>
      <c r="R517" s="128"/>
    </row>
    <row r="518" spans="1:18" customFormat="1" ht="15.75" customHeight="1" x14ac:dyDescent="0.25">
      <c r="A518" s="627"/>
      <c r="B518" s="627"/>
      <c r="C518" s="627"/>
      <c r="D518" s="627"/>
      <c r="E518" s="627"/>
      <c r="F518" s="627"/>
      <c r="G518" s="175" t="s">
        <v>20</v>
      </c>
      <c r="H518" s="175" t="s">
        <v>37</v>
      </c>
      <c r="I518" s="175" t="s">
        <v>21</v>
      </c>
      <c r="J518" s="175" t="s">
        <v>22</v>
      </c>
      <c r="K518" s="627"/>
      <c r="L518" s="627"/>
      <c r="M518" s="627"/>
      <c r="N518" s="627"/>
      <c r="O518" s="627"/>
      <c r="P518" s="627"/>
      <c r="Q518" s="627"/>
      <c r="R518" s="128"/>
    </row>
    <row r="519" spans="1:18" customFormat="1" ht="99.75" customHeight="1" x14ac:dyDescent="0.25">
      <c r="A519" s="99" t="s">
        <v>443</v>
      </c>
      <c r="B519" s="285" t="s">
        <v>444</v>
      </c>
      <c r="C519" s="176" t="s">
        <v>445</v>
      </c>
      <c r="D519" s="176" t="s">
        <v>446</v>
      </c>
      <c r="E519" s="120">
        <v>1</v>
      </c>
      <c r="F519" s="176">
        <v>5</v>
      </c>
      <c r="G519" s="177" t="s">
        <v>1</v>
      </c>
      <c r="H519" s="177" t="s">
        <v>1</v>
      </c>
      <c r="I519" s="177" t="s">
        <v>1</v>
      </c>
      <c r="J519" s="176" t="s">
        <v>1</v>
      </c>
      <c r="K519" s="181">
        <f>SUM(B524:B540)</f>
        <v>19220000</v>
      </c>
      <c r="L519" s="632"/>
      <c r="M519" s="627"/>
      <c r="N519" s="627"/>
      <c r="O519" s="627"/>
      <c r="P519" s="627"/>
      <c r="Q519" s="627"/>
      <c r="R519" s="128"/>
    </row>
    <row r="520" spans="1:18" customFormat="1" x14ac:dyDescent="0.25">
      <c r="A520" s="99"/>
      <c r="B520" s="285"/>
      <c r="C520" s="176"/>
      <c r="D520" s="176"/>
      <c r="E520" s="120"/>
      <c r="F520" s="176"/>
      <c r="G520" s="177"/>
      <c r="H520" s="177"/>
      <c r="I520" s="177"/>
      <c r="J520" s="176"/>
      <c r="K520" s="359"/>
      <c r="L520" s="306"/>
      <c r="M520" s="174"/>
      <c r="N520" s="174"/>
      <c r="O520" s="174"/>
      <c r="P520" s="174"/>
      <c r="Q520" s="174"/>
      <c r="R520" s="128"/>
    </row>
    <row r="521" spans="1:18" customFormat="1" ht="15.75" customHeight="1" x14ac:dyDescent="0.25">
      <c r="A521" s="851" t="s">
        <v>165</v>
      </c>
      <c r="B521" s="851"/>
      <c r="C521" s="851"/>
      <c r="D521" s="851"/>
      <c r="E521" s="851"/>
      <c r="F521" s="851"/>
      <c r="G521" s="851"/>
      <c r="H521" s="851"/>
      <c r="I521" s="851"/>
      <c r="J521" s="851"/>
      <c r="K521" s="851"/>
      <c r="L521" s="851"/>
      <c r="M521" s="851"/>
      <c r="N521" s="851"/>
      <c r="O521" s="851"/>
      <c r="P521" s="851"/>
      <c r="Q521" s="852"/>
      <c r="R521" s="852"/>
    </row>
    <row r="522" spans="1:18" customFormat="1" ht="15.75" customHeight="1" x14ac:dyDescent="0.25">
      <c r="A522" s="631" t="s">
        <v>244</v>
      </c>
      <c r="B522" s="631" t="s">
        <v>447</v>
      </c>
      <c r="C522" s="631" t="s">
        <v>29</v>
      </c>
      <c r="D522" s="627"/>
      <c r="E522" s="627"/>
      <c r="F522" s="627"/>
      <c r="G522" s="631" t="s">
        <v>448</v>
      </c>
      <c r="H522" s="627"/>
      <c r="I522" s="627"/>
      <c r="J522" s="627"/>
      <c r="K522" s="631" t="s">
        <v>449</v>
      </c>
      <c r="L522" s="631" t="s">
        <v>450</v>
      </c>
      <c r="M522" s="627"/>
      <c r="N522" s="627"/>
      <c r="O522" s="627"/>
      <c r="P522" s="627"/>
      <c r="Q522" s="627"/>
      <c r="R522" s="128"/>
    </row>
    <row r="523" spans="1:18" customFormat="1" ht="62.25" customHeight="1" x14ac:dyDescent="0.25">
      <c r="A523" s="627"/>
      <c r="B523" s="627"/>
      <c r="C523" s="186" t="s">
        <v>451</v>
      </c>
      <c r="D523" s="186" t="s">
        <v>34</v>
      </c>
      <c r="E523" s="179" t="s">
        <v>452</v>
      </c>
      <c r="F523" s="186" t="s">
        <v>36</v>
      </c>
      <c r="G523" s="186" t="s">
        <v>20</v>
      </c>
      <c r="H523" s="186" t="s">
        <v>37</v>
      </c>
      <c r="I523" s="186" t="s">
        <v>453</v>
      </c>
      <c r="J523" s="186" t="s">
        <v>22</v>
      </c>
      <c r="K523" s="627"/>
      <c r="L523" s="180" t="s">
        <v>38</v>
      </c>
      <c r="M523" s="180" t="s">
        <v>39</v>
      </c>
      <c r="N523" s="180" t="s">
        <v>40</v>
      </c>
      <c r="O523" s="180" t="s">
        <v>41</v>
      </c>
      <c r="P523" s="180" t="s">
        <v>42</v>
      </c>
      <c r="Q523" s="180" t="s">
        <v>43</v>
      </c>
      <c r="R523" s="128"/>
    </row>
    <row r="524" spans="1:18" customFormat="1" ht="69.75" customHeight="1" x14ac:dyDescent="0.25">
      <c r="A524" s="494" t="s">
        <v>454</v>
      </c>
      <c r="B524" s="532">
        <f>F524+F525</f>
        <v>1135000</v>
      </c>
      <c r="C524" s="118" t="s">
        <v>455</v>
      </c>
      <c r="D524" s="182">
        <v>1</v>
      </c>
      <c r="E524" s="183">
        <v>1000000</v>
      </c>
      <c r="F524" s="183">
        <f t="shared" ref="F524:F540" si="62">D524*E524</f>
        <v>1000000</v>
      </c>
      <c r="G524" s="196" t="s">
        <v>1</v>
      </c>
      <c r="H524" s="196" t="s">
        <v>1</v>
      </c>
      <c r="I524" s="184"/>
      <c r="J524" s="196"/>
      <c r="K524" s="612" t="s">
        <v>456</v>
      </c>
      <c r="L524" s="306" t="s">
        <v>124</v>
      </c>
      <c r="M524" s="306" t="s">
        <v>125</v>
      </c>
      <c r="N524" s="176">
        <v>2</v>
      </c>
      <c r="O524" s="176">
        <v>8</v>
      </c>
      <c r="P524" s="176">
        <v>7</v>
      </c>
      <c r="Q524" s="176">
        <v>4</v>
      </c>
      <c r="R524" s="126"/>
    </row>
    <row r="525" spans="1:18" customFormat="1" ht="87.75" customHeight="1" x14ac:dyDescent="0.25">
      <c r="A525" s="627"/>
      <c r="B525" s="628"/>
      <c r="C525" s="118" t="s">
        <v>457</v>
      </c>
      <c r="D525" s="182">
        <v>300</v>
      </c>
      <c r="E525" s="183">
        <v>450</v>
      </c>
      <c r="F525" s="183">
        <f t="shared" si="62"/>
        <v>135000</v>
      </c>
      <c r="G525" s="196"/>
      <c r="H525" s="196" t="s">
        <v>1</v>
      </c>
      <c r="I525" s="196" t="s">
        <v>1</v>
      </c>
      <c r="J525" s="196"/>
      <c r="K525" s="627"/>
      <c r="L525" s="306" t="s">
        <v>124</v>
      </c>
      <c r="M525" s="306" t="s">
        <v>125</v>
      </c>
      <c r="N525" s="176">
        <v>3</v>
      </c>
      <c r="O525" s="176">
        <v>1</v>
      </c>
      <c r="P525" s="176">
        <v>1</v>
      </c>
      <c r="Q525" s="176">
        <v>1</v>
      </c>
      <c r="R525" s="126"/>
    </row>
    <row r="526" spans="1:18" customFormat="1" ht="42.75" customHeight="1" x14ac:dyDescent="0.25">
      <c r="A526" s="99" t="s">
        <v>458</v>
      </c>
      <c r="B526" s="181">
        <f>F526</f>
        <v>1250000</v>
      </c>
      <c r="C526" s="118" t="s">
        <v>47</v>
      </c>
      <c r="D526" s="182">
        <v>2500</v>
      </c>
      <c r="E526" s="183">
        <v>500</v>
      </c>
      <c r="F526" s="183">
        <f t="shared" si="62"/>
        <v>1250000</v>
      </c>
      <c r="G526" s="196" t="s">
        <v>1</v>
      </c>
      <c r="H526" s="196" t="s">
        <v>1</v>
      </c>
      <c r="I526" s="196"/>
      <c r="J526" s="196"/>
      <c r="K526" s="128" t="s">
        <v>456</v>
      </c>
      <c r="L526" s="306" t="s">
        <v>124</v>
      </c>
      <c r="M526" s="306" t="s">
        <v>125</v>
      </c>
      <c r="N526" s="176">
        <v>2</v>
      </c>
      <c r="O526" s="176">
        <v>2</v>
      </c>
      <c r="P526" s="176">
        <v>2</v>
      </c>
      <c r="Q526" s="176">
        <v>1</v>
      </c>
      <c r="R526" s="126"/>
    </row>
    <row r="527" spans="1:18" customFormat="1" ht="42.75" customHeight="1" x14ac:dyDescent="0.25">
      <c r="A527" s="494" t="s">
        <v>459</v>
      </c>
      <c r="B527" s="532">
        <f>F527+F528</f>
        <v>925000</v>
      </c>
      <c r="C527" s="118" t="s">
        <v>47</v>
      </c>
      <c r="D527" s="182">
        <v>2500</v>
      </c>
      <c r="E527" s="183">
        <v>250</v>
      </c>
      <c r="F527" s="183">
        <f t="shared" si="62"/>
        <v>625000</v>
      </c>
      <c r="G527" s="196" t="s">
        <v>1</v>
      </c>
      <c r="H527" s="196" t="s">
        <v>1</v>
      </c>
      <c r="I527" s="196"/>
      <c r="J527" s="196"/>
      <c r="K527" s="128" t="s">
        <v>456</v>
      </c>
      <c r="L527" s="306" t="s">
        <v>124</v>
      </c>
      <c r="M527" s="306" t="s">
        <v>125</v>
      </c>
      <c r="N527" s="176">
        <v>2</v>
      </c>
      <c r="O527" s="176">
        <v>2</v>
      </c>
      <c r="P527" s="176">
        <v>2</v>
      </c>
      <c r="Q527" s="176">
        <v>1</v>
      </c>
      <c r="R527" s="126"/>
    </row>
    <row r="528" spans="1:18" customFormat="1" ht="69" customHeight="1" x14ac:dyDescent="0.25">
      <c r="A528" s="627"/>
      <c r="B528" s="628"/>
      <c r="C528" s="185" t="s">
        <v>460</v>
      </c>
      <c r="D528" s="182">
        <v>20</v>
      </c>
      <c r="E528" s="183">
        <v>15000</v>
      </c>
      <c r="F528" s="183">
        <f t="shared" si="62"/>
        <v>300000</v>
      </c>
      <c r="G528" s="196" t="s">
        <v>1</v>
      </c>
      <c r="H528" s="196" t="s">
        <v>1</v>
      </c>
      <c r="I528" s="196"/>
      <c r="J528" s="196"/>
      <c r="K528" s="128"/>
      <c r="L528" s="306" t="s">
        <v>124</v>
      </c>
      <c r="M528" s="306" t="s">
        <v>125</v>
      </c>
      <c r="N528" s="176">
        <v>2</v>
      </c>
      <c r="O528" s="176">
        <v>8</v>
      </c>
      <c r="P528" s="176">
        <v>6</v>
      </c>
      <c r="Q528" s="176">
        <v>1</v>
      </c>
      <c r="R528" s="126"/>
    </row>
    <row r="529" spans="1:18" customFormat="1" ht="42.75" customHeight="1" x14ac:dyDescent="0.25">
      <c r="A529" s="99" t="s">
        <v>461</v>
      </c>
      <c r="B529" s="181">
        <f>F529</f>
        <v>625000</v>
      </c>
      <c r="C529" s="118" t="s">
        <v>47</v>
      </c>
      <c r="D529" s="182">
        <v>2500</v>
      </c>
      <c r="E529" s="183">
        <v>250</v>
      </c>
      <c r="F529" s="183">
        <f t="shared" si="62"/>
        <v>625000</v>
      </c>
      <c r="G529" s="196"/>
      <c r="H529" s="196" t="s">
        <v>1</v>
      </c>
      <c r="I529" s="196" t="s">
        <v>1</v>
      </c>
      <c r="J529" s="196"/>
      <c r="K529" s="128" t="s">
        <v>456</v>
      </c>
      <c r="L529" s="306" t="s">
        <v>124</v>
      </c>
      <c r="M529" s="306" t="s">
        <v>125</v>
      </c>
      <c r="N529" s="176">
        <v>2</v>
      </c>
      <c r="O529" s="176">
        <v>2</v>
      </c>
      <c r="P529" s="176">
        <v>2</v>
      </c>
      <c r="Q529" s="176">
        <v>1</v>
      </c>
      <c r="R529" s="126"/>
    </row>
    <row r="530" spans="1:18" customFormat="1" ht="42.75" customHeight="1" x14ac:dyDescent="0.25">
      <c r="A530" s="494" t="s">
        <v>462</v>
      </c>
      <c r="B530" s="532">
        <f>F530+F531</f>
        <v>1125000</v>
      </c>
      <c r="C530" s="118" t="s">
        <v>47</v>
      </c>
      <c r="D530" s="182">
        <v>2500</v>
      </c>
      <c r="E530" s="183">
        <v>250</v>
      </c>
      <c r="F530" s="183">
        <f t="shared" si="62"/>
        <v>625000</v>
      </c>
      <c r="G530" s="196"/>
      <c r="H530" s="196" t="s">
        <v>1</v>
      </c>
      <c r="I530" s="196" t="s">
        <v>1</v>
      </c>
      <c r="J530" s="196"/>
      <c r="K530" s="128" t="s">
        <v>456</v>
      </c>
      <c r="L530" s="306" t="s">
        <v>124</v>
      </c>
      <c r="M530" s="306" t="s">
        <v>125</v>
      </c>
      <c r="N530" s="176">
        <v>2</v>
      </c>
      <c r="O530" s="176">
        <v>2</v>
      </c>
      <c r="P530" s="176">
        <v>2</v>
      </c>
      <c r="Q530" s="176">
        <v>1</v>
      </c>
      <c r="R530" s="126"/>
    </row>
    <row r="531" spans="1:18" customFormat="1" ht="87" customHeight="1" x14ac:dyDescent="0.25">
      <c r="A531" s="627"/>
      <c r="B531" s="628"/>
      <c r="C531" s="118" t="s">
        <v>463</v>
      </c>
      <c r="D531" s="182">
        <v>1</v>
      </c>
      <c r="E531" s="183">
        <v>500000</v>
      </c>
      <c r="F531" s="183">
        <f t="shared" si="62"/>
        <v>500000</v>
      </c>
      <c r="G531" s="196"/>
      <c r="H531" s="196" t="s">
        <v>1</v>
      </c>
      <c r="I531" s="196" t="s">
        <v>1</v>
      </c>
      <c r="J531" s="196"/>
      <c r="K531" s="128"/>
      <c r="L531" s="306" t="s">
        <v>124</v>
      </c>
      <c r="M531" s="306" t="s">
        <v>125</v>
      </c>
      <c r="N531" s="176">
        <v>2</v>
      </c>
      <c r="O531" s="176">
        <v>8</v>
      </c>
      <c r="P531" s="176">
        <v>7</v>
      </c>
      <c r="Q531" s="176">
        <v>4</v>
      </c>
      <c r="R531" s="126"/>
    </row>
    <row r="532" spans="1:18" customFormat="1" ht="84" customHeight="1" x14ac:dyDescent="0.25">
      <c r="A532" s="99" t="s">
        <v>464</v>
      </c>
      <c r="B532" s="181">
        <f>F532</f>
        <v>8000000</v>
      </c>
      <c r="C532" s="185" t="s">
        <v>465</v>
      </c>
      <c r="D532" s="182">
        <v>1</v>
      </c>
      <c r="E532" s="183">
        <v>8000000</v>
      </c>
      <c r="F532" s="183">
        <f t="shared" si="62"/>
        <v>8000000</v>
      </c>
      <c r="G532" s="196"/>
      <c r="H532" s="196"/>
      <c r="I532" s="196" t="s">
        <v>1</v>
      </c>
      <c r="J532" s="196"/>
      <c r="K532" s="128" t="s">
        <v>456</v>
      </c>
      <c r="L532" s="306" t="s">
        <v>124</v>
      </c>
      <c r="M532" s="306" t="s">
        <v>125</v>
      </c>
      <c r="N532" s="176">
        <v>6</v>
      </c>
      <c r="O532" s="176">
        <v>8</v>
      </c>
      <c r="P532" s="176">
        <v>3</v>
      </c>
      <c r="Q532" s="176">
        <v>1</v>
      </c>
      <c r="R532" s="126"/>
    </row>
    <row r="533" spans="1:18" customFormat="1" ht="33" customHeight="1" x14ac:dyDescent="0.25">
      <c r="A533" s="494" t="s">
        <v>466</v>
      </c>
      <c r="B533" s="532">
        <f>F533+F534</f>
        <v>1200000</v>
      </c>
      <c r="C533" s="128" t="s">
        <v>226</v>
      </c>
      <c r="D533" s="182">
        <v>750</v>
      </c>
      <c r="E533" s="183">
        <v>650</v>
      </c>
      <c r="F533" s="183">
        <f t="shared" si="62"/>
        <v>487500</v>
      </c>
      <c r="G533" s="612" t="s">
        <v>1</v>
      </c>
      <c r="H533" s="612" t="s">
        <v>1</v>
      </c>
      <c r="I533" s="612" t="s">
        <v>1</v>
      </c>
      <c r="J533" s="612" t="s">
        <v>1</v>
      </c>
      <c r="K533" s="612" t="s">
        <v>456</v>
      </c>
      <c r="L533" s="306" t="s">
        <v>124</v>
      </c>
      <c r="M533" s="306" t="s">
        <v>125</v>
      </c>
      <c r="N533" s="176">
        <v>3</v>
      </c>
      <c r="O533" s="176">
        <v>1</v>
      </c>
      <c r="P533" s="176">
        <v>1</v>
      </c>
      <c r="Q533" s="176">
        <v>1</v>
      </c>
      <c r="R533" s="403"/>
    </row>
    <row r="534" spans="1:18" customFormat="1" ht="33" customHeight="1" x14ac:dyDescent="0.25">
      <c r="A534" s="627"/>
      <c r="B534" s="628"/>
      <c r="C534" s="128" t="s">
        <v>413</v>
      </c>
      <c r="D534" s="182">
        <v>750</v>
      </c>
      <c r="E534" s="183">
        <v>950</v>
      </c>
      <c r="F534" s="183">
        <f t="shared" si="62"/>
        <v>712500</v>
      </c>
      <c r="G534" s="627"/>
      <c r="H534" s="627"/>
      <c r="I534" s="627"/>
      <c r="J534" s="627"/>
      <c r="K534" s="627"/>
      <c r="L534" s="306" t="s">
        <v>124</v>
      </c>
      <c r="M534" s="306" t="s">
        <v>125</v>
      </c>
      <c r="N534" s="176">
        <v>3</v>
      </c>
      <c r="O534" s="176">
        <v>1</v>
      </c>
      <c r="P534" s="176">
        <v>1</v>
      </c>
      <c r="Q534" s="176">
        <v>1</v>
      </c>
      <c r="R534" s="403"/>
    </row>
    <row r="535" spans="1:18" customFormat="1" ht="37.5" customHeight="1" x14ac:dyDescent="0.25">
      <c r="A535" s="494" t="s">
        <v>467</v>
      </c>
      <c r="B535" s="532">
        <f>(F535+F536)</f>
        <v>960000</v>
      </c>
      <c r="C535" s="128" t="s">
        <v>226</v>
      </c>
      <c r="D535" s="182">
        <v>600</v>
      </c>
      <c r="E535" s="183">
        <v>650</v>
      </c>
      <c r="F535" s="183">
        <f t="shared" si="62"/>
        <v>390000</v>
      </c>
      <c r="G535" s="616" t="s">
        <v>1</v>
      </c>
      <c r="H535" s="616" t="s">
        <v>1</v>
      </c>
      <c r="I535" s="616" t="s">
        <v>1</v>
      </c>
      <c r="J535" s="616"/>
      <c r="K535" s="612" t="s">
        <v>456</v>
      </c>
      <c r="L535" s="306" t="s">
        <v>124</v>
      </c>
      <c r="M535" s="306" t="s">
        <v>125</v>
      </c>
      <c r="N535" s="176">
        <v>3</v>
      </c>
      <c r="O535" s="176">
        <v>1</v>
      </c>
      <c r="P535" s="176">
        <v>1</v>
      </c>
      <c r="Q535" s="176">
        <v>1</v>
      </c>
      <c r="R535" s="126"/>
    </row>
    <row r="536" spans="1:18" customFormat="1" ht="37.5" customHeight="1" x14ac:dyDescent="0.25">
      <c r="A536" s="627"/>
      <c r="B536" s="628"/>
      <c r="C536" s="128" t="s">
        <v>413</v>
      </c>
      <c r="D536" s="182">
        <v>600</v>
      </c>
      <c r="E536" s="183">
        <v>950</v>
      </c>
      <c r="F536" s="183">
        <f t="shared" si="62"/>
        <v>570000</v>
      </c>
      <c r="G536" s="627"/>
      <c r="H536" s="627"/>
      <c r="I536" s="627"/>
      <c r="J536" s="627"/>
      <c r="K536" s="627"/>
      <c r="L536" s="306" t="s">
        <v>124</v>
      </c>
      <c r="M536" s="306" t="s">
        <v>125</v>
      </c>
      <c r="N536" s="176">
        <v>3</v>
      </c>
      <c r="O536" s="176">
        <v>1</v>
      </c>
      <c r="P536" s="176">
        <v>1</v>
      </c>
      <c r="Q536" s="176">
        <v>1</v>
      </c>
      <c r="R536" s="126"/>
    </row>
    <row r="537" spans="1:18" customFormat="1" ht="69.75" customHeight="1" x14ac:dyDescent="0.25">
      <c r="A537" s="494" t="s">
        <v>468</v>
      </c>
      <c r="B537" s="532">
        <f>F537+F538</f>
        <v>3800000</v>
      </c>
      <c r="C537" s="118" t="s">
        <v>469</v>
      </c>
      <c r="D537" s="182">
        <v>1</v>
      </c>
      <c r="E537" s="183">
        <v>800000</v>
      </c>
      <c r="F537" s="183">
        <f t="shared" si="62"/>
        <v>800000</v>
      </c>
      <c r="G537" s="196"/>
      <c r="H537" s="196" t="s">
        <v>1</v>
      </c>
      <c r="I537" s="196"/>
      <c r="J537" s="196"/>
      <c r="K537" s="612" t="s">
        <v>456</v>
      </c>
      <c r="L537" s="306" t="s">
        <v>124</v>
      </c>
      <c r="M537" s="306" t="s">
        <v>125</v>
      </c>
      <c r="N537" s="176">
        <v>2</v>
      </c>
      <c r="O537" s="176">
        <v>8</v>
      </c>
      <c r="P537" s="176">
        <v>7</v>
      </c>
      <c r="Q537" s="176">
        <v>4</v>
      </c>
      <c r="R537" s="126"/>
    </row>
    <row r="538" spans="1:18" customFormat="1" ht="42" customHeight="1" x14ac:dyDescent="0.25">
      <c r="A538" s="627"/>
      <c r="B538" s="628"/>
      <c r="C538" s="118" t="s">
        <v>470</v>
      </c>
      <c r="D538" s="182">
        <v>1</v>
      </c>
      <c r="E538" s="183">
        <v>3000000</v>
      </c>
      <c r="F538" s="183">
        <f t="shared" si="62"/>
        <v>3000000</v>
      </c>
      <c r="G538" s="196"/>
      <c r="H538" s="196" t="s">
        <v>1</v>
      </c>
      <c r="I538" s="196" t="s">
        <v>1</v>
      </c>
      <c r="J538" s="196"/>
      <c r="K538" s="627"/>
      <c r="L538" s="306" t="s">
        <v>124</v>
      </c>
      <c r="M538" s="306" t="s">
        <v>125</v>
      </c>
      <c r="N538" s="176">
        <v>2</v>
      </c>
      <c r="O538" s="176">
        <v>2</v>
      </c>
      <c r="P538" s="176">
        <v>1</v>
      </c>
      <c r="Q538" s="176">
        <v>1</v>
      </c>
      <c r="R538" s="126"/>
    </row>
    <row r="539" spans="1:18" customFormat="1" ht="23.25" customHeight="1" x14ac:dyDescent="0.25">
      <c r="A539" s="494" t="s">
        <v>471</v>
      </c>
      <c r="B539" s="532">
        <f>F539+F540</f>
        <v>200000</v>
      </c>
      <c r="C539" s="118" t="s">
        <v>85</v>
      </c>
      <c r="D539" s="182">
        <v>200</v>
      </c>
      <c r="E539" s="183">
        <v>500</v>
      </c>
      <c r="F539" s="183">
        <f t="shared" si="62"/>
        <v>100000</v>
      </c>
      <c r="G539" s="196" t="s">
        <v>1</v>
      </c>
      <c r="H539" s="196" t="s">
        <v>1</v>
      </c>
      <c r="I539" s="196" t="s">
        <v>1</v>
      </c>
      <c r="J539" s="196" t="s">
        <v>1</v>
      </c>
      <c r="K539" s="612" t="s">
        <v>456</v>
      </c>
      <c r="L539" s="306" t="s">
        <v>124</v>
      </c>
      <c r="M539" s="306" t="s">
        <v>125</v>
      </c>
      <c r="N539" s="176">
        <v>3</v>
      </c>
      <c r="O539" s="176">
        <v>7</v>
      </c>
      <c r="P539" s="176">
        <v>1</v>
      </c>
      <c r="Q539" s="176">
        <v>2</v>
      </c>
      <c r="R539" s="126"/>
    </row>
    <row r="540" spans="1:18" customFormat="1" ht="38.25" customHeight="1" x14ac:dyDescent="0.25">
      <c r="A540" s="627"/>
      <c r="B540" s="628"/>
      <c r="C540" s="128" t="s">
        <v>226</v>
      </c>
      <c r="D540" s="182">
        <v>200</v>
      </c>
      <c r="E540" s="183">
        <v>500</v>
      </c>
      <c r="F540" s="183">
        <f t="shared" si="62"/>
        <v>100000</v>
      </c>
      <c r="G540" s="196" t="s">
        <v>1</v>
      </c>
      <c r="H540" s="196" t="s">
        <v>1</v>
      </c>
      <c r="I540" s="196" t="s">
        <v>1</v>
      </c>
      <c r="J540" s="196" t="s">
        <v>1</v>
      </c>
      <c r="K540" s="627"/>
      <c r="L540" s="306" t="s">
        <v>124</v>
      </c>
      <c r="M540" s="306" t="s">
        <v>125</v>
      </c>
      <c r="N540" s="176">
        <v>3</v>
      </c>
      <c r="O540" s="176">
        <v>1</v>
      </c>
      <c r="P540" s="176">
        <v>1</v>
      </c>
      <c r="Q540" s="176">
        <v>1</v>
      </c>
      <c r="R540" s="126"/>
    </row>
    <row r="541" spans="1:18" customFormat="1" x14ac:dyDescent="0.25">
      <c r="A541" s="783"/>
      <c r="B541" s="851"/>
      <c r="C541" s="851"/>
      <c r="D541" s="851"/>
      <c r="E541" s="851"/>
      <c r="F541" s="851"/>
      <c r="G541" s="851"/>
      <c r="H541" s="851"/>
      <c r="I541" s="851"/>
      <c r="J541" s="851"/>
      <c r="K541" s="851"/>
      <c r="L541" s="851"/>
      <c r="M541" s="851"/>
      <c r="N541" s="851"/>
      <c r="O541" s="851"/>
      <c r="P541" s="851"/>
      <c r="Q541" s="126"/>
      <c r="R541" s="126"/>
    </row>
    <row r="542" spans="1:18" customFormat="1" ht="15.75" customHeight="1" x14ac:dyDescent="0.25">
      <c r="A542" s="851" t="s">
        <v>435</v>
      </c>
      <c r="B542" s="851"/>
      <c r="C542" s="851"/>
      <c r="D542" s="851"/>
      <c r="E542" s="851"/>
      <c r="F542" s="851"/>
      <c r="G542" s="851"/>
      <c r="H542" s="851"/>
      <c r="I542" s="851"/>
      <c r="J542" s="851"/>
      <c r="K542" s="851"/>
      <c r="L542" s="851"/>
      <c r="M542" s="851"/>
      <c r="N542" s="851"/>
      <c r="O542" s="851"/>
      <c r="P542" s="851"/>
      <c r="Q542" s="126"/>
      <c r="R542" s="126"/>
    </row>
    <row r="543" spans="1:18" customFormat="1" ht="15.75" customHeight="1" x14ac:dyDescent="0.25">
      <c r="A543" s="626" t="s">
        <v>436</v>
      </c>
      <c r="B543" s="626" t="s">
        <v>437</v>
      </c>
      <c r="C543" s="626" t="s">
        <v>438</v>
      </c>
      <c r="D543" s="629" t="s">
        <v>439</v>
      </c>
      <c r="E543" s="630" t="s">
        <v>440</v>
      </c>
      <c r="F543" s="626" t="s">
        <v>441</v>
      </c>
      <c r="G543" s="626" t="s">
        <v>442</v>
      </c>
      <c r="H543" s="627"/>
      <c r="I543" s="627"/>
      <c r="J543" s="627"/>
      <c r="K543" s="631" t="s">
        <v>18</v>
      </c>
      <c r="L543" s="626" t="s">
        <v>19</v>
      </c>
      <c r="M543" s="627"/>
      <c r="N543" s="627"/>
      <c r="O543" s="627"/>
      <c r="P543" s="627"/>
      <c r="Q543" s="627"/>
      <c r="R543" s="128"/>
    </row>
    <row r="544" spans="1:18" customFormat="1" ht="15.75" customHeight="1" x14ac:dyDescent="0.25">
      <c r="A544" s="627"/>
      <c r="B544" s="627"/>
      <c r="C544" s="627"/>
      <c r="D544" s="627"/>
      <c r="E544" s="627"/>
      <c r="F544" s="627"/>
      <c r="G544" s="186" t="s">
        <v>20</v>
      </c>
      <c r="H544" s="186" t="s">
        <v>37</v>
      </c>
      <c r="I544" s="186" t="s">
        <v>21</v>
      </c>
      <c r="J544" s="186" t="s">
        <v>22</v>
      </c>
      <c r="K544" s="627"/>
      <c r="L544" s="627"/>
      <c r="M544" s="627"/>
      <c r="N544" s="627"/>
      <c r="O544" s="627"/>
      <c r="P544" s="627"/>
      <c r="Q544" s="627"/>
      <c r="R544" s="128"/>
    </row>
    <row r="545" spans="1:18" customFormat="1" ht="210.75" customHeight="1" x14ac:dyDescent="0.25">
      <c r="A545" s="99" t="s">
        <v>472</v>
      </c>
      <c r="B545" s="285" t="s">
        <v>473</v>
      </c>
      <c r="C545" s="176" t="s">
        <v>295</v>
      </c>
      <c r="D545" s="176" t="s">
        <v>474</v>
      </c>
      <c r="E545" s="120">
        <v>1</v>
      </c>
      <c r="F545" s="176"/>
      <c r="G545" s="177" t="s">
        <v>1</v>
      </c>
      <c r="H545" s="177" t="s">
        <v>1</v>
      </c>
      <c r="I545" s="177" t="s">
        <v>1</v>
      </c>
      <c r="J545" s="176" t="s">
        <v>1</v>
      </c>
      <c r="K545" s="181">
        <f>SUM(B550:B569)</f>
        <v>4875000</v>
      </c>
      <c r="L545" s="632"/>
      <c r="M545" s="627"/>
      <c r="N545" s="627"/>
      <c r="O545" s="627"/>
      <c r="P545" s="627"/>
      <c r="Q545" s="627"/>
      <c r="R545" s="128"/>
    </row>
    <row r="546" spans="1:18" customFormat="1" x14ac:dyDescent="0.25">
      <c r="A546" s="99"/>
      <c r="B546" s="285"/>
      <c r="C546" s="176"/>
      <c r="D546" s="176"/>
      <c r="E546" s="120"/>
      <c r="F546" s="176"/>
      <c r="G546" s="177"/>
      <c r="H546" s="177"/>
      <c r="I546" s="177"/>
      <c r="J546" s="176"/>
      <c r="K546" s="359"/>
      <c r="L546" s="306"/>
      <c r="M546" s="174"/>
      <c r="N546" s="174"/>
      <c r="O546" s="174"/>
      <c r="P546" s="174"/>
      <c r="Q546" s="174"/>
      <c r="R546" s="128"/>
    </row>
    <row r="547" spans="1:18" customFormat="1" ht="15.75" customHeight="1" x14ac:dyDescent="0.25">
      <c r="A547" s="851" t="s">
        <v>165</v>
      </c>
      <c r="B547" s="851"/>
      <c r="C547" s="851"/>
      <c r="D547" s="851"/>
      <c r="E547" s="851"/>
      <c r="F547" s="851"/>
      <c r="G547" s="851"/>
      <c r="H547" s="851"/>
      <c r="I547" s="851"/>
      <c r="J547" s="851"/>
      <c r="K547" s="851"/>
      <c r="L547" s="851"/>
      <c r="M547" s="851"/>
      <c r="N547" s="851"/>
      <c r="O547" s="851"/>
      <c r="P547" s="851"/>
      <c r="Q547" s="852"/>
      <c r="R547" s="852"/>
    </row>
    <row r="548" spans="1:18" customFormat="1" ht="15.75" customHeight="1" x14ac:dyDescent="0.25">
      <c r="A548" s="626" t="s">
        <v>244</v>
      </c>
      <c r="B548" s="631" t="s">
        <v>447</v>
      </c>
      <c r="C548" s="626" t="s">
        <v>29</v>
      </c>
      <c r="D548" s="627"/>
      <c r="E548" s="627"/>
      <c r="F548" s="627"/>
      <c r="G548" s="626" t="s">
        <v>448</v>
      </c>
      <c r="H548" s="627"/>
      <c r="I548" s="627"/>
      <c r="J548" s="627"/>
      <c r="K548" s="631" t="s">
        <v>449</v>
      </c>
      <c r="L548" s="631" t="s">
        <v>450</v>
      </c>
      <c r="M548" s="627"/>
      <c r="N548" s="627"/>
      <c r="O548" s="627"/>
      <c r="P548" s="627"/>
      <c r="Q548" s="627"/>
      <c r="R548" s="128"/>
    </row>
    <row r="549" spans="1:18" customFormat="1" ht="68.25" customHeight="1" x14ac:dyDescent="0.25">
      <c r="A549" s="627"/>
      <c r="B549" s="627"/>
      <c r="C549" s="186" t="s">
        <v>451</v>
      </c>
      <c r="D549" s="186" t="s">
        <v>34</v>
      </c>
      <c r="E549" s="179" t="s">
        <v>452</v>
      </c>
      <c r="F549" s="186" t="s">
        <v>36</v>
      </c>
      <c r="G549" s="186" t="s">
        <v>20</v>
      </c>
      <c r="H549" s="186" t="s">
        <v>37</v>
      </c>
      <c r="I549" s="186" t="s">
        <v>453</v>
      </c>
      <c r="J549" s="186" t="s">
        <v>22</v>
      </c>
      <c r="K549" s="627"/>
      <c r="L549" s="853" t="s">
        <v>38</v>
      </c>
      <c r="M549" s="853" t="s">
        <v>39</v>
      </c>
      <c r="N549" s="853" t="s">
        <v>40</v>
      </c>
      <c r="O549" s="853" t="s">
        <v>41</v>
      </c>
      <c r="P549" s="853" t="s">
        <v>42</v>
      </c>
      <c r="Q549" s="853" t="s">
        <v>43</v>
      </c>
      <c r="R549" s="128"/>
    </row>
    <row r="550" spans="1:18" customFormat="1" ht="33" customHeight="1" x14ac:dyDescent="0.25">
      <c r="A550" s="494" t="s">
        <v>475</v>
      </c>
      <c r="B550" s="532">
        <f>F550+F551</f>
        <v>340000</v>
      </c>
      <c r="C550" s="118" t="s">
        <v>476</v>
      </c>
      <c r="D550" s="182">
        <v>500</v>
      </c>
      <c r="E550" s="183">
        <v>500</v>
      </c>
      <c r="F550" s="183">
        <f t="shared" ref="F550:F564" si="63">D550*E550</f>
        <v>250000</v>
      </c>
      <c r="G550" s="128" t="s">
        <v>1</v>
      </c>
      <c r="H550" s="128"/>
      <c r="I550" s="128"/>
      <c r="J550" s="128"/>
      <c r="K550" s="612" t="s">
        <v>456</v>
      </c>
      <c r="L550" s="306" t="s">
        <v>124</v>
      </c>
      <c r="M550" s="306" t="s">
        <v>125</v>
      </c>
      <c r="N550" s="128">
        <v>2</v>
      </c>
      <c r="O550" s="128">
        <v>2</v>
      </c>
      <c r="P550" s="128">
        <v>2</v>
      </c>
      <c r="Q550" s="403">
        <v>1</v>
      </c>
      <c r="R550" s="403"/>
    </row>
    <row r="551" spans="1:18" customFormat="1" ht="28.5" customHeight="1" x14ac:dyDescent="0.25">
      <c r="A551" s="627"/>
      <c r="B551" s="628"/>
      <c r="C551" s="118" t="s">
        <v>226</v>
      </c>
      <c r="D551" s="182">
        <v>200</v>
      </c>
      <c r="E551" s="183">
        <v>450</v>
      </c>
      <c r="F551" s="183">
        <f t="shared" si="63"/>
        <v>90000</v>
      </c>
      <c r="G551" s="128" t="s">
        <v>1</v>
      </c>
      <c r="H551" s="128"/>
      <c r="I551" s="128"/>
      <c r="J551" s="128"/>
      <c r="K551" s="627"/>
      <c r="L551" s="306" t="s">
        <v>124</v>
      </c>
      <c r="M551" s="306" t="s">
        <v>125</v>
      </c>
      <c r="N551" s="176">
        <v>3</v>
      </c>
      <c r="O551" s="176">
        <v>1</v>
      </c>
      <c r="P551" s="176">
        <v>1</v>
      </c>
      <c r="Q551" s="176">
        <v>1</v>
      </c>
      <c r="R551" s="403"/>
    </row>
    <row r="552" spans="1:18" customFormat="1" ht="51" customHeight="1" x14ac:dyDescent="0.25">
      <c r="A552" s="494" t="s">
        <v>477</v>
      </c>
      <c r="B552" s="532">
        <f>SUM(F552:F555)</f>
        <v>795000</v>
      </c>
      <c r="C552" s="118" t="s">
        <v>478</v>
      </c>
      <c r="D552" s="182">
        <v>15</v>
      </c>
      <c r="E552" s="183">
        <v>3000</v>
      </c>
      <c r="F552" s="183">
        <f t="shared" si="63"/>
        <v>45000</v>
      </c>
      <c r="G552" s="128"/>
      <c r="H552" s="128" t="s">
        <v>1</v>
      </c>
      <c r="I552" s="128"/>
      <c r="J552" s="128"/>
      <c r="K552" s="612" t="s">
        <v>456</v>
      </c>
      <c r="L552" s="306" t="s">
        <v>124</v>
      </c>
      <c r="M552" s="306" t="s">
        <v>125</v>
      </c>
      <c r="N552" s="176">
        <v>3</v>
      </c>
      <c r="O552" s="176">
        <v>7</v>
      </c>
      <c r="P552" s="176">
        <v>1</v>
      </c>
      <c r="Q552" s="176">
        <v>1</v>
      </c>
      <c r="R552" s="403"/>
    </row>
    <row r="553" spans="1:18" customFormat="1" ht="49.5" customHeight="1" x14ac:dyDescent="0.25">
      <c r="A553" s="627"/>
      <c r="B553" s="628"/>
      <c r="C553" s="118" t="s">
        <v>479</v>
      </c>
      <c r="D553" s="182">
        <v>500</v>
      </c>
      <c r="E553" s="183">
        <v>500</v>
      </c>
      <c r="F553" s="183">
        <f t="shared" si="63"/>
        <v>250000</v>
      </c>
      <c r="G553" s="128"/>
      <c r="H553" s="128" t="s">
        <v>1</v>
      </c>
      <c r="I553" s="128" t="s">
        <v>1</v>
      </c>
      <c r="J553" s="128" t="s">
        <v>1</v>
      </c>
      <c r="K553" s="627"/>
      <c r="L553" s="306" t="s">
        <v>124</v>
      </c>
      <c r="M553" s="306" t="s">
        <v>125</v>
      </c>
      <c r="N553" s="176">
        <v>2</v>
      </c>
      <c r="O553" s="176">
        <v>2</v>
      </c>
      <c r="P553" s="176">
        <v>2</v>
      </c>
      <c r="Q553" s="176">
        <v>1</v>
      </c>
      <c r="R553" s="403"/>
    </row>
    <row r="554" spans="1:18" customFormat="1" ht="70.5" customHeight="1" x14ac:dyDescent="0.25">
      <c r="A554" s="627"/>
      <c r="B554" s="628"/>
      <c r="C554" s="185" t="s">
        <v>480</v>
      </c>
      <c r="D554" s="182">
        <v>1</v>
      </c>
      <c r="E554" s="183">
        <v>150000</v>
      </c>
      <c r="F554" s="183">
        <f t="shared" si="63"/>
        <v>150000</v>
      </c>
      <c r="G554" s="128" t="s">
        <v>1</v>
      </c>
      <c r="H554" s="128" t="s">
        <v>1</v>
      </c>
      <c r="I554" s="128" t="s">
        <v>1</v>
      </c>
      <c r="J554" s="128"/>
      <c r="K554" s="627"/>
      <c r="L554" s="306" t="s">
        <v>124</v>
      </c>
      <c r="M554" s="306" t="s">
        <v>125</v>
      </c>
      <c r="N554" s="176"/>
      <c r="O554" s="176"/>
      <c r="P554" s="176"/>
      <c r="Q554" s="176"/>
      <c r="R554" s="403"/>
    </row>
    <row r="555" spans="1:18" customFormat="1" ht="49.5" customHeight="1" x14ac:dyDescent="0.25">
      <c r="A555" s="627"/>
      <c r="B555" s="628"/>
      <c r="C555" s="118" t="s">
        <v>481</v>
      </c>
      <c r="D555" s="182">
        <v>1</v>
      </c>
      <c r="E555" s="183">
        <v>350000</v>
      </c>
      <c r="F555" s="183">
        <f t="shared" si="63"/>
        <v>350000</v>
      </c>
      <c r="G555" s="128"/>
      <c r="H555" s="128" t="s">
        <v>1</v>
      </c>
      <c r="I555" s="128"/>
      <c r="J555" s="128"/>
      <c r="K555" s="627"/>
      <c r="L555" s="306" t="s">
        <v>124</v>
      </c>
      <c r="M555" s="306" t="s">
        <v>125</v>
      </c>
      <c r="N555" s="176">
        <v>2</v>
      </c>
      <c r="O555" s="176">
        <v>2</v>
      </c>
      <c r="P555" s="176">
        <v>1</v>
      </c>
      <c r="Q555" s="176">
        <v>1</v>
      </c>
      <c r="R555" s="403"/>
    </row>
    <row r="556" spans="1:18" customFormat="1" ht="30" customHeight="1" x14ac:dyDescent="0.25">
      <c r="A556" s="494" t="s">
        <v>482</v>
      </c>
      <c r="B556" s="532">
        <f>F556+F558+F559</f>
        <v>1610000</v>
      </c>
      <c r="C556" s="128" t="s">
        <v>483</v>
      </c>
      <c r="D556" s="182">
        <v>1</v>
      </c>
      <c r="E556" s="183">
        <v>1200000</v>
      </c>
      <c r="F556" s="183">
        <f t="shared" si="63"/>
        <v>1200000</v>
      </c>
      <c r="G556" s="196" t="s">
        <v>1</v>
      </c>
      <c r="H556" s="196" t="s">
        <v>1</v>
      </c>
      <c r="I556" s="196"/>
      <c r="J556" s="196"/>
      <c r="K556" s="612" t="s">
        <v>456</v>
      </c>
      <c r="L556" s="306" t="s">
        <v>124</v>
      </c>
      <c r="M556" s="306" t="s">
        <v>125</v>
      </c>
      <c r="N556" s="176">
        <v>2</v>
      </c>
      <c r="O556" s="176">
        <v>8</v>
      </c>
      <c r="P556" s="176">
        <v>7</v>
      </c>
      <c r="Q556" s="176">
        <v>4</v>
      </c>
      <c r="R556" s="126"/>
    </row>
    <row r="557" spans="1:18" customFormat="1" ht="30" customHeight="1" x14ac:dyDescent="0.25">
      <c r="A557" s="627"/>
      <c r="B557" s="628"/>
      <c r="C557" s="128" t="s">
        <v>476</v>
      </c>
      <c r="D557" s="182">
        <v>500</v>
      </c>
      <c r="E557" s="183">
        <v>500</v>
      </c>
      <c r="F557" s="183">
        <f t="shared" si="63"/>
        <v>250000</v>
      </c>
      <c r="G557" s="196"/>
      <c r="H557" s="196" t="s">
        <v>1</v>
      </c>
      <c r="I557" s="196" t="s">
        <v>1</v>
      </c>
      <c r="J557" s="196"/>
      <c r="K557" s="627"/>
      <c r="L557" s="306" t="s">
        <v>124</v>
      </c>
      <c r="M557" s="306" t="s">
        <v>125</v>
      </c>
      <c r="N557" s="176">
        <v>2</v>
      </c>
      <c r="O557" s="176">
        <v>2</v>
      </c>
      <c r="P557" s="176">
        <v>2</v>
      </c>
      <c r="Q557" s="176">
        <v>1</v>
      </c>
      <c r="R557" s="126"/>
    </row>
    <row r="558" spans="1:18" customFormat="1" ht="46.5" customHeight="1" x14ac:dyDescent="0.25">
      <c r="A558" s="627"/>
      <c r="B558" s="628"/>
      <c r="C558" s="118" t="s">
        <v>481</v>
      </c>
      <c r="D558" s="182">
        <v>1</v>
      </c>
      <c r="E558" s="183">
        <v>350000</v>
      </c>
      <c r="F558" s="183">
        <f t="shared" si="63"/>
        <v>350000</v>
      </c>
      <c r="G558" s="196"/>
      <c r="H558" s="196" t="s">
        <v>1</v>
      </c>
      <c r="I558" s="196" t="s">
        <v>1</v>
      </c>
      <c r="J558" s="196"/>
      <c r="K558" s="627"/>
      <c r="L558" s="306" t="s">
        <v>124</v>
      </c>
      <c r="M558" s="306" t="s">
        <v>125</v>
      </c>
      <c r="N558" s="176">
        <v>2</v>
      </c>
      <c r="O558" s="176">
        <v>2</v>
      </c>
      <c r="P558" s="176">
        <v>1</v>
      </c>
      <c r="Q558" s="176">
        <v>1</v>
      </c>
      <c r="R558" s="126"/>
    </row>
    <row r="559" spans="1:18" customFormat="1" ht="28.5" customHeight="1" x14ac:dyDescent="0.25">
      <c r="A559" s="627"/>
      <c r="B559" s="628"/>
      <c r="C559" s="118" t="s">
        <v>484</v>
      </c>
      <c r="D559" s="182">
        <v>200</v>
      </c>
      <c r="E559" s="183">
        <v>300</v>
      </c>
      <c r="F559" s="183">
        <f t="shared" si="63"/>
        <v>60000</v>
      </c>
      <c r="G559" s="196"/>
      <c r="H559" s="196"/>
      <c r="I559" s="196" t="s">
        <v>1</v>
      </c>
      <c r="J559" s="196"/>
      <c r="K559" s="627"/>
      <c r="L559" s="306" t="s">
        <v>124</v>
      </c>
      <c r="M559" s="306" t="s">
        <v>125</v>
      </c>
      <c r="N559" s="176">
        <v>2</v>
      </c>
      <c r="O559" s="176">
        <v>2</v>
      </c>
      <c r="P559" s="176">
        <v>1</v>
      </c>
      <c r="Q559" s="176">
        <v>1</v>
      </c>
      <c r="R559" s="126"/>
    </row>
    <row r="560" spans="1:18" customFormat="1" ht="39.75" customHeight="1" x14ac:dyDescent="0.25">
      <c r="A560" s="494" t="s">
        <v>485</v>
      </c>
      <c r="B560" s="532">
        <f>F560+F561+F562</f>
        <v>625000</v>
      </c>
      <c r="C560" s="118" t="s">
        <v>486</v>
      </c>
      <c r="D560" s="182">
        <v>50</v>
      </c>
      <c r="E560" s="183">
        <v>500</v>
      </c>
      <c r="F560" s="183">
        <f t="shared" si="63"/>
        <v>25000</v>
      </c>
      <c r="G560" s="196" t="s">
        <v>1</v>
      </c>
      <c r="H560" s="196" t="s">
        <v>1</v>
      </c>
      <c r="I560" s="196" t="s">
        <v>1</v>
      </c>
      <c r="J560" s="196"/>
      <c r="K560" s="612" t="s">
        <v>456</v>
      </c>
      <c r="L560" s="306" t="s">
        <v>124</v>
      </c>
      <c r="M560" s="306" t="s">
        <v>125</v>
      </c>
      <c r="N560" s="176">
        <v>3</v>
      </c>
      <c r="O560" s="176">
        <v>7</v>
      </c>
      <c r="P560" s="176">
        <v>1</v>
      </c>
      <c r="Q560" s="176">
        <v>1</v>
      </c>
      <c r="R560" s="126"/>
    </row>
    <row r="561" spans="1:18" customFormat="1" ht="49.5" customHeight="1" x14ac:dyDescent="0.25">
      <c r="A561" s="627"/>
      <c r="B561" s="628"/>
      <c r="C561" s="118" t="s">
        <v>481</v>
      </c>
      <c r="D561" s="182">
        <v>1</v>
      </c>
      <c r="E561" s="183">
        <v>350000</v>
      </c>
      <c r="F561" s="183">
        <f t="shared" si="63"/>
        <v>350000</v>
      </c>
      <c r="G561" s="196"/>
      <c r="H561" s="196"/>
      <c r="I561" s="196" t="s">
        <v>1</v>
      </c>
      <c r="J561" s="196" t="s">
        <v>1</v>
      </c>
      <c r="K561" s="627"/>
      <c r="L561" s="306" t="s">
        <v>124</v>
      </c>
      <c r="M561" s="306" t="s">
        <v>125</v>
      </c>
      <c r="N561" s="176">
        <v>2</v>
      </c>
      <c r="O561" s="176">
        <v>2</v>
      </c>
      <c r="P561" s="176">
        <v>1</v>
      </c>
      <c r="Q561" s="176">
        <v>1</v>
      </c>
      <c r="R561" s="126"/>
    </row>
    <row r="562" spans="1:18" customFormat="1" ht="49.5" customHeight="1" x14ac:dyDescent="0.25">
      <c r="A562" s="627"/>
      <c r="B562" s="628"/>
      <c r="C562" s="118" t="s">
        <v>476</v>
      </c>
      <c r="D562" s="182">
        <v>500</v>
      </c>
      <c r="E562" s="183">
        <v>500</v>
      </c>
      <c r="F562" s="183">
        <f t="shared" si="63"/>
        <v>250000</v>
      </c>
      <c r="G562" s="196"/>
      <c r="H562" s="196" t="s">
        <v>1</v>
      </c>
      <c r="I562" s="196" t="s">
        <v>1</v>
      </c>
      <c r="J562" s="196"/>
      <c r="K562" s="627"/>
      <c r="L562" s="306" t="s">
        <v>124</v>
      </c>
      <c r="M562" s="306" t="s">
        <v>125</v>
      </c>
      <c r="N562" s="176">
        <v>2</v>
      </c>
      <c r="O562" s="176">
        <v>2</v>
      </c>
      <c r="P562" s="176">
        <v>2</v>
      </c>
      <c r="Q562" s="176">
        <v>1</v>
      </c>
      <c r="R562" s="126"/>
    </row>
    <row r="563" spans="1:18" customFormat="1" ht="66" customHeight="1" x14ac:dyDescent="0.25">
      <c r="A563" s="494" t="s">
        <v>487</v>
      </c>
      <c r="B563" s="532">
        <f>SUM(F563:F565)</f>
        <v>710000</v>
      </c>
      <c r="C563" s="185" t="s">
        <v>488</v>
      </c>
      <c r="D563" s="182">
        <v>1</v>
      </c>
      <c r="E563" s="183">
        <v>150000</v>
      </c>
      <c r="F563" s="183">
        <f t="shared" si="63"/>
        <v>150000</v>
      </c>
      <c r="G563" s="196" t="s">
        <v>1</v>
      </c>
      <c r="H563" s="196" t="s">
        <v>1</v>
      </c>
      <c r="I563" s="196" t="s">
        <v>1</v>
      </c>
      <c r="J563" s="196" t="s">
        <v>1</v>
      </c>
      <c r="K563" s="612" t="s">
        <v>456</v>
      </c>
      <c r="L563" s="306" t="s">
        <v>124</v>
      </c>
      <c r="M563" s="306" t="s">
        <v>125</v>
      </c>
      <c r="N563" s="248"/>
      <c r="O563" s="248"/>
      <c r="P563" s="248"/>
      <c r="Q563" s="248"/>
      <c r="R563" s="126"/>
    </row>
    <row r="564" spans="1:18" customFormat="1" ht="39.75" customHeight="1" x14ac:dyDescent="0.25">
      <c r="A564" s="627"/>
      <c r="B564" s="628"/>
      <c r="C564" s="118" t="s">
        <v>489</v>
      </c>
      <c r="D564" s="182">
        <v>4</v>
      </c>
      <c r="E564" s="183">
        <v>60000</v>
      </c>
      <c r="F564" s="183">
        <f t="shared" si="63"/>
        <v>240000</v>
      </c>
      <c r="G564" s="196" t="s">
        <v>1</v>
      </c>
      <c r="H564" s="196" t="s">
        <v>1</v>
      </c>
      <c r="I564" s="196" t="s">
        <v>1</v>
      </c>
      <c r="J564" s="196" t="s">
        <v>1</v>
      </c>
      <c r="K564" s="627"/>
      <c r="L564" s="306" t="s">
        <v>124</v>
      </c>
      <c r="M564" s="306" t="s">
        <v>125</v>
      </c>
      <c r="N564" s="176">
        <v>1</v>
      </c>
      <c r="O564" s="176">
        <v>1</v>
      </c>
      <c r="P564" s="176">
        <v>2</v>
      </c>
      <c r="Q564" s="176">
        <v>2</v>
      </c>
      <c r="R564" s="126"/>
    </row>
    <row r="565" spans="1:18" customFormat="1" ht="60" customHeight="1" x14ac:dyDescent="0.25">
      <c r="A565" s="627"/>
      <c r="B565" s="628"/>
      <c r="C565" s="118" t="s">
        <v>490</v>
      </c>
      <c r="D565" s="182">
        <v>8</v>
      </c>
      <c r="E565" s="183">
        <v>40000</v>
      </c>
      <c r="F565" s="183">
        <f t="shared" ref="F565:F566" si="64">E565*D565</f>
        <v>320000</v>
      </c>
      <c r="G565" s="196" t="s">
        <v>1</v>
      </c>
      <c r="H565" s="196" t="s">
        <v>1</v>
      </c>
      <c r="I565" s="196" t="s">
        <v>1</v>
      </c>
      <c r="J565" s="196" t="s">
        <v>1</v>
      </c>
      <c r="K565" s="627"/>
      <c r="L565" s="306" t="s">
        <v>124</v>
      </c>
      <c r="M565" s="306" t="s">
        <v>125</v>
      </c>
      <c r="N565" s="176">
        <v>1</v>
      </c>
      <c r="O565" s="176">
        <v>1</v>
      </c>
      <c r="P565" s="176">
        <v>2</v>
      </c>
      <c r="Q565" s="176">
        <v>2</v>
      </c>
      <c r="R565" s="126"/>
    </row>
    <row r="566" spans="1:18" customFormat="1" ht="69" customHeight="1" x14ac:dyDescent="0.25">
      <c r="A566" s="494" t="s">
        <v>491</v>
      </c>
      <c r="B566" s="531">
        <f>SUM(F566:F569)</f>
        <v>795000</v>
      </c>
      <c r="C566" s="185" t="s">
        <v>488</v>
      </c>
      <c r="D566" s="182">
        <v>1</v>
      </c>
      <c r="E566" s="183">
        <v>150000</v>
      </c>
      <c r="F566" s="183">
        <f t="shared" si="64"/>
        <v>150000</v>
      </c>
      <c r="G566" s="196"/>
      <c r="H566" s="196" t="s">
        <v>1</v>
      </c>
      <c r="I566" s="196" t="s">
        <v>1</v>
      </c>
      <c r="J566" s="196"/>
      <c r="K566" s="612" t="s">
        <v>456</v>
      </c>
      <c r="L566" s="306" t="s">
        <v>124</v>
      </c>
      <c r="M566" s="306" t="s">
        <v>125</v>
      </c>
      <c r="N566" s="248"/>
      <c r="O566" s="248"/>
      <c r="P566" s="248"/>
      <c r="Q566" s="248"/>
      <c r="R566" s="126"/>
    </row>
    <row r="567" spans="1:18" customFormat="1" ht="54" customHeight="1" x14ac:dyDescent="0.25">
      <c r="A567" s="627"/>
      <c r="B567" s="628"/>
      <c r="C567" s="118" t="s">
        <v>478</v>
      </c>
      <c r="D567" s="182">
        <v>15</v>
      </c>
      <c r="E567" s="183">
        <v>3000</v>
      </c>
      <c r="F567" s="183">
        <f t="shared" ref="F567:F569" si="65">D567*E567</f>
        <v>45000</v>
      </c>
      <c r="G567" s="196"/>
      <c r="H567" s="196" t="s">
        <v>1</v>
      </c>
      <c r="I567" s="196" t="s">
        <v>1</v>
      </c>
      <c r="J567" s="196"/>
      <c r="K567" s="627"/>
      <c r="L567" s="306" t="s">
        <v>124</v>
      </c>
      <c r="M567" s="306" t="s">
        <v>125</v>
      </c>
      <c r="N567" s="176">
        <v>3</v>
      </c>
      <c r="O567" s="176">
        <v>7</v>
      </c>
      <c r="P567" s="176">
        <v>1</v>
      </c>
      <c r="Q567" s="176">
        <v>1</v>
      </c>
      <c r="R567" s="126"/>
    </row>
    <row r="568" spans="1:18" customFormat="1" ht="33" customHeight="1" x14ac:dyDescent="0.25">
      <c r="A568" s="627"/>
      <c r="B568" s="628"/>
      <c r="C568" s="118" t="s">
        <v>492</v>
      </c>
      <c r="D568" s="182">
        <v>500</v>
      </c>
      <c r="E568" s="183">
        <v>500</v>
      </c>
      <c r="F568" s="183">
        <f t="shared" si="65"/>
        <v>250000</v>
      </c>
      <c r="G568" s="196"/>
      <c r="H568" s="196"/>
      <c r="I568" s="196" t="s">
        <v>1</v>
      </c>
      <c r="J568" s="196" t="s">
        <v>1</v>
      </c>
      <c r="K568" s="627"/>
      <c r="L568" s="306" t="s">
        <v>124</v>
      </c>
      <c r="M568" s="306" t="s">
        <v>125</v>
      </c>
      <c r="N568" s="176">
        <v>2</v>
      </c>
      <c r="O568" s="176">
        <v>2</v>
      </c>
      <c r="P568" s="176">
        <v>2</v>
      </c>
      <c r="Q568" s="176">
        <v>1</v>
      </c>
      <c r="R568" s="126"/>
    </row>
    <row r="569" spans="1:18" customFormat="1" ht="53.25" customHeight="1" x14ac:dyDescent="0.25">
      <c r="A569" s="627"/>
      <c r="B569" s="628"/>
      <c r="C569" s="118" t="s">
        <v>481</v>
      </c>
      <c r="D569" s="182">
        <v>1</v>
      </c>
      <c r="E569" s="183">
        <v>350000</v>
      </c>
      <c r="F569" s="183">
        <f t="shared" si="65"/>
        <v>350000</v>
      </c>
      <c r="G569" s="196"/>
      <c r="H569" s="196"/>
      <c r="I569" s="196" t="s">
        <v>1</v>
      </c>
      <c r="J569" s="196"/>
      <c r="K569" s="627"/>
      <c r="L569" s="306" t="s">
        <v>124</v>
      </c>
      <c r="M569" s="306" t="s">
        <v>125</v>
      </c>
      <c r="N569" s="176">
        <v>2</v>
      </c>
      <c r="O569" s="176">
        <v>2</v>
      </c>
      <c r="P569" s="176">
        <v>1</v>
      </c>
      <c r="Q569" s="176">
        <v>1</v>
      </c>
      <c r="R569" s="126"/>
    </row>
    <row r="570" spans="1:18" x14ac:dyDescent="0.25">
      <c r="A570" s="755" t="s">
        <v>2</v>
      </c>
      <c r="B570" s="854" t="s">
        <v>0</v>
      </c>
      <c r="C570" s="308"/>
      <c r="D570" s="855"/>
      <c r="E570" s="352"/>
      <c r="F570" s="352"/>
      <c r="G570" s="128"/>
      <c r="H570" s="128"/>
      <c r="I570" s="128"/>
      <c r="J570" s="128"/>
      <c r="K570" s="126"/>
      <c r="L570" s="126"/>
      <c r="M570" s="126"/>
      <c r="N570" s="126"/>
      <c r="O570" s="126"/>
      <c r="P570" s="126"/>
      <c r="Q570" s="126"/>
      <c r="R570" s="202"/>
    </row>
    <row r="571" spans="1:18" x14ac:dyDescent="0.25">
      <c r="A571" s="755" t="s">
        <v>3</v>
      </c>
      <c r="B571" s="854" t="s">
        <v>0</v>
      </c>
      <c r="C571" s="308"/>
      <c r="D571" s="855"/>
      <c r="E571" s="352"/>
      <c r="F571" s="352"/>
      <c r="G571" s="128"/>
      <c r="H571" s="128"/>
      <c r="I571" s="128"/>
      <c r="J571" s="128"/>
      <c r="K571" s="126"/>
      <c r="L571" s="126"/>
      <c r="M571" s="126"/>
      <c r="N571" s="126"/>
      <c r="O571" s="126"/>
      <c r="P571" s="126"/>
      <c r="Q571" s="126"/>
      <c r="R571" s="202"/>
    </row>
    <row r="572" spans="1:18" ht="30" customHeight="1" x14ac:dyDescent="0.25">
      <c r="A572" s="755" t="s">
        <v>3</v>
      </c>
      <c r="B572" s="546" t="s">
        <v>493</v>
      </c>
      <c r="C572" s="856"/>
      <c r="D572" s="855"/>
      <c r="E572" s="352"/>
      <c r="F572" s="352"/>
      <c r="G572" s="128"/>
      <c r="H572" s="128"/>
      <c r="I572" s="128"/>
      <c r="J572" s="128"/>
      <c r="K572" s="126"/>
      <c r="L572" s="126"/>
      <c r="M572" s="126"/>
      <c r="N572" s="126"/>
      <c r="O572" s="126"/>
      <c r="P572" s="126"/>
      <c r="Q572" s="126"/>
      <c r="R572" s="202"/>
    </row>
    <row r="573" spans="1:18" x14ac:dyDescent="0.25">
      <c r="A573" s="755" t="s">
        <v>5</v>
      </c>
      <c r="B573" s="754"/>
      <c r="C573" s="856"/>
      <c r="D573" s="855"/>
      <c r="E573" s="352"/>
      <c r="F573" s="352"/>
      <c r="G573" s="128"/>
      <c r="H573" s="128"/>
      <c r="I573" s="128"/>
      <c r="J573" s="128"/>
      <c r="K573" s="126"/>
      <c r="L573" s="126"/>
      <c r="M573" s="126"/>
      <c r="N573" s="126"/>
      <c r="O573" s="126"/>
      <c r="P573" s="126"/>
      <c r="Q573" s="126"/>
      <c r="R573" s="202"/>
    </row>
    <row r="574" spans="1:18" x14ac:dyDescent="0.25">
      <c r="A574" s="755" t="s">
        <v>7</v>
      </c>
      <c r="B574" s="854"/>
      <c r="C574" s="308"/>
      <c r="D574" s="855"/>
      <c r="E574" s="352"/>
      <c r="F574" s="352"/>
      <c r="G574" s="128"/>
      <c r="H574" s="128"/>
      <c r="I574" s="128"/>
      <c r="J574" s="128"/>
      <c r="K574" s="126"/>
      <c r="L574" s="126"/>
      <c r="M574" s="126"/>
      <c r="N574" s="126"/>
      <c r="O574" s="126"/>
      <c r="P574" s="126"/>
      <c r="Q574" s="126"/>
      <c r="R574" s="202"/>
    </row>
    <row r="575" spans="1:18" x14ac:dyDescent="0.25">
      <c r="A575" s="755" t="s">
        <v>494</v>
      </c>
      <c r="B575" s="854"/>
      <c r="C575" s="308"/>
      <c r="D575" s="855"/>
      <c r="E575" s="352"/>
      <c r="F575" s="352"/>
      <c r="G575" s="128"/>
      <c r="H575" s="128"/>
      <c r="I575" s="128"/>
      <c r="J575" s="128"/>
      <c r="K575" s="126"/>
      <c r="L575" s="126"/>
      <c r="M575" s="126"/>
      <c r="N575" s="126"/>
      <c r="O575" s="126"/>
      <c r="P575" s="126"/>
      <c r="Q575" s="126"/>
      <c r="R575" s="202"/>
    </row>
    <row r="576" spans="1:18" x14ac:dyDescent="0.25">
      <c r="A576" s="755" t="s">
        <v>9</v>
      </c>
      <c r="B576" s="546"/>
      <c r="C576" s="856"/>
      <c r="D576" s="856"/>
      <c r="E576" s="352"/>
      <c r="F576" s="352"/>
      <c r="G576" s="128"/>
      <c r="H576" s="128"/>
      <c r="I576" s="128"/>
      <c r="J576" s="128"/>
      <c r="K576" s="126"/>
      <c r="L576" s="126"/>
      <c r="M576" s="126"/>
      <c r="N576" s="126"/>
      <c r="O576" s="126"/>
      <c r="P576" s="126"/>
      <c r="Q576" s="126"/>
      <c r="R576" s="202"/>
    </row>
    <row r="577" spans="1:18" x14ac:dyDescent="0.25">
      <c r="A577" s="755" t="s">
        <v>432</v>
      </c>
      <c r="B577" s="546"/>
      <c r="C577" s="856"/>
      <c r="D577" s="856"/>
      <c r="E577" s="352"/>
      <c r="F577" s="352"/>
      <c r="G577" s="128"/>
      <c r="H577" s="128"/>
      <c r="I577" s="128"/>
      <c r="J577" s="128"/>
      <c r="K577" s="126"/>
      <c r="L577" s="126"/>
      <c r="M577" s="126"/>
      <c r="N577" s="126"/>
      <c r="O577" s="126"/>
      <c r="P577" s="126"/>
      <c r="Q577" s="126"/>
      <c r="R577" s="202"/>
    </row>
    <row r="578" spans="1:18" ht="18" customHeight="1" x14ac:dyDescent="0.25">
      <c r="A578" s="755"/>
      <c r="B578" s="854"/>
      <c r="C578" s="308"/>
      <c r="D578" s="128"/>
      <c r="E578" s="352"/>
      <c r="F578" s="352"/>
      <c r="G578" s="128"/>
      <c r="H578" s="128"/>
      <c r="I578" s="128"/>
      <c r="J578" s="857" t="s">
        <v>102</v>
      </c>
      <c r="K578" s="858">
        <f>+K582+K606+K641</f>
        <v>84568545</v>
      </c>
      <c r="L578" s="126"/>
      <c r="M578" s="126"/>
      <c r="N578" s="126"/>
      <c r="O578" s="126"/>
      <c r="P578" s="126"/>
      <c r="Q578" s="126"/>
      <c r="R578" s="202"/>
    </row>
    <row r="579" spans="1:18" x14ac:dyDescent="0.25">
      <c r="A579" s="830" t="s">
        <v>495</v>
      </c>
      <c r="B579" s="859"/>
      <c r="C579" s="230"/>
      <c r="D579" s="128"/>
      <c r="E579" s="859"/>
      <c r="F579" s="859"/>
      <c r="G579" s="209"/>
      <c r="H579" s="209"/>
      <c r="I579" s="209"/>
      <c r="J579" s="209"/>
      <c r="K579" s="202"/>
      <c r="L579" s="202"/>
      <c r="M579" s="126"/>
      <c r="N579" s="126"/>
      <c r="O579" s="126"/>
      <c r="P579" s="126"/>
      <c r="Q579" s="126"/>
      <c r="R579" s="202"/>
    </row>
    <row r="580" spans="1:18" x14ac:dyDescent="0.25">
      <c r="A580" s="533" t="s">
        <v>436</v>
      </c>
      <c r="B580" s="535" t="s">
        <v>437</v>
      </c>
      <c r="C580" s="533" t="s">
        <v>438</v>
      </c>
      <c r="D580" s="533" t="s">
        <v>439</v>
      </c>
      <c r="E580" s="535" t="s">
        <v>440</v>
      </c>
      <c r="F580" s="535" t="s">
        <v>441</v>
      </c>
      <c r="G580" s="537" t="s">
        <v>442</v>
      </c>
      <c r="H580" s="534"/>
      <c r="I580" s="534"/>
      <c r="J580" s="534"/>
      <c r="K580" s="533" t="s">
        <v>18</v>
      </c>
      <c r="L580" s="533" t="s">
        <v>19</v>
      </c>
      <c r="M580" s="533"/>
      <c r="N580" s="533"/>
      <c r="O580" s="533"/>
      <c r="P580" s="533"/>
      <c r="Q580" s="533"/>
      <c r="R580" s="202"/>
    </row>
    <row r="581" spans="1:18" ht="30.75" customHeight="1" x14ac:dyDescent="0.25">
      <c r="A581" s="534"/>
      <c r="B581" s="536"/>
      <c r="C581" s="534"/>
      <c r="D581" s="534"/>
      <c r="E581" s="536"/>
      <c r="F581" s="536"/>
      <c r="G581" s="188" t="s">
        <v>20</v>
      </c>
      <c r="H581" s="188" t="s">
        <v>37</v>
      </c>
      <c r="I581" s="188" t="s">
        <v>21</v>
      </c>
      <c r="J581" s="188" t="s">
        <v>22</v>
      </c>
      <c r="K581" s="533"/>
      <c r="L581" s="533"/>
      <c r="M581" s="533"/>
      <c r="N581" s="533"/>
      <c r="O581" s="533"/>
      <c r="P581" s="533"/>
      <c r="Q581" s="533"/>
      <c r="R581" s="202"/>
    </row>
    <row r="582" spans="1:18" ht="102.75" customHeight="1" x14ac:dyDescent="0.25">
      <c r="A582" s="99" t="s">
        <v>496</v>
      </c>
      <c r="B582" s="189" t="s">
        <v>497</v>
      </c>
      <c r="C582" s="118" t="s">
        <v>498</v>
      </c>
      <c r="D582" s="118" t="s">
        <v>499</v>
      </c>
      <c r="E582" s="374">
        <v>350</v>
      </c>
      <c r="F582" s="374">
        <v>250</v>
      </c>
      <c r="G582" s="196"/>
      <c r="H582" s="196">
        <v>125</v>
      </c>
      <c r="I582" s="196"/>
      <c r="J582" s="196">
        <v>125</v>
      </c>
      <c r="K582" s="130">
        <f>+B587+B592+B595+B599</f>
        <v>1684100</v>
      </c>
      <c r="L582" s="625"/>
      <c r="M582" s="625"/>
      <c r="N582" s="625"/>
      <c r="O582" s="625"/>
      <c r="P582" s="625"/>
      <c r="Q582" s="625"/>
      <c r="R582" s="202"/>
    </row>
    <row r="583" spans="1:18" x14ac:dyDescent="0.25">
      <c r="A583" s="198"/>
      <c r="B583" s="860"/>
      <c r="C583" s="198"/>
      <c r="D583" s="118"/>
      <c r="E583" s="416"/>
      <c r="F583" s="416"/>
      <c r="G583" s="196"/>
      <c r="H583" s="196"/>
      <c r="I583" s="196"/>
      <c r="J583" s="196"/>
      <c r="K583" s="184"/>
      <c r="L583" s="184"/>
      <c r="M583" s="198"/>
      <c r="N583" s="198"/>
      <c r="O583" s="198"/>
      <c r="P583" s="198"/>
      <c r="Q583" s="198"/>
      <c r="R583" s="202"/>
    </row>
    <row r="584" spans="1:18" x14ac:dyDescent="0.25">
      <c r="A584" s="830" t="s">
        <v>500</v>
      </c>
      <c r="B584" s="861"/>
      <c r="C584" s="862"/>
      <c r="D584" s="226"/>
      <c r="E584" s="861"/>
      <c r="F584" s="861"/>
      <c r="G584" s="190"/>
      <c r="H584" s="190"/>
      <c r="I584" s="190"/>
      <c r="J584" s="190"/>
      <c r="K584" s="273"/>
      <c r="L584" s="273"/>
      <c r="M584" s="403"/>
      <c r="N584" s="403"/>
      <c r="O584" s="403"/>
      <c r="P584" s="403"/>
      <c r="Q584" s="403"/>
      <c r="R584" s="202"/>
    </row>
    <row r="585" spans="1:18" x14ac:dyDescent="0.25">
      <c r="A585" s="541" t="s">
        <v>244</v>
      </c>
      <c r="B585" s="535" t="s">
        <v>447</v>
      </c>
      <c r="C585" s="542" t="s">
        <v>29</v>
      </c>
      <c r="D585" s="542"/>
      <c r="E585" s="542"/>
      <c r="F585" s="542"/>
      <c r="G585" s="542" t="s">
        <v>448</v>
      </c>
      <c r="H585" s="543"/>
      <c r="I585" s="543"/>
      <c r="J585" s="543"/>
      <c r="K585" s="533" t="s">
        <v>449</v>
      </c>
      <c r="L585" s="542" t="s">
        <v>501</v>
      </c>
      <c r="M585" s="542"/>
      <c r="N585" s="542"/>
      <c r="O585" s="542"/>
      <c r="P585" s="542"/>
      <c r="Q585" s="542"/>
      <c r="R585" s="202"/>
    </row>
    <row r="586" spans="1:18" ht="55.5" customHeight="1" x14ac:dyDescent="0.25">
      <c r="A586" s="541"/>
      <c r="B586" s="535"/>
      <c r="C586" s="188" t="s">
        <v>451</v>
      </c>
      <c r="D586" s="188" t="s">
        <v>34</v>
      </c>
      <c r="E586" s="193" t="s">
        <v>452</v>
      </c>
      <c r="F586" s="193" t="s">
        <v>36</v>
      </c>
      <c r="G586" s="188" t="s">
        <v>20</v>
      </c>
      <c r="H586" s="188" t="s">
        <v>37</v>
      </c>
      <c r="I586" s="188" t="s">
        <v>453</v>
      </c>
      <c r="J586" s="188" t="s">
        <v>22</v>
      </c>
      <c r="K586" s="533"/>
      <c r="L586" s="194" t="s">
        <v>38</v>
      </c>
      <c r="M586" s="194" t="s">
        <v>39</v>
      </c>
      <c r="N586" s="194" t="s">
        <v>40</v>
      </c>
      <c r="O586" s="194" t="s">
        <v>41</v>
      </c>
      <c r="P586" s="194" t="s">
        <v>42</v>
      </c>
      <c r="Q586" s="194" t="s">
        <v>43</v>
      </c>
      <c r="R586" s="202"/>
    </row>
    <row r="587" spans="1:18" s="191" customFormat="1" ht="17.25" customHeight="1" x14ac:dyDescent="0.2">
      <c r="A587" s="863" t="s">
        <v>502</v>
      </c>
      <c r="B587" s="864">
        <f>F587+F588+F589+F590+F591</f>
        <v>587000</v>
      </c>
      <c r="C587" s="199" t="s">
        <v>85</v>
      </c>
      <c r="D587" s="865">
        <v>182</v>
      </c>
      <c r="E587" s="866">
        <v>250</v>
      </c>
      <c r="F587" s="866">
        <f>E587*D587</f>
        <v>45500</v>
      </c>
      <c r="G587" s="867"/>
      <c r="H587" s="868" t="s">
        <v>1</v>
      </c>
      <c r="I587" s="868" t="s">
        <v>1</v>
      </c>
      <c r="J587" s="867"/>
      <c r="K587" s="560" t="s">
        <v>140</v>
      </c>
      <c r="L587" s="869">
        <v>12</v>
      </c>
      <c r="M587" s="870" t="s">
        <v>125</v>
      </c>
      <c r="N587" s="869">
        <v>3</v>
      </c>
      <c r="O587" s="869">
        <v>7</v>
      </c>
      <c r="P587" s="869">
        <v>1</v>
      </c>
      <c r="Q587" s="869">
        <v>2</v>
      </c>
      <c r="R587" s="871"/>
    </row>
    <row r="588" spans="1:18" s="191" customFormat="1" ht="16.5" customHeight="1" x14ac:dyDescent="0.2">
      <c r="A588" s="863"/>
      <c r="B588" s="864"/>
      <c r="C588" s="199" t="s">
        <v>154</v>
      </c>
      <c r="D588" s="865">
        <v>48</v>
      </c>
      <c r="E588" s="866">
        <v>1200</v>
      </c>
      <c r="F588" s="866">
        <f t="shared" ref="F588:F590" si="66">E588*D588</f>
        <v>57600</v>
      </c>
      <c r="G588" s="867"/>
      <c r="H588" s="868"/>
      <c r="I588" s="868"/>
      <c r="J588" s="867"/>
      <c r="K588" s="560"/>
      <c r="L588" s="869">
        <v>12</v>
      </c>
      <c r="M588" s="870" t="s">
        <v>125</v>
      </c>
      <c r="N588" s="869">
        <v>2</v>
      </c>
      <c r="O588" s="869">
        <v>3</v>
      </c>
      <c r="P588" s="869">
        <v>1</v>
      </c>
      <c r="Q588" s="869">
        <v>1</v>
      </c>
      <c r="R588" s="871"/>
    </row>
    <row r="589" spans="1:18" s="191" customFormat="1" ht="15.75" customHeight="1" x14ac:dyDescent="0.2">
      <c r="A589" s="863"/>
      <c r="B589" s="864"/>
      <c r="C589" s="199" t="s">
        <v>155</v>
      </c>
      <c r="D589" s="865">
        <v>24</v>
      </c>
      <c r="E589" s="866">
        <v>1000</v>
      </c>
      <c r="F589" s="866">
        <f t="shared" si="66"/>
        <v>24000</v>
      </c>
      <c r="G589" s="867"/>
      <c r="H589" s="868"/>
      <c r="I589" s="868"/>
      <c r="J589" s="867"/>
      <c r="K589" s="560"/>
      <c r="L589" s="869">
        <v>12</v>
      </c>
      <c r="M589" s="870" t="s">
        <v>125</v>
      </c>
      <c r="N589" s="869">
        <v>2</v>
      </c>
      <c r="O589" s="869">
        <v>3</v>
      </c>
      <c r="P589" s="869">
        <v>1</v>
      </c>
      <c r="Q589" s="869">
        <v>1</v>
      </c>
      <c r="R589" s="871"/>
    </row>
    <row r="590" spans="1:18" s="191" customFormat="1" ht="15.75" customHeight="1" x14ac:dyDescent="0.2">
      <c r="A590" s="863"/>
      <c r="B590" s="864"/>
      <c r="C590" s="199" t="s">
        <v>226</v>
      </c>
      <c r="D590" s="865">
        <v>840</v>
      </c>
      <c r="E590" s="866">
        <v>450</v>
      </c>
      <c r="F590" s="866">
        <f t="shared" si="66"/>
        <v>378000</v>
      </c>
      <c r="G590" s="867"/>
      <c r="H590" s="868"/>
      <c r="I590" s="868"/>
      <c r="J590" s="867"/>
      <c r="K590" s="560"/>
      <c r="L590" s="869">
        <v>12</v>
      </c>
      <c r="M590" s="870" t="s">
        <v>125</v>
      </c>
      <c r="N590" s="869">
        <v>3</v>
      </c>
      <c r="O590" s="869">
        <v>1</v>
      </c>
      <c r="P590" s="869">
        <v>1</v>
      </c>
      <c r="Q590" s="869">
        <v>1</v>
      </c>
      <c r="R590" s="871"/>
    </row>
    <row r="591" spans="1:18" s="192" customFormat="1" ht="15.75" customHeight="1" x14ac:dyDescent="0.2">
      <c r="A591" s="863"/>
      <c r="B591" s="864"/>
      <c r="C591" s="199" t="s">
        <v>503</v>
      </c>
      <c r="D591" s="869">
        <v>420</v>
      </c>
      <c r="E591" s="872">
        <v>195</v>
      </c>
      <c r="F591" s="866">
        <f>E591*D591</f>
        <v>81900</v>
      </c>
      <c r="G591" s="867"/>
      <c r="H591" s="868"/>
      <c r="I591" s="868"/>
      <c r="J591" s="867"/>
      <c r="K591" s="560"/>
      <c r="L591" s="869">
        <v>12</v>
      </c>
      <c r="M591" s="870" t="s">
        <v>125</v>
      </c>
      <c r="N591" s="869">
        <v>3</v>
      </c>
      <c r="O591" s="869">
        <v>9</v>
      </c>
      <c r="P591" s="869">
        <v>2</v>
      </c>
      <c r="Q591" s="869">
        <v>1</v>
      </c>
      <c r="R591" s="873"/>
    </row>
    <row r="592" spans="1:18" s="192" customFormat="1" ht="20.25" customHeight="1" x14ac:dyDescent="0.2">
      <c r="A592" s="621" t="s">
        <v>504</v>
      </c>
      <c r="B592" s="864">
        <f>SUM(F592:F594)</f>
        <v>579900</v>
      </c>
      <c r="C592" s="199" t="s">
        <v>505</v>
      </c>
      <c r="D592" s="869">
        <v>80</v>
      </c>
      <c r="E592" s="872">
        <v>1500</v>
      </c>
      <c r="F592" s="872">
        <f>D592*E592</f>
        <v>120000</v>
      </c>
      <c r="G592" s="874"/>
      <c r="H592" s="874" t="s">
        <v>1</v>
      </c>
      <c r="I592" s="874" t="s">
        <v>1</v>
      </c>
      <c r="J592" s="874"/>
      <c r="K592" s="620" t="s">
        <v>140</v>
      </c>
      <c r="L592" s="869">
        <v>12</v>
      </c>
      <c r="M592" s="870" t="s">
        <v>125</v>
      </c>
      <c r="N592" s="869">
        <v>2</v>
      </c>
      <c r="O592" s="869">
        <v>8</v>
      </c>
      <c r="P592" s="869">
        <v>7</v>
      </c>
      <c r="Q592" s="869">
        <v>4</v>
      </c>
      <c r="R592" s="873"/>
    </row>
    <row r="593" spans="1:18" s="192" customFormat="1" ht="15.75" customHeight="1" x14ac:dyDescent="0.2">
      <c r="A593" s="617"/>
      <c r="B593" s="875"/>
      <c r="C593" s="199" t="s">
        <v>226</v>
      </c>
      <c r="D593" s="869">
        <v>840</v>
      </c>
      <c r="E593" s="872">
        <v>450</v>
      </c>
      <c r="F593" s="872">
        <f t="shared" ref="F593:F594" si="67">D593*E593</f>
        <v>378000</v>
      </c>
      <c r="G593" s="874"/>
      <c r="H593" s="874"/>
      <c r="I593" s="874"/>
      <c r="J593" s="874"/>
      <c r="K593" s="620"/>
      <c r="L593" s="869">
        <v>12</v>
      </c>
      <c r="M593" s="870" t="s">
        <v>125</v>
      </c>
      <c r="N593" s="869">
        <v>3</v>
      </c>
      <c r="O593" s="869">
        <v>1</v>
      </c>
      <c r="P593" s="869">
        <v>1</v>
      </c>
      <c r="Q593" s="869">
        <v>1</v>
      </c>
      <c r="R593" s="873"/>
    </row>
    <row r="594" spans="1:18" s="192" customFormat="1" ht="15.75" customHeight="1" x14ac:dyDescent="0.2">
      <c r="A594" s="617"/>
      <c r="B594" s="875"/>
      <c r="C594" s="199" t="s">
        <v>503</v>
      </c>
      <c r="D594" s="869">
        <v>420</v>
      </c>
      <c r="E594" s="872">
        <v>195</v>
      </c>
      <c r="F594" s="872">
        <f t="shared" si="67"/>
        <v>81900</v>
      </c>
      <c r="G594" s="874"/>
      <c r="H594" s="874"/>
      <c r="I594" s="874"/>
      <c r="J594" s="874"/>
      <c r="K594" s="620"/>
      <c r="L594" s="869">
        <v>12</v>
      </c>
      <c r="M594" s="870" t="s">
        <v>125</v>
      </c>
      <c r="N594" s="869">
        <v>3</v>
      </c>
      <c r="O594" s="869">
        <v>9</v>
      </c>
      <c r="P594" s="869">
        <v>2</v>
      </c>
      <c r="Q594" s="869">
        <v>1</v>
      </c>
      <c r="R594" s="873"/>
    </row>
    <row r="595" spans="1:18" ht="15.75" customHeight="1" x14ac:dyDescent="0.25">
      <c r="A595" s="621" t="s">
        <v>506</v>
      </c>
      <c r="B595" s="876">
        <f>F595+F596+F597+F598</f>
        <v>254700</v>
      </c>
      <c r="C595" s="199" t="s">
        <v>85</v>
      </c>
      <c r="D595" s="869">
        <v>30</v>
      </c>
      <c r="E595" s="872">
        <v>250</v>
      </c>
      <c r="F595" s="872">
        <f>D595*E595</f>
        <v>7500</v>
      </c>
      <c r="G595" s="874"/>
      <c r="H595" s="874" t="s">
        <v>1</v>
      </c>
      <c r="I595" s="874"/>
      <c r="J595" s="874"/>
      <c r="K595" s="874" t="s">
        <v>140</v>
      </c>
      <c r="L595" s="869">
        <v>12</v>
      </c>
      <c r="M595" s="870" t="s">
        <v>125</v>
      </c>
      <c r="N595" s="869">
        <v>3</v>
      </c>
      <c r="O595" s="869">
        <v>7</v>
      </c>
      <c r="P595" s="869">
        <v>1</v>
      </c>
      <c r="Q595" s="869">
        <v>2</v>
      </c>
      <c r="R595" s="202"/>
    </row>
    <row r="596" spans="1:18" ht="23.25" customHeight="1" x14ac:dyDescent="0.25">
      <c r="A596" s="617"/>
      <c r="B596" s="876"/>
      <c r="C596" s="199" t="s">
        <v>68</v>
      </c>
      <c r="D596" s="869">
        <v>180</v>
      </c>
      <c r="E596" s="872">
        <v>450</v>
      </c>
      <c r="F596" s="872">
        <f t="shared" ref="F596:F598" si="68">D596*E596</f>
        <v>81000</v>
      </c>
      <c r="G596" s="874"/>
      <c r="H596" s="874"/>
      <c r="I596" s="874"/>
      <c r="J596" s="874"/>
      <c r="K596" s="874"/>
      <c r="L596" s="869">
        <v>12</v>
      </c>
      <c r="M596" s="870" t="s">
        <v>125</v>
      </c>
      <c r="N596" s="869">
        <v>3</v>
      </c>
      <c r="O596" s="869">
        <v>1</v>
      </c>
      <c r="P596" s="869">
        <v>1</v>
      </c>
      <c r="Q596" s="869">
        <v>1</v>
      </c>
      <c r="R596" s="202"/>
    </row>
    <row r="597" spans="1:18" ht="23.25" customHeight="1" x14ac:dyDescent="0.25">
      <c r="A597" s="617"/>
      <c r="B597" s="876"/>
      <c r="C597" s="199" t="s">
        <v>64</v>
      </c>
      <c r="D597" s="869">
        <v>180</v>
      </c>
      <c r="E597" s="872">
        <v>750</v>
      </c>
      <c r="F597" s="872">
        <f t="shared" si="68"/>
        <v>135000</v>
      </c>
      <c r="G597" s="874"/>
      <c r="H597" s="874"/>
      <c r="I597" s="874"/>
      <c r="J597" s="874"/>
      <c r="K597" s="874"/>
      <c r="L597" s="869">
        <v>12</v>
      </c>
      <c r="M597" s="870" t="s">
        <v>125</v>
      </c>
      <c r="N597" s="869">
        <v>3</v>
      </c>
      <c r="O597" s="869">
        <v>1</v>
      </c>
      <c r="P597" s="869">
        <v>1</v>
      </c>
      <c r="Q597" s="869">
        <v>1</v>
      </c>
      <c r="R597" s="202"/>
    </row>
    <row r="598" spans="1:18" ht="23.25" customHeight="1" x14ac:dyDescent="0.25">
      <c r="A598" s="617"/>
      <c r="B598" s="876"/>
      <c r="C598" s="199" t="s">
        <v>503</v>
      </c>
      <c r="D598" s="869">
        <v>160</v>
      </c>
      <c r="E598" s="872">
        <v>195</v>
      </c>
      <c r="F598" s="872">
        <f t="shared" si="68"/>
        <v>31200</v>
      </c>
      <c r="G598" s="874"/>
      <c r="H598" s="874"/>
      <c r="I598" s="874"/>
      <c r="J598" s="874"/>
      <c r="K598" s="874"/>
      <c r="L598" s="869">
        <v>12</v>
      </c>
      <c r="M598" s="870" t="s">
        <v>125</v>
      </c>
      <c r="N598" s="869">
        <v>3</v>
      </c>
      <c r="O598" s="869">
        <v>9</v>
      </c>
      <c r="P598" s="869">
        <v>2</v>
      </c>
      <c r="Q598" s="869">
        <v>1</v>
      </c>
      <c r="R598" s="202"/>
    </row>
    <row r="599" spans="1:18" ht="51.75" customHeight="1" x14ac:dyDescent="0.25">
      <c r="A599" s="621" t="s">
        <v>507</v>
      </c>
      <c r="B599" s="877">
        <f>F599+F600</f>
        <v>262500</v>
      </c>
      <c r="C599" s="199" t="s">
        <v>85</v>
      </c>
      <c r="D599" s="869">
        <v>150</v>
      </c>
      <c r="E599" s="872">
        <v>250</v>
      </c>
      <c r="F599" s="872">
        <f>D599*E599</f>
        <v>37500</v>
      </c>
      <c r="G599" s="878" t="s">
        <v>1</v>
      </c>
      <c r="H599" s="878" t="s">
        <v>1</v>
      </c>
      <c r="I599" s="878" t="s">
        <v>1</v>
      </c>
      <c r="J599" s="878" t="s">
        <v>1</v>
      </c>
      <c r="K599" s="620" t="s">
        <v>140</v>
      </c>
      <c r="L599" s="869">
        <v>12</v>
      </c>
      <c r="M599" s="870" t="s">
        <v>125</v>
      </c>
      <c r="N599" s="869">
        <v>3</v>
      </c>
      <c r="O599" s="869">
        <v>7</v>
      </c>
      <c r="P599" s="869">
        <v>1</v>
      </c>
      <c r="Q599" s="869">
        <v>2</v>
      </c>
      <c r="R599" s="202"/>
    </row>
    <row r="600" spans="1:18" ht="51.75" customHeight="1" x14ac:dyDescent="0.25">
      <c r="A600" s="617"/>
      <c r="B600" s="879"/>
      <c r="C600" s="199" t="s">
        <v>226</v>
      </c>
      <c r="D600" s="869">
        <v>500</v>
      </c>
      <c r="E600" s="872">
        <v>450</v>
      </c>
      <c r="F600" s="872">
        <f>D600*E600</f>
        <v>225000</v>
      </c>
      <c r="G600" s="878" t="s">
        <v>1</v>
      </c>
      <c r="H600" s="878" t="s">
        <v>1</v>
      </c>
      <c r="I600" s="878" t="s">
        <v>1</v>
      </c>
      <c r="J600" s="878" t="s">
        <v>1</v>
      </c>
      <c r="K600" s="620"/>
      <c r="L600" s="869">
        <v>12</v>
      </c>
      <c r="M600" s="870" t="s">
        <v>125</v>
      </c>
      <c r="N600" s="869">
        <v>3</v>
      </c>
      <c r="O600" s="869">
        <v>1</v>
      </c>
      <c r="P600" s="869">
        <v>1</v>
      </c>
      <c r="Q600" s="869">
        <v>1</v>
      </c>
      <c r="R600" s="202"/>
    </row>
    <row r="601" spans="1:18" ht="15.75" customHeight="1" x14ac:dyDescent="0.25">
      <c r="A601" s="830"/>
      <c r="B601" s="880"/>
      <c r="C601" s="833"/>
      <c r="D601" s="881"/>
      <c r="E601" s="880"/>
      <c r="F601" s="880"/>
      <c r="G601" s="128"/>
      <c r="H601" s="128"/>
      <c r="I601" s="128"/>
      <c r="J601" s="128"/>
      <c r="K601" s="403"/>
      <c r="L601" s="403"/>
      <c r="M601" s="403"/>
      <c r="N601" s="403"/>
      <c r="O601" s="403"/>
      <c r="P601" s="403"/>
      <c r="Q601" s="403"/>
      <c r="R601" s="202"/>
    </row>
    <row r="602" spans="1:18" ht="15.75" customHeight="1" x14ac:dyDescent="0.25">
      <c r="A602" s="403"/>
      <c r="B602" s="416"/>
      <c r="C602" s="198"/>
      <c r="D602" s="128"/>
      <c r="E602" s="416"/>
      <c r="F602" s="416"/>
      <c r="G602" s="128"/>
      <c r="H602" s="128"/>
      <c r="I602" s="128"/>
      <c r="J602" s="128"/>
      <c r="K602" s="403"/>
      <c r="L602" s="403"/>
      <c r="M602" s="403"/>
      <c r="N602" s="403"/>
      <c r="O602" s="403"/>
      <c r="P602" s="403"/>
      <c r="Q602" s="403"/>
      <c r="R602" s="202"/>
    </row>
    <row r="603" spans="1:18" ht="15.75" customHeight="1" x14ac:dyDescent="0.25">
      <c r="A603" s="830" t="s">
        <v>495</v>
      </c>
      <c r="B603" s="880"/>
      <c r="C603" s="833"/>
      <c r="D603" s="881"/>
      <c r="E603" s="880"/>
      <c r="F603" s="880"/>
      <c r="G603" s="881"/>
      <c r="H603" s="881"/>
      <c r="I603" s="881"/>
      <c r="J603" s="881"/>
      <c r="K603" s="830"/>
      <c r="L603" s="830"/>
      <c r="M603" s="403"/>
      <c r="N603" s="403"/>
      <c r="O603" s="403"/>
      <c r="P603" s="403"/>
      <c r="Q603" s="403"/>
      <c r="R603" s="202"/>
    </row>
    <row r="604" spans="1:18" x14ac:dyDescent="0.25">
      <c r="A604" s="533" t="s">
        <v>436</v>
      </c>
      <c r="B604" s="535" t="s">
        <v>437</v>
      </c>
      <c r="C604" s="533" t="s">
        <v>438</v>
      </c>
      <c r="D604" s="533" t="s">
        <v>439</v>
      </c>
      <c r="E604" s="535" t="s">
        <v>440</v>
      </c>
      <c r="F604" s="535" t="s">
        <v>441</v>
      </c>
      <c r="G604" s="537" t="s">
        <v>442</v>
      </c>
      <c r="H604" s="534"/>
      <c r="I604" s="534"/>
      <c r="J604" s="534"/>
      <c r="K604" s="533" t="s">
        <v>18</v>
      </c>
      <c r="L604" s="533" t="s">
        <v>19</v>
      </c>
      <c r="M604" s="533"/>
      <c r="N604" s="533"/>
      <c r="O604" s="533"/>
      <c r="P604" s="533"/>
      <c r="Q604" s="533"/>
      <c r="R604" s="202"/>
    </row>
    <row r="605" spans="1:18" ht="26.25" customHeight="1" x14ac:dyDescent="0.25">
      <c r="A605" s="534"/>
      <c r="B605" s="536"/>
      <c r="C605" s="534"/>
      <c r="D605" s="534"/>
      <c r="E605" s="536"/>
      <c r="F605" s="536"/>
      <c r="G605" s="188" t="s">
        <v>20</v>
      </c>
      <c r="H605" s="188" t="s">
        <v>37</v>
      </c>
      <c r="I605" s="188" t="s">
        <v>21</v>
      </c>
      <c r="J605" s="188" t="s">
        <v>22</v>
      </c>
      <c r="K605" s="533"/>
      <c r="L605" s="533"/>
      <c r="M605" s="533"/>
      <c r="N605" s="533"/>
      <c r="O605" s="533"/>
      <c r="P605" s="533"/>
      <c r="Q605" s="533"/>
      <c r="R605" s="202"/>
    </row>
    <row r="606" spans="1:18" ht="75.75" customHeight="1" x14ac:dyDescent="0.25">
      <c r="A606" s="198" t="s">
        <v>508</v>
      </c>
      <c r="B606" s="860" t="s">
        <v>509</v>
      </c>
      <c r="C606" s="198" t="s">
        <v>233</v>
      </c>
      <c r="D606" s="118" t="s">
        <v>510</v>
      </c>
      <c r="E606" s="416">
        <v>300</v>
      </c>
      <c r="F606" s="416">
        <v>300</v>
      </c>
      <c r="G606" s="311">
        <v>0</v>
      </c>
      <c r="H606" s="311">
        <v>100</v>
      </c>
      <c r="I606" s="311">
        <v>100</v>
      </c>
      <c r="J606" s="311">
        <v>100</v>
      </c>
      <c r="K606" s="130">
        <f>+B611+B618+B621+B629+B632</f>
        <v>2083380</v>
      </c>
      <c r="L606" s="882"/>
      <c r="M606" s="882"/>
      <c r="N606" s="882"/>
      <c r="O606" s="882"/>
      <c r="P606" s="882"/>
      <c r="Q606" s="882"/>
      <c r="R606" s="202"/>
    </row>
    <row r="607" spans="1:18" ht="15" customHeight="1" x14ac:dyDescent="0.25">
      <c r="A607" s="199"/>
      <c r="B607" s="883"/>
      <c r="C607" s="198"/>
      <c r="D607" s="884"/>
      <c r="E607" s="885"/>
      <c r="F607" s="885"/>
      <c r="G607" s="196"/>
      <c r="H607" s="196"/>
      <c r="I607" s="196"/>
      <c r="J607" s="196"/>
      <c r="K607" s="184"/>
      <c r="L607" s="184"/>
      <c r="M607" s="198"/>
      <c r="N607" s="198"/>
      <c r="O607" s="198"/>
      <c r="P607" s="198"/>
      <c r="Q607" s="198"/>
      <c r="R607" s="202"/>
    </row>
    <row r="608" spans="1:18" ht="15" customHeight="1" x14ac:dyDescent="0.25">
      <c r="A608" s="830" t="s">
        <v>500</v>
      </c>
      <c r="B608" s="880"/>
      <c r="C608" s="833"/>
      <c r="D608" s="881"/>
      <c r="E608" s="880"/>
      <c r="F608" s="880"/>
      <c r="G608" s="881"/>
      <c r="H608" s="881"/>
      <c r="I608" s="881"/>
      <c r="J608" s="881"/>
      <c r="K608" s="830"/>
      <c r="L608" s="830"/>
      <c r="M608" s="403"/>
      <c r="N608" s="403"/>
      <c r="O608" s="403"/>
      <c r="P608" s="403"/>
      <c r="Q608" s="403"/>
      <c r="R608" s="202"/>
    </row>
    <row r="609" spans="1:18" x14ac:dyDescent="0.25">
      <c r="A609" s="541" t="s">
        <v>244</v>
      </c>
      <c r="B609" s="535" t="s">
        <v>447</v>
      </c>
      <c r="C609" s="542" t="s">
        <v>29</v>
      </c>
      <c r="D609" s="542"/>
      <c r="E609" s="542"/>
      <c r="F609" s="542"/>
      <c r="G609" s="542" t="s">
        <v>448</v>
      </c>
      <c r="H609" s="543"/>
      <c r="I609" s="543"/>
      <c r="J609" s="543"/>
      <c r="K609" s="533" t="s">
        <v>449</v>
      </c>
      <c r="L609" s="542" t="s">
        <v>501</v>
      </c>
      <c r="M609" s="542"/>
      <c r="N609" s="542"/>
      <c r="O609" s="542"/>
      <c r="P609" s="542"/>
      <c r="Q609" s="542"/>
      <c r="R609" s="202"/>
    </row>
    <row r="610" spans="1:18" ht="53.25" customHeight="1" x14ac:dyDescent="0.25">
      <c r="A610" s="541"/>
      <c r="B610" s="535"/>
      <c r="C610" s="188" t="s">
        <v>451</v>
      </c>
      <c r="D610" s="188" t="s">
        <v>34</v>
      </c>
      <c r="E610" s="193" t="s">
        <v>452</v>
      </c>
      <c r="F610" s="193" t="s">
        <v>36</v>
      </c>
      <c r="G610" s="188" t="s">
        <v>20</v>
      </c>
      <c r="H610" s="188" t="s">
        <v>37</v>
      </c>
      <c r="I610" s="188" t="s">
        <v>453</v>
      </c>
      <c r="J610" s="188" t="s">
        <v>22</v>
      </c>
      <c r="K610" s="533"/>
      <c r="L610" s="194" t="s">
        <v>38</v>
      </c>
      <c r="M610" s="194" t="s">
        <v>39</v>
      </c>
      <c r="N610" s="194" t="s">
        <v>40</v>
      </c>
      <c r="O610" s="194" t="s">
        <v>41</v>
      </c>
      <c r="P610" s="194" t="s">
        <v>42</v>
      </c>
      <c r="Q610" s="194" t="s">
        <v>43</v>
      </c>
      <c r="R610" s="202"/>
    </row>
    <row r="611" spans="1:18" ht="31.5" x14ac:dyDescent="0.25">
      <c r="A611" s="622" t="s">
        <v>511</v>
      </c>
      <c r="B611" s="623">
        <f>+SUM(F611:F617)</f>
        <v>620280</v>
      </c>
      <c r="C611" s="99" t="s">
        <v>226</v>
      </c>
      <c r="D611" s="886">
        <v>250</v>
      </c>
      <c r="E611" s="887">
        <v>450</v>
      </c>
      <c r="F611" s="887">
        <f>D611*E611</f>
        <v>112500</v>
      </c>
      <c r="G611" s="616"/>
      <c r="H611" s="616"/>
      <c r="I611" s="616"/>
      <c r="J611" s="616" t="s">
        <v>1</v>
      </c>
      <c r="K611" s="616" t="s">
        <v>140</v>
      </c>
      <c r="L611" s="403">
        <v>12</v>
      </c>
      <c r="M611" s="197" t="s">
        <v>125</v>
      </c>
      <c r="N611" s="198">
        <v>3</v>
      </c>
      <c r="O611" s="198">
        <v>1</v>
      </c>
      <c r="P611" s="198">
        <v>1</v>
      </c>
      <c r="Q611" s="198">
        <v>1</v>
      </c>
      <c r="R611" s="202"/>
    </row>
    <row r="612" spans="1:18" ht="31.5" x14ac:dyDescent="0.25">
      <c r="A612" s="617"/>
      <c r="B612" s="624"/>
      <c r="C612" s="99" t="s">
        <v>512</v>
      </c>
      <c r="D612" s="886">
        <v>350</v>
      </c>
      <c r="E612" s="887">
        <v>150</v>
      </c>
      <c r="F612" s="887">
        <f t="shared" ref="F612:F635" si="69">D612*E612</f>
        <v>52500</v>
      </c>
      <c r="G612" s="616"/>
      <c r="H612" s="616"/>
      <c r="I612" s="616"/>
      <c r="J612" s="616"/>
      <c r="K612" s="616"/>
      <c r="L612" s="403">
        <v>12</v>
      </c>
      <c r="M612" s="197" t="s">
        <v>125</v>
      </c>
      <c r="N612" s="198">
        <v>2</v>
      </c>
      <c r="O612" s="198">
        <v>2</v>
      </c>
      <c r="P612" s="198">
        <v>1</v>
      </c>
      <c r="Q612" s="198">
        <v>1</v>
      </c>
      <c r="R612" s="202"/>
    </row>
    <row r="613" spans="1:18" ht="31.5" x14ac:dyDescent="0.25">
      <c r="A613" s="617"/>
      <c r="B613" s="624"/>
      <c r="C613" s="99" t="s">
        <v>513</v>
      </c>
      <c r="D613" s="886">
        <v>1</v>
      </c>
      <c r="E613" s="887">
        <v>200000</v>
      </c>
      <c r="F613" s="887">
        <f t="shared" si="69"/>
        <v>200000</v>
      </c>
      <c r="G613" s="616"/>
      <c r="H613" s="616"/>
      <c r="I613" s="616"/>
      <c r="J613" s="616"/>
      <c r="K613" s="616"/>
      <c r="L613" s="403">
        <v>12</v>
      </c>
      <c r="M613" s="197" t="s">
        <v>125</v>
      </c>
      <c r="N613" s="198">
        <v>2</v>
      </c>
      <c r="O613" s="198">
        <v>5</v>
      </c>
      <c r="P613" s="198">
        <v>1</v>
      </c>
      <c r="Q613" s="198">
        <v>2</v>
      </c>
      <c r="R613" s="202"/>
    </row>
    <row r="614" spans="1:18" ht="31.5" x14ac:dyDescent="0.25">
      <c r="A614" s="617"/>
      <c r="B614" s="624"/>
      <c r="C614" s="126" t="s">
        <v>514</v>
      </c>
      <c r="D614" s="886">
        <v>15</v>
      </c>
      <c r="E614" s="887">
        <v>1500</v>
      </c>
      <c r="F614" s="887">
        <f t="shared" si="69"/>
        <v>22500</v>
      </c>
      <c r="G614" s="616"/>
      <c r="H614" s="616"/>
      <c r="I614" s="616"/>
      <c r="J614" s="616"/>
      <c r="K614" s="616"/>
      <c r="L614" s="403">
        <v>12</v>
      </c>
      <c r="M614" s="197" t="s">
        <v>125</v>
      </c>
      <c r="N614" s="198">
        <v>2</v>
      </c>
      <c r="O614" s="198">
        <v>8</v>
      </c>
      <c r="P614" s="198">
        <v>7</v>
      </c>
      <c r="Q614" s="198">
        <v>4</v>
      </c>
      <c r="R614" s="202"/>
    </row>
    <row r="615" spans="1:18" ht="31.5" x14ac:dyDescent="0.25">
      <c r="A615" s="617"/>
      <c r="B615" s="624"/>
      <c r="C615" s="126" t="s">
        <v>85</v>
      </c>
      <c r="D615" s="886">
        <v>10</v>
      </c>
      <c r="E615" s="887">
        <v>250</v>
      </c>
      <c r="F615" s="887">
        <f t="shared" si="69"/>
        <v>2500</v>
      </c>
      <c r="G615" s="616"/>
      <c r="H615" s="616"/>
      <c r="I615" s="616"/>
      <c r="J615" s="616"/>
      <c r="K615" s="616"/>
      <c r="L615" s="403">
        <v>12</v>
      </c>
      <c r="M615" s="197" t="s">
        <v>125</v>
      </c>
      <c r="N615" s="198">
        <v>3</v>
      </c>
      <c r="O615" s="198">
        <v>7</v>
      </c>
      <c r="P615" s="198">
        <v>1</v>
      </c>
      <c r="Q615" s="198">
        <v>2</v>
      </c>
      <c r="R615" s="202"/>
    </row>
    <row r="616" spans="1:18" ht="31.5" x14ac:dyDescent="0.25">
      <c r="A616" s="617"/>
      <c r="B616" s="624"/>
      <c r="C616" s="888" t="s">
        <v>411</v>
      </c>
      <c r="D616" s="886">
        <v>12</v>
      </c>
      <c r="E616" s="887">
        <v>3190</v>
      </c>
      <c r="F616" s="887">
        <f t="shared" si="69"/>
        <v>38280</v>
      </c>
      <c r="G616" s="616"/>
      <c r="H616" s="616"/>
      <c r="I616" s="616"/>
      <c r="J616" s="616"/>
      <c r="K616" s="616"/>
      <c r="L616" s="403">
        <v>12</v>
      </c>
      <c r="M616" s="197" t="s">
        <v>125</v>
      </c>
      <c r="N616" s="198">
        <v>2</v>
      </c>
      <c r="O616" s="198">
        <v>3</v>
      </c>
      <c r="P616" s="198">
        <v>1</v>
      </c>
      <c r="Q616" s="198">
        <v>1</v>
      </c>
      <c r="R616" s="202"/>
    </row>
    <row r="617" spans="1:18" ht="31.5" x14ac:dyDescent="0.25">
      <c r="A617" s="617"/>
      <c r="B617" s="624"/>
      <c r="C617" s="889" t="s">
        <v>515</v>
      </c>
      <c r="D617" s="886">
        <v>4</v>
      </c>
      <c r="E617" s="887">
        <v>48000</v>
      </c>
      <c r="F617" s="887">
        <f t="shared" si="69"/>
        <v>192000</v>
      </c>
      <c r="G617" s="616"/>
      <c r="H617" s="616"/>
      <c r="I617" s="616"/>
      <c r="J617" s="616"/>
      <c r="K617" s="616"/>
      <c r="L617" s="403">
        <v>12</v>
      </c>
      <c r="M617" s="197" t="s">
        <v>125</v>
      </c>
      <c r="N617" s="198">
        <v>2</v>
      </c>
      <c r="O617" s="198">
        <v>4</v>
      </c>
      <c r="P617" s="198">
        <v>1</v>
      </c>
      <c r="Q617" s="198">
        <v>1</v>
      </c>
      <c r="R617" s="202"/>
    </row>
    <row r="618" spans="1:18" ht="15.75" customHeight="1" x14ac:dyDescent="0.25">
      <c r="A618" s="863" t="s">
        <v>516</v>
      </c>
      <c r="B618" s="623">
        <f>+SUM(F618:F620)</f>
        <v>138400</v>
      </c>
      <c r="C618" s="890" t="s">
        <v>515</v>
      </c>
      <c r="D618" s="891">
        <v>2</v>
      </c>
      <c r="E618" s="887">
        <v>48000</v>
      </c>
      <c r="F618" s="887">
        <f t="shared" si="69"/>
        <v>96000</v>
      </c>
      <c r="G618" s="892"/>
      <c r="H618" s="892"/>
      <c r="I618" s="892" t="s">
        <v>1</v>
      </c>
      <c r="J618" s="892"/>
      <c r="K618" s="616" t="s">
        <v>140</v>
      </c>
      <c r="L618" s="403">
        <v>12</v>
      </c>
      <c r="M618" s="197" t="s">
        <v>125</v>
      </c>
      <c r="N618" s="198">
        <v>2</v>
      </c>
      <c r="O618" s="198">
        <v>4</v>
      </c>
      <c r="P618" s="198">
        <v>1</v>
      </c>
      <c r="Q618" s="198">
        <v>1</v>
      </c>
      <c r="R618" s="202"/>
    </row>
    <row r="619" spans="1:18" ht="31.5" x14ac:dyDescent="0.25">
      <c r="A619" s="863"/>
      <c r="B619" s="623"/>
      <c r="C619" s="99" t="s">
        <v>517</v>
      </c>
      <c r="D619" s="891">
        <v>4</v>
      </c>
      <c r="E619" s="887">
        <v>100</v>
      </c>
      <c r="F619" s="887">
        <f t="shared" si="69"/>
        <v>400</v>
      </c>
      <c r="G619" s="892"/>
      <c r="H619" s="892"/>
      <c r="I619" s="892"/>
      <c r="J619" s="892"/>
      <c r="K619" s="616"/>
      <c r="L619" s="403">
        <v>12</v>
      </c>
      <c r="M619" s="197" t="s">
        <v>125</v>
      </c>
      <c r="N619" s="198">
        <v>2</v>
      </c>
      <c r="O619" s="198">
        <v>2</v>
      </c>
      <c r="P619" s="198">
        <v>2</v>
      </c>
      <c r="Q619" s="198">
        <v>1</v>
      </c>
      <c r="R619" s="202"/>
    </row>
    <row r="620" spans="1:18" ht="31.5" x14ac:dyDescent="0.25">
      <c r="A620" s="863"/>
      <c r="B620" s="623"/>
      <c r="C620" s="890" t="s">
        <v>411</v>
      </c>
      <c r="D620" s="891">
        <v>10</v>
      </c>
      <c r="E620" s="887">
        <v>4200</v>
      </c>
      <c r="F620" s="887">
        <f t="shared" si="69"/>
        <v>42000</v>
      </c>
      <c r="G620" s="892"/>
      <c r="H620" s="892"/>
      <c r="I620" s="892"/>
      <c r="J620" s="892"/>
      <c r="K620" s="616"/>
      <c r="L620" s="403">
        <v>12</v>
      </c>
      <c r="M620" s="197" t="s">
        <v>125</v>
      </c>
      <c r="N620" s="198">
        <v>2</v>
      </c>
      <c r="O620" s="198">
        <v>3</v>
      </c>
      <c r="P620" s="198">
        <v>1</v>
      </c>
      <c r="Q620" s="198">
        <v>1</v>
      </c>
      <c r="R620" s="202"/>
    </row>
    <row r="621" spans="1:18" ht="15" customHeight="1" x14ac:dyDescent="0.25">
      <c r="A621" s="621" t="s">
        <v>518</v>
      </c>
      <c r="B621" s="618">
        <f>+SUM(F621:F628)</f>
        <v>319700</v>
      </c>
      <c r="C621" s="890" t="s">
        <v>519</v>
      </c>
      <c r="D621" s="891">
        <v>100</v>
      </c>
      <c r="E621" s="887">
        <v>2</v>
      </c>
      <c r="F621" s="887">
        <f t="shared" si="69"/>
        <v>200</v>
      </c>
      <c r="G621" s="616"/>
      <c r="H621" s="616" t="s">
        <v>1</v>
      </c>
      <c r="I621" s="616"/>
      <c r="J621" s="616"/>
      <c r="K621" s="616" t="s">
        <v>140</v>
      </c>
      <c r="L621" s="403">
        <v>12</v>
      </c>
      <c r="M621" s="197" t="s">
        <v>125</v>
      </c>
      <c r="N621" s="198">
        <v>2</v>
      </c>
      <c r="O621" s="198">
        <v>2</v>
      </c>
      <c r="P621" s="198">
        <v>2</v>
      </c>
      <c r="Q621" s="198">
        <v>1</v>
      </c>
      <c r="R621" s="202"/>
    </row>
    <row r="622" spans="1:18" ht="15" customHeight="1" x14ac:dyDescent="0.25">
      <c r="A622" s="617"/>
      <c r="B622" s="619"/>
      <c r="C622" s="890" t="s">
        <v>520</v>
      </c>
      <c r="D622" s="893">
        <v>30</v>
      </c>
      <c r="E622" s="887">
        <v>400</v>
      </c>
      <c r="F622" s="887">
        <f t="shared" si="69"/>
        <v>12000</v>
      </c>
      <c r="G622" s="616"/>
      <c r="H622" s="616"/>
      <c r="I622" s="616"/>
      <c r="J622" s="616"/>
      <c r="K622" s="616"/>
      <c r="L622" s="403">
        <v>12</v>
      </c>
      <c r="M622" s="197" t="s">
        <v>125</v>
      </c>
      <c r="N622" s="198">
        <v>3</v>
      </c>
      <c r="O622" s="198">
        <v>9</v>
      </c>
      <c r="P622" s="198">
        <v>2</v>
      </c>
      <c r="Q622" s="198">
        <v>1</v>
      </c>
      <c r="R622" s="202"/>
    </row>
    <row r="623" spans="1:18" ht="15" customHeight="1" x14ac:dyDescent="0.25">
      <c r="A623" s="617"/>
      <c r="B623" s="619"/>
      <c r="C623" s="890" t="s">
        <v>85</v>
      </c>
      <c r="D623" s="891">
        <v>50</v>
      </c>
      <c r="E623" s="887">
        <v>250</v>
      </c>
      <c r="F623" s="887">
        <f t="shared" si="69"/>
        <v>12500</v>
      </c>
      <c r="G623" s="616"/>
      <c r="H623" s="616"/>
      <c r="I623" s="616"/>
      <c r="J623" s="616"/>
      <c r="K623" s="616"/>
      <c r="L623" s="403">
        <v>12</v>
      </c>
      <c r="M623" s="197" t="s">
        <v>125</v>
      </c>
      <c r="N623" s="198">
        <v>3</v>
      </c>
      <c r="O623" s="198">
        <v>7</v>
      </c>
      <c r="P623" s="198">
        <v>1</v>
      </c>
      <c r="Q623" s="198">
        <v>2</v>
      </c>
      <c r="R623" s="202"/>
    </row>
    <row r="624" spans="1:18" ht="15" customHeight="1" x14ac:dyDescent="0.25">
      <c r="A624" s="617"/>
      <c r="B624" s="619"/>
      <c r="C624" s="894" t="s">
        <v>521</v>
      </c>
      <c r="D624" s="895">
        <v>70</v>
      </c>
      <c r="E624" s="887">
        <v>450</v>
      </c>
      <c r="F624" s="887">
        <f t="shared" si="69"/>
        <v>31500</v>
      </c>
      <c r="G624" s="616"/>
      <c r="H624" s="616"/>
      <c r="I624" s="616"/>
      <c r="J624" s="616"/>
      <c r="K624" s="616"/>
      <c r="L624" s="403">
        <v>12</v>
      </c>
      <c r="M624" s="197" t="s">
        <v>125</v>
      </c>
      <c r="N624" s="198">
        <v>2</v>
      </c>
      <c r="O624" s="198">
        <v>8</v>
      </c>
      <c r="P624" s="198">
        <v>6</v>
      </c>
      <c r="Q624" s="198">
        <v>1</v>
      </c>
      <c r="R624" s="202"/>
    </row>
    <row r="625" spans="1:18" ht="15" customHeight="1" x14ac:dyDescent="0.25">
      <c r="A625" s="617"/>
      <c r="B625" s="619"/>
      <c r="C625" s="890" t="s">
        <v>226</v>
      </c>
      <c r="D625" s="891">
        <v>50</v>
      </c>
      <c r="E625" s="887">
        <v>450</v>
      </c>
      <c r="F625" s="887">
        <f t="shared" si="69"/>
        <v>22500</v>
      </c>
      <c r="G625" s="616"/>
      <c r="H625" s="616"/>
      <c r="I625" s="616"/>
      <c r="J625" s="616"/>
      <c r="K625" s="616"/>
      <c r="L625" s="403">
        <v>12</v>
      </c>
      <c r="M625" s="197" t="s">
        <v>125</v>
      </c>
      <c r="N625" s="198">
        <v>3</v>
      </c>
      <c r="O625" s="198">
        <v>1</v>
      </c>
      <c r="P625" s="198">
        <v>1</v>
      </c>
      <c r="Q625" s="198">
        <v>1</v>
      </c>
      <c r="R625" s="202"/>
    </row>
    <row r="626" spans="1:18" ht="15" customHeight="1" x14ac:dyDescent="0.25">
      <c r="A626" s="617"/>
      <c r="B626" s="619"/>
      <c r="C626" s="890" t="s">
        <v>522</v>
      </c>
      <c r="D626" s="891">
        <v>80</v>
      </c>
      <c r="E626" s="887">
        <v>1500</v>
      </c>
      <c r="F626" s="887">
        <f t="shared" si="69"/>
        <v>120000</v>
      </c>
      <c r="G626" s="616"/>
      <c r="H626" s="616"/>
      <c r="I626" s="616"/>
      <c r="J626" s="616"/>
      <c r="K626" s="616"/>
      <c r="L626" s="403">
        <v>12</v>
      </c>
      <c r="M626" s="197" t="s">
        <v>125</v>
      </c>
      <c r="N626" s="198">
        <v>2</v>
      </c>
      <c r="O626" s="198">
        <v>8</v>
      </c>
      <c r="P626" s="198">
        <v>7</v>
      </c>
      <c r="Q626" s="198">
        <v>4</v>
      </c>
      <c r="R626" s="202"/>
    </row>
    <row r="627" spans="1:18" ht="15" customHeight="1" x14ac:dyDescent="0.25">
      <c r="A627" s="617"/>
      <c r="B627" s="619"/>
      <c r="C627" s="890" t="s">
        <v>523</v>
      </c>
      <c r="D627" s="126">
        <v>1</v>
      </c>
      <c r="E627" s="887">
        <v>100000</v>
      </c>
      <c r="F627" s="887">
        <f t="shared" si="69"/>
        <v>100000</v>
      </c>
      <c r="G627" s="616"/>
      <c r="H627" s="616"/>
      <c r="I627" s="616"/>
      <c r="J627" s="616"/>
      <c r="K627" s="616"/>
      <c r="L627" s="403">
        <v>12</v>
      </c>
      <c r="M627" s="197" t="s">
        <v>125</v>
      </c>
      <c r="N627" s="198">
        <v>3</v>
      </c>
      <c r="O627" s="198">
        <v>9</v>
      </c>
      <c r="P627" s="198">
        <v>2</v>
      </c>
      <c r="Q627" s="198">
        <v>1</v>
      </c>
      <c r="R627" s="202"/>
    </row>
    <row r="628" spans="1:18" ht="15" customHeight="1" x14ac:dyDescent="0.25">
      <c r="A628" s="617"/>
      <c r="B628" s="619"/>
      <c r="C628" s="890" t="s">
        <v>524</v>
      </c>
      <c r="D628" s="126">
        <v>70</v>
      </c>
      <c r="E628" s="887">
        <v>300</v>
      </c>
      <c r="F628" s="887">
        <f t="shared" si="69"/>
        <v>21000</v>
      </c>
      <c r="G628" s="616"/>
      <c r="H628" s="616"/>
      <c r="I628" s="616"/>
      <c r="J628" s="616"/>
      <c r="K628" s="616"/>
      <c r="L628" s="403">
        <v>12</v>
      </c>
      <c r="M628" s="197" t="s">
        <v>125</v>
      </c>
      <c r="N628" s="198">
        <v>2</v>
      </c>
      <c r="O628" s="198">
        <v>2</v>
      </c>
      <c r="P628" s="198">
        <v>2</v>
      </c>
      <c r="Q628" s="198">
        <v>1</v>
      </c>
      <c r="R628" s="202"/>
    </row>
    <row r="629" spans="1:18" ht="57" customHeight="1" x14ac:dyDescent="0.25">
      <c r="A629" s="509" t="s">
        <v>525</v>
      </c>
      <c r="B629" s="896">
        <f>+SUM(F629:F631)</f>
        <v>600000</v>
      </c>
      <c r="C629" s="99" t="s">
        <v>526</v>
      </c>
      <c r="D629" s="897">
        <v>200000</v>
      </c>
      <c r="E629" s="887">
        <v>1</v>
      </c>
      <c r="F629" s="887">
        <f t="shared" si="69"/>
        <v>200000</v>
      </c>
      <c r="G629" s="196"/>
      <c r="H629" s="374" t="s">
        <v>1</v>
      </c>
      <c r="I629" s="374" t="s">
        <v>1</v>
      </c>
      <c r="J629" s="374" t="s">
        <v>1</v>
      </c>
      <c r="K629" s="616" t="s">
        <v>140</v>
      </c>
      <c r="L629" s="403">
        <v>12</v>
      </c>
      <c r="M629" s="197" t="s">
        <v>125</v>
      </c>
      <c r="N629" s="198">
        <v>6</v>
      </c>
      <c r="O629" s="198">
        <v>8</v>
      </c>
      <c r="P629" s="198">
        <v>1</v>
      </c>
      <c r="Q629" s="198">
        <v>1</v>
      </c>
      <c r="R629" s="202"/>
    </row>
    <row r="630" spans="1:18" ht="63" customHeight="1" x14ac:dyDescent="0.25">
      <c r="A630" s="509"/>
      <c r="B630" s="896"/>
      <c r="C630" s="99" t="s">
        <v>527</v>
      </c>
      <c r="D630" s="897">
        <v>200000</v>
      </c>
      <c r="E630" s="887">
        <v>1</v>
      </c>
      <c r="F630" s="887">
        <f t="shared" si="69"/>
        <v>200000</v>
      </c>
      <c r="G630" s="196"/>
      <c r="H630" s="374" t="s">
        <v>1</v>
      </c>
      <c r="I630" s="374" t="s">
        <v>1</v>
      </c>
      <c r="J630" s="374" t="s">
        <v>1</v>
      </c>
      <c r="K630" s="616"/>
      <c r="L630" s="403">
        <v>12</v>
      </c>
      <c r="M630" s="197" t="s">
        <v>125</v>
      </c>
      <c r="N630" s="198">
        <v>6</v>
      </c>
      <c r="O630" s="198">
        <v>8</v>
      </c>
      <c r="P630" s="198">
        <v>1</v>
      </c>
      <c r="Q630" s="198">
        <v>1</v>
      </c>
      <c r="R630" s="202"/>
    </row>
    <row r="631" spans="1:18" ht="47.25" x14ac:dyDescent="0.25">
      <c r="A631" s="509"/>
      <c r="B631" s="896"/>
      <c r="C631" s="99" t="s">
        <v>528</v>
      </c>
      <c r="D631" s="897">
        <v>400</v>
      </c>
      <c r="E631" s="887">
        <v>500</v>
      </c>
      <c r="F631" s="887">
        <f t="shared" si="69"/>
        <v>200000</v>
      </c>
      <c r="G631" s="196"/>
      <c r="H631" s="374" t="s">
        <v>1</v>
      </c>
      <c r="I631" s="374" t="s">
        <v>1</v>
      </c>
      <c r="J631" s="374" t="s">
        <v>1</v>
      </c>
      <c r="K631" s="616"/>
      <c r="L631" s="403">
        <v>12</v>
      </c>
      <c r="M631" s="197" t="s">
        <v>125</v>
      </c>
      <c r="N631" s="198">
        <v>2</v>
      </c>
      <c r="O631" s="198">
        <v>2</v>
      </c>
      <c r="P631" s="198">
        <v>2</v>
      </c>
      <c r="Q631" s="198">
        <v>1</v>
      </c>
      <c r="R631" s="202"/>
    </row>
    <row r="632" spans="1:18" ht="31.5" x14ac:dyDescent="0.25">
      <c r="A632" s="544" t="s">
        <v>529</v>
      </c>
      <c r="B632" s="618">
        <f>+SUM(F632:F635)</f>
        <v>405000</v>
      </c>
      <c r="C632" s="99" t="s">
        <v>226</v>
      </c>
      <c r="D632" s="886">
        <v>400</v>
      </c>
      <c r="E632" s="887">
        <v>450</v>
      </c>
      <c r="F632" s="887">
        <f t="shared" si="69"/>
        <v>180000</v>
      </c>
      <c r="G632" s="898" t="s">
        <v>1</v>
      </c>
      <c r="H632" s="898" t="s">
        <v>1</v>
      </c>
      <c r="I632" s="898" t="s">
        <v>1</v>
      </c>
      <c r="J632" s="898" t="s">
        <v>1</v>
      </c>
      <c r="K632" s="620" t="s">
        <v>140</v>
      </c>
      <c r="L632" s="403">
        <v>12</v>
      </c>
      <c r="M632" s="197" t="s">
        <v>125</v>
      </c>
      <c r="N632" s="198">
        <v>3</v>
      </c>
      <c r="O632" s="198">
        <v>1</v>
      </c>
      <c r="P632" s="198">
        <v>1</v>
      </c>
      <c r="Q632" s="198">
        <v>1</v>
      </c>
      <c r="R632" s="202"/>
    </row>
    <row r="633" spans="1:18" ht="31.5" x14ac:dyDescent="0.25">
      <c r="A633" s="617"/>
      <c r="B633" s="619"/>
      <c r="C633" s="99" t="s">
        <v>530</v>
      </c>
      <c r="D633" s="886">
        <v>250</v>
      </c>
      <c r="E633" s="887">
        <v>150</v>
      </c>
      <c r="F633" s="887">
        <f t="shared" si="69"/>
        <v>37500</v>
      </c>
      <c r="G633" s="898"/>
      <c r="H633" s="898"/>
      <c r="I633" s="898"/>
      <c r="J633" s="898"/>
      <c r="K633" s="620"/>
      <c r="L633" s="403">
        <v>12</v>
      </c>
      <c r="M633" s="197" t="s">
        <v>125</v>
      </c>
      <c r="N633" s="198">
        <v>2</v>
      </c>
      <c r="O633" s="198">
        <v>2</v>
      </c>
      <c r="P633" s="198">
        <v>2</v>
      </c>
      <c r="Q633" s="198">
        <v>1</v>
      </c>
      <c r="R633" s="202"/>
    </row>
    <row r="634" spans="1:18" ht="31.5" x14ac:dyDescent="0.25">
      <c r="A634" s="617"/>
      <c r="B634" s="619"/>
      <c r="C634" s="886" t="s">
        <v>514</v>
      </c>
      <c r="D634" s="886">
        <v>100</v>
      </c>
      <c r="E634" s="887">
        <v>1500</v>
      </c>
      <c r="F634" s="887">
        <f t="shared" si="69"/>
        <v>150000</v>
      </c>
      <c r="G634" s="898"/>
      <c r="H634" s="898"/>
      <c r="I634" s="898"/>
      <c r="J634" s="898"/>
      <c r="K634" s="620"/>
      <c r="L634" s="403">
        <v>12</v>
      </c>
      <c r="M634" s="197" t="s">
        <v>125</v>
      </c>
      <c r="N634" s="198">
        <v>2</v>
      </c>
      <c r="O634" s="198">
        <v>8</v>
      </c>
      <c r="P634" s="198">
        <v>7</v>
      </c>
      <c r="Q634" s="198">
        <v>4</v>
      </c>
      <c r="R634" s="202"/>
    </row>
    <row r="635" spans="1:18" ht="31.5" x14ac:dyDescent="0.25">
      <c r="A635" s="617"/>
      <c r="B635" s="619"/>
      <c r="C635" s="899" t="s">
        <v>85</v>
      </c>
      <c r="D635" s="886">
        <v>150</v>
      </c>
      <c r="E635" s="887">
        <v>250</v>
      </c>
      <c r="F635" s="887">
        <f t="shared" si="69"/>
        <v>37500</v>
      </c>
      <c r="G635" s="898"/>
      <c r="H635" s="898"/>
      <c r="I635" s="898"/>
      <c r="J635" s="898"/>
      <c r="K635" s="620"/>
      <c r="L635" s="403">
        <v>12</v>
      </c>
      <c r="M635" s="197" t="s">
        <v>125</v>
      </c>
      <c r="N635" s="198">
        <v>3</v>
      </c>
      <c r="O635" s="198">
        <v>7</v>
      </c>
      <c r="P635" s="198">
        <v>1</v>
      </c>
      <c r="Q635" s="198">
        <v>2</v>
      </c>
      <c r="R635" s="202"/>
    </row>
    <row r="636" spans="1:18" ht="15.75" customHeight="1" x14ac:dyDescent="0.25">
      <c r="A636" s="202"/>
      <c r="B636" s="859"/>
      <c r="C636" s="230"/>
      <c r="D636" s="128"/>
      <c r="E636" s="859"/>
      <c r="F636" s="859"/>
      <c r="G636" s="900"/>
      <c r="H636" s="900"/>
      <c r="I636" s="900"/>
      <c r="J636" s="900"/>
      <c r="K636" s="202"/>
      <c r="L636" s="202"/>
      <c r="M636" s="202"/>
      <c r="N636" s="202"/>
      <c r="O636" s="202"/>
      <c r="P636" s="202"/>
      <c r="Q636" s="202"/>
      <c r="R636" s="202"/>
    </row>
    <row r="637" spans="1:18" ht="15.75" customHeight="1" x14ac:dyDescent="0.25">
      <c r="A637" s="202"/>
      <c r="B637" s="859"/>
      <c r="C637" s="230"/>
      <c r="D637" s="128"/>
      <c r="E637" s="859"/>
      <c r="F637" s="859"/>
      <c r="G637" s="900"/>
      <c r="H637" s="900"/>
      <c r="I637" s="900"/>
      <c r="J637" s="900"/>
      <c r="K637" s="202"/>
      <c r="L637" s="202"/>
      <c r="M637" s="202"/>
      <c r="N637" s="202"/>
      <c r="O637" s="202"/>
      <c r="P637" s="202"/>
      <c r="Q637" s="202"/>
      <c r="R637" s="202"/>
    </row>
    <row r="638" spans="1:18" ht="15.75" customHeight="1" x14ac:dyDescent="0.25">
      <c r="A638" s="830" t="s">
        <v>495</v>
      </c>
      <c r="B638" s="880"/>
      <c r="C638" s="833"/>
      <c r="D638" s="881"/>
      <c r="E638" s="880"/>
      <c r="F638" s="880"/>
      <c r="G638" s="128"/>
      <c r="H638" s="128"/>
      <c r="I638" s="128"/>
      <c r="J638" s="128"/>
      <c r="K638" s="403"/>
      <c r="L638" s="403"/>
      <c r="M638" s="403"/>
      <c r="N638" s="403"/>
      <c r="O638" s="403"/>
      <c r="P638" s="403"/>
      <c r="Q638" s="403"/>
      <c r="R638" s="202"/>
    </row>
    <row r="639" spans="1:18" x14ac:dyDescent="0.25">
      <c r="A639" s="533" t="s">
        <v>436</v>
      </c>
      <c r="B639" s="535" t="s">
        <v>437</v>
      </c>
      <c r="C639" s="533" t="s">
        <v>438</v>
      </c>
      <c r="D639" s="533" t="s">
        <v>439</v>
      </c>
      <c r="E639" s="535" t="s">
        <v>440</v>
      </c>
      <c r="F639" s="535" t="s">
        <v>441</v>
      </c>
      <c r="G639" s="537" t="s">
        <v>442</v>
      </c>
      <c r="H639" s="534"/>
      <c r="I639" s="534"/>
      <c r="J639" s="534"/>
      <c r="K639" s="533" t="s">
        <v>18</v>
      </c>
      <c r="L639" s="533" t="s">
        <v>19</v>
      </c>
      <c r="M639" s="533"/>
      <c r="N639" s="533"/>
      <c r="O639" s="533"/>
      <c r="P639" s="533"/>
      <c r="Q639" s="533"/>
      <c r="R639" s="202"/>
    </row>
    <row r="640" spans="1:18" ht="22.5" customHeight="1" x14ac:dyDescent="0.25">
      <c r="A640" s="534"/>
      <c r="B640" s="536"/>
      <c r="C640" s="534"/>
      <c r="D640" s="534"/>
      <c r="E640" s="536"/>
      <c r="F640" s="536"/>
      <c r="G640" s="188" t="s">
        <v>20</v>
      </c>
      <c r="H640" s="188" t="s">
        <v>37</v>
      </c>
      <c r="I640" s="188" t="s">
        <v>21</v>
      </c>
      <c r="J640" s="188" t="s">
        <v>22</v>
      </c>
      <c r="K640" s="533"/>
      <c r="L640" s="533"/>
      <c r="M640" s="533"/>
      <c r="N640" s="533"/>
      <c r="O640" s="533"/>
      <c r="P640" s="533"/>
      <c r="Q640" s="533"/>
      <c r="R640" s="202"/>
    </row>
    <row r="641" spans="1:18" ht="63" customHeight="1" x14ac:dyDescent="0.25">
      <c r="A641" s="786" t="s">
        <v>531</v>
      </c>
      <c r="B641" s="860" t="s">
        <v>532</v>
      </c>
      <c r="C641" s="198" t="s">
        <v>533</v>
      </c>
      <c r="D641" s="118" t="s">
        <v>534</v>
      </c>
      <c r="E641" s="416">
        <v>2000</v>
      </c>
      <c r="F641" s="416">
        <v>1500</v>
      </c>
      <c r="G641" s="311">
        <v>100</v>
      </c>
      <c r="H641" s="311">
        <v>500</v>
      </c>
      <c r="I641" s="311">
        <v>500</v>
      </c>
      <c r="J641" s="311">
        <v>400</v>
      </c>
      <c r="K641" s="396">
        <f>B646+B651+B654+B658+B661+B662+B669+B674+B678+B679+B683+B689+B764</f>
        <v>80801065</v>
      </c>
      <c r="L641" s="882"/>
      <c r="M641" s="882"/>
      <c r="N641" s="882"/>
      <c r="O641" s="882"/>
      <c r="P641" s="882"/>
      <c r="Q641" s="882"/>
      <c r="R641" s="202"/>
    </row>
    <row r="642" spans="1:18" ht="15.75" customHeight="1" x14ac:dyDescent="0.25">
      <c r="A642" s="198"/>
      <c r="B642" s="860"/>
      <c r="C642" s="198"/>
      <c r="D642" s="118"/>
      <c r="E642" s="416"/>
      <c r="F642" s="416"/>
      <c r="G642" s="196"/>
      <c r="H642" s="196"/>
      <c r="I642" s="196"/>
      <c r="J642" s="196"/>
      <c r="K642" s="184"/>
      <c r="L642" s="184"/>
      <c r="M642" s="198"/>
      <c r="N642" s="198"/>
      <c r="O642" s="198"/>
      <c r="P642" s="198"/>
      <c r="Q642" s="198"/>
      <c r="R642" s="202"/>
    </row>
    <row r="643" spans="1:18" ht="15.75" customHeight="1" x14ac:dyDescent="0.25">
      <c r="A643" s="830" t="s">
        <v>500</v>
      </c>
      <c r="B643" s="880"/>
      <c r="C643" s="833"/>
      <c r="D643" s="881"/>
      <c r="E643" s="880"/>
      <c r="F643" s="880"/>
      <c r="G643" s="881"/>
      <c r="H643" s="881"/>
      <c r="I643" s="881"/>
      <c r="J643" s="881"/>
      <c r="K643" s="830"/>
      <c r="L643" s="830"/>
      <c r="M643" s="403"/>
      <c r="N643" s="403"/>
      <c r="O643" s="403"/>
      <c r="P643" s="403"/>
      <c r="Q643" s="403"/>
      <c r="R643" s="202"/>
    </row>
    <row r="644" spans="1:18" x14ac:dyDescent="0.25">
      <c r="A644" s="541" t="s">
        <v>244</v>
      </c>
      <c r="B644" s="535" t="s">
        <v>447</v>
      </c>
      <c r="C644" s="542" t="s">
        <v>29</v>
      </c>
      <c r="D644" s="542"/>
      <c r="E644" s="542"/>
      <c r="F644" s="542"/>
      <c r="G644" s="542" t="s">
        <v>448</v>
      </c>
      <c r="H644" s="543"/>
      <c r="I644" s="543"/>
      <c r="J644" s="543"/>
      <c r="K644" s="533" t="s">
        <v>449</v>
      </c>
      <c r="L644" s="542" t="s">
        <v>501</v>
      </c>
      <c r="M644" s="542"/>
      <c r="N644" s="542"/>
      <c r="O644" s="542"/>
      <c r="P644" s="542"/>
      <c r="Q644" s="542"/>
      <c r="R644" s="202"/>
    </row>
    <row r="645" spans="1:18" ht="57" customHeight="1" x14ac:dyDescent="0.25">
      <c r="A645" s="541"/>
      <c r="B645" s="535"/>
      <c r="C645" s="188" t="s">
        <v>451</v>
      </c>
      <c r="D645" s="188" t="s">
        <v>34</v>
      </c>
      <c r="E645" s="193" t="s">
        <v>452</v>
      </c>
      <c r="F645" s="193" t="s">
        <v>36</v>
      </c>
      <c r="G645" s="188" t="s">
        <v>20</v>
      </c>
      <c r="H645" s="188" t="s">
        <v>37</v>
      </c>
      <c r="I645" s="188" t="s">
        <v>453</v>
      </c>
      <c r="J645" s="188" t="s">
        <v>22</v>
      </c>
      <c r="K645" s="533"/>
      <c r="L645" s="194" t="s">
        <v>38</v>
      </c>
      <c r="M645" s="194" t="s">
        <v>39</v>
      </c>
      <c r="N645" s="194" t="s">
        <v>40</v>
      </c>
      <c r="O645" s="194" t="s">
        <v>41</v>
      </c>
      <c r="P645" s="194" t="s">
        <v>42</v>
      </c>
      <c r="Q645" s="194" t="s">
        <v>43</v>
      </c>
      <c r="R645" s="202"/>
    </row>
    <row r="646" spans="1:18" ht="15.75" customHeight="1" x14ac:dyDescent="0.25">
      <c r="A646" s="544" t="s">
        <v>535</v>
      </c>
      <c r="B646" s="901">
        <f>+SUM(F646:F650)</f>
        <v>152250</v>
      </c>
      <c r="C646" s="99" t="s">
        <v>85</v>
      </c>
      <c r="D646" s="99">
        <v>150</v>
      </c>
      <c r="E646" s="902">
        <v>100</v>
      </c>
      <c r="F646" s="902">
        <f>D646*E646</f>
        <v>15000</v>
      </c>
      <c r="G646" s="616"/>
      <c r="H646" s="616" t="s">
        <v>1</v>
      </c>
      <c r="I646" s="616" t="s">
        <v>1</v>
      </c>
      <c r="J646" s="616" t="s">
        <v>1</v>
      </c>
      <c r="K646" s="612" t="s">
        <v>140</v>
      </c>
      <c r="L646" s="200">
        <v>12</v>
      </c>
      <c r="M646" s="870" t="s">
        <v>125</v>
      </c>
      <c r="N646" s="403">
        <v>3</v>
      </c>
      <c r="O646" s="403">
        <v>7</v>
      </c>
      <c r="P646" s="403">
        <v>1</v>
      </c>
      <c r="Q646" s="403">
        <v>2</v>
      </c>
      <c r="R646" s="202"/>
    </row>
    <row r="647" spans="1:18" ht="15.75" customHeight="1" x14ac:dyDescent="0.25">
      <c r="A647" s="617"/>
      <c r="B647" s="903"/>
      <c r="C647" s="904" t="s">
        <v>503</v>
      </c>
      <c r="D647" s="904">
        <v>150</v>
      </c>
      <c r="E647" s="902">
        <v>195</v>
      </c>
      <c r="F647" s="902">
        <f t="shared" ref="F647:F710" si="70">D647*E647</f>
        <v>29250</v>
      </c>
      <c r="G647" s="616"/>
      <c r="H647" s="616"/>
      <c r="I647" s="616"/>
      <c r="J647" s="616"/>
      <c r="K647" s="612"/>
      <c r="L647" s="200">
        <v>12</v>
      </c>
      <c r="M647" s="870" t="s">
        <v>125</v>
      </c>
      <c r="N647" s="869">
        <v>3</v>
      </c>
      <c r="O647" s="869">
        <v>9</v>
      </c>
      <c r="P647" s="869">
        <v>2</v>
      </c>
      <c r="Q647" s="403">
        <v>1</v>
      </c>
      <c r="R647" s="202"/>
    </row>
    <row r="648" spans="1:18" ht="15.75" customHeight="1" x14ac:dyDescent="0.25">
      <c r="A648" s="617"/>
      <c r="B648" s="903"/>
      <c r="C648" s="904" t="s">
        <v>226</v>
      </c>
      <c r="D648" s="904">
        <v>80</v>
      </c>
      <c r="E648" s="902">
        <v>450</v>
      </c>
      <c r="F648" s="902">
        <f t="shared" si="70"/>
        <v>36000</v>
      </c>
      <c r="G648" s="616"/>
      <c r="H648" s="616"/>
      <c r="I648" s="616"/>
      <c r="J648" s="616"/>
      <c r="K648" s="612"/>
      <c r="L648" s="200">
        <v>12</v>
      </c>
      <c r="M648" s="870" t="s">
        <v>125</v>
      </c>
      <c r="N648" s="869">
        <v>3</v>
      </c>
      <c r="O648" s="869">
        <v>1</v>
      </c>
      <c r="P648" s="869">
        <v>1</v>
      </c>
      <c r="Q648" s="403">
        <v>1</v>
      </c>
      <c r="R648" s="202"/>
    </row>
    <row r="649" spans="1:18" ht="15.75" customHeight="1" x14ac:dyDescent="0.25">
      <c r="A649" s="617"/>
      <c r="B649" s="903"/>
      <c r="C649" s="904" t="s">
        <v>64</v>
      </c>
      <c r="D649" s="904">
        <v>80</v>
      </c>
      <c r="E649" s="902">
        <v>750</v>
      </c>
      <c r="F649" s="902">
        <f t="shared" si="70"/>
        <v>60000</v>
      </c>
      <c r="G649" s="616"/>
      <c r="H649" s="616"/>
      <c r="I649" s="616"/>
      <c r="J649" s="616"/>
      <c r="K649" s="612"/>
      <c r="L649" s="200">
        <v>12</v>
      </c>
      <c r="M649" s="870" t="s">
        <v>125</v>
      </c>
      <c r="N649" s="869">
        <v>3</v>
      </c>
      <c r="O649" s="869">
        <v>1</v>
      </c>
      <c r="P649" s="869">
        <v>1</v>
      </c>
      <c r="Q649" s="403">
        <v>1</v>
      </c>
      <c r="R649" s="202"/>
    </row>
    <row r="650" spans="1:18" ht="15.75" customHeight="1" x14ac:dyDescent="0.25">
      <c r="A650" s="617"/>
      <c r="B650" s="903"/>
      <c r="C650" s="904" t="s">
        <v>536</v>
      </c>
      <c r="D650" s="904">
        <v>80</v>
      </c>
      <c r="E650" s="902">
        <v>150</v>
      </c>
      <c r="F650" s="902">
        <f t="shared" si="70"/>
        <v>12000</v>
      </c>
      <c r="G650" s="616"/>
      <c r="H650" s="616"/>
      <c r="I650" s="616"/>
      <c r="J650" s="616"/>
      <c r="K650" s="612"/>
      <c r="L650" s="200">
        <v>12</v>
      </c>
      <c r="M650" s="870" t="s">
        <v>125</v>
      </c>
      <c r="N650" s="869">
        <v>2</v>
      </c>
      <c r="O650" s="869">
        <v>2</v>
      </c>
      <c r="P650" s="869">
        <v>1</v>
      </c>
      <c r="Q650" s="403">
        <v>1</v>
      </c>
      <c r="R650" s="202"/>
    </row>
    <row r="651" spans="1:18" ht="20.25" customHeight="1" x14ac:dyDescent="0.25">
      <c r="A651" s="544" t="s">
        <v>537</v>
      </c>
      <c r="B651" s="905">
        <f>F651+F652+F653</f>
        <v>152500</v>
      </c>
      <c r="C651" s="99" t="s">
        <v>85</v>
      </c>
      <c r="D651" s="904">
        <v>450</v>
      </c>
      <c r="E651" s="902">
        <v>250</v>
      </c>
      <c r="F651" s="902">
        <f t="shared" si="70"/>
        <v>112500</v>
      </c>
      <c r="G651" s="874"/>
      <c r="H651" s="616" t="s">
        <v>1</v>
      </c>
      <c r="I651" s="616" t="s">
        <v>1</v>
      </c>
      <c r="J651" s="616" t="s">
        <v>1</v>
      </c>
      <c r="K651" s="620" t="s">
        <v>140</v>
      </c>
      <c r="L651" s="200">
        <v>12</v>
      </c>
      <c r="M651" s="870" t="s">
        <v>125</v>
      </c>
      <c r="N651" s="869">
        <v>3</v>
      </c>
      <c r="O651" s="869">
        <v>7</v>
      </c>
      <c r="P651" s="869">
        <v>1</v>
      </c>
      <c r="Q651" s="403">
        <v>2</v>
      </c>
      <c r="R651" s="202"/>
    </row>
    <row r="652" spans="1:18" ht="19.5" customHeight="1" x14ac:dyDescent="0.25">
      <c r="A652" s="617"/>
      <c r="B652" s="903"/>
      <c r="C652" s="99" t="s">
        <v>538</v>
      </c>
      <c r="D652" s="904">
        <v>1</v>
      </c>
      <c r="E652" s="902">
        <v>30000</v>
      </c>
      <c r="F652" s="902">
        <f t="shared" si="70"/>
        <v>30000</v>
      </c>
      <c r="G652" s="874"/>
      <c r="H652" s="616"/>
      <c r="I652" s="616"/>
      <c r="J652" s="616"/>
      <c r="K652" s="620"/>
      <c r="L652" s="200">
        <v>12</v>
      </c>
      <c r="M652" s="870" t="s">
        <v>125</v>
      </c>
      <c r="N652" s="869">
        <v>2</v>
      </c>
      <c r="O652" s="869">
        <v>2</v>
      </c>
      <c r="P652" s="869">
        <v>2</v>
      </c>
      <c r="Q652" s="403">
        <v>1</v>
      </c>
      <c r="R652" s="202"/>
    </row>
    <row r="653" spans="1:18" ht="21" customHeight="1" x14ac:dyDescent="0.25">
      <c r="A653" s="617"/>
      <c r="B653" s="903"/>
      <c r="C653" s="906" t="s">
        <v>85</v>
      </c>
      <c r="D653" s="904">
        <v>40</v>
      </c>
      <c r="E653" s="902">
        <v>250</v>
      </c>
      <c r="F653" s="902">
        <f t="shared" si="70"/>
        <v>10000</v>
      </c>
      <c r="G653" s="874"/>
      <c r="H653" s="616"/>
      <c r="I653" s="616"/>
      <c r="J653" s="616"/>
      <c r="K653" s="620"/>
      <c r="L653" s="200">
        <v>12</v>
      </c>
      <c r="M653" s="870" t="s">
        <v>125</v>
      </c>
      <c r="N653" s="869">
        <v>3</v>
      </c>
      <c r="O653" s="869">
        <v>7</v>
      </c>
      <c r="P653" s="869">
        <v>1</v>
      </c>
      <c r="Q653" s="403">
        <v>2</v>
      </c>
      <c r="R653" s="202"/>
    </row>
    <row r="654" spans="1:18" ht="20.25" customHeight="1" x14ac:dyDescent="0.25">
      <c r="A654" s="544" t="s">
        <v>539</v>
      </c>
      <c r="B654" s="905">
        <f>F654+F655+F657+F656</f>
        <v>182800</v>
      </c>
      <c r="C654" s="904" t="s">
        <v>81</v>
      </c>
      <c r="D654" s="904">
        <v>240</v>
      </c>
      <c r="E654" s="902">
        <v>450</v>
      </c>
      <c r="F654" s="902">
        <f t="shared" si="70"/>
        <v>108000</v>
      </c>
      <c r="G654" s="874"/>
      <c r="H654" s="907" t="s">
        <v>1</v>
      </c>
      <c r="I654" s="874" t="s">
        <v>1</v>
      </c>
      <c r="J654" s="874" t="s">
        <v>1</v>
      </c>
      <c r="K654" s="620" t="s">
        <v>140</v>
      </c>
      <c r="L654" s="200">
        <v>12</v>
      </c>
      <c r="M654" s="870" t="s">
        <v>125</v>
      </c>
      <c r="N654" s="869">
        <v>3</v>
      </c>
      <c r="O654" s="869">
        <v>1</v>
      </c>
      <c r="P654" s="869">
        <v>1</v>
      </c>
      <c r="Q654" s="403">
        <v>1</v>
      </c>
      <c r="R654" s="202"/>
    </row>
    <row r="655" spans="1:18" ht="18" customHeight="1" x14ac:dyDescent="0.25">
      <c r="A655" s="617"/>
      <c r="B655" s="903"/>
      <c r="C655" s="904" t="s">
        <v>514</v>
      </c>
      <c r="D655" s="890">
        <v>12</v>
      </c>
      <c r="E655" s="902">
        <v>1500</v>
      </c>
      <c r="F655" s="902">
        <f t="shared" si="70"/>
        <v>18000</v>
      </c>
      <c r="G655" s="874"/>
      <c r="H655" s="907"/>
      <c r="I655" s="874"/>
      <c r="J655" s="874"/>
      <c r="K655" s="620"/>
      <c r="L655" s="200">
        <v>12</v>
      </c>
      <c r="M655" s="870" t="s">
        <v>125</v>
      </c>
      <c r="N655" s="869">
        <v>2</v>
      </c>
      <c r="O655" s="869">
        <v>8</v>
      </c>
      <c r="P655" s="869">
        <v>7</v>
      </c>
      <c r="Q655" s="403">
        <v>4</v>
      </c>
      <c r="R655" s="202"/>
    </row>
    <row r="656" spans="1:18" ht="20.25" customHeight="1" x14ac:dyDescent="0.25">
      <c r="A656" s="617"/>
      <c r="B656" s="903"/>
      <c r="C656" s="906" t="s">
        <v>503</v>
      </c>
      <c r="D656" s="890">
        <v>240</v>
      </c>
      <c r="E656" s="902">
        <v>195</v>
      </c>
      <c r="F656" s="902">
        <f t="shared" si="70"/>
        <v>46800</v>
      </c>
      <c r="G656" s="874"/>
      <c r="H656" s="907"/>
      <c r="I656" s="874"/>
      <c r="J656" s="874"/>
      <c r="K656" s="620"/>
      <c r="L656" s="200">
        <v>12</v>
      </c>
      <c r="M656" s="870" t="s">
        <v>125</v>
      </c>
      <c r="N656" s="869">
        <v>3</v>
      </c>
      <c r="O656" s="869">
        <v>9</v>
      </c>
      <c r="P656" s="869">
        <v>2</v>
      </c>
      <c r="Q656" s="403">
        <v>1</v>
      </c>
      <c r="R656" s="202"/>
    </row>
    <row r="657" spans="1:18" ht="18" customHeight="1" x14ac:dyDescent="0.25">
      <c r="A657" s="617"/>
      <c r="B657" s="903"/>
      <c r="C657" s="906" t="s">
        <v>85</v>
      </c>
      <c r="D657" s="890">
        <v>40</v>
      </c>
      <c r="E657" s="902">
        <v>250</v>
      </c>
      <c r="F657" s="902">
        <f t="shared" si="70"/>
        <v>10000</v>
      </c>
      <c r="G657" s="874"/>
      <c r="H657" s="907"/>
      <c r="I657" s="874"/>
      <c r="J657" s="874"/>
      <c r="K657" s="620"/>
      <c r="L657" s="200">
        <v>12</v>
      </c>
      <c r="M657" s="870" t="s">
        <v>125</v>
      </c>
      <c r="N657" s="869">
        <v>3</v>
      </c>
      <c r="O657" s="869">
        <v>7</v>
      </c>
      <c r="P657" s="869">
        <v>1</v>
      </c>
      <c r="Q657" s="403">
        <v>2</v>
      </c>
      <c r="R657" s="202"/>
    </row>
    <row r="658" spans="1:18" ht="15.75" customHeight="1" x14ac:dyDescent="0.25">
      <c r="A658" s="622" t="s">
        <v>540</v>
      </c>
      <c r="B658" s="905">
        <f>F658+F659+F660</f>
        <v>80000</v>
      </c>
      <c r="C658" s="906" t="s">
        <v>85</v>
      </c>
      <c r="D658" s="906">
        <v>20</v>
      </c>
      <c r="E658" s="902">
        <v>250</v>
      </c>
      <c r="F658" s="902">
        <f t="shared" si="70"/>
        <v>5000</v>
      </c>
      <c r="G658" s="874"/>
      <c r="H658" s="907" t="s">
        <v>1</v>
      </c>
      <c r="I658" s="874" t="s">
        <v>1</v>
      </c>
      <c r="J658" s="874"/>
      <c r="K658" s="620" t="s">
        <v>140</v>
      </c>
      <c r="L658" s="200">
        <v>12</v>
      </c>
      <c r="M658" s="870" t="s">
        <v>125</v>
      </c>
      <c r="N658" s="869">
        <v>3</v>
      </c>
      <c r="O658" s="869">
        <v>7</v>
      </c>
      <c r="P658" s="869">
        <v>1</v>
      </c>
      <c r="Q658" s="403">
        <v>2</v>
      </c>
      <c r="R658" s="202"/>
    </row>
    <row r="659" spans="1:18" ht="15.75" customHeight="1" x14ac:dyDescent="0.25">
      <c r="A659" s="617"/>
      <c r="B659" s="903"/>
      <c r="C659" s="906" t="s">
        <v>81</v>
      </c>
      <c r="D659" s="906">
        <v>100</v>
      </c>
      <c r="E659" s="902">
        <v>450</v>
      </c>
      <c r="F659" s="902">
        <f t="shared" si="70"/>
        <v>45000</v>
      </c>
      <c r="G659" s="874"/>
      <c r="H659" s="907"/>
      <c r="I659" s="874"/>
      <c r="J659" s="874"/>
      <c r="K659" s="620"/>
      <c r="L659" s="200">
        <v>12</v>
      </c>
      <c r="M659" s="870" t="s">
        <v>125</v>
      </c>
      <c r="N659" s="869">
        <v>3</v>
      </c>
      <c r="O659" s="869">
        <v>1</v>
      </c>
      <c r="P659" s="869">
        <v>1</v>
      </c>
      <c r="Q659" s="403">
        <v>1</v>
      </c>
      <c r="R659" s="202"/>
    </row>
    <row r="660" spans="1:18" ht="15.75" customHeight="1" x14ac:dyDescent="0.25">
      <c r="A660" s="617"/>
      <c r="B660" s="903"/>
      <c r="C660" s="906" t="s">
        <v>541</v>
      </c>
      <c r="D660" s="906">
        <v>200</v>
      </c>
      <c r="E660" s="902">
        <v>150</v>
      </c>
      <c r="F660" s="902">
        <f t="shared" si="70"/>
        <v>30000</v>
      </c>
      <c r="G660" s="874"/>
      <c r="H660" s="907"/>
      <c r="I660" s="874"/>
      <c r="J660" s="874"/>
      <c r="K660" s="620"/>
      <c r="L660" s="200">
        <v>12</v>
      </c>
      <c r="M660" s="870" t="s">
        <v>125</v>
      </c>
      <c r="N660" s="869">
        <v>2</v>
      </c>
      <c r="O660" s="869">
        <v>2</v>
      </c>
      <c r="P660" s="869">
        <v>2</v>
      </c>
      <c r="Q660" s="403">
        <v>1</v>
      </c>
      <c r="R660" s="202"/>
    </row>
    <row r="661" spans="1:18" ht="48" customHeight="1" x14ac:dyDescent="0.25">
      <c r="A661" s="195" t="s">
        <v>542</v>
      </c>
      <c r="B661" s="415">
        <f>F661</f>
        <v>375000</v>
      </c>
      <c r="C661" s="908" t="s">
        <v>419</v>
      </c>
      <c r="D661" s="908">
        <v>5</v>
      </c>
      <c r="E661" s="902">
        <v>75000</v>
      </c>
      <c r="F661" s="902">
        <f t="shared" si="70"/>
        <v>375000</v>
      </c>
      <c r="G661" s="909"/>
      <c r="H661" s="910" t="s">
        <v>1</v>
      </c>
      <c r="I661" s="878" t="s">
        <v>1</v>
      </c>
      <c r="J661" s="909"/>
      <c r="K661" s="909" t="s">
        <v>140</v>
      </c>
      <c r="L661" s="200">
        <v>12</v>
      </c>
      <c r="M661" s="870" t="s">
        <v>125</v>
      </c>
      <c r="N661" s="195">
        <v>2</v>
      </c>
      <c r="O661" s="195">
        <v>2</v>
      </c>
      <c r="P661" s="195">
        <v>1</v>
      </c>
      <c r="Q661" s="195">
        <v>1</v>
      </c>
      <c r="R661" s="202"/>
    </row>
    <row r="662" spans="1:18" ht="16.5" customHeight="1" x14ac:dyDescent="0.25">
      <c r="A662" s="863" t="s">
        <v>543</v>
      </c>
      <c r="B662" s="896">
        <f>F662+F663+F664+F665+F666+F667+F668</f>
        <v>528650</v>
      </c>
      <c r="C662" s="890" t="s">
        <v>226</v>
      </c>
      <c r="D662" s="891">
        <v>840</v>
      </c>
      <c r="E662" s="902">
        <v>450</v>
      </c>
      <c r="F662" s="902">
        <f t="shared" si="70"/>
        <v>378000</v>
      </c>
      <c r="G662" s="874" t="s">
        <v>1</v>
      </c>
      <c r="H662" s="874" t="s">
        <v>1</v>
      </c>
      <c r="I662" s="874" t="s">
        <v>1</v>
      </c>
      <c r="J662" s="874" t="s">
        <v>1</v>
      </c>
      <c r="K662" s="620" t="s">
        <v>140</v>
      </c>
      <c r="L662" s="200">
        <v>12</v>
      </c>
      <c r="M662" s="870" t="s">
        <v>125</v>
      </c>
      <c r="N662" s="403">
        <v>3</v>
      </c>
      <c r="O662" s="403">
        <v>1</v>
      </c>
      <c r="P662" s="403">
        <v>1</v>
      </c>
      <c r="Q662" s="403">
        <v>1</v>
      </c>
      <c r="R662" s="202"/>
    </row>
    <row r="663" spans="1:18" ht="14.25" customHeight="1" x14ac:dyDescent="0.25">
      <c r="A663" s="863"/>
      <c r="B663" s="896"/>
      <c r="C663" s="890" t="s">
        <v>544</v>
      </c>
      <c r="D663" s="893">
        <v>30</v>
      </c>
      <c r="E663" s="902">
        <v>400</v>
      </c>
      <c r="F663" s="902">
        <f t="shared" si="70"/>
        <v>12000</v>
      </c>
      <c r="G663" s="874"/>
      <c r="H663" s="874"/>
      <c r="I663" s="874"/>
      <c r="J663" s="874"/>
      <c r="K663" s="620"/>
      <c r="L663" s="200">
        <v>12</v>
      </c>
      <c r="M663" s="870" t="s">
        <v>125</v>
      </c>
      <c r="N663" s="403">
        <v>4</v>
      </c>
      <c r="O663" s="403">
        <v>1</v>
      </c>
      <c r="P663" s="403">
        <v>3</v>
      </c>
      <c r="Q663" s="403">
        <v>1</v>
      </c>
      <c r="R663" s="911"/>
    </row>
    <row r="664" spans="1:18" ht="15" customHeight="1" x14ac:dyDescent="0.25">
      <c r="A664" s="863"/>
      <c r="B664" s="896"/>
      <c r="C664" s="890" t="s">
        <v>85</v>
      </c>
      <c r="D664" s="891">
        <v>50</v>
      </c>
      <c r="E664" s="902">
        <v>250</v>
      </c>
      <c r="F664" s="902">
        <f t="shared" si="70"/>
        <v>12500</v>
      </c>
      <c r="G664" s="874"/>
      <c r="H664" s="874"/>
      <c r="I664" s="874"/>
      <c r="J664" s="874"/>
      <c r="K664" s="620"/>
      <c r="L664" s="200">
        <v>12</v>
      </c>
      <c r="M664" s="870" t="s">
        <v>125</v>
      </c>
      <c r="N664" s="869">
        <v>3</v>
      </c>
      <c r="O664" s="869">
        <v>7</v>
      </c>
      <c r="P664" s="869">
        <v>1</v>
      </c>
      <c r="Q664" s="869">
        <v>2</v>
      </c>
      <c r="R664" s="911"/>
    </row>
    <row r="665" spans="1:18" ht="15.75" customHeight="1" x14ac:dyDescent="0.25">
      <c r="A665" s="863"/>
      <c r="B665" s="896"/>
      <c r="C665" s="890" t="s">
        <v>521</v>
      </c>
      <c r="D665" s="891">
        <v>70</v>
      </c>
      <c r="E665" s="902">
        <v>450</v>
      </c>
      <c r="F665" s="902">
        <f t="shared" si="70"/>
        <v>31500</v>
      </c>
      <c r="G665" s="874"/>
      <c r="H665" s="874"/>
      <c r="I665" s="874"/>
      <c r="J665" s="874"/>
      <c r="K665" s="620"/>
      <c r="L665" s="200">
        <v>12</v>
      </c>
      <c r="M665" s="870" t="s">
        <v>125</v>
      </c>
      <c r="N665" s="869">
        <v>2</v>
      </c>
      <c r="O665" s="869">
        <v>8</v>
      </c>
      <c r="P665" s="869">
        <v>6</v>
      </c>
      <c r="Q665" s="869">
        <v>1</v>
      </c>
      <c r="R665" s="911"/>
    </row>
    <row r="666" spans="1:18" ht="15.75" customHeight="1" x14ac:dyDescent="0.25">
      <c r="A666" s="863"/>
      <c r="B666" s="896"/>
      <c r="C666" s="890" t="s">
        <v>522</v>
      </c>
      <c r="D666" s="891">
        <v>40</v>
      </c>
      <c r="E666" s="902">
        <v>1500</v>
      </c>
      <c r="F666" s="902">
        <f t="shared" si="70"/>
        <v>60000</v>
      </c>
      <c r="G666" s="874"/>
      <c r="H666" s="874"/>
      <c r="I666" s="874"/>
      <c r="J666" s="874"/>
      <c r="K666" s="620"/>
      <c r="L666" s="200">
        <v>12</v>
      </c>
      <c r="M666" s="870" t="s">
        <v>125</v>
      </c>
      <c r="N666" s="869">
        <v>2</v>
      </c>
      <c r="O666" s="869">
        <v>8</v>
      </c>
      <c r="P666" s="869">
        <v>7</v>
      </c>
      <c r="Q666" s="869">
        <v>4</v>
      </c>
      <c r="R666" s="911"/>
    </row>
    <row r="667" spans="1:18" ht="15.75" customHeight="1" x14ac:dyDescent="0.25">
      <c r="A667" s="863"/>
      <c r="B667" s="896"/>
      <c r="C667" s="890" t="s">
        <v>503</v>
      </c>
      <c r="D667" s="126">
        <v>70</v>
      </c>
      <c r="E667" s="902">
        <v>195</v>
      </c>
      <c r="F667" s="902">
        <f t="shared" si="70"/>
        <v>13650</v>
      </c>
      <c r="G667" s="874"/>
      <c r="H667" s="874"/>
      <c r="I667" s="874"/>
      <c r="J667" s="874"/>
      <c r="K667" s="620"/>
      <c r="L667" s="200">
        <v>12</v>
      </c>
      <c r="M667" s="870" t="s">
        <v>125</v>
      </c>
      <c r="N667" s="403">
        <v>3</v>
      </c>
      <c r="O667" s="403">
        <v>9</v>
      </c>
      <c r="P667" s="403">
        <v>2</v>
      </c>
      <c r="Q667" s="403">
        <v>1</v>
      </c>
      <c r="R667" s="202"/>
    </row>
    <row r="668" spans="1:18" ht="15.75" customHeight="1" x14ac:dyDescent="0.25">
      <c r="A668" s="863"/>
      <c r="B668" s="896"/>
      <c r="C668" s="890" t="s">
        <v>524</v>
      </c>
      <c r="D668" s="126">
        <v>70</v>
      </c>
      <c r="E668" s="902">
        <v>300</v>
      </c>
      <c r="F668" s="902">
        <f t="shared" si="70"/>
        <v>21000</v>
      </c>
      <c r="G668" s="874"/>
      <c r="H668" s="874"/>
      <c r="I668" s="874"/>
      <c r="J668" s="874"/>
      <c r="K668" s="620"/>
      <c r="L668" s="200">
        <v>12</v>
      </c>
      <c r="M668" s="870" t="s">
        <v>125</v>
      </c>
      <c r="N668" s="403">
        <v>3</v>
      </c>
      <c r="O668" s="403">
        <v>9</v>
      </c>
      <c r="P668" s="403">
        <v>2</v>
      </c>
      <c r="Q668" s="403">
        <v>1</v>
      </c>
      <c r="R668" s="202"/>
    </row>
    <row r="669" spans="1:18" ht="30" customHeight="1" x14ac:dyDescent="0.25">
      <c r="A669" s="863" t="s">
        <v>545</v>
      </c>
      <c r="B669" s="623">
        <f>+F669+F670+F671+F672+F673</f>
        <v>103500</v>
      </c>
      <c r="C669" s="890" t="s">
        <v>226</v>
      </c>
      <c r="D669" s="126">
        <v>60</v>
      </c>
      <c r="E669" s="902">
        <v>450</v>
      </c>
      <c r="F669" s="902">
        <f t="shared" si="70"/>
        <v>27000</v>
      </c>
      <c r="G669" s="582"/>
      <c r="H669" s="582"/>
      <c r="I669" s="912" t="s">
        <v>1</v>
      </c>
      <c r="J669" s="582"/>
      <c r="K669" s="612" t="s">
        <v>140</v>
      </c>
      <c r="L669" s="200">
        <v>12</v>
      </c>
      <c r="M669" s="870" t="s">
        <v>125</v>
      </c>
      <c r="N669" s="403">
        <v>3</v>
      </c>
      <c r="O669" s="403">
        <v>1</v>
      </c>
      <c r="P669" s="403">
        <v>1</v>
      </c>
      <c r="Q669" s="403">
        <v>1</v>
      </c>
      <c r="R669" s="202"/>
    </row>
    <row r="670" spans="1:18" ht="24" customHeight="1" x14ac:dyDescent="0.25">
      <c r="A670" s="863"/>
      <c r="B670" s="623"/>
      <c r="C670" s="890" t="s">
        <v>64</v>
      </c>
      <c r="D670" s="126">
        <v>60</v>
      </c>
      <c r="E670" s="902">
        <v>750</v>
      </c>
      <c r="F670" s="902">
        <f t="shared" si="70"/>
        <v>45000</v>
      </c>
      <c r="G670" s="582"/>
      <c r="H670" s="582"/>
      <c r="I670" s="912"/>
      <c r="J670" s="582"/>
      <c r="K670" s="612"/>
      <c r="L670" s="200">
        <v>12</v>
      </c>
      <c r="M670" s="870" t="s">
        <v>125</v>
      </c>
      <c r="N670" s="403">
        <v>3</v>
      </c>
      <c r="O670" s="403">
        <v>1</v>
      </c>
      <c r="P670" s="403">
        <v>1</v>
      </c>
      <c r="Q670" s="403">
        <v>1</v>
      </c>
      <c r="R670" s="202"/>
    </row>
    <row r="671" spans="1:18" ht="18.75" customHeight="1" x14ac:dyDescent="0.25">
      <c r="A671" s="863"/>
      <c r="B671" s="623"/>
      <c r="C671" s="890" t="s">
        <v>524</v>
      </c>
      <c r="D671" s="126">
        <v>60</v>
      </c>
      <c r="E671" s="902">
        <v>300</v>
      </c>
      <c r="F671" s="902">
        <f t="shared" si="70"/>
        <v>18000</v>
      </c>
      <c r="G671" s="582"/>
      <c r="H671" s="582"/>
      <c r="I671" s="912"/>
      <c r="J671" s="582"/>
      <c r="K671" s="612"/>
      <c r="L671" s="200">
        <v>12</v>
      </c>
      <c r="M671" s="870" t="s">
        <v>125</v>
      </c>
      <c r="N671" s="403">
        <v>3</v>
      </c>
      <c r="O671" s="403">
        <v>9</v>
      </c>
      <c r="P671" s="403">
        <v>2</v>
      </c>
      <c r="Q671" s="403">
        <v>1</v>
      </c>
      <c r="R671" s="202"/>
    </row>
    <row r="672" spans="1:18" ht="25.5" customHeight="1" x14ac:dyDescent="0.25">
      <c r="A672" s="863"/>
      <c r="B672" s="623"/>
      <c r="C672" s="890" t="s">
        <v>522</v>
      </c>
      <c r="D672" s="126">
        <v>8</v>
      </c>
      <c r="E672" s="902">
        <v>1500</v>
      </c>
      <c r="F672" s="902">
        <f t="shared" si="70"/>
        <v>12000</v>
      </c>
      <c r="G672" s="582"/>
      <c r="H672" s="582"/>
      <c r="I672" s="912"/>
      <c r="J672" s="582"/>
      <c r="K672" s="612"/>
      <c r="L672" s="200">
        <v>12</v>
      </c>
      <c r="M672" s="870" t="s">
        <v>125</v>
      </c>
      <c r="N672" s="869">
        <v>2</v>
      </c>
      <c r="O672" s="869">
        <v>8</v>
      </c>
      <c r="P672" s="869">
        <v>7</v>
      </c>
      <c r="Q672" s="403">
        <v>4</v>
      </c>
      <c r="R672" s="202"/>
    </row>
    <row r="673" spans="1:18" ht="20.25" customHeight="1" x14ac:dyDescent="0.25">
      <c r="A673" s="863"/>
      <c r="B673" s="623"/>
      <c r="C673" s="890" t="s">
        <v>85</v>
      </c>
      <c r="D673" s="126">
        <v>6</v>
      </c>
      <c r="E673" s="902">
        <v>250</v>
      </c>
      <c r="F673" s="902">
        <f t="shared" si="70"/>
        <v>1500</v>
      </c>
      <c r="G673" s="582"/>
      <c r="H673" s="582"/>
      <c r="I673" s="912"/>
      <c r="J673" s="582"/>
      <c r="K673" s="612"/>
      <c r="L673" s="200">
        <v>12</v>
      </c>
      <c r="M673" s="870" t="s">
        <v>125</v>
      </c>
      <c r="N673" s="869">
        <v>3</v>
      </c>
      <c r="O673" s="869">
        <v>7</v>
      </c>
      <c r="P673" s="869">
        <v>1</v>
      </c>
      <c r="Q673" s="869">
        <v>2</v>
      </c>
      <c r="R673" s="202"/>
    </row>
    <row r="674" spans="1:18" ht="19.5" customHeight="1" x14ac:dyDescent="0.25">
      <c r="A674" s="621" t="s">
        <v>546</v>
      </c>
      <c r="B674" s="913">
        <f>+SUM(F674:F677)</f>
        <v>44250</v>
      </c>
      <c r="C674" s="890" t="s">
        <v>85</v>
      </c>
      <c r="D674" s="126">
        <v>30</v>
      </c>
      <c r="E674" s="902">
        <v>250</v>
      </c>
      <c r="F674" s="902">
        <f t="shared" si="70"/>
        <v>7500</v>
      </c>
      <c r="G674" s="582"/>
      <c r="H674" s="912" t="s">
        <v>1</v>
      </c>
      <c r="I674" s="582"/>
      <c r="J674" s="582"/>
      <c r="K674" s="612" t="s">
        <v>140</v>
      </c>
      <c r="L674" s="200">
        <v>12</v>
      </c>
      <c r="M674" s="870" t="s">
        <v>125</v>
      </c>
      <c r="N674" s="403">
        <v>3</v>
      </c>
      <c r="O674" s="403">
        <v>7</v>
      </c>
      <c r="P674" s="403">
        <v>1</v>
      </c>
      <c r="Q674" s="403">
        <v>2</v>
      </c>
      <c r="R674" s="202"/>
    </row>
    <row r="675" spans="1:18" ht="18" customHeight="1" x14ac:dyDescent="0.25">
      <c r="A675" s="617"/>
      <c r="B675" s="903"/>
      <c r="C675" s="890" t="s">
        <v>524</v>
      </c>
      <c r="D675" s="126">
        <v>50</v>
      </c>
      <c r="E675" s="902">
        <v>300</v>
      </c>
      <c r="F675" s="902">
        <f t="shared" si="70"/>
        <v>15000</v>
      </c>
      <c r="G675" s="582"/>
      <c r="H675" s="912"/>
      <c r="I675" s="582"/>
      <c r="J675" s="582"/>
      <c r="K675" s="612"/>
      <c r="L675" s="200">
        <v>12</v>
      </c>
      <c r="M675" s="870" t="s">
        <v>125</v>
      </c>
      <c r="N675" s="403">
        <v>3</v>
      </c>
      <c r="O675" s="403">
        <v>9</v>
      </c>
      <c r="P675" s="403">
        <v>2</v>
      </c>
      <c r="Q675" s="403">
        <v>1</v>
      </c>
      <c r="R675" s="202"/>
    </row>
    <row r="676" spans="1:18" ht="21" customHeight="1" x14ac:dyDescent="0.25">
      <c r="A676" s="617"/>
      <c r="B676" s="903"/>
      <c r="C676" s="890" t="s">
        <v>273</v>
      </c>
      <c r="D676" s="126">
        <v>50</v>
      </c>
      <c r="E676" s="902">
        <v>195</v>
      </c>
      <c r="F676" s="902">
        <f t="shared" si="70"/>
        <v>9750</v>
      </c>
      <c r="G676" s="582"/>
      <c r="H676" s="912"/>
      <c r="I676" s="582"/>
      <c r="J676" s="582"/>
      <c r="K676" s="612"/>
      <c r="L676" s="200">
        <v>12</v>
      </c>
      <c r="M676" s="870" t="s">
        <v>125</v>
      </c>
      <c r="N676" s="403">
        <v>3</v>
      </c>
      <c r="O676" s="403">
        <v>9</v>
      </c>
      <c r="P676" s="403">
        <v>2</v>
      </c>
      <c r="Q676" s="403">
        <v>1</v>
      </c>
      <c r="R676" s="202"/>
    </row>
    <row r="677" spans="1:18" ht="20.25" customHeight="1" x14ac:dyDescent="0.25">
      <c r="A677" s="617"/>
      <c r="B677" s="903"/>
      <c r="C677" s="890" t="s">
        <v>547</v>
      </c>
      <c r="D677" s="126">
        <v>8</v>
      </c>
      <c r="E677" s="902">
        <v>1500</v>
      </c>
      <c r="F677" s="902">
        <f t="shared" si="70"/>
        <v>12000</v>
      </c>
      <c r="G677" s="582"/>
      <c r="H677" s="912"/>
      <c r="I677" s="582"/>
      <c r="J677" s="582"/>
      <c r="K677" s="612"/>
      <c r="L677" s="200">
        <v>12</v>
      </c>
      <c r="M677" s="870" t="s">
        <v>125</v>
      </c>
      <c r="N677" s="403">
        <v>2</v>
      </c>
      <c r="O677" s="403">
        <v>8</v>
      </c>
      <c r="P677" s="403">
        <v>7</v>
      </c>
      <c r="Q677" s="403">
        <v>4</v>
      </c>
      <c r="R677" s="202"/>
    </row>
    <row r="678" spans="1:18" ht="53.25" customHeight="1" x14ac:dyDescent="0.25">
      <c r="A678" s="199" t="s">
        <v>548</v>
      </c>
      <c r="B678" s="914">
        <f>F678</f>
        <v>90000</v>
      </c>
      <c r="C678" s="890" t="s">
        <v>514</v>
      </c>
      <c r="D678" s="891">
        <v>60</v>
      </c>
      <c r="E678" s="902">
        <v>1500</v>
      </c>
      <c r="F678" s="902">
        <f t="shared" si="70"/>
        <v>90000</v>
      </c>
      <c r="G678" s="128" t="s">
        <v>1</v>
      </c>
      <c r="H678" s="128" t="s">
        <v>1</v>
      </c>
      <c r="I678" s="128" t="s">
        <v>1</v>
      </c>
      <c r="J678" s="128" t="s">
        <v>1</v>
      </c>
      <c r="K678" s="128" t="s">
        <v>140</v>
      </c>
      <c r="L678" s="200">
        <v>12</v>
      </c>
      <c r="M678" s="870" t="s">
        <v>125</v>
      </c>
      <c r="N678" s="403">
        <v>2</v>
      </c>
      <c r="O678" s="403">
        <v>8</v>
      </c>
      <c r="P678" s="403">
        <v>7</v>
      </c>
      <c r="Q678" s="403">
        <v>4</v>
      </c>
      <c r="R678" s="202"/>
    </row>
    <row r="679" spans="1:18" ht="33" customHeight="1" x14ac:dyDescent="0.25">
      <c r="A679" s="544" t="s">
        <v>549</v>
      </c>
      <c r="B679" s="614">
        <f>SUM(F679:F682)</f>
        <v>130000</v>
      </c>
      <c r="C679" s="126" t="s">
        <v>81</v>
      </c>
      <c r="D679" s="126">
        <v>160</v>
      </c>
      <c r="E679" s="902">
        <v>450</v>
      </c>
      <c r="F679" s="902">
        <f t="shared" si="70"/>
        <v>72000</v>
      </c>
      <c r="G679" s="612" t="s">
        <v>1</v>
      </c>
      <c r="H679" s="612" t="s">
        <v>1</v>
      </c>
      <c r="I679" s="612" t="s">
        <v>1</v>
      </c>
      <c r="J679" s="612" t="s">
        <v>1</v>
      </c>
      <c r="K679" s="612" t="s">
        <v>140</v>
      </c>
      <c r="L679" s="200">
        <v>12</v>
      </c>
      <c r="M679" s="870" t="s">
        <v>125</v>
      </c>
      <c r="N679" s="403">
        <v>3</v>
      </c>
      <c r="O679" s="403">
        <v>1</v>
      </c>
      <c r="P679" s="403">
        <v>1</v>
      </c>
      <c r="Q679" s="403">
        <v>1</v>
      </c>
      <c r="R679" s="202"/>
    </row>
    <row r="680" spans="1:18" ht="33" customHeight="1" x14ac:dyDescent="0.25">
      <c r="A680" s="617"/>
      <c r="B680" s="903"/>
      <c r="C680" s="126" t="s">
        <v>550</v>
      </c>
      <c r="D680" s="126">
        <v>200</v>
      </c>
      <c r="E680" s="902">
        <v>150</v>
      </c>
      <c r="F680" s="902">
        <f t="shared" si="70"/>
        <v>30000</v>
      </c>
      <c r="G680" s="612"/>
      <c r="H680" s="612"/>
      <c r="I680" s="612"/>
      <c r="J680" s="612"/>
      <c r="K680" s="612"/>
      <c r="L680" s="200">
        <v>12</v>
      </c>
      <c r="M680" s="870" t="s">
        <v>125</v>
      </c>
      <c r="N680" s="403">
        <v>2</v>
      </c>
      <c r="O680" s="403">
        <v>2</v>
      </c>
      <c r="P680" s="403">
        <v>2</v>
      </c>
      <c r="Q680" s="403">
        <v>1</v>
      </c>
      <c r="R680" s="202"/>
    </row>
    <row r="681" spans="1:18" ht="33" customHeight="1" x14ac:dyDescent="0.25">
      <c r="A681" s="617"/>
      <c r="B681" s="903"/>
      <c r="C681" s="126" t="s">
        <v>514</v>
      </c>
      <c r="D681" s="126">
        <v>12</v>
      </c>
      <c r="E681" s="902">
        <v>1500</v>
      </c>
      <c r="F681" s="902">
        <f t="shared" si="70"/>
        <v>18000</v>
      </c>
      <c r="G681" s="612"/>
      <c r="H681" s="612"/>
      <c r="I681" s="612"/>
      <c r="J681" s="612"/>
      <c r="K681" s="612"/>
      <c r="L681" s="200">
        <v>12</v>
      </c>
      <c r="M681" s="870" t="s">
        <v>125</v>
      </c>
      <c r="N681" s="403">
        <v>2</v>
      </c>
      <c r="O681" s="403">
        <v>8</v>
      </c>
      <c r="P681" s="403">
        <v>7</v>
      </c>
      <c r="Q681" s="403">
        <v>4</v>
      </c>
      <c r="R681" s="202"/>
    </row>
    <row r="682" spans="1:18" ht="33" customHeight="1" x14ac:dyDescent="0.25">
      <c r="A682" s="617"/>
      <c r="B682" s="903"/>
      <c r="C682" s="126" t="s">
        <v>85</v>
      </c>
      <c r="D682" s="126">
        <v>40</v>
      </c>
      <c r="E682" s="902">
        <v>250</v>
      </c>
      <c r="F682" s="902">
        <f t="shared" si="70"/>
        <v>10000</v>
      </c>
      <c r="G682" s="612"/>
      <c r="H682" s="612"/>
      <c r="I682" s="612"/>
      <c r="J682" s="612"/>
      <c r="K682" s="612"/>
      <c r="L682" s="200">
        <v>12</v>
      </c>
      <c r="M682" s="870" t="s">
        <v>125</v>
      </c>
      <c r="N682" s="403">
        <v>3</v>
      </c>
      <c r="O682" s="403">
        <v>7</v>
      </c>
      <c r="P682" s="403">
        <v>1</v>
      </c>
      <c r="Q682" s="403">
        <v>2</v>
      </c>
      <c r="R682" s="202"/>
    </row>
    <row r="683" spans="1:18" ht="31.5" x14ac:dyDescent="0.25">
      <c r="A683" s="544" t="s">
        <v>551</v>
      </c>
      <c r="B683" s="614">
        <f>F683+F684+F685+F686+F687+F688</f>
        <v>74500000</v>
      </c>
      <c r="C683" s="99" t="s">
        <v>552</v>
      </c>
      <c r="D683" s="899">
        <v>1</v>
      </c>
      <c r="E683" s="902">
        <v>70000000</v>
      </c>
      <c r="F683" s="902">
        <f t="shared" si="70"/>
        <v>70000000</v>
      </c>
      <c r="G683" s="912" t="s">
        <v>1</v>
      </c>
      <c r="H683" s="912" t="s">
        <v>1</v>
      </c>
      <c r="I683" s="612"/>
      <c r="J683" s="612"/>
      <c r="K683" s="612" t="s">
        <v>140</v>
      </c>
      <c r="L683" s="200">
        <v>12</v>
      </c>
      <c r="M683" s="870" t="s">
        <v>125</v>
      </c>
      <c r="N683" s="403">
        <v>6</v>
      </c>
      <c r="O683" s="403">
        <v>9</v>
      </c>
      <c r="P683" s="403">
        <v>2</v>
      </c>
      <c r="Q683" s="403">
        <v>1</v>
      </c>
      <c r="R683" s="202"/>
    </row>
    <row r="684" spans="1:18" x14ac:dyDescent="0.25">
      <c r="A684" s="617"/>
      <c r="B684" s="903"/>
      <c r="C684" s="915" t="s">
        <v>553</v>
      </c>
      <c r="D684" s="899">
        <v>1</v>
      </c>
      <c r="E684" s="902">
        <v>2000000</v>
      </c>
      <c r="F684" s="902">
        <f t="shared" si="70"/>
        <v>2000000</v>
      </c>
      <c r="G684" s="912"/>
      <c r="H684" s="912"/>
      <c r="I684" s="612"/>
      <c r="J684" s="612"/>
      <c r="K684" s="612"/>
      <c r="L684" s="200">
        <v>12</v>
      </c>
      <c r="M684" s="870" t="s">
        <v>125</v>
      </c>
      <c r="N684" s="403">
        <v>6</v>
      </c>
      <c r="O684" s="403">
        <v>1</v>
      </c>
      <c r="P684" s="403">
        <v>1</v>
      </c>
      <c r="Q684" s="403">
        <v>1</v>
      </c>
      <c r="R684" s="202"/>
    </row>
    <row r="685" spans="1:18" x14ac:dyDescent="0.25">
      <c r="A685" s="617"/>
      <c r="B685" s="903"/>
      <c r="C685" s="915" t="s">
        <v>554</v>
      </c>
      <c r="D685" s="899">
        <v>1</v>
      </c>
      <c r="E685" s="902">
        <v>500000</v>
      </c>
      <c r="F685" s="902">
        <f t="shared" si="70"/>
        <v>500000</v>
      </c>
      <c r="G685" s="912"/>
      <c r="H685" s="912"/>
      <c r="I685" s="612"/>
      <c r="J685" s="612"/>
      <c r="K685" s="612"/>
      <c r="L685" s="200">
        <v>12</v>
      </c>
      <c r="M685" s="870" t="s">
        <v>125</v>
      </c>
      <c r="N685" s="403">
        <v>3</v>
      </c>
      <c r="O685" s="403">
        <v>9</v>
      </c>
      <c r="P685" s="403">
        <v>2</v>
      </c>
      <c r="Q685" s="403">
        <v>1</v>
      </c>
      <c r="R685" s="202"/>
    </row>
    <row r="686" spans="1:18" x14ac:dyDescent="0.25">
      <c r="A686" s="617"/>
      <c r="B686" s="903"/>
      <c r="C686" s="915" t="s">
        <v>555</v>
      </c>
      <c r="D686" s="899">
        <v>1</v>
      </c>
      <c r="E686" s="902">
        <v>700000</v>
      </c>
      <c r="F686" s="902">
        <f t="shared" si="70"/>
        <v>700000</v>
      </c>
      <c r="G686" s="912"/>
      <c r="H686" s="912"/>
      <c r="I686" s="612"/>
      <c r="J686" s="612"/>
      <c r="K686" s="612"/>
      <c r="L686" s="200">
        <v>12</v>
      </c>
      <c r="M686" s="870" t="s">
        <v>125</v>
      </c>
      <c r="N686" s="403">
        <v>6</v>
      </c>
      <c r="O686" s="403">
        <v>1</v>
      </c>
      <c r="P686" s="403">
        <v>3</v>
      </c>
      <c r="Q686" s="403">
        <v>1</v>
      </c>
      <c r="R686" s="202"/>
    </row>
    <row r="687" spans="1:18" ht="31.5" x14ac:dyDescent="0.25">
      <c r="A687" s="617"/>
      <c r="B687" s="903"/>
      <c r="C687" s="99" t="s">
        <v>556</v>
      </c>
      <c r="D687" s="899">
        <v>1</v>
      </c>
      <c r="E687" s="902">
        <v>400000</v>
      </c>
      <c r="F687" s="902">
        <f t="shared" si="70"/>
        <v>400000</v>
      </c>
      <c r="G687" s="912"/>
      <c r="H687" s="912"/>
      <c r="I687" s="612"/>
      <c r="J687" s="612"/>
      <c r="K687" s="612"/>
      <c r="L687" s="200">
        <v>12</v>
      </c>
      <c r="M687" s="870" t="s">
        <v>125</v>
      </c>
      <c r="N687" s="403">
        <v>3</v>
      </c>
      <c r="O687" s="403">
        <v>9</v>
      </c>
      <c r="P687" s="403">
        <v>2</v>
      </c>
      <c r="Q687" s="403">
        <v>1</v>
      </c>
      <c r="R687" s="202"/>
    </row>
    <row r="688" spans="1:18" x14ac:dyDescent="0.25">
      <c r="A688" s="617"/>
      <c r="B688" s="903"/>
      <c r="C688" s="915" t="s">
        <v>557</v>
      </c>
      <c r="D688" s="899">
        <v>12</v>
      </c>
      <c r="E688" s="902">
        <v>75000</v>
      </c>
      <c r="F688" s="902">
        <f t="shared" si="70"/>
        <v>900000</v>
      </c>
      <c r="G688" s="916"/>
      <c r="H688" s="916" t="s">
        <v>1</v>
      </c>
      <c r="I688" s="916" t="s">
        <v>1</v>
      </c>
      <c r="J688" s="916" t="s">
        <v>1</v>
      </c>
      <c r="K688" s="612"/>
      <c r="L688" s="200">
        <v>12</v>
      </c>
      <c r="M688" s="870" t="s">
        <v>125</v>
      </c>
      <c r="N688" s="403">
        <v>2</v>
      </c>
      <c r="O688" s="403">
        <v>8</v>
      </c>
      <c r="P688" s="403">
        <v>7</v>
      </c>
      <c r="Q688" s="403">
        <v>4</v>
      </c>
      <c r="R688" s="202"/>
    </row>
    <row r="689" spans="1:18" s="54" customFormat="1" x14ac:dyDescent="0.25">
      <c r="A689" s="544" t="s">
        <v>558</v>
      </c>
      <c r="B689" s="614">
        <f>+SUM(F689:F763)</f>
        <v>703195</v>
      </c>
      <c r="C689" s="908" t="s">
        <v>559</v>
      </c>
      <c r="D689" s="899">
        <v>10</v>
      </c>
      <c r="E689" s="902">
        <v>150</v>
      </c>
      <c r="F689" s="902">
        <f t="shared" si="70"/>
        <v>1500</v>
      </c>
      <c r="G689" s="612" t="s">
        <v>1</v>
      </c>
      <c r="H689" s="612" t="s">
        <v>1</v>
      </c>
      <c r="I689" s="612" t="s">
        <v>1</v>
      </c>
      <c r="J689" s="612"/>
      <c r="K689" s="612" t="s">
        <v>140</v>
      </c>
      <c r="L689" s="200">
        <v>12</v>
      </c>
      <c r="M689" s="870" t="s">
        <v>125</v>
      </c>
      <c r="N689" s="403">
        <v>3</v>
      </c>
      <c r="O689" s="403">
        <v>9</v>
      </c>
      <c r="P689" s="403">
        <v>2</v>
      </c>
      <c r="Q689" s="403">
        <v>1</v>
      </c>
      <c r="R689" s="403"/>
    </row>
    <row r="690" spans="1:18" s="54" customFormat="1" ht="31.5" x14ac:dyDescent="0.25">
      <c r="A690" s="917"/>
      <c r="B690" s="615"/>
      <c r="C690" s="908" t="s">
        <v>560</v>
      </c>
      <c r="D690" s="899">
        <v>2</v>
      </c>
      <c r="E690" s="902">
        <v>125</v>
      </c>
      <c r="F690" s="902">
        <f t="shared" si="70"/>
        <v>250</v>
      </c>
      <c r="G690" s="612"/>
      <c r="H690" s="612"/>
      <c r="I690" s="612"/>
      <c r="J690" s="612"/>
      <c r="K690" s="612"/>
      <c r="L690" s="200">
        <v>12</v>
      </c>
      <c r="M690" s="870" t="s">
        <v>125</v>
      </c>
      <c r="N690" s="403">
        <v>3</v>
      </c>
      <c r="O690" s="403">
        <v>9</v>
      </c>
      <c r="P690" s="403">
        <v>2</v>
      </c>
      <c r="Q690" s="403">
        <v>1</v>
      </c>
      <c r="R690" s="403"/>
    </row>
    <row r="691" spans="1:18" s="54" customFormat="1" ht="31.5" x14ac:dyDescent="0.25">
      <c r="A691" s="917"/>
      <c r="B691" s="615"/>
      <c r="C691" s="908" t="s">
        <v>561</v>
      </c>
      <c r="D691" s="899">
        <v>10</v>
      </c>
      <c r="E691" s="902">
        <v>625</v>
      </c>
      <c r="F691" s="902">
        <f t="shared" si="70"/>
        <v>6250</v>
      </c>
      <c r="G691" s="612"/>
      <c r="H691" s="612"/>
      <c r="I691" s="612"/>
      <c r="J691" s="612"/>
      <c r="K691" s="612"/>
      <c r="L691" s="200">
        <v>12</v>
      </c>
      <c r="M691" s="870" t="s">
        <v>125</v>
      </c>
      <c r="N691" s="403">
        <v>3</v>
      </c>
      <c r="O691" s="403">
        <v>3</v>
      </c>
      <c r="P691" s="403">
        <v>1</v>
      </c>
      <c r="Q691" s="403">
        <v>1</v>
      </c>
      <c r="R691" s="403"/>
    </row>
    <row r="692" spans="1:18" s="54" customFormat="1" ht="31.5" x14ac:dyDescent="0.25">
      <c r="A692" s="917"/>
      <c r="B692" s="615"/>
      <c r="C692" s="908" t="s">
        <v>562</v>
      </c>
      <c r="D692" s="899">
        <v>30</v>
      </c>
      <c r="E692" s="902">
        <v>125</v>
      </c>
      <c r="F692" s="902">
        <f t="shared" si="70"/>
        <v>3750</v>
      </c>
      <c r="G692" s="612"/>
      <c r="H692" s="612"/>
      <c r="I692" s="612"/>
      <c r="J692" s="612"/>
      <c r="K692" s="612"/>
      <c r="L692" s="200">
        <v>12</v>
      </c>
      <c r="M692" s="870" t="s">
        <v>125</v>
      </c>
      <c r="N692" s="403">
        <v>3</v>
      </c>
      <c r="O692" s="403">
        <v>9</v>
      </c>
      <c r="P692" s="403">
        <v>2</v>
      </c>
      <c r="Q692" s="403">
        <v>1</v>
      </c>
      <c r="R692" s="403"/>
    </row>
    <row r="693" spans="1:18" s="54" customFormat="1" x14ac:dyDescent="0.25">
      <c r="A693" s="917"/>
      <c r="B693" s="615"/>
      <c r="C693" s="908" t="s">
        <v>563</v>
      </c>
      <c r="D693" s="899">
        <v>40</v>
      </c>
      <c r="E693" s="902">
        <v>125</v>
      </c>
      <c r="F693" s="902">
        <f t="shared" si="70"/>
        <v>5000</v>
      </c>
      <c r="G693" s="612"/>
      <c r="H693" s="612"/>
      <c r="I693" s="612"/>
      <c r="J693" s="612"/>
      <c r="K693" s="612"/>
      <c r="L693" s="200">
        <v>12</v>
      </c>
      <c r="M693" s="870" t="s">
        <v>125</v>
      </c>
      <c r="N693" s="403">
        <v>3</v>
      </c>
      <c r="O693" s="403">
        <v>9</v>
      </c>
      <c r="P693" s="403">
        <v>2</v>
      </c>
      <c r="Q693" s="403">
        <v>1</v>
      </c>
      <c r="R693" s="403"/>
    </row>
    <row r="694" spans="1:18" s="54" customFormat="1" ht="31.5" x14ac:dyDescent="0.25">
      <c r="A694" s="917"/>
      <c r="B694" s="615"/>
      <c r="C694" s="908" t="s">
        <v>564</v>
      </c>
      <c r="D694" s="899">
        <v>10</v>
      </c>
      <c r="E694" s="902">
        <v>120</v>
      </c>
      <c r="F694" s="902">
        <f t="shared" si="70"/>
        <v>1200</v>
      </c>
      <c r="G694" s="612"/>
      <c r="H694" s="612"/>
      <c r="I694" s="612"/>
      <c r="J694" s="612"/>
      <c r="K694" s="612"/>
      <c r="L694" s="200">
        <v>12</v>
      </c>
      <c r="M694" s="870" t="s">
        <v>125</v>
      </c>
      <c r="N694" s="403">
        <v>3</v>
      </c>
      <c r="O694" s="403">
        <v>9</v>
      </c>
      <c r="P694" s="403">
        <v>2</v>
      </c>
      <c r="Q694" s="403">
        <v>1</v>
      </c>
      <c r="R694" s="403"/>
    </row>
    <row r="695" spans="1:18" s="54" customFormat="1" ht="31.5" x14ac:dyDescent="0.25">
      <c r="A695" s="917"/>
      <c r="B695" s="615"/>
      <c r="C695" s="908" t="s">
        <v>565</v>
      </c>
      <c r="D695" s="899">
        <v>3</v>
      </c>
      <c r="E695" s="902">
        <v>100</v>
      </c>
      <c r="F695" s="902">
        <f t="shared" si="70"/>
        <v>300</v>
      </c>
      <c r="G695" s="612"/>
      <c r="H695" s="612"/>
      <c r="I695" s="612"/>
      <c r="J695" s="612"/>
      <c r="K695" s="612"/>
      <c r="L695" s="200">
        <v>12</v>
      </c>
      <c r="M695" s="870" t="s">
        <v>125</v>
      </c>
      <c r="N695" s="403">
        <v>3</v>
      </c>
      <c r="O695" s="403">
        <v>9</v>
      </c>
      <c r="P695" s="403">
        <v>2</v>
      </c>
      <c r="Q695" s="403">
        <v>1</v>
      </c>
      <c r="R695" s="403"/>
    </row>
    <row r="696" spans="1:18" s="54" customFormat="1" x14ac:dyDescent="0.25">
      <c r="A696" s="917"/>
      <c r="B696" s="615"/>
      <c r="C696" s="908" t="s">
        <v>566</v>
      </c>
      <c r="D696" s="899">
        <v>1</v>
      </c>
      <c r="E696" s="902">
        <v>75</v>
      </c>
      <c r="F696" s="902">
        <f t="shared" si="70"/>
        <v>75</v>
      </c>
      <c r="G696" s="612"/>
      <c r="H696" s="612"/>
      <c r="I696" s="612"/>
      <c r="J696" s="612"/>
      <c r="K696" s="612"/>
      <c r="L696" s="200">
        <v>12</v>
      </c>
      <c r="M696" s="870" t="s">
        <v>125</v>
      </c>
      <c r="N696" s="403">
        <v>3</v>
      </c>
      <c r="O696" s="403">
        <v>9</v>
      </c>
      <c r="P696" s="403">
        <v>2</v>
      </c>
      <c r="Q696" s="403">
        <v>1</v>
      </c>
      <c r="R696" s="403"/>
    </row>
    <row r="697" spans="1:18" s="54" customFormat="1" x14ac:dyDescent="0.25">
      <c r="A697" s="917"/>
      <c r="B697" s="615"/>
      <c r="C697" s="908" t="s">
        <v>567</v>
      </c>
      <c r="D697" s="899">
        <v>1</v>
      </c>
      <c r="E697" s="902">
        <v>75</v>
      </c>
      <c r="F697" s="902">
        <f t="shared" si="70"/>
        <v>75</v>
      </c>
      <c r="G697" s="612"/>
      <c r="H697" s="612"/>
      <c r="I697" s="612"/>
      <c r="J697" s="612"/>
      <c r="K697" s="612"/>
      <c r="L697" s="200">
        <v>12</v>
      </c>
      <c r="M697" s="870" t="s">
        <v>125</v>
      </c>
      <c r="N697" s="403">
        <v>3</v>
      </c>
      <c r="O697" s="403">
        <v>9</v>
      </c>
      <c r="P697" s="403">
        <v>2</v>
      </c>
      <c r="Q697" s="403">
        <v>1</v>
      </c>
      <c r="R697" s="403"/>
    </row>
    <row r="698" spans="1:18" s="54" customFormat="1" x14ac:dyDescent="0.25">
      <c r="A698" s="917"/>
      <c r="B698" s="615"/>
      <c r="C698" s="908" t="s">
        <v>568</v>
      </c>
      <c r="D698" s="899">
        <v>1</v>
      </c>
      <c r="E698" s="902">
        <v>170</v>
      </c>
      <c r="F698" s="902">
        <f t="shared" si="70"/>
        <v>170</v>
      </c>
      <c r="G698" s="612"/>
      <c r="H698" s="612"/>
      <c r="I698" s="612"/>
      <c r="J698" s="612"/>
      <c r="K698" s="612"/>
      <c r="L698" s="200">
        <v>12</v>
      </c>
      <c r="M698" s="870" t="s">
        <v>125</v>
      </c>
      <c r="N698" s="403">
        <v>3</v>
      </c>
      <c r="O698" s="403">
        <v>9</v>
      </c>
      <c r="P698" s="403">
        <v>2</v>
      </c>
      <c r="Q698" s="403">
        <v>1</v>
      </c>
      <c r="R698" s="403"/>
    </row>
    <row r="699" spans="1:18" s="54" customFormat="1" x14ac:dyDescent="0.25">
      <c r="A699" s="917"/>
      <c r="B699" s="615"/>
      <c r="C699" s="908" t="s">
        <v>569</v>
      </c>
      <c r="D699" s="899">
        <v>5</v>
      </c>
      <c r="E699" s="902">
        <v>130</v>
      </c>
      <c r="F699" s="902">
        <f t="shared" si="70"/>
        <v>650</v>
      </c>
      <c r="G699" s="612"/>
      <c r="H699" s="612"/>
      <c r="I699" s="612"/>
      <c r="J699" s="612"/>
      <c r="K699" s="612"/>
      <c r="L699" s="200">
        <v>12</v>
      </c>
      <c r="M699" s="870" t="s">
        <v>125</v>
      </c>
      <c r="N699" s="403">
        <v>3</v>
      </c>
      <c r="O699" s="403">
        <v>9</v>
      </c>
      <c r="P699" s="403">
        <v>2</v>
      </c>
      <c r="Q699" s="403">
        <v>1</v>
      </c>
      <c r="R699" s="403"/>
    </row>
    <row r="700" spans="1:18" s="54" customFormat="1" ht="31.5" x14ac:dyDescent="0.25">
      <c r="A700" s="917"/>
      <c r="B700" s="615"/>
      <c r="C700" s="908" t="s">
        <v>570</v>
      </c>
      <c r="D700" s="899">
        <v>5</v>
      </c>
      <c r="E700" s="902">
        <v>495</v>
      </c>
      <c r="F700" s="902">
        <f t="shared" si="70"/>
        <v>2475</v>
      </c>
      <c r="G700" s="612"/>
      <c r="H700" s="612"/>
      <c r="I700" s="612"/>
      <c r="J700" s="612"/>
      <c r="K700" s="612"/>
      <c r="L700" s="200">
        <v>12</v>
      </c>
      <c r="M700" s="870" t="s">
        <v>125</v>
      </c>
      <c r="N700" s="403">
        <v>3</v>
      </c>
      <c r="O700" s="403">
        <v>9</v>
      </c>
      <c r="P700" s="403">
        <v>2</v>
      </c>
      <c r="Q700" s="403">
        <v>1</v>
      </c>
      <c r="R700" s="403"/>
    </row>
    <row r="701" spans="1:18" s="54" customFormat="1" ht="31.5" x14ac:dyDescent="0.25">
      <c r="A701" s="917"/>
      <c r="B701" s="615"/>
      <c r="C701" s="908" t="s">
        <v>571</v>
      </c>
      <c r="D701" s="899">
        <v>10</v>
      </c>
      <c r="E701" s="902">
        <v>595</v>
      </c>
      <c r="F701" s="902">
        <f t="shared" si="70"/>
        <v>5950</v>
      </c>
      <c r="G701" s="612"/>
      <c r="H701" s="612"/>
      <c r="I701" s="612"/>
      <c r="J701" s="612"/>
      <c r="K701" s="612"/>
      <c r="L701" s="200">
        <v>12</v>
      </c>
      <c r="M701" s="870" t="s">
        <v>125</v>
      </c>
      <c r="N701" s="403">
        <v>3</v>
      </c>
      <c r="O701" s="403">
        <v>9</v>
      </c>
      <c r="P701" s="403">
        <v>2</v>
      </c>
      <c r="Q701" s="403">
        <v>1</v>
      </c>
      <c r="R701" s="403"/>
    </row>
    <row r="702" spans="1:18" s="54" customFormat="1" x14ac:dyDescent="0.25">
      <c r="A702" s="917"/>
      <c r="B702" s="615"/>
      <c r="C702" s="908" t="s">
        <v>572</v>
      </c>
      <c r="D702" s="899">
        <v>1</v>
      </c>
      <c r="E702" s="902">
        <v>3000</v>
      </c>
      <c r="F702" s="902">
        <f t="shared" si="70"/>
        <v>3000</v>
      </c>
      <c r="G702" s="612"/>
      <c r="H702" s="612"/>
      <c r="I702" s="612"/>
      <c r="J702" s="612"/>
      <c r="K702" s="612"/>
      <c r="L702" s="200">
        <v>12</v>
      </c>
      <c r="M702" s="870" t="s">
        <v>125</v>
      </c>
      <c r="N702" s="403">
        <v>3</v>
      </c>
      <c r="O702" s="403">
        <v>9</v>
      </c>
      <c r="P702" s="403">
        <v>2</v>
      </c>
      <c r="Q702" s="403">
        <v>1</v>
      </c>
      <c r="R702" s="403"/>
    </row>
    <row r="703" spans="1:18" s="54" customFormat="1" ht="31.5" x14ac:dyDescent="0.25">
      <c r="A703" s="917"/>
      <c r="B703" s="615"/>
      <c r="C703" s="908" t="s">
        <v>573</v>
      </c>
      <c r="D703" s="899">
        <v>2</v>
      </c>
      <c r="E703" s="902">
        <v>695</v>
      </c>
      <c r="F703" s="902">
        <f t="shared" si="70"/>
        <v>1390</v>
      </c>
      <c r="G703" s="612"/>
      <c r="H703" s="612"/>
      <c r="I703" s="612"/>
      <c r="J703" s="612"/>
      <c r="K703" s="612"/>
      <c r="L703" s="200">
        <v>12</v>
      </c>
      <c r="M703" s="870" t="s">
        <v>125</v>
      </c>
      <c r="N703" s="403">
        <v>3</v>
      </c>
      <c r="O703" s="403">
        <v>9</v>
      </c>
      <c r="P703" s="403">
        <v>2</v>
      </c>
      <c r="Q703" s="403">
        <v>1</v>
      </c>
      <c r="R703" s="403"/>
    </row>
    <row r="704" spans="1:18" s="54" customFormat="1" ht="31.5" x14ac:dyDescent="0.25">
      <c r="A704" s="917"/>
      <c r="B704" s="615"/>
      <c r="C704" s="908" t="s">
        <v>574</v>
      </c>
      <c r="D704" s="899">
        <v>10</v>
      </c>
      <c r="E704" s="902">
        <v>100</v>
      </c>
      <c r="F704" s="902">
        <f t="shared" si="70"/>
        <v>1000</v>
      </c>
      <c r="G704" s="612"/>
      <c r="H704" s="612"/>
      <c r="I704" s="612"/>
      <c r="J704" s="612"/>
      <c r="K704" s="612"/>
      <c r="L704" s="200">
        <v>12</v>
      </c>
      <c r="M704" s="870" t="s">
        <v>125</v>
      </c>
      <c r="N704" s="403">
        <v>3</v>
      </c>
      <c r="O704" s="403">
        <v>9</v>
      </c>
      <c r="P704" s="403">
        <v>2</v>
      </c>
      <c r="Q704" s="403">
        <v>1</v>
      </c>
      <c r="R704" s="403"/>
    </row>
    <row r="705" spans="1:18" s="54" customFormat="1" ht="31.5" x14ac:dyDescent="0.25">
      <c r="A705" s="917"/>
      <c r="B705" s="615"/>
      <c r="C705" s="908" t="s">
        <v>575</v>
      </c>
      <c r="D705" s="899">
        <v>5</v>
      </c>
      <c r="E705" s="902">
        <v>75</v>
      </c>
      <c r="F705" s="902">
        <f t="shared" si="70"/>
        <v>375</v>
      </c>
      <c r="G705" s="612"/>
      <c r="H705" s="612"/>
      <c r="I705" s="612"/>
      <c r="J705" s="612"/>
      <c r="K705" s="612"/>
      <c r="L705" s="200">
        <v>12</v>
      </c>
      <c r="M705" s="870" t="s">
        <v>125</v>
      </c>
      <c r="N705" s="403">
        <v>3</v>
      </c>
      <c r="O705" s="403">
        <v>9</v>
      </c>
      <c r="P705" s="403">
        <v>2</v>
      </c>
      <c r="Q705" s="403">
        <v>1</v>
      </c>
      <c r="R705" s="403"/>
    </row>
    <row r="706" spans="1:18" s="54" customFormat="1" x14ac:dyDescent="0.25">
      <c r="A706" s="917"/>
      <c r="B706" s="615"/>
      <c r="C706" s="908" t="s">
        <v>576</v>
      </c>
      <c r="D706" s="886">
        <v>10</v>
      </c>
      <c r="E706" s="902">
        <v>175</v>
      </c>
      <c r="F706" s="902">
        <f t="shared" si="70"/>
        <v>1750</v>
      </c>
      <c r="G706" s="612"/>
      <c r="H706" s="612"/>
      <c r="I706" s="612"/>
      <c r="J706" s="612"/>
      <c r="K706" s="612"/>
      <c r="L706" s="200">
        <v>12</v>
      </c>
      <c r="M706" s="870" t="s">
        <v>125</v>
      </c>
      <c r="N706" s="403">
        <v>3</v>
      </c>
      <c r="O706" s="403">
        <v>9</v>
      </c>
      <c r="P706" s="403">
        <v>2</v>
      </c>
      <c r="Q706" s="403">
        <v>1</v>
      </c>
      <c r="R706" s="403"/>
    </row>
    <row r="707" spans="1:18" s="54" customFormat="1" ht="31.5" x14ac:dyDescent="0.25">
      <c r="A707" s="917"/>
      <c r="B707" s="615"/>
      <c r="C707" s="906" t="s">
        <v>577</v>
      </c>
      <c r="D707" s="899">
        <v>10</v>
      </c>
      <c r="E707" s="902"/>
      <c r="F707" s="902">
        <f t="shared" si="70"/>
        <v>0</v>
      </c>
      <c r="G707" s="612"/>
      <c r="H707" s="612"/>
      <c r="I707" s="612"/>
      <c r="J707" s="612"/>
      <c r="K707" s="612"/>
      <c r="L707" s="200">
        <v>12</v>
      </c>
      <c r="M707" s="870" t="s">
        <v>125</v>
      </c>
      <c r="N707" s="403">
        <v>4</v>
      </c>
      <c r="O707" s="403">
        <v>1</v>
      </c>
      <c r="P707" s="403">
        <v>3</v>
      </c>
      <c r="Q707" s="403">
        <v>1</v>
      </c>
      <c r="R707" s="403"/>
    </row>
    <row r="708" spans="1:18" s="54" customFormat="1" x14ac:dyDescent="0.25">
      <c r="A708" s="917"/>
      <c r="B708" s="615"/>
      <c r="C708" s="908" t="s">
        <v>578</v>
      </c>
      <c r="D708" s="899">
        <v>1</v>
      </c>
      <c r="E708" s="902">
        <v>12000</v>
      </c>
      <c r="F708" s="902">
        <f t="shared" si="70"/>
        <v>12000</v>
      </c>
      <c r="G708" s="612"/>
      <c r="H708" s="612"/>
      <c r="I708" s="612"/>
      <c r="J708" s="612"/>
      <c r="K708" s="612"/>
      <c r="L708" s="200">
        <v>12</v>
      </c>
      <c r="M708" s="870" t="s">
        <v>125</v>
      </c>
      <c r="N708" s="403">
        <v>3</v>
      </c>
      <c r="O708" s="403">
        <v>9</v>
      </c>
      <c r="P708" s="403">
        <v>2</v>
      </c>
      <c r="Q708" s="403">
        <v>1</v>
      </c>
      <c r="R708" s="403"/>
    </row>
    <row r="709" spans="1:18" s="54" customFormat="1" x14ac:dyDescent="0.25">
      <c r="A709" s="917"/>
      <c r="B709" s="615"/>
      <c r="C709" s="908" t="s">
        <v>579</v>
      </c>
      <c r="D709" s="899">
        <v>10</v>
      </c>
      <c r="E709" s="902">
        <v>75</v>
      </c>
      <c r="F709" s="902">
        <f t="shared" si="70"/>
        <v>750</v>
      </c>
      <c r="G709" s="612"/>
      <c r="H709" s="612"/>
      <c r="I709" s="612"/>
      <c r="J709" s="612"/>
      <c r="K709" s="612"/>
      <c r="L709" s="200">
        <v>12</v>
      </c>
      <c r="M709" s="870" t="s">
        <v>125</v>
      </c>
      <c r="N709" s="403">
        <v>3</v>
      </c>
      <c r="O709" s="403">
        <v>9</v>
      </c>
      <c r="P709" s="403">
        <v>2</v>
      </c>
      <c r="Q709" s="403">
        <v>1</v>
      </c>
      <c r="R709" s="403"/>
    </row>
    <row r="710" spans="1:18" s="54" customFormat="1" x14ac:dyDescent="0.25">
      <c r="A710" s="917"/>
      <c r="B710" s="615"/>
      <c r="C710" s="908" t="s">
        <v>580</v>
      </c>
      <c r="D710" s="899">
        <v>10</v>
      </c>
      <c r="E710" s="902">
        <v>450</v>
      </c>
      <c r="F710" s="902">
        <f t="shared" si="70"/>
        <v>4500</v>
      </c>
      <c r="G710" s="612"/>
      <c r="H710" s="612"/>
      <c r="I710" s="612"/>
      <c r="J710" s="612"/>
      <c r="K710" s="612"/>
      <c r="L710" s="200">
        <v>12</v>
      </c>
      <c r="M710" s="870" t="s">
        <v>125</v>
      </c>
      <c r="N710" s="403">
        <v>3</v>
      </c>
      <c r="O710" s="403">
        <v>9</v>
      </c>
      <c r="P710" s="403">
        <v>2</v>
      </c>
      <c r="Q710" s="403">
        <v>1</v>
      </c>
      <c r="R710" s="403"/>
    </row>
    <row r="711" spans="1:18" s="54" customFormat="1" x14ac:dyDescent="0.25">
      <c r="A711" s="917"/>
      <c r="B711" s="615"/>
      <c r="C711" s="908" t="s">
        <v>581</v>
      </c>
      <c r="D711" s="899">
        <v>1</v>
      </c>
      <c r="E711" s="902">
        <v>800</v>
      </c>
      <c r="F711" s="902">
        <f t="shared" ref="F711:F774" si="71">D711*E711</f>
        <v>800</v>
      </c>
      <c r="G711" s="612"/>
      <c r="H711" s="612"/>
      <c r="I711" s="612"/>
      <c r="J711" s="612"/>
      <c r="K711" s="612"/>
      <c r="L711" s="200">
        <v>12</v>
      </c>
      <c r="M711" s="870" t="s">
        <v>125</v>
      </c>
      <c r="N711" s="403">
        <v>3</v>
      </c>
      <c r="O711" s="403">
        <v>3</v>
      </c>
      <c r="P711" s="403">
        <v>1</v>
      </c>
      <c r="Q711" s="403">
        <v>1</v>
      </c>
      <c r="R711" s="403"/>
    </row>
    <row r="712" spans="1:18" s="54" customFormat="1" ht="31.5" x14ac:dyDescent="0.25">
      <c r="A712" s="917"/>
      <c r="B712" s="615"/>
      <c r="C712" s="908" t="s">
        <v>582</v>
      </c>
      <c r="D712" s="899">
        <v>5</v>
      </c>
      <c r="E712" s="902">
        <v>150</v>
      </c>
      <c r="F712" s="902">
        <f t="shared" si="71"/>
        <v>750</v>
      </c>
      <c r="G712" s="612"/>
      <c r="H712" s="612"/>
      <c r="I712" s="612"/>
      <c r="J712" s="612"/>
      <c r="K712" s="612"/>
      <c r="L712" s="200">
        <v>12</v>
      </c>
      <c r="M712" s="870" t="s">
        <v>125</v>
      </c>
      <c r="N712" s="403">
        <v>3</v>
      </c>
      <c r="O712" s="403">
        <v>9</v>
      </c>
      <c r="P712" s="403">
        <v>2</v>
      </c>
      <c r="Q712" s="403">
        <v>1</v>
      </c>
      <c r="R712" s="403"/>
    </row>
    <row r="713" spans="1:18" s="54" customFormat="1" ht="31.5" x14ac:dyDescent="0.25">
      <c r="A713" s="917"/>
      <c r="B713" s="615"/>
      <c r="C713" s="908" t="s">
        <v>583</v>
      </c>
      <c r="D713" s="899">
        <v>3</v>
      </c>
      <c r="E713" s="902">
        <v>195</v>
      </c>
      <c r="F713" s="902">
        <f t="shared" si="71"/>
        <v>585</v>
      </c>
      <c r="G713" s="612"/>
      <c r="H713" s="612"/>
      <c r="I713" s="612"/>
      <c r="J713" s="612"/>
      <c r="K713" s="612"/>
      <c r="L713" s="200">
        <v>12</v>
      </c>
      <c r="M713" s="870" t="s">
        <v>125</v>
      </c>
      <c r="N713" s="403">
        <v>3</v>
      </c>
      <c r="O713" s="403">
        <v>9</v>
      </c>
      <c r="P713" s="403">
        <v>2</v>
      </c>
      <c r="Q713" s="403">
        <v>1</v>
      </c>
      <c r="R713" s="403"/>
    </row>
    <row r="714" spans="1:18" s="54" customFormat="1" ht="31.5" x14ac:dyDescent="0.25">
      <c r="A714" s="917"/>
      <c r="B714" s="615"/>
      <c r="C714" s="99" t="s">
        <v>584</v>
      </c>
      <c r="D714" s="899">
        <v>20</v>
      </c>
      <c r="E714" s="902">
        <v>325</v>
      </c>
      <c r="F714" s="902">
        <f t="shared" si="71"/>
        <v>6500</v>
      </c>
      <c r="G714" s="612"/>
      <c r="H714" s="612"/>
      <c r="I714" s="612"/>
      <c r="J714" s="612"/>
      <c r="K714" s="612"/>
      <c r="L714" s="200">
        <v>12</v>
      </c>
      <c r="M714" s="870" t="s">
        <v>125</v>
      </c>
      <c r="N714" s="403">
        <v>3</v>
      </c>
      <c r="O714" s="403">
        <v>6</v>
      </c>
      <c r="P714" s="403">
        <v>3</v>
      </c>
      <c r="Q714" s="403">
        <v>1</v>
      </c>
      <c r="R714" s="403"/>
    </row>
    <row r="715" spans="1:18" s="54" customFormat="1" x14ac:dyDescent="0.25">
      <c r="A715" s="917"/>
      <c r="B715" s="615"/>
      <c r="C715" s="908" t="s">
        <v>585</v>
      </c>
      <c r="D715" s="899">
        <v>2</v>
      </c>
      <c r="E715" s="902">
        <v>285</v>
      </c>
      <c r="F715" s="902">
        <f t="shared" si="71"/>
        <v>570</v>
      </c>
      <c r="G715" s="612"/>
      <c r="H715" s="612"/>
      <c r="I715" s="612"/>
      <c r="J715" s="612"/>
      <c r="K715" s="612"/>
      <c r="L715" s="200">
        <v>12</v>
      </c>
      <c r="M715" s="870" t="s">
        <v>125</v>
      </c>
      <c r="N715" s="403">
        <v>3</v>
      </c>
      <c r="O715" s="403">
        <v>9</v>
      </c>
      <c r="P715" s="403">
        <v>2</v>
      </c>
      <c r="Q715" s="403">
        <v>1</v>
      </c>
      <c r="R715" s="403"/>
    </row>
    <row r="716" spans="1:18" s="54" customFormat="1" x14ac:dyDescent="0.25">
      <c r="A716" s="917"/>
      <c r="B716" s="615"/>
      <c r="C716" s="908" t="s">
        <v>586</v>
      </c>
      <c r="D716" s="899">
        <v>2</v>
      </c>
      <c r="E716" s="902">
        <v>40</v>
      </c>
      <c r="F716" s="902">
        <f t="shared" si="71"/>
        <v>80</v>
      </c>
      <c r="G716" s="612"/>
      <c r="H716" s="612"/>
      <c r="I716" s="612"/>
      <c r="J716" s="612"/>
      <c r="K716" s="612"/>
      <c r="L716" s="200">
        <v>12</v>
      </c>
      <c r="M716" s="870" t="s">
        <v>125</v>
      </c>
      <c r="N716" s="403">
        <v>3</v>
      </c>
      <c r="O716" s="403">
        <v>9</v>
      </c>
      <c r="P716" s="403">
        <v>2</v>
      </c>
      <c r="Q716" s="403">
        <v>1</v>
      </c>
      <c r="R716" s="403"/>
    </row>
    <row r="717" spans="1:18" s="54" customFormat="1" x14ac:dyDescent="0.25">
      <c r="A717" s="917"/>
      <c r="B717" s="615"/>
      <c r="C717" s="908" t="s">
        <v>587</v>
      </c>
      <c r="D717" s="899">
        <v>10</v>
      </c>
      <c r="E717" s="902">
        <v>15</v>
      </c>
      <c r="F717" s="902">
        <f t="shared" si="71"/>
        <v>150</v>
      </c>
      <c r="G717" s="612"/>
      <c r="H717" s="612"/>
      <c r="I717" s="612"/>
      <c r="J717" s="612"/>
      <c r="K717" s="612"/>
      <c r="L717" s="200">
        <v>12</v>
      </c>
      <c r="M717" s="870" t="s">
        <v>125</v>
      </c>
      <c r="N717" s="403">
        <v>3</v>
      </c>
      <c r="O717" s="403">
        <v>9</v>
      </c>
      <c r="P717" s="403">
        <v>2</v>
      </c>
      <c r="Q717" s="403">
        <v>1</v>
      </c>
      <c r="R717" s="403"/>
    </row>
    <row r="718" spans="1:18" s="54" customFormat="1" x14ac:dyDescent="0.25">
      <c r="A718" s="917"/>
      <c r="B718" s="615"/>
      <c r="C718" s="908" t="s">
        <v>588</v>
      </c>
      <c r="D718" s="899">
        <v>2</v>
      </c>
      <c r="E718" s="902">
        <v>65</v>
      </c>
      <c r="F718" s="902">
        <f t="shared" si="71"/>
        <v>130</v>
      </c>
      <c r="G718" s="612"/>
      <c r="H718" s="612"/>
      <c r="I718" s="612"/>
      <c r="J718" s="612"/>
      <c r="K718" s="612"/>
      <c r="L718" s="200">
        <v>12</v>
      </c>
      <c r="M718" s="870" t="s">
        <v>125</v>
      </c>
      <c r="N718" s="403">
        <v>3</v>
      </c>
      <c r="O718" s="403">
        <v>9</v>
      </c>
      <c r="P718" s="403">
        <v>2</v>
      </c>
      <c r="Q718" s="403">
        <v>1</v>
      </c>
      <c r="R718" s="403"/>
    </row>
    <row r="719" spans="1:18" s="54" customFormat="1" ht="31.5" x14ac:dyDescent="0.25">
      <c r="A719" s="917"/>
      <c r="B719" s="615"/>
      <c r="C719" s="908" t="s">
        <v>589</v>
      </c>
      <c r="D719" s="889">
        <v>1</v>
      </c>
      <c r="E719" s="902">
        <v>4000</v>
      </c>
      <c r="F719" s="902">
        <f t="shared" si="71"/>
        <v>4000</v>
      </c>
      <c r="G719" s="612"/>
      <c r="H719" s="612"/>
      <c r="I719" s="612"/>
      <c r="J719" s="612"/>
      <c r="K719" s="612"/>
      <c r="L719" s="200">
        <v>12</v>
      </c>
      <c r="M719" s="870" t="s">
        <v>125</v>
      </c>
      <c r="N719" s="403">
        <v>3</v>
      </c>
      <c r="O719" s="403">
        <v>4</v>
      </c>
      <c r="P719" s="403">
        <v>1</v>
      </c>
      <c r="Q719" s="403">
        <v>1</v>
      </c>
      <c r="R719" s="403"/>
    </row>
    <row r="720" spans="1:18" s="54" customFormat="1" x14ac:dyDescent="0.25">
      <c r="A720" s="917"/>
      <c r="B720" s="615"/>
      <c r="C720" s="908" t="s">
        <v>590</v>
      </c>
      <c r="D720" s="889">
        <v>1</v>
      </c>
      <c r="E720" s="902">
        <v>27000</v>
      </c>
      <c r="F720" s="902">
        <f t="shared" si="71"/>
        <v>27000</v>
      </c>
      <c r="G720" s="612"/>
      <c r="H720" s="612"/>
      <c r="I720" s="612"/>
      <c r="J720" s="612"/>
      <c r="K720" s="612"/>
      <c r="L720" s="200">
        <v>12</v>
      </c>
      <c r="M720" s="870" t="s">
        <v>125</v>
      </c>
      <c r="N720" s="403">
        <v>6</v>
      </c>
      <c r="O720" s="403">
        <v>1</v>
      </c>
      <c r="P720" s="403">
        <v>4</v>
      </c>
      <c r="Q720" s="403">
        <v>1</v>
      </c>
      <c r="R720" s="403"/>
    </row>
    <row r="721" spans="1:18" s="54" customFormat="1" x14ac:dyDescent="0.25">
      <c r="A721" s="917"/>
      <c r="B721" s="615"/>
      <c r="C721" s="908" t="s">
        <v>591</v>
      </c>
      <c r="D721" s="899">
        <v>1</v>
      </c>
      <c r="E721" s="902">
        <v>650</v>
      </c>
      <c r="F721" s="902">
        <f t="shared" si="71"/>
        <v>650</v>
      </c>
      <c r="G721" s="612"/>
      <c r="H721" s="612"/>
      <c r="I721" s="612"/>
      <c r="J721" s="612"/>
      <c r="K721" s="612"/>
      <c r="L721" s="200">
        <v>12</v>
      </c>
      <c r="M721" s="870" t="s">
        <v>125</v>
      </c>
      <c r="N721" s="403">
        <v>3</v>
      </c>
      <c r="O721" s="403">
        <v>9</v>
      </c>
      <c r="P721" s="403">
        <v>5</v>
      </c>
      <c r="Q721" s="403">
        <v>1</v>
      </c>
      <c r="R721" s="403"/>
    </row>
    <row r="722" spans="1:18" s="54" customFormat="1" x14ac:dyDescent="0.25">
      <c r="A722" s="917"/>
      <c r="B722" s="615"/>
      <c r="C722" s="908" t="s">
        <v>592</v>
      </c>
      <c r="D722" s="899">
        <v>1</v>
      </c>
      <c r="E722" s="902">
        <v>350</v>
      </c>
      <c r="F722" s="902">
        <f t="shared" si="71"/>
        <v>350</v>
      </c>
      <c r="G722" s="612"/>
      <c r="H722" s="612"/>
      <c r="I722" s="612"/>
      <c r="J722" s="612"/>
      <c r="K722" s="612"/>
      <c r="L722" s="200">
        <v>12</v>
      </c>
      <c r="M722" s="870" t="s">
        <v>125</v>
      </c>
      <c r="N722" s="403">
        <v>3</v>
      </c>
      <c r="O722" s="403">
        <v>9</v>
      </c>
      <c r="P722" s="403">
        <v>5</v>
      </c>
      <c r="Q722" s="403">
        <v>1</v>
      </c>
      <c r="R722" s="403"/>
    </row>
    <row r="723" spans="1:18" s="54" customFormat="1" x14ac:dyDescent="0.25">
      <c r="A723" s="917"/>
      <c r="B723" s="615"/>
      <c r="C723" s="908" t="s">
        <v>593</v>
      </c>
      <c r="D723" s="899">
        <v>1</v>
      </c>
      <c r="E723" s="902">
        <v>590</v>
      </c>
      <c r="F723" s="902">
        <f t="shared" si="71"/>
        <v>590</v>
      </c>
      <c r="G723" s="612"/>
      <c r="H723" s="612"/>
      <c r="I723" s="612"/>
      <c r="J723" s="612"/>
      <c r="K723" s="612"/>
      <c r="L723" s="200">
        <v>12</v>
      </c>
      <c r="M723" s="870" t="s">
        <v>125</v>
      </c>
      <c r="N723" s="403">
        <v>3</v>
      </c>
      <c r="O723" s="403">
        <v>9</v>
      </c>
      <c r="P723" s="403">
        <v>1</v>
      </c>
      <c r="Q723" s="403">
        <v>1</v>
      </c>
      <c r="R723" s="403"/>
    </row>
    <row r="724" spans="1:18" s="54" customFormat="1" x14ac:dyDescent="0.25">
      <c r="A724" s="917"/>
      <c r="B724" s="615"/>
      <c r="C724" s="908" t="s">
        <v>594</v>
      </c>
      <c r="D724" s="899">
        <v>10</v>
      </c>
      <c r="E724" s="902">
        <v>120</v>
      </c>
      <c r="F724" s="902">
        <f t="shared" si="71"/>
        <v>1200</v>
      </c>
      <c r="G724" s="612"/>
      <c r="H724" s="612"/>
      <c r="I724" s="612"/>
      <c r="J724" s="612"/>
      <c r="K724" s="612"/>
      <c r="L724" s="200">
        <v>12</v>
      </c>
      <c r="M724" s="870" t="s">
        <v>125</v>
      </c>
      <c r="N724" s="403">
        <v>3</v>
      </c>
      <c r="O724" s="403">
        <v>9</v>
      </c>
      <c r="P724" s="403">
        <v>1</v>
      </c>
      <c r="Q724" s="403">
        <v>1</v>
      </c>
      <c r="R724" s="403"/>
    </row>
    <row r="725" spans="1:18" s="54" customFormat="1" x14ac:dyDescent="0.25">
      <c r="A725" s="917"/>
      <c r="B725" s="615"/>
      <c r="C725" s="908" t="s">
        <v>595</v>
      </c>
      <c r="D725" s="899">
        <v>5</v>
      </c>
      <c r="E725" s="902">
        <v>200</v>
      </c>
      <c r="F725" s="902">
        <f t="shared" si="71"/>
        <v>1000</v>
      </c>
      <c r="G725" s="612"/>
      <c r="H725" s="612"/>
      <c r="I725" s="612"/>
      <c r="J725" s="612"/>
      <c r="K725" s="612"/>
      <c r="L725" s="200">
        <v>12</v>
      </c>
      <c r="M725" s="870" t="s">
        <v>125</v>
      </c>
      <c r="N725" s="403">
        <v>3</v>
      </c>
      <c r="O725" s="403">
        <v>9</v>
      </c>
      <c r="P725" s="403">
        <v>1</v>
      </c>
      <c r="Q725" s="403">
        <v>1</v>
      </c>
      <c r="R725" s="403"/>
    </row>
    <row r="726" spans="1:18" s="54" customFormat="1" x14ac:dyDescent="0.25">
      <c r="A726" s="917"/>
      <c r="B726" s="615"/>
      <c r="C726" s="908" t="s">
        <v>596</v>
      </c>
      <c r="D726" s="899">
        <v>5</v>
      </c>
      <c r="E726" s="902">
        <v>150</v>
      </c>
      <c r="F726" s="902">
        <f t="shared" si="71"/>
        <v>750</v>
      </c>
      <c r="G726" s="612"/>
      <c r="H726" s="612"/>
      <c r="I726" s="612"/>
      <c r="J726" s="612"/>
      <c r="K726" s="612"/>
      <c r="L726" s="200">
        <v>12</v>
      </c>
      <c r="M726" s="870" t="s">
        <v>125</v>
      </c>
      <c r="N726" s="403">
        <v>3</v>
      </c>
      <c r="O726" s="403">
        <v>9</v>
      </c>
      <c r="P726" s="403">
        <v>1</v>
      </c>
      <c r="Q726" s="403">
        <v>1</v>
      </c>
      <c r="R726" s="403"/>
    </row>
    <row r="727" spans="1:18" s="54" customFormat="1" x14ac:dyDescent="0.25">
      <c r="A727" s="917"/>
      <c r="B727" s="615"/>
      <c r="C727" s="908" t="s">
        <v>597</v>
      </c>
      <c r="D727" s="899">
        <v>5</v>
      </c>
      <c r="E727" s="902">
        <v>900</v>
      </c>
      <c r="F727" s="902">
        <f t="shared" si="71"/>
        <v>4500</v>
      </c>
      <c r="G727" s="612"/>
      <c r="H727" s="612"/>
      <c r="I727" s="612"/>
      <c r="J727" s="612"/>
      <c r="K727" s="612"/>
      <c r="L727" s="200">
        <v>12</v>
      </c>
      <c r="M727" s="870" t="s">
        <v>125</v>
      </c>
      <c r="N727" s="403">
        <v>3</v>
      </c>
      <c r="O727" s="403">
        <v>9</v>
      </c>
      <c r="P727" s="403">
        <v>1</v>
      </c>
      <c r="Q727" s="403">
        <v>1</v>
      </c>
      <c r="R727" s="403"/>
    </row>
    <row r="728" spans="1:18" s="54" customFormat="1" x14ac:dyDescent="0.25">
      <c r="A728" s="917"/>
      <c r="B728" s="615"/>
      <c r="C728" s="908" t="s">
        <v>598</v>
      </c>
      <c r="D728" s="899">
        <v>5</v>
      </c>
      <c r="E728" s="902">
        <v>1000</v>
      </c>
      <c r="F728" s="902">
        <f t="shared" si="71"/>
        <v>5000</v>
      </c>
      <c r="G728" s="612"/>
      <c r="H728" s="612"/>
      <c r="I728" s="612"/>
      <c r="J728" s="612"/>
      <c r="K728" s="612"/>
      <c r="L728" s="200">
        <v>12</v>
      </c>
      <c r="M728" s="870" t="s">
        <v>125</v>
      </c>
      <c r="N728" s="403">
        <v>3</v>
      </c>
      <c r="O728" s="403">
        <v>9</v>
      </c>
      <c r="P728" s="403">
        <v>1</v>
      </c>
      <c r="Q728" s="403">
        <v>1</v>
      </c>
      <c r="R728" s="403"/>
    </row>
    <row r="729" spans="1:18" s="54" customFormat="1" x14ac:dyDescent="0.25">
      <c r="A729" s="917"/>
      <c r="B729" s="615"/>
      <c r="C729" s="908" t="s">
        <v>599</v>
      </c>
      <c r="D729" s="899">
        <v>3</v>
      </c>
      <c r="E729" s="902">
        <v>1140</v>
      </c>
      <c r="F729" s="902">
        <f t="shared" si="71"/>
        <v>3420</v>
      </c>
      <c r="G729" s="612"/>
      <c r="H729" s="612"/>
      <c r="I729" s="612"/>
      <c r="J729" s="612"/>
      <c r="K729" s="612"/>
      <c r="L729" s="200">
        <v>12</v>
      </c>
      <c r="M729" s="870" t="s">
        <v>125</v>
      </c>
      <c r="N729" s="403">
        <v>3</v>
      </c>
      <c r="O729" s="403">
        <v>9</v>
      </c>
      <c r="P729" s="403">
        <v>1</v>
      </c>
      <c r="Q729" s="403">
        <v>1</v>
      </c>
      <c r="R729" s="403"/>
    </row>
    <row r="730" spans="1:18" s="54" customFormat="1" x14ac:dyDescent="0.25">
      <c r="A730" s="917"/>
      <c r="B730" s="615"/>
      <c r="C730" s="908" t="s">
        <v>600</v>
      </c>
      <c r="D730" s="899">
        <v>15</v>
      </c>
      <c r="E730" s="902">
        <v>325</v>
      </c>
      <c r="F730" s="902">
        <f t="shared" si="71"/>
        <v>4875</v>
      </c>
      <c r="G730" s="612"/>
      <c r="H730" s="612"/>
      <c r="I730" s="612"/>
      <c r="J730" s="612"/>
      <c r="K730" s="612"/>
      <c r="L730" s="200">
        <v>12</v>
      </c>
      <c r="M730" s="870" t="s">
        <v>125</v>
      </c>
      <c r="N730" s="403">
        <v>3</v>
      </c>
      <c r="O730" s="403">
        <v>1</v>
      </c>
      <c r="P730" s="403">
        <v>1</v>
      </c>
      <c r="Q730" s="403">
        <v>1</v>
      </c>
      <c r="R730" s="403"/>
    </row>
    <row r="731" spans="1:18" s="54" customFormat="1" x14ac:dyDescent="0.25">
      <c r="A731" s="917"/>
      <c r="B731" s="615"/>
      <c r="C731" s="908" t="s">
        <v>601</v>
      </c>
      <c r="D731" s="899">
        <v>50</v>
      </c>
      <c r="E731" s="902">
        <v>125</v>
      </c>
      <c r="F731" s="902">
        <f t="shared" si="71"/>
        <v>6250</v>
      </c>
      <c r="G731" s="612"/>
      <c r="H731" s="612"/>
      <c r="I731" s="612"/>
      <c r="J731" s="612"/>
      <c r="K731" s="612"/>
      <c r="L731" s="200">
        <v>12</v>
      </c>
      <c r="M731" s="870" t="s">
        <v>125</v>
      </c>
      <c r="N731" s="403">
        <v>3</v>
      </c>
      <c r="O731" s="403">
        <v>1</v>
      </c>
      <c r="P731" s="403">
        <v>1</v>
      </c>
      <c r="Q731" s="403">
        <v>1</v>
      </c>
      <c r="R731" s="403"/>
    </row>
    <row r="732" spans="1:18" s="54" customFormat="1" ht="31.5" x14ac:dyDescent="0.25">
      <c r="A732" s="917"/>
      <c r="B732" s="615"/>
      <c r="C732" s="908" t="s">
        <v>602</v>
      </c>
      <c r="D732" s="899">
        <v>5</v>
      </c>
      <c r="E732" s="902">
        <v>140</v>
      </c>
      <c r="F732" s="902">
        <f t="shared" si="71"/>
        <v>700</v>
      </c>
      <c r="G732" s="612"/>
      <c r="H732" s="612"/>
      <c r="I732" s="612"/>
      <c r="J732" s="612"/>
      <c r="K732" s="612"/>
      <c r="L732" s="200">
        <v>12</v>
      </c>
      <c r="M732" s="870" t="s">
        <v>125</v>
      </c>
      <c r="N732" s="403">
        <v>3</v>
      </c>
      <c r="O732" s="403">
        <v>9</v>
      </c>
      <c r="P732" s="403">
        <v>1</v>
      </c>
      <c r="Q732" s="403">
        <v>1</v>
      </c>
      <c r="R732" s="403"/>
    </row>
    <row r="733" spans="1:18" s="54" customFormat="1" x14ac:dyDescent="0.25">
      <c r="A733" s="917"/>
      <c r="B733" s="615"/>
      <c r="C733" s="886" t="s">
        <v>603</v>
      </c>
      <c r="D733" s="899">
        <v>20</v>
      </c>
      <c r="E733" s="902">
        <v>150</v>
      </c>
      <c r="F733" s="902">
        <f t="shared" si="71"/>
        <v>3000</v>
      </c>
      <c r="G733" s="612"/>
      <c r="H733" s="612"/>
      <c r="I733" s="612"/>
      <c r="J733" s="612"/>
      <c r="K733" s="612"/>
      <c r="L733" s="200">
        <v>12</v>
      </c>
      <c r="M733" s="870" t="s">
        <v>125</v>
      </c>
      <c r="N733" s="403">
        <v>3</v>
      </c>
      <c r="O733" s="403">
        <v>9</v>
      </c>
      <c r="P733" s="403">
        <v>1</v>
      </c>
      <c r="Q733" s="403">
        <v>1</v>
      </c>
      <c r="R733" s="403"/>
    </row>
    <row r="734" spans="1:18" s="54" customFormat="1" x14ac:dyDescent="0.25">
      <c r="A734" s="917"/>
      <c r="B734" s="615"/>
      <c r="C734" s="908" t="s">
        <v>604</v>
      </c>
      <c r="D734" s="899">
        <v>3</v>
      </c>
      <c r="E734" s="902">
        <v>225</v>
      </c>
      <c r="F734" s="902">
        <f t="shared" si="71"/>
        <v>675</v>
      </c>
      <c r="G734" s="612"/>
      <c r="H734" s="612"/>
      <c r="I734" s="612"/>
      <c r="J734" s="612"/>
      <c r="K734" s="612"/>
      <c r="L734" s="200">
        <v>12</v>
      </c>
      <c r="M734" s="870" t="s">
        <v>125</v>
      </c>
      <c r="N734" s="403">
        <v>3</v>
      </c>
      <c r="O734" s="403">
        <v>9</v>
      </c>
      <c r="P734" s="403">
        <v>1</v>
      </c>
      <c r="Q734" s="403">
        <v>1</v>
      </c>
      <c r="R734" s="403"/>
    </row>
    <row r="735" spans="1:18" s="54" customFormat="1" x14ac:dyDescent="0.25">
      <c r="A735" s="917"/>
      <c r="B735" s="615"/>
      <c r="C735" s="908" t="s">
        <v>605</v>
      </c>
      <c r="D735" s="899">
        <v>5</v>
      </c>
      <c r="E735" s="902">
        <v>90</v>
      </c>
      <c r="F735" s="902">
        <f t="shared" si="71"/>
        <v>450</v>
      </c>
      <c r="G735" s="612"/>
      <c r="H735" s="612"/>
      <c r="I735" s="612"/>
      <c r="J735" s="612"/>
      <c r="K735" s="612"/>
      <c r="L735" s="200">
        <v>12</v>
      </c>
      <c r="M735" s="870" t="s">
        <v>125</v>
      </c>
      <c r="N735" s="403">
        <v>3</v>
      </c>
      <c r="O735" s="403">
        <v>9</v>
      </c>
      <c r="P735" s="403">
        <v>1</v>
      </c>
      <c r="Q735" s="403">
        <v>1</v>
      </c>
      <c r="R735" s="403"/>
    </row>
    <row r="736" spans="1:18" s="54" customFormat="1" x14ac:dyDescent="0.25">
      <c r="A736" s="917"/>
      <c r="B736" s="615"/>
      <c r="C736" s="908" t="s">
        <v>606</v>
      </c>
      <c r="D736" s="899">
        <v>10</v>
      </c>
      <c r="E736" s="902">
        <v>3300</v>
      </c>
      <c r="F736" s="902">
        <f t="shared" si="71"/>
        <v>33000</v>
      </c>
      <c r="G736" s="612"/>
      <c r="H736" s="612"/>
      <c r="I736" s="612"/>
      <c r="J736" s="612"/>
      <c r="K736" s="612"/>
      <c r="L736" s="200">
        <v>12</v>
      </c>
      <c r="M736" s="870" t="s">
        <v>125</v>
      </c>
      <c r="N736" s="403">
        <v>3</v>
      </c>
      <c r="O736" s="403">
        <v>9</v>
      </c>
      <c r="P736" s="403">
        <v>1</v>
      </c>
      <c r="Q736" s="403">
        <v>1</v>
      </c>
      <c r="R736" s="403"/>
    </row>
    <row r="737" spans="1:18" s="54" customFormat="1" ht="31.5" x14ac:dyDescent="0.25">
      <c r="A737" s="917"/>
      <c r="B737" s="615"/>
      <c r="C737" s="99" t="s">
        <v>607</v>
      </c>
      <c r="D737" s="899">
        <v>4</v>
      </c>
      <c r="E737" s="902">
        <v>7000</v>
      </c>
      <c r="F737" s="902">
        <f t="shared" si="71"/>
        <v>28000</v>
      </c>
      <c r="G737" s="612"/>
      <c r="H737" s="612"/>
      <c r="I737" s="612"/>
      <c r="J737" s="612"/>
      <c r="K737" s="612"/>
      <c r="L737" s="200">
        <v>12</v>
      </c>
      <c r="M737" s="870" t="s">
        <v>125</v>
      </c>
      <c r="N737" s="334">
        <v>6</v>
      </c>
      <c r="O737" s="334">
        <v>1</v>
      </c>
      <c r="P737" s="334">
        <v>1</v>
      </c>
      <c r="Q737" s="334">
        <v>1</v>
      </c>
      <c r="R737" s="403"/>
    </row>
    <row r="738" spans="1:18" s="54" customFormat="1" ht="31.5" x14ac:dyDescent="0.25">
      <c r="A738" s="917"/>
      <c r="B738" s="615"/>
      <c r="C738" s="908" t="s">
        <v>608</v>
      </c>
      <c r="D738" s="899">
        <v>1</v>
      </c>
      <c r="E738" s="902">
        <v>225</v>
      </c>
      <c r="F738" s="902">
        <f t="shared" si="71"/>
        <v>225</v>
      </c>
      <c r="G738" s="612"/>
      <c r="H738" s="612"/>
      <c r="I738" s="612"/>
      <c r="J738" s="612"/>
      <c r="K738" s="612"/>
      <c r="L738" s="200">
        <v>12</v>
      </c>
      <c r="M738" s="870" t="s">
        <v>125</v>
      </c>
      <c r="N738" s="403">
        <v>3</v>
      </c>
      <c r="O738" s="403">
        <v>9</v>
      </c>
      <c r="P738" s="403">
        <v>2</v>
      </c>
      <c r="Q738" s="403">
        <v>1</v>
      </c>
      <c r="R738" s="403"/>
    </row>
    <row r="739" spans="1:18" s="54" customFormat="1" x14ac:dyDescent="0.25">
      <c r="A739" s="917"/>
      <c r="B739" s="615"/>
      <c r="C739" s="908" t="s">
        <v>609</v>
      </c>
      <c r="D739" s="899">
        <v>3</v>
      </c>
      <c r="E739" s="902">
        <v>5000</v>
      </c>
      <c r="F739" s="902">
        <f t="shared" si="71"/>
        <v>15000</v>
      </c>
      <c r="G739" s="612"/>
      <c r="H739" s="612"/>
      <c r="I739" s="612"/>
      <c r="J739" s="612"/>
      <c r="K739" s="612"/>
      <c r="L739" s="200">
        <v>12</v>
      </c>
      <c r="M739" s="870" t="s">
        <v>125</v>
      </c>
      <c r="N739" s="403"/>
      <c r="O739" s="403"/>
      <c r="P739" s="403"/>
      <c r="Q739" s="403"/>
      <c r="R739" s="403"/>
    </row>
    <row r="740" spans="1:18" s="54" customFormat="1" x14ac:dyDescent="0.25">
      <c r="A740" s="917"/>
      <c r="B740" s="615"/>
      <c r="C740" s="906" t="s">
        <v>610</v>
      </c>
      <c r="D740" s="126">
        <v>1</v>
      </c>
      <c r="E740" s="902">
        <v>20000</v>
      </c>
      <c r="F740" s="902">
        <f t="shared" si="71"/>
        <v>20000</v>
      </c>
      <c r="G740" s="612"/>
      <c r="H740" s="612"/>
      <c r="I740" s="612"/>
      <c r="J740" s="612"/>
      <c r="K740" s="612"/>
      <c r="L740" s="200">
        <v>12</v>
      </c>
      <c r="M740" s="870" t="s">
        <v>125</v>
      </c>
      <c r="N740" s="403">
        <v>6</v>
      </c>
      <c r="O740" s="403">
        <v>1</v>
      </c>
      <c r="P740" s="403">
        <v>4</v>
      </c>
      <c r="Q740" s="403">
        <v>1</v>
      </c>
      <c r="R740" s="403"/>
    </row>
    <row r="741" spans="1:18" s="54" customFormat="1" x14ac:dyDescent="0.25">
      <c r="A741" s="917"/>
      <c r="B741" s="615"/>
      <c r="C741" s="906" t="s">
        <v>611</v>
      </c>
      <c r="D741" s="886">
        <v>8</v>
      </c>
      <c r="E741" s="902">
        <v>9000</v>
      </c>
      <c r="F741" s="902">
        <f t="shared" si="71"/>
        <v>72000</v>
      </c>
      <c r="G741" s="612"/>
      <c r="H741" s="612"/>
      <c r="I741" s="612"/>
      <c r="J741" s="612"/>
      <c r="K741" s="612"/>
      <c r="L741" s="200">
        <v>12</v>
      </c>
      <c r="M741" s="870" t="s">
        <v>125</v>
      </c>
      <c r="N741" s="403">
        <v>3</v>
      </c>
      <c r="O741" s="403">
        <v>6</v>
      </c>
      <c r="P741" s="403">
        <v>3</v>
      </c>
      <c r="Q741" s="403">
        <v>1</v>
      </c>
      <c r="R741" s="403"/>
    </row>
    <row r="742" spans="1:18" s="54" customFormat="1" x14ac:dyDescent="0.25">
      <c r="A742" s="917"/>
      <c r="B742" s="615"/>
      <c r="C742" s="908" t="s">
        <v>612</v>
      </c>
      <c r="D742" s="886">
        <v>1</v>
      </c>
      <c r="E742" s="902">
        <v>2800</v>
      </c>
      <c r="F742" s="902">
        <f t="shared" si="71"/>
        <v>2800</v>
      </c>
      <c r="G742" s="612"/>
      <c r="H742" s="612"/>
      <c r="I742" s="612"/>
      <c r="J742" s="612"/>
      <c r="K742" s="612"/>
      <c r="L742" s="200">
        <v>12</v>
      </c>
      <c r="M742" s="870" t="s">
        <v>125</v>
      </c>
      <c r="N742" s="403">
        <v>3</v>
      </c>
      <c r="O742" s="403">
        <v>6</v>
      </c>
      <c r="P742" s="403">
        <v>3</v>
      </c>
      <c r="Q742" s="403">
        <v>1</v>
      </c>
      <c r="R742" s="403"/>
    </row>
    <row r="743" spans="1:18" s="54" customFormat="1" x14ac:dyDescent="0.25">
      <c r="A743" s="917"/>
      <c r="B743" s="615"/>
      <c r="C743" s="906" t="s">
        <v>613</v>
      </c>
      <c r="D743" s="886">
        <v>2</v>
      </c>
      <c r="E743" s="902">
        <v>30000</v>
      </c>
      <c r="F743" s="902">
        <f t="shared" si="71"/>
        <v>60000</v>
      </c>
      <c r="G743" s="612"/>
      <c r="H743" s="612"/>
      <c r="I743" s="612"/>
      <c r="J743" s="612"/>
      <c r="K743" s="612"/>
      <c r="L743" s="200">
        <v>12</v>
      </c>
      <c r="M743" s="870" t="s">
        <v>125</v>
      </c>
      <c r="N743" s="403">
        <v>6</v>
      </c>
      <c r="O743" s="403">
        <v>1</v>
      </c>
      <c r="P743" s="403">
        <v>3</v>
      </c>
      <c r="Q743" s="403">
        <v>1</v>
      </c>
      <c r="R743" s="403"/>
    </row>
    <row r="744" spans="1:18" s="54" customFormat="1" x14ac:dyDescent="0.25">
      <c r="A744" s="917"/>
      <c r="B744" s="615"/>
      <c r="C744" s="908" t="s">
        <v>614</v>
      </c>
      <c r="D744" s="886">
        <v>1</v>
      </c>
      <c r="E744" s="902">
        <v>1200</v>
      </c>
      <c r="F744" s="902">
        <f t="shared" si="71"/>
        <v>1200</v>
      </c>
      <c r="G744" s="612"/>
      <c r="H744" s="612"/>
      <c r="I744" s="612"/>
      <c r="J744" s="612"/>
      <c r="K744" s="612"/>
      <c r="L744" s="200">
        <v>12</v>
      </c>
      <c r="M744" s="870" t="s">
        <v>125</v>
      </c>
      <c r="N744" s="403"/>
      <c r="O744" s="403"/>
      <c r="P744" s="403"/>
      <c r="Q744" s="403"/>
      <c r="R744" s="403"/>
    </row>
    <row r="745" spans="1:18" s="54" customFormat="1" x14ac:dyDescent="0.25">
      <c r="A745" s="917"/>
      <c r="B745" s="615"/>
      <c r="C745" s="908" t="s">
        <v>615</v>
      </c>
      <c r="D745" s="886">
        <v>1</v>
      </c>
      <c r="E745" s="902">
        <v>15000</v>
      </c>
      <c r="F745" s="902">
        <f t="shared" si="71"/>
        <v>15000</v>
      </c>
      <c r="G745" s="612"/>
      <c r="H745" s="612"/>
      <c r="I745" s="612"/>
      <c r="J745" s="612"/>
      <c r="K745" s="612"/>
      <c r="L745" s="200">
        <v>12</v>
      </c>
      <c r="M745" s="870" t="s">
        <v>125</v>
      </c>
      <c r="N745" s="403">
        <v>6</v>
      </c>
      <c r="O745" s="403">
        <v>1</v>
      </c>
      <c r="P745" s="403">
        <v>4</v>
      </c>
      <c r="Q745" s="403">
        <v>1</v>
      </c>
      <c r="R745" s="403"/>
    </row>
    <row r="746" spans="1:18" s="54" customFormat="1" x14ac:dyDescent="0.25">
      <c r="A746" s="917"/>
      <c r="B746" s="615"/>
      <c r="C746" s="908" t="s">
        <v>616</v>
      </c>
      <c r="D746" s="886">
        <v>1</v>
      </c>
      <c r="E746" s="902">
        <v>18000</v>
      </c>
      <c r="F746" s="902">
        <f t="shared" si="71"/>
        <v>18000</v>
      </c>
      <c r="G746" s="612"/>
      <c r="H746" s="612"/>
      <c r="I746" s="612"/>
      <c r="J746" s="612"/>
      <c r="K746" s="612"/>
      <c r="L746" s="200">
        <v>12</v>
      </c>
      <c r="M746" s="870" t="s">
        <v>125</v>
      </c>
      <c r="N746" s="403">
        <v>3</v>
      </c>
      <c r="O746" s="403">
        <v>6</v>
      </c>
      <c r="P746" s="403">
        <v>3</v>
      </c>
      <c r="Q746" s="403">
        <v>1</v>
      </c>
      <c r="R746" s="403"/>
    </row>
    <row r="747" spans="1:18" s="54" customFormat="1" x14ac:dyDescent="0.25">
      <c r="A747" s="917"/>
      <c r="B747" s="615"/>
      <c r="C747" s="908" t="s">
        <v>617</v>
      </c>
      <c r="D747" s="886">
        <v>1</v>
      </c>
      <c r="E747" s="902">
        <v>4100</v>
      </c>
      <c r="F747" s="902">
        <f t="shared" si="71"/>
        <v>4100</v>
      </c>
      <c r="G747" s="612"/>
      <c r="H747" s="612"/>
      <c r="I747" s="612"/>
      <c r="J747" s="612"/>
      <c r="K747" s="612"/>
      <c r="L747" s="200">
        <v>12</v>
      </c>
      <c r="M747" s="870" t="s">
        <v>125</v>
      </c>
      <c r="N747" s="403">
        <v>3</v>
      </c>
      <c r="O747" s="403">
        <v>6</v>
      </c>
      <c r="P747" s="403">
        <v>3</v>
      </c>
      <c r="Q747" s="403">
        <v>1</v>
      </c>
      <c r="R747" s="403"/>
    </row>
    <row r="748" spans="1:18" s="54" customFormat="1" ht="31.5" x14ac:dyDescent="0.25">
      <c r="A748" s="917"/>
      <c r="B748" s="615"/>
      <c r="C748" s="908" t="s">
        <v>618</v>
      </c>
      <c r="D748" s="886">
        <v>4</v>
      </c>
      <c r="E748" s="902">
        <v>4595</v>
      </c>
      <c r="F748" s="902">
        <f t="shared" si="71"/>
        <v>18380</v>
      </c>
      <c r="G748" s="612"/>
      <c r="H748" s="612"/>
      <c r="I748" s="612"/>
      <c r="J748" s="612"/>
      <c r="K748" s="612"/>
      <c r="L748" s="200">
        <v>12</v>
      </c>
      <c r="M748" s="870" t="s">
        <v>125</v>
      </c>
      <c r="N748" s="403">
        <v>3</v>
      </c>
      <c r="O748" s="403">
        <v>6</v>
      </c>
      <c r="P748" s="403">
        <v>3</v>
      </c>
      <c r="Q748" s="403">
        <v>1</v>
      </c>
      <c r="R748" s="403"/>
    </row>
    <row r="749" spans="1:18" s="54" customFormat="1" x14ac:dyDescent="0.25">
      <c r="A749" s="917"/>
      <c r="B749" s="615"/>
      <c r="C749" s="906" t="s">
        <v>619</v>
      </c>
      <c r="D749" s="886">
        <v>1</v>
      </c>
      <c r="E749" s="902">
        <v>1595</v>
      </c>
      <c r="F749" s="902">
        <f t="shared" si="71"/>
        <v>1595</v>
      </c>
      <c r="G749" s="612"/>
      <c r="H749" s="612"/>
      <c r="I749" s="612"/>
      <c r="J749" s="612"/>
      <c r="K749" s="612"/>
      <c r="L749" s="200">
        <v>12</v>
      </c>
      <c r="M749" s="870" t="s">
        <v>125</v>
      </c>
      <c r="N749" s="403">
        <v>3</v>
      </c>
      <c r="O749" s="403">
        <v>6</v>
      </c>
      <c r="P749" s="403">
        <v>3</v>
      </c>
      <c r="Q749" s="403">
        <v>1</v>
      </c>
      <c r="R749" s="403"/>
    </row>
    <row r="750" spans="1:18" s="54" customFormat="1" ht="31.5" x14ac:dyDescent="0.25">
      <c r="A750" s="917"/>
      <c r="B750" s="615"/>
      <c r="C750" s="906" t="s">
        <v>620</v>
      </c>
      <c r="D750" s="886">
        <v>1</v>
      </c>
      <c r="E750" s="902">
        <v>1295</v>
      </c>
      <c r="F750" s="902">
        <f t="shared" si="71"/>
        <v>1295</v>
      </c>
      <c r="G750" s="612"/>
      <c r="H750" s="612"/>
      <c r="I750" s="612"/>
      <c r="J750" s="612"/>
      <c r="K750" s="612"/>
      <c r="L750" s="200">
        <v>12</v>
      </c>
      <c r="M750" s="870" t="s">
        <v>125</v>
      </c>
      <c r="N750" s="403">
        <v>3</v>
      </c>
      <c r="O750" s="403">
        <v>6</v>
      </c>
      <c r="P750" s="403">
        <v>3</v>
      </c>
      <c r="Q750" s="403">
        <v>1</v>
      </c>
      <c r="R750" s="403"/>
    </row>
    <row r="751" spans="1:18" s="54" customFormat="1" x14ac:dyDescent="0.25">
      <c r="A751" s="917"/>
      <c r="B751" s="615"/>
      <c r="C751" s="906" t="s">
        <v>621</v>
      </c>
      <c r="D751" s="886">
        <v>1</v>
      </c>
      <c r="E751" s="902">
        <v>60000</v>
      </c>
      <c r="F751" s="902">
        <f t="shared" si="71"/>
        <v>60000</v>
      </c>
      <c r="G751" s="612"/>
      <c r="H751" s="612"/>
      <c r="I751" s="612"/>
      <c r="J751" s="612"/>
      <c r="K751" s="612"/>
      <c r="L751" s="200">
        <v>12</v>
      </c>
      <c r="M751" s="870" t="s">
        <v>125</v>
      </c>
      <c r="N751" s="403">
        <v>6</v>
      </c>
      <c r="O751" s="403">
        <v>1</v>
      </c>
      <c r="P751" s="403">
        <v>3</v>
      </c>
      <c r="Q751" s="403">
        <v>1</v>
      </c>
      <c r="R751" s="403"/>
    </row>
    <row r="752" spans="1:18" s="54" customFormat="1" ht="31.5" x14ac:dyDescent="0.25">
      <c r="A752" s="917"/>
      <c r="B752" s="615"/>
      <c r="C752" s="906" t="s">
        <v>622</v>
      </c>
      <c r="D752" s="886">
        <v>2</v>
      </c>
      <c r="E752" s="902">
        <v>2895</v>
      </c>
      <c r="F752" s="902">
        <f t="shared" si="71"/>
        <v>5790</v>
      </c>
      <c r="G752" s="612"/>
      <c r="H752" s="612"/>
      <c r="I752" s="612"/>
      <c r="J752" s="612"/>
      <c r="K752" s="612"/>
      <c r="L752" s="200">
        <v>12</v>
      </c>
      <c r="M752" s="870" t="s">
        <v>125</v>
      </c>
      <c r="N752" s="403">
        <v>6</v>
      </c>
      <c r="O752" s="403">
        <v>2</v>
      </c>
      <c r="P752" s="403">
        <v>1</v>
      </c>
      <c r="Q752" s="403">
        <v>1</v>
      </c>
      <c r="R752" s="403"/>
    </row>
    <row r="753" spans="1:18" s="54" customFormat="1" x14ac:dyDescent="0.25">
      <c r="A753" s="917"/>
      <c r="B753" s="615"/>
      <c r="C753" s="906" t="s">
        <v>623</v>
      </c>
      <c r="D753" s="886">
        <v>3</v>
      </c>
      <c r="E753" s="902">
        <v>13000</v>
      </c>
      <c r="F753" s="902">
        <f t="shared" si="71"/>
        <v>39000</v>
      </c>
      <c r="G753" s="612"/>
      <c r="H753" s="612"/>
      <c r="I753" s="612"/>
      <c r="J753" s="612"/>
      <c r="K753" s="612"/>
      <c r="L753" s="200">
        <v>12</v>
      </c>
      <c r="M753" s="870" t="s">
        <v>125</v>
      </c>
      <c r="N753" s="403">
        <v>6</v>
      </c>
      <c r="O753" s="403">
        <v>1</v>
      </c>
      <c r="P753" s="403">
        <v>3</v>
      </c>
      <c r="Q753" s="403">
        <v>1</v>
      </c>
      <c r="R753" s="403"/>
    </row>
    <row r="754" spans="1:18" s="54" customFormat="1" x14ac:dyDescent="0.25">
      <c r="A754" s="917"/>
      <c r="B754" s="615"/>
      <c r="C754" s="904" t="s">
        <v>624</v>
      </c>
      <c r="D754" s="886">
        <v>3</v>
      </c>
      <c r="E754" s="902">
        <v>18500</v>
      </c>
      <c r="F754" s="902">
        <f t="shared" si="71"/>
        <v>55500</v>
      </c>
      <c r="G754" s="612"/>
      <c r="H754" s="612"/>
      <c r="I754" s="612"/>
      <c r="J754" s="612"/>
      <c r="K754" s="612"/>
      <c r="L754" s="200">
        <v>12</v>
      </c>
      <c r="M754" s="870" t="s">
        <v>125</v>
      </c>
      <c r="N754" s="403">
        <v>6</v>
      </c>
      <c r="O754" s="403">
        <v>2</v>
      </c>
      <c r="P754" s="403">
        <v>3</v>
      </c>
      <c r="Q754" s="403">
        <v>1</v>
      </c>
      <c r="R754" s="403"/>
    </row>
    <row r="755" spans="1:18" s="54" customFormat="1" x14ac:dyDescent="0.25">
      <c r="A755" s="917"/>
      <c r="B755" s="615"/>
      <c r="C755" s="906" t="s">
        <v>625</v>
      </c>
      <c r="D755" s="886">
        <v>1</v>
      </c>
      <c r="E755" s="902">
        <v>6000</v>
      </c>
      <c r="F755" s="902">
        <f t="shared" si="71"/>
        <v>6000</v>
      </c>
      <c r="G755" s="612"/>
      <c r="H755" s="612"/>
      <c r="I755" s="612"/>
      <c r="J755" s="612"/>
      <c r="K755" s="612"/>
      <c r="L755" s="200">
        <v>12</v>
      </c>
      <c r="M755" s="870" t="s">
        <v>125</v>
      </c>
      <c r="N755" s="403">
        <v>6</v>
      </c>
      <c r="O755" s="403">
        <v>1</v>
      </c>
      <c r="P755" s="403">
        <v>3</v>
      </c>
      <c r="Q755" s="403">
        <v>1</v>
      </c>
      <c r="R755" s="403"/>
    </row>
    <row r="756" spans="1:18" s="54" customFormat="1" x14ac:dyDescent="0.25">
      <c r="A756" s="917"/>
      <c r="B756" s="615"/>
      <c r="C756" s="906" t="s">
        <v>621</v>
      </c>
      <c r="D756" s="886">
        <v>1</v>
      </c>
      <c r="E756" s="902">
        <v>60000</v>
      </c>
      <c r="F756" s="902">
        <f t="shared" si="71"/>
        <v>60000</v>
      </c>
      <c r="G756" s="612"/>
      <c r="H756" s="612"/>
      <c r="I756" s="612"/>
      <c r="J756" s="612"/>
      <c r="K756" s="612"/>
      <c r="L756" s="200">
        <v>12</v>
      </c>
      <c r="M756" s="870" t="s">
        <v>125</v>
      </c>
      <c r="N756" s="403">
        <v>6</v>
      </c>
      <c r="O756" s="403">
        <v>1</v>
      </c>
      <c r="P756" s="403">
        <v>3</v>
      </c>
      <c r="Q756" s="403">
        <v>1</v>
      </c>
      <c r="R756" s="403"/>
    </row>
    <row r="757" spans="1:18" s="54" customFormat="1" x14ac:dyDescent="0.25">
      <c r="A757" s="917"/>
      <c r="B757" s="615"/>
      <c r="C757" s="906" t="s">
        <v>217</v>
      </c>
      <c r="D757" s="886">
        <v>6</v>
      </c>
      <c r="E757" s="902">
        <v>1850</v>
      </c>
      <c r="F757" s="902">
        <f t="shared" si="71"/>
        <v>11100</v>
      </c>
      <c r="G757" s="612"/>
      <c r="H757" s="612"/>
      <c r="I757" s="612"/>
      <c r="J757" s="612"/>
      <c r="K757" s="612"/>
      <c r="L757" s="200">
        <v>12</v>
      </c>
      <c r="M757" s="870" t="s">
        <v>125</v>
      </c>
      <c r="N757" s="403">
        <v>6</v>
      </c>
      <c r="O757" s="403">
        <v>1</v>
      </c>
      <c r="P757" s="403">
        <v>3</v>
      </c>
      <c r="Q757" s="403">
        <v>1</v>
      </c>
      <c r="R757" s="403"/>
    </row>
    <row r="758" spans="1:18" s="54" customFormat="1" ht="31.5" x14ac:dyDescent="0.25">
      <c r="A758" s="917"/>
      <c r="B758" s="615"/>
      <c r="C758" s="906" t="s">
        <v>626</v>
      </c>
      <c r="D758" s="886">
        <v>1</v>
      </c>
      <c r="E758" s="902">
        <v>40000</v>
      </c>
      <c r="F758" s="902">
        <f t="shared" si="71"/>
        <v>40000</v>
      </c>
      <c r="G758" s="612"/>
      <c r="H758" s="612"/>
      <c r="I758" s="612"/>
      <c r="J758" s="612"/>
      <c r="K758" s="612"/>
      <c r="L758" s="200">
        <v>12</v>
      </c>
      <c r="M758" s="870" t="s">
        <v>125</v>
      </c>
      <c r="N758" s="403">
        <v>6</v>
      </c>
      <c r="O758" s="403">
        <v>1</v>
      </c>
      <c r="P758" s="403">
        <v>3</v>
      </c>
      <c r="Q758" s="403">
        <v>1</v>
      </c>
      <c r="R758" s="403"/>
    </row>
    <row r="759" spans="1:18" s="54" customFormat="1" x14ac:dyDescent="0.25">
      <c r="A759" s="917"/>
      <c r="B759" s="615"/>
      <c r="C759" s="906" t="s">
        <v>627</v>
      </c>
      <c r="D759" s="886">
        <v>10</v>
      </c>
      <c r="E759" s="902">
        <v>375</v>
      </c>
      <c r="F759" s="902">
        <f t="shared" si="71"/>
        <v>3750</v>
      </c>
      <c r="G759" s="612"/>
      <c r="H759" s="612"/>
      <c r="I759" s="612"/>
      <c r="J759" s="612"/>
      <c r="K759" s="612"/>
      <c r="L759" s="200">
        <v>12</v>
      </c>
      <c r="M759" s="870" t="s">
        <v>125</v>
      </c>
      <c r="N759" s="403">
        <v>3</v>
      </c>
      <c r="O759" s="403">
        <v>9</v>
      </c>
      <c r="P759" s="403">
        <v>1</v>
      </c>
      <c r="Q759" s="403">
        <v>1</v>
      </c>
      <c r="R759" s="403"/>
    </row>
    <row r="760" spans="1:18" s="54" customFormat="1" x14ac:dyDescent="0.25">
      <c r="A760" s="917"/>
      <c r="B760" s="615"/>
      <c r="C760" s="906" t="s">
        <v>628</v>
      </c>
      <c r="D760" s="886">
        <v>10</v>
      </c>
      <c r="E760" s="902">
        <v>260</v>
      </c>
      <c r="F760" s="902">
        <f t="shared" si="71"/>
        <v>2600</v>
      </c>
      <c r="G760" s="612"/>
      <c r="H760" s="612"/>
      <c r="I760" s="612"/>
      <c r="J760" s="612"/>
      <c r="K760" s="612"/>
      <c r="L760" s="200">
        <v>12</v>
      </c>
      <c r="M760" s="870" t="s">
        <v>125</v>
      </c>
      <c r="N760" s="403">
        <v>3</v>
      </c>
      <c r="O760" s="403">
        <v>9</v>
      </c>
      <c r="P760" s="403">
        <v>1</v>
      </c>
      <c r="Q760" s="403">
        <v>1</v>
      </c>
      <c r="R760" s="403"/>
    </row>
    <row r="761" spans="1:18" s="54" customFormat="1" ht="31.5" x14ac:dyDescent="0.25">
      <c r="A761" s="917"/>
      <c r="B761" s="615"/>
      <c r="C761" s="906" t="s">
        <v>629</v>
      </c>
      <c r="D761" s="886">
        <v>5</v>
      </c>
      <c r="E761" s="902">
        <v>235</v>
      </c>
      <c r="F761" s="902">
        <f t="shared" si="71"/>
        <v>1175</v>
      </c>
      <c r="G761" s="612"/>
      <c r="H761" s="612"/>
      <c r="I761" s="612"/>
      <c r="J761" s="612"/>
      <c r="K761" s="612"/>
      <c r="L761" s="200">
        <v>12</v>
      </c>
      <c r="M761" s="870" t="s">
        <v>125</v>
      </c>
      <c r="N761" s="403">
        <v>3</v>
      </c>
      <c r="O761" s="403">
        <v>9</v>
      </c>
      <c r="P761" s="403">
        <v>1</v>
      </c>
      <c r="Q761" s="403">
        <v>1</v>
      </c>
      <c r="R761" s="403"/>
    </row>
    <row r="762" spans="1:18" s="54" customFormat="1" x14ac:dyDescent="0.25">
      <c r="A762" s="917"/>
      <c r="B762" s="615"/>
      <c r="C762" s="906" t="s">
        <v>630</v>
      </c>
      <c r="D762" s="886">
        <v>5</v>
      </c>
      <c r="E762" s="902">
        <v>140</v>
      </c>
      <c r="F762" s="902">
        <f t="shared" si="71"/>
        <v>700</v>
      </c>
      <c r="G762" s="612"/>
      <c r="H762" s="612"/>
      <c r="I762" s="612"/>
      <c r="J762" s="612"/>
      <c r="K762" s="612"/>
      <c r="L762" s="200">
        <v>12</v>
      </c>
      <c r="M762" s="870" t="s">
        <v>125</v>
      </c>
      <c r="N762" s="403">
        <v>3</v>
      </c>
      <c r="O762" s="403">
        <v>9</v>
      </c>
      <c r="P762" s="403">
        <v>1</v>
      </c>
      <c r="Q762" s="403">
        <v>1</v>
      </c>
      <c r="R762" s="403"/>
    </row>
    <row r="763" spans="1:18" s="54" customFormat="1" x14ac:dyDescent="0.25">
      <c r="A763" s="917"/>
      <c r="B763" s="615"/>
      <c r="C763" s="906" t="s">
        <v>631</v>
      </c>
      <c r="D763" s="886">
        <v>3</v>
      </c>
      <c r="E763" s="902">
        <v>200</v>
      </c>
      <c r="F763" s="902">
        <f t="shared" si="71"/>
        <v>600</v>
      </c>
      <c r="G763" s="612"/>
      <c r="H763" s="612"/>
      <c r="I763" s="612"/>
      <c r="J763" s="612"/>
      <c r="K763" s="612"/>
      <c r="L763" s="200">
        <v>12</v>
      </c>
      <c r="M763" s="870" t="s">
        <v>125</v>
      </c>
      <c r="N763" s="403">
        <v>3</v>
      </c>
      <c r="O763" s="403">
        <v>9</v>
      </c>
      <c r="P763" s="403">
        <v>1</v>
      </c>
      <c r="Q763" s="403">
        <v>1</v>
      </c>
      <c r="R763" s="403"/>
    </row>
    <row r="764" spans="1:18" s="173" customFormat="1" ht="33.75" customHeight="1" x14ac:dyDescent="0.25">
      <c r="A764" s="863" t="s">
        <v>632</v>
      </c>
      <c r="B764" s="623">
        <f>+SUM(F764:F947)</f>
        <v>3758920</v>
      </c>
      <c r="C764" s="99" t="s">
        <v>607</v>
      </c>
      <c r="D764" s="918">
        <v>10</v>
      </c>
      <c r="E764" s="902">
        <v>7000</v>
      </c>
      <c r="F764" s="902">
        <f t="shared" si="71"/>
        <v>70000</v>
      </c>
      <c r="G764" s="612" t="s">
        <v>1</v>
      </c>
      <c r="H764" s="612" t="s">
        <v>1</v>
      </c>
      <c r="I764" s="612" t="s">
        <v>1</v>
      </c>
      <c r="J764" s="612"/>
      <c r="K764" s="612" t="s">
        <v>140</v>
      </c>
      <c r="L764" s="200">
        <v>12</v>
      </c>
      <c r="M764" s="870" t="s">
        <v>125</v>
      </c>
      <c r="N764" s="334">
        <v>6</v>
      </c>
      <c r="O764" s="334">
        <v>1</v>
      </c>
      <c r="P764" s="334">
        <v>1</v>
      </c>
      <c r="Q764" s="334">
        <v>1</v>
      </c>
      <c r="R764" s="126"/>
    </row>
    <row r="765" spans="1:18" s="173" customFormat="1" ht="31.5" x14ac:dyDescent="0.25">
      <c r="A765" s="919"/>
      <c r="B765" s="920"/>
      <c r="C765" s="908" t="s">
        <v>608</v>
      </c>
      <c r="D765" s="918">
        <v>6</v>
      </c>
      <c r="E765" s="902">
        <v>225</v>
      </c>
      <c r="F765" s="902">
        <f t="shared" si="71"/>
        <v>1350</v>
      </c>
      <c r="G765" s="612"/>
      <c r="H765" s="612"/>
      <c r="I765" s="612"/>
      <c r="J765" s="612"/>
      <c r="K765" s="612"/>
      <c r="L765" s="200">
        <v>12</v>
      </c>
      <c r="M765" s="870" t="s">
        <v>125</v>
      </c>
      <c r="N765" s="334">
        <v>3</v>
      </c>
      <c r="O765" s="334">
        <v>9</v>
      </c>
      <c r="P765" s="334">
        <v>2</v>
      </c>
      <c r="Q765" s="334">
        <v>1</v>
      </c>
      <c r="R765" s="126"/>
    </row>
    <row r="766" spans="1:18" s="173" customFormat="1" x14ac:dyDescent="0.25">
      <c r="A766" s="919"/>
      <c r="B766" s="920"/>
      <c r="C766" s="908" t="s">
        <v>609</v>
      </c>
      <c r="D766" s="918">
        <v>2</v>
      </c>
      <c r="E766" s="902">
        <v>5000</v>
      </c>
      <c r="F766" s="902">
        <f t="shared" si="71"/>
        <v>10000</v>
      </c>
      <c r="G766" s="612"/>
      <c r="H766" s="612"/>
      <c r="I766" s="612"/>
      <c r="J766" s="612"/>
      <c r="K766" s="612"/>
      <c r="L766" s="200">
        <v>12</v>
      </c>
      <c r="M766" s="870" t="s">
        <v>125</v>
      </c>
      <c r="N766" s="921"/>
      <c r="O766" s="921"/>
      <c r="P766" s="921"/>
      <c r="Q766" s="921"/>
      <c r="R766" s="126"/>
    </row>
    <row r="767" spans="1:18" s="173" customFormat="1" x14ac:dyDescent="0.25">
      <c r="A767" s="919"/>
      <c r="B767" s="920"/>
      <c r="C767" s="908" t="s">
        <v>633</v>
      </c>
      <c r="D767" s="884">
        <v>10</v>
      </c>
      <c r="E767" s="902">
        <v>6600</v>
      </c>
      <c r="F767" s="902">
        <f t="shared" si="71"/>
        <v>66000</v>
      </c>
      <c r="G767" s="612"/>
      <c r="H767" s="612"/>
      <c r="I767" s="612"/>
      <c r="J767" s="612"/>
      <c r="K767" s="612"/>
      <c r="L767" s="200">
        <v>12</v>
      </c>
      <c r="M767" s="870" t="s">
        <v>125</v>
      </c>
      <c r="N767" s="921"/>
      <c r="O767" s="921"/>
      <c r="P767" s="921"/>
      <c r="Q767" s="921"/>
      <c r="R767" s="126"/>
    </row>
    <row r="768" spans="1:18" s="173" customFormat="1" ht="31.5" x14ac:dyDescent="0.25">
      <c r="A768" s="919"/>
      <c r="B768" s="920"/>
      <c r="C768" s="99" t="s">
        <v>634</v>
      </c>
      <c r="D768" s="884">
        <v>4</v>
      </c>
      <c r="E768" s="902">
        <v>7600</v>
      </c>
      <c r="F768" s="902">
        <f t="shared" si="71"/>
        <v>30400</v>
      </c>
      <c r="G768" s="612"/>
      <c r="H768" s="612"/>
      <c r="I768" s="612"/>
      <c r="J768" s="612"/>
      <c r="K768" s="612"/>
      <c r="L768" s="200">
        <v>12</v>
      </c>
      <c r="M768" s="870" t="s">
        <v>125</v>
      </c>
      <c r="N768" s="921"/>
      <c r="O768" s="921"/>
      <c r="P768" s="921"/>
      <c r="Q768" s="921"/>
      <c r="R768" s="126"/>
    </row>
    <row r="769" spans="1:18" s="173" customFormat="1" ht="38.25" customHeight="1" x14ac:dyDescent="0.25">
      <c r="A769" s="919"/>
      <c r="B769" s="920"/>
      <c r="C769" s="908" t="s">
        <v>635</v>
      </c>
      <c r="D769" s="884">
        <v>6</v>
      </c>
      <c r="E769" s="902">
        <v>11500</v>
      </c>
      <c r="F769" s="902">
        <f t="shared" si="71"/>
        <v>69000</v>
      </c>
      <c r="G769" s="612"/>
      <c r="H769" s="612"/>
      <c r="I769" s="612"/>
      <c r="J769" s="612"/>
      <c r="K769" s="612"/>
      <c r="L769" s="200">
        <v>12</v>
      </c>
      <c r="M769" s="870" t="s">
        <v>125</v>
      </c>
      <c r="N769" s="921"/>
      <c r="O769" s="921"/>
      <c r="P769" s="921"/>
      <c r="Q769" s="921"/>
      <c r="R769" s="126"/>
    </row>
    <row r="770" spans="1:18" s="173" customFormat="1" x14ac:dyDescent="0.25">
      <c r="A770" s="919"/>
      <c r="B770" s="920"/>
      <c r="C770" s="908" t="s">
        <v>636</v>
      </c>
      <c r="D770" s="884">
        <v>4</v>
      </c>
      <c r="E770" s="902">
        <v>4100</v>
      </c>
      <c r="F770" s="902">
        <f t="shared" si="71"/>
        <v>16400</v>
      </c>
      <c r="G770" s="612"/>
      <c r="H770" s="612"/>
      <c r="I770" s="612"/>
      <c r="J770" s="612"/>
      <c r="K770" s="612"/>
      <c r="L770" s="200">
        <v>12</v>
      </c>
      <c r="M770" s="870" t="s">
        <v>125</v>
      </c>
      <c r="N770" s="334"/>
      <c r="O770" s="334"/>
      <c r="P770" s="334"/>
      <c r="Q770" s="334"/>
      <c r="R770" s="126"/>
    </row>
    <row r="771" spans="1:18" s="173" customFormat="1" x14ac:dyDescent="0.25">
      <c r="A771" s="919"/>
      <c r="B771" s="920"/>
      <c r="C771" s="906" t="s">
        <v>613</v>
      </c>
      <c r="D771" s="884">
        <v>2</v>
      </c>
      <c r="E771" s="902">
        <v>30000</v>
      </c>
      <c r="F771" s="902">
        <f t="shared" si="71"/>
        <v>60000</v>
      </c>
      <c r="G771" s="612"/>
      <c r="H771" s="612"/>
      <c r="I771" s="612"/>
      <c r="J771" s="612"/>
      <c r="K771" s="612"/>
      <c r="L771" s="200">
        <v>12</v>
      </c>
      <c r="M771" s="870" t="s">
        <v>125</v>
      </c>
      <c r="N771" s="334">
        <v>6</v>
      </c>
      <c r="O771" s="334">
        <v>1</v>
      </c>
      <c r="P771" s="334">
        <v>3</v>
      </c>
      <c r="Q771" s="334">
        <v>1</v>
      </c>
      <c r="R771" s="126"/>
    </row>
    <row r="772" spans="1:18" s="173" customFormat="1" x14ac:dyDescent="0.25">
      <c r="A772" s="919"/>
      <c r="B772" s="920"/>
      <c r="C772" s="904" t="s">
        <v>637</v>
      </c>
      <c r="D772" s="884">
        <v>2</v>
      </c>
      <c r="E772" s="902">
        <v>32000</v>
      </c>
      <c r="F772" s="902">
        <f t="shared" si="71"/>
        <v>64000</v>
      </c>
      <c r="G772" s="612"/>
      <c r="H772" s="612"/>
      <c r="I772" s="612"/>
      <c r="J772" s="612"/>
      <c r="K772" s="612"/>
      <c r="L772" s="200">
        <v>12</v>
      </c>
      <c r="M772" s="870" t="s">
        <v>125</v>
      </c>
      <c r="N772" s="334">
        <v>6</v>
      </c>
      <c r="O772" s="334">
        <v>1</v>
      </c>
      <c r="P772" s="334">
        <v>4</v>
      </c>
      <c r="Q772" s="334">
        <v>1</v>
      </c>
      <c r="R772" s="126"/>
    </row>
    <row r="773" spans="1:18" s="173" customFormat="1" ht="31.5" x14ac:dyDescent="0.25">
      <c r="A773" s="919"/>
      <c r="B773" s="920"/>
      <c r="C773" s="906" t="s">
        <v>638</v>
      </c>
      <c r="D773" s="128">
        <v>1</v>
      </c>
      <c r="E773" s="902">
        <v>200000</v>
      </c>
      <c r="F773" s="902">
        <f t="shared" si="71"/>
        <v>200000</v>
      </c>
      <c r="G773" s="612"/>
      <c r="H773" s="612"/>
      <c r="I773" s="612"/>
      <c r="J773" s="612"/>
      <c r="K773" s="612"/>
      <c r="L773" s="200">
        <v>12</v>
      </c>
      <c r="M773" s="870" t="s">
        <v>125</v>
      </c>
      <c r="N773" s="334">
        <v>6</v>
      </c>
      <c r="O773" s="334">
        <v>1</v>
      </c>
      <c r="P773" s="334">
        <v>4</v>
      </c>
      <c r="Q773" s="334">
        <v>1</v>
      </c>
      <c r="R773" s="126"/>
    </row>
    <row r="774" spans="1:18" s="173" customFormat="1" ht="31.5" x14ac:dyDescent="0.25">
      <c r="A774" s="919"/>
      <c r="B774" s="920"/>
      <c r="C774" s="908" t="s">
        <v>639</v>
      </c>
      <c r="D774" s="884">
        <v>1</v>
      </c>
      <c r="E774" s="902">
        <v>18900</v>
      </c>
      <c r="F774" s="902">
        <f t="shared" si="71"/>
        <v>18900</v>
      </c>
      <c r="G774" s="612"/>
      <c r="H774" s="612"/>
      <c r="I774" s="612"/>
      <c r="J774" s="612"/>
      <c r="K774" s="612"/>
      <c r="L774" s="200">
        <v>12</v>
      </c>
      <c r="M774" s="870" t="s">
        <v>125</v>
      </c>
      <c r="N774" s="921"/>
      <c r="O774" s="921"/>
      <c r="P774" s="921"/>
      <c r="Q774" s="921"/>
      <c r="R774" s="126"/>
    </row>
    <row r="775" spans="1:18" s="173" customFormat="1" x14ac:dyDescent="0.25">
      <c r="A775" s="919"/>
      <c r="B775" s="920"/>
      <c r="C775" s="908" t="s">
        <v>640</v>
      </c>
      <c r="D775" s="884">
        <v>3</v>
      </c>
      <c r="E775" s="902">
        <v>3495</v>
      </c>
      <c r="F775" s="902">
        <f t="shared" ref="F775:F838" si="72">D775*E775</f>
        <v>10485</v>
      </c>
      <c r="G775" s="612"/>
      <c r="H775" s="612"/>
      <c r="I775" s="612"/>
      <c r="J775" s="612"/>
      <c r="K775" s="612"/>
      <c r="L775" s="200">
        <v>12</v>
      </c>
      <c r="M775" s="870" t="s">
        <v>125</v>
      </c>
      <c r="N775" s="921"/>
      <c r="O775" s="921"/>
      <c r="P775" s="921"/>
      <c r="Q775" s="921"/>
      <c r="R775" s="126"/>
    </row>
    <row r="776" spans="1:18" s="173" customFormat="1" x14ac:dyDescent="0.25">
      <c r="A776" s="919"/>
      <c r="B776" s="920"/>
      <c r="C776" s="908" t="s">
        <v>641</v>
      </c>
      <c r="D776" s="884">
        <v>1</v>
      </c>
      <c r="E776" s="902">
        <v>10000</v>
      </c>
      <c r="F776" s="902">
        <f t="shared" si="72"/>
        <v>10000</v>
      </c>
      <c r="G776" s="612"/>
      <c r="H776" s="612"/>
      <c r="I776" s="612"/>
      <c r="J776" s="612"/>
      <c r="K776" s="612"/>
      <c r="L776" s="200">
        <v>12</v>
      </c>
      <c r="M776" s="870" t="s">
        <v>125</v>
      </c>
      <c r="N776" s="334">
        <v>6</v>
      </c>
      <c r="O776" s="334">
        <v>1</v>
      </c>
      <c r="P776" s="334">
        <v>4</v>
      </c>
      <c r="Q776" s="334">
        <v>1</v>
      </c>
      <c r="R776" s="126"/>
    </row>
    <row r="777" spans="1:18" s="173" customFormat="1" ht="31.5" x14ac:dyDescent="0.25">
      <c r="A777" s="919"/>
      <c r="B777" s="920"/>
      <c r="C777" s="908" t="s">
        <v>642</v>
      </c>
      <c r="D777" s="884">
        <v>2</v>
      </c>
      <c r="E777" s="902">
        <v>4700</v>
      </c>
      <c r="F777" s="902">
        <f t="shared" si="72"/>
        <v>9400</v>
      </c>
      <c r="G777" s="612"/>
      <c r="H777" s="612"/>
      <c r="I777" s="612"/>
      <c r="J777" s="612"/>
      <c r="K777" s="612"/>
      <c r="L777" s="200">
        <v>12</v>
      </c>
      <c r="M777" s="870" t="s">
        <v>125</v>
      </c>
      <c r="N777" s="334">
        <v>6</v>
      </c>
      <c r="O777" s="334">
        <v>1</v>
      </c>
      <c r="P777" s="334">
        <v>4</v>
      </c>
      <c r="Q777" s="334">
        <v>1</v>
      </c>
      <c r="R777" s="126"/>
    </row>
    <row r="778" spans="1:18" s="173" customFormat="1" x14ac:dyDescent="0.25">
      <c r="A778" s="919"/>
      <c r="B778" s="920"/>
      <c r="C778" s="908" t="s">
        <v>643</v>
      </c>
      <c r="D778" s="884">
        <v>1</v>
      </c>
      <c r="E778" s="902">
        <v>30000</v>
      </c>
      <c r="F778" s="902">
        <f t="shared" si="72"/>
        <v>30000</v>
      </c>
      <c r="G778" s="612"/>
      <c r="H778" s="612"/>
      <c r="I778" s="612"/>
      <c r="J778" s="612"/>
      <c r="K778" s="612"/>
      <c r="L778" s="200">
        <v>12</v>
      </c>
      <c r="M778" s="870" t="s">
        <v>125</v>
      </c>
      <c r="N778" s="334">
        <v>6</v>
      </c>
      <c r="O778" s="334">
        <v>1</v>
      </c>
      <c r="P778" s="334">
        <v>4</v>
      </c>
      <c r="Q778" s="334">
        <v>1</v>
      </c>
      <c r="R778" s="126"/>
    </row>
    <row r="779" spans="1:18" s="173" customFormat="1" ht="31.5" x14ac:dyDescent="0.25">
      <c r="A779" s="919"/>
      <c r="B779" s="920"/>
      <c r="C779" s="908" t="s">
        <v>644</v>
      </c>
      <c r="D779" s="884">
        <v>1</v>
      </c>
      <c r="E779" s="902">
        <v>40000</v>
      </c>
      <c r="F779" s="902">
        <f t="shared" si="72"/>
        <v>40000</v>
      </c>
      <c r="G779" s="612"/>
      <c r="H779" s="612"/>
      <c r="I779" s="612"/>
      <c r="J779" s="612"/>
      <c r="K779" s="612"/>
      <c r="L779" s="200">
        <v>12</v>
      </c>
      <c r="M779" s="870" t="s">
        <v>125</v>
      </c>
      <c r="N779" s="334">
        <v>6</v>
      </c>
      <c r="O779" s="334">
        <v>1</v>
      </c>
      <c r="P779" s="334">
        <v>4</v>
      </c>
      <c r="Q779" s="334">
        <v>1</v>
      </c>
      <c r="R779" s="126"/>
    </row>
    <row r="780" spans="1:18" s="173" customFormat="1" ht="31.5" x14ac:dyDescent="0.25">
      <c r="A780" s="919"/>
      <c r="B780" s="920"/>
      <c r="C780" s="99" t="s">
        <v>645</v>
      </c>
      <c r="D780" s="884">
        <v>3</v>
      </c>
      <c r="E780" s="902">
        <v>2950</v>
      </c>
      <c r="F780" s="902">
        <f t="shared" si="72"/>
        <v>8850</v>
      </c>
      <c r="G780" s="612"/>
      <c r="H780" s="612"/>
      <c r="I780" s="612"/>
      <c r="J780" s="612"/>
      <c r="K780" s="612"/>
      <c r="L780" s="200">
        <v>12</v>
      </c>
      <c r="M780" s="870" t="s">
        <v>125</v>
      </c>
      <c r="N780" s="334">
        <v>3</v>
      </c>
      <c r="O780" s="334">
        <v>9</v>
      </c>
      <c r="P780" s="334">
        <v>5</v>
      </c>
      <c r="Q780" s="334">
        <v>1</v>
      </c>
      <c r="R780" s="126"/>
    </row>
    <row r="781" spans="1:18" s="173" customFormat="1" ht="47.25" x14ac:dyDescent="0.25">
      <c r="A781" s="919"/>
      <c r="B781" s="920"/>
      <c r="C781" s="99" t="s">
        <v>646</v>
      </c>
      <c r="D781" s="884">
        <v>3</v>
      </c>
      <c r="E781" s="902">
        <v>500</v>
      </c>
      <c r="F781" s="902">
        <f t="shared" si="72"/>
        <v>1500</v>
      </c>
      <c r="G781" s="612"/>
      <c r="H781" s="612"/>
      <c r="I781" s="612"/>
      <c r="J781" s="612"/>
      <c r="K781" s="612"/>
      <c r="L781" s="200">
        <v>12</v>
      </c>
      <c r="M781" s="870" t="s">
        <v>125</v>
      </c>
      <c r="N781" s="334">
        <v>3</v>
      </c>
      <c r="O781" s="334">
        <v>9</v>
      </c>
      <c r="P781" s="334">
        <v>5</v>
      </c>
      <c r="Q781" s="334">
        <v>1</v>
      </c>
      <c r="R781" s="126"/>
    </row>
    <row r="782" spans="1:18" s="173" customFormat="1" x14ac:dyDescent="0.25">
      <c r="A782" s="919"/>
      <c r="B782" s="920"/>
      <c r="C782" s="908" t="s">
        <v>614</v>
      </c>
      <c r="D782" s="884">
        <v>3</v>
      </c>
      <c r="E782" s="902">
        <v>1200</v>
      </c>
      <c r="F782" s="902">
        <f t="shared" si="72"/>
        <v>3600</v>
      </c>
      <c r="G782" s="612"/>
      <c r="H782" s="612"/>
      <c r="I782" s="612"/>
      <c r="J782" s="612"/>
      <c r="K782" s="612"/>
      <c r="L782" s="200">
        <v>12</v>
      </c>
      <c r="M782" s="870" t="s">
        <v>125</v>
      </c>
      <c r="N782" s="334">
        <v>3</v>
      </c>
      <c r="O782" s="334">
        <v>9</v>
      </c>
      <c r="P782" s="334">
        <v>5</v>
      </c>
      <c r="Q782" s="334">
        <v>1</v>
      </c>
      <c r="R782" s="126"/>
    </row>
    <row r="783" spans="1:18" s="173" customFormat="1" ht="47.25" x14ac:dyDescent="0.25">
      <c r="A783" s="919"/>
      <c r="B783" s="920"/>
      <c r="C783" s="908" t="s">
        <v>647</v>
      </c>
      <c r="D783" s="884">
        <v>3</v>
      </c>
      <c r="E783" s="902">
        <v>885</v>
      </c>
      <c r="F783" s="902">
        <f t="shared" si="72"/>
        <v>2655</v>
      </c>
      <c r="G783" s="612"/>
      <c r="H783" s="612"/>
      <c r="I783" s="612"/>
      <c r="J783" s="612"/>
      <c r="K783" s="612"/>
      <c r="L783" s="200">
        <v>12</v>
      </c>
      <c r="M783" s="870" t="s">
        <v>125</v>
      </c>
      <c r="N783" s="334">
        <v>3</v>
      </c>
      <c r="O783" s="334">
        <v>9</v>
      </c>
      <c r="P783" s="334">
        <v>5</v>
      </c>
      <c r="Q783" s="334">
        <v>1</v>
      </c>
      <c r="R783" s="126"/>
    </row>
    <row r="784" spans="1:18" s="173" customFormat="1" ht="31.5" x14ac:dyDescent="0.25">
      <c r="A784" s="919"/>
      <c r="B784" s="920"/>
      <c r="C784" s="908" t="s">
        <v>648</v>
      </c>
      <c r="D784" s="884">
        <v>2</v>
      </c>
      <c r="E784" s="902">
        <v>1300</v>
      </c>
      <c r="F784" s="902">
        <f t="shared" si="72"/>
        <v>2600</v>
      </c>
      <c r="G784" s="612"/>
      <c r="H784" s="612"/>
      <c r="I784" s="612"/>
      <c r="J784" s="612"/>
      <c r="K784" s="612"/>
      <c r="L784" s="200">
        <v>12</v>
      </c>
      <c r="M784" s="870" t="s">
        <v>125</v>
      </c>
      <c r="N784" s="334">
        <v>3</v>
      </c>
      <c r="O784" s="334">
        <v>9</v>
      </c>
      <c r="P784" s="334">
        <v>5</v>
      </c>
      <c r="Q784" s="334">
        <v>1</v>
      </c>
      <c r="R784" s="126"/>
    </row>
    <row r="785" spans="1:18" s="173" customFormat="1" ht="31.5" x14ac:dyDescent="0.25">
      <c r="A785" s="919"/>
      <c r="B785" s="920"/>
      <c r="C785" s="99" t="s">
        <v>649</v>
      </c>
      <c r="D785" s="884">
        <v>4</v>
      </c>
      <c r="E785" s="902">
        <v>1475</v>
      </c>
      <c r="F785" s="902">
        <f t="shared" si="72"/>
        <v>5900</v>
      </c>
      <c r="G785" s="612"/>
      <c r="H785" s="612"/>
      <c r="I785" s="612"/>
      <c r="J785" s="612"/>
      <c r="K785" s="612"/>
      <c r="L785" s="200">
        <v>12</v>
      </c>
      <c r="M785" s="870" t="s">
        <v>125</v>
      </c>
      <c r="N785" s="334">
        <v>3</v>
      </c>
      <c r="O785" s="334">
        <v>9</v>
      </c>
      <c r="P785" s="334">
        <v>5</v>
      </c>
      <c r="Q785" s="334">
        <v>1</v>
      </c>
      <c r="R785" s="126"/>
    </row>
    <row r="786" spans="1:18" s="173" customFormat="1" x14ac:dyDescent="0.25">
      <c r="A786" s="919"/>
      <c r="B786" s="920"/>
      <c r="C786" s="908" t="s">
        <v>615</v>
      </c>
      <c r="D786" s="884">
        <v>1</v>
      </c>
      <c r="E786" s="902">
        <v>15000</v>
      </c>
      <c r="F786" s="902">
        <f t="shared" si="72"/>
        <v>15000</v>
      </c>
      <c r="G786" s="612"/>
      <c r="H786" s="612"/>
      <c r="I786" s="612"/>
      <c r="J786" s="612"/>
      <c r="K786" s="612"/>
      <c r="L786" s="200">
        <v>12</v>
      </c>
      <c r="M786" s="870" t="s">
        <v>125</v>
      </c>
      <c r="N786" s="334">
        <v>6</v>
      </c>
      <c r="O786" s="334">
        <v>1</v>
      </c>
      <c r="P786" s="334">
        <v>4</v>
      </c>
      <c r="Q786" s="334">
        <v>1</v>
      </c>
      <c r="R786" s="126"/>
    </row>
    <row r="787" spans="1:18" s="173" customFormat="1" x14ac:dyDescent="0.25">
      <c r="A787" s="919"/>
      <c r="B787" s="920"/>
      <c r="C787" s="908" t="s">
        <v>650</v>
      </c>
      <c r="D787" s="884">
        <v>4</v>
      </c>
      <c r="E787" s="902">
        <v>6850</v>
      </c>
      <c r="F787" s="902">
        <f t="shared" si="72"/>
        <v>27400</v>
      </c>
      <c r="G787" s="612"/>
      <c r="H787" s="612"/>
      <c r="I787" s="612"/>
      <c r="J787" s="612"/>
      <c r="K787" s="612"/>
      <c r="L787" s="200">
        <v>12</v>
      </c>
      <c r="M787" s="870" t="s">
        <v>125</v>
      </c>
      <c r="N787" s="334">
        <v>3</v>
      </c>
      <c r="O787" s="334">
        <v>9</v>
      </c>
      <c r="P787" s="334">
        <v>3</v>
      </c>
      <c r="Q787" s="334">
        <v>1</v>
      </c>
      <c r="R787" s="126"/>
    </row>
    <row r="788" spans="1:18" s="173" customFormat="1" x14ac:dyDescent="0.25">
      <c r="A788" s="919"/>
      <c r="B788" s="920"/>
      <c r="C788" s="908" t="s">
        <v>651</v>
      </c>
      <c r="D788" s="884">
        <v>10</v>
      </c>
      <c r="E788" s="902">
        <v>15000</v>
      </c>
      <c r="F788" s="902">
        <f t="shared" si="72"/>
        <v>150000</v>
      </c>
      <c r="G788" s="612"/>
      <c r="H788" s="612"/>
      <c r="I788" s="612"/>
      <c r="J788" s="612"/>
      <c r="K788" s="612"/>
      <c r="L788" s="200">
        <v>12</v>
      </c>
      <c r="M788" s="870" t="s">
        <v>125</v>
      </c>
      <c r="N788" s="334">
        <v>3</v>
      </c>
      <c r="O788" s="334">
        <v>9</v>
      </c>
      <c r="P788" s="334">
        <v>3</v>
      </c>
      <c r="Q788" s="334">
        <v>1</v>
      </c>
      <c r="R788" s="126"/>
    </row>
    <row r="789" spans="1:18" s="173" customFormat="1" x14ac:dyDescent="0.25">
      <c r="A789" s="919"/>
      <c r="B789" s="920"/>
      <c r="C789" s="908" t="s">
        <v>652</v>
      </c>
      <c r="D789" s="884">
        <v>10</v>
      </c>
      <c r="E789" s="902">
        <v>2300</v>
      </c>
      <c r="F789" s="902">
        <f t="shared" si="72"/>
        <v>23000</v>
      </c>
      <c r="G789" s="612"/>
      <c r="H789" s="612"/>
      <c r="I789" s="612"/>
      <c r="J789" s="612"/>
      <c r="K789" s="612"/>
      <c r="L789" s="200">
        <v>12</v>
      </c>
      <c r="M789" s="870" t="s">
        <v>125</v>
      </c>
      <c r="N789" s="334">
        <v>3</v>
      </c>
      <c r="O789" s="334">
        <v>9</v>
      </c>
      <c r="P789" s="334">
        <v>3</v>
      </c>
      <c r="Q789" s="334">
        <v>1</v>
      </c>
      <c r="R789" s="126"/>
    </row>
    <row r="790" spans="1:18" s="173" customFormat="1" x14ac:dyDescent="0.25">
      <c r="A790" s="919"/>
      <c r="B790" s="920"/>
      <c r="C790" s="908" t="s">
        <v>653</v>
      </c>
      <c r="D790" s="884">
        <v>2</v>
      </c>
      <c r="E790" s="902">
        <v>4000</v>
      </c>
      <c r="F790" s="902">
        <f t="shared" si="72"/>
        <v>8000</v>
      </c>
      <c r="G790" s="612"/>
      <c r="H790" s="612"/>
      <c r="I790" s="612"/>
      <c r="J790" s="612"/>
      <c r="K790" s="612"/>
      <c r="L790" s="200">
        <v>12</v>
      </c>
      <c r="M790" s="870" t="s">
        <v>125</v>
      </c>
      <c r="N790" s="334">
        <v>3</v>
      </c>
      <c r="O790" s="334">
        <v>9</v>
      </c>
      <c r="P790" s="334">
        <v>3</v>
      </c>
      <c r="Q790" s="334">
        <v>1</v>
      </c>
      <c r="R790" s="126"/>
    </row>
    <row r="791" spans="1:18" s="173" customFormat="1" x14ac:dyDescent="0.25">
      <c r="A791" s="919"/>
      <c r="B791" s="920"/>
      <c r="C791" s="908" t="s">
        <v>654</v>
      </c>
      <c r="D791" s="884">
        <v>2</v>
      </c>
      <c r="E791" s="902">
        <v>2700</v>
      </c>
      <c r="F791" s="902">
        <f t="shared" si="72"/>
        <v>5400</v>
      </c>
      <c r="G791" s="612"/>
      <c r="H791" s="612"/>
      <c r="I791" s="612"/>
      <c r="J791" s="612"/>
      <c r="K791" s="612"/>
      <c r="L791" s="200">
        <v>12</v>
      </c>
      <c r="M791" s="870" t="s">
        <v>125</v>
      </c>
      <c r="N791" s="334">
        <v>3</v>
      </c>
      <c r="O791" s="334">
        <v>9</v>
      </c>
      <c r="P791" s="334">
        <v>3</v>
      </c>
      <c r="Q791" s="334">
        <v>1</v>
      </c>
      <c r="R791" s="126"/>
    </row>
    <row r="792" spans="1:18" s="173" customFormat="1" ht="31.5" x14ac:dyDescent="0.25">
      <c r="A792" s="919"/>
      <c r="B792" s="920"/>
      <c r="C792" s="99" t="s">
        <v>655</v>
      </c>
      <c r="D792" s="884">
        <v>2</v>
      </c>
      <c r="E792" s="902">
        <v>10000</v>
      </c>
      <c r="F792" s="902">
        <f t="shared" si="72"/>
        <v>20000</v>
      </c>
      <c r="G792" s="612"/>
      <c r="H792" s="612"/>
      <c r="I792" s="612"/>
      <c r="J792" s="612"/>
      <c r="K792" s="612"/>
      <c r="L792" s="200">
        <v>12</v>
      </c>
      <c r="M792" s="870" t="s">
        <v>125</v>
      </c>
      <c r="N792" s="334">
        <v>3</v>
      </c>
      <c r="O792" s="334">
        <v>9</v>
      </c>
      <c r="P792" s="334">
        <v>3</v>
      </c>
      <c r="Q792" s="334">
        <v>1</v>
      </c>
      <c r="R792" s="126"/>
    </row>
    <row r="793" spans="1:18" s="173" customFormat="1" ht="31.5" x14ac:dyDescent="0.25">
      <c r="A793" s="919"/>
      <c r="B793" s="920"/>
      <c r="C793" s="908" t="s">
        <v>656</v>
      </c>
      <c r="D793" s="884">
        <v>2</v>
      </c>
      <c r="E793" s="902">
        <v>5000</v>
      </c>
      <c r="F793" s="902">
        <f t="shared" si="72"/>
        <v>10000</v>
      </c>
      <c r="G793" s="612"/>
      <c r="H793" s="612"/>
      <c r="I793" s="612"/>
      <c r="J793" s="612"/>
      <c r="K793" s="612"/>
      <c r="L793" s="200">
        <v>12</v>
      </c>
      <c r="M793" s="870" t="s">
        <v>125</v>
      </c>
      <c r="N793" s="334">
        <v>3</v>
      </c>
      <c r="O793" s="334">
        <v>9</v>
      </c>
      <c r="P793" s="334">
        <v>3</v>
      </c>
      <c r="Q793" s="334">
        <v>1</v>
      </c>
      <c r="R793" s="126"/>
    </row>
    <row r="794" spans="1:18" s="173" customFormat="1" ht="31.5" x14ac:dyDescent="0.25">
      <c r="A794" s="919"/>
      <c r="B794" s="920"/>
      <c r="C794" s="908" t="s">
        <v>657</v>
      </c>
      <c r="D794" s="884">
        <v>4</v>
      </c>
      <c r="E794" s="902">
        <v>900</v>
      </c>
      <c r="F794" s="902">
        <f t="shared" si="72"/>
        <v>3600</v>
      </c>
      <c r="G794" s="612"/>
      <c r="H794" s="612"/>
      <c r="I794" s="612"/>
      <c r="J794" s="612"/>
      <c r="K794" s="612"/>
      <c r="L794" s="200">
        <v>12</v>
      </c>
      <c r="M794" s="870" t="s">
        <v>125</v>
      </c>
      <c r="N794" s="334">
        <v>3</v>
      </c>
      <c r="O794" s="334">
        <v>9</v>
      </c>
      <c r="P794" s="334">
        <v>3</v>
      </c>
      <c r="Q794" s="334">
        <v>1</v>
      </c>
      <c r="R794" s="126"/>
    </row>
    <row r="795" spans="1:18" s="173" customFormat="1" x14ac:dyDescent="0.25">
      <c r="A795" s="919"/>
      <c r="B795" s="920"/>
      <c r="C795" s="908" t="s">
        <v>658</v>
      </c>
      <c r="D795" s="884">
        <v>2</v>
      </c>
      <c r="E795" s="902">
        <v>2995</v>
      </c>
      <c r="F795" s="902">
        <f t="shared" si="72"/>
        <v>5990</v>
      </c>
      <c r="G795" s="612"/>
      <c r="H795" s="612"/>
      <c r="I795" s="612"/>
      <c r="J795" s="612"/>
      <c r="K795" s="612"/>
      <c r="L795" s="200">
        <v>12</v>
      </c>
      <c r="M795" s="870" t="s">
        <v>125</v>
      </c>
      <c r="N795" s="334">
        <v>3</v>
      </c>
      <c r="O795" s="334">
        <v>9</v>
      </c>
      <c r="P795" s="334">
        <v>3</v>
      </c>
      <c r="Q795" s="334">
        <v>1</v>
      </c>
      <c r="R795" s="126"/>
    </row>
    <row r="796" spans="1:18" s="173" customFormat="1" x14ac:dyDescent="0.25">
      <c r="A796" s="919"/>
      <c r="B796" s="920"/>
      <c r="C796" s="906" t="s">
        <v>659</v>
      </c>
      <c r="D796" s="884">
        <v>2</v>
      </c>
      <c r="E796" s="902">
        <v>4425</v>
      </c>
      <c r="F796" s="902">
        <f t="shared" si="72"/>
        <v>8850</v>
      </c>
      <c r="G796" s="612"/>
      <c r="H796" s="612"/>
      <c r="I796" s="612"/>
      <c r="J796" s="612"/>
      <c r="K796" s="612"/>
      <c r="L796" s="200">
        <v>12</v>
      </c>
      <c r="M796" s="870" t="s">
        <v>125</v>
      </c>
      <c r="N796" s="921"/>
      <c r="O796" s="921"/>
      <c r="P796" s="921"/>
      <c r="Q796" s="921"/>
      <c r="R796" s="126"/>
    </row>
    <row r="797" spans="1:18" s="173" customFormat="1" x14ac:dyDescent="0.25">
      <c r="A797" s="919"/>
      <c r="B797" s="920"/>
      <c r="C797" s="906" t="s">
        <v>613</v>
      </c>
      <c r="D797" s="128">
        <v>6</v>
      </c>
      <c r="E797" s="902">
        <v>30000</v>
      </c>
      <c r="F797" s="902">
        <f t="shared" si="72"/>
        <v>180000</v>
      </c>
      <c r="G797" s="612"/>
      <c r="H797" s="612"/>
      <c r="I797" s="612"/>
      <c r="J797" s="612"/>
      <c r="K797" s="612"/>
      <c r="L797" s="200">
        <v>12</v>
      </c>
      <c r="M797" s="870" t="s">
        <v>125</v>
      </c>
      <c r="N797" s="334">
        <v>6</v>
      </c>
      <c r="O797" s="334">
        <v>1</v>
      </c>
      <c r="P797" s="334">
        <v>3</v>
      </c>
      <c r="Q797" s="334">
        <v>1</v>
      </c>
      <c r="R797" s="126"/>
    </row>
    <row r="798" spans="1:18" s="173" customFormat="1" x14ac:dyDescent="0.25">
      <c r="A798" s="919"/>
      <c r="B798" s="920"/>
      <c r="C798" s="908" t="s">
        <v>616</v>
      </c>
      <c r="D798" s="884">
        <v>2</v>
      </c>
      <c r="E798" s="902">
        <v>18000</v>
      </c>
      <c r="F798" s="902">
        <f t="shared" si="72"/>
        <v>36000</v>
      </c>
      <c r="G798" s="612"/>
      <c r="H798" s="612"/>
      <c r="I798" s="612"/>
      <c r="J798" s="612"/>
      <c r="K798" s="612"/>
      <c r="L798" s="200">
        <v>12</v>
      </c>
      <c r="M798" s="870" t="s">
        <v>125</v>
      </c>
      <c r="N798" s="334">
        <v>3</v>
      </c>
      <c r="O798" s="334">
        <v>6</v>
      </c>
      <c r="P798" s="334">
        <v>3</v>
      </c>
      <c r="Q798" s="334">
        <v>1</v>
      </c>
      <c r="R798" s="126"/>
    </row>
    <row r="799" spans="1:18" s="173" customFormat="1" x14ac:dyDescent="0.25">
      <c r="A799" s="919"/>
      <c r="B799" s="920"/>
      <c r="C799" s="908" t="s">
        <v>617</v>
      </c>
      <c r="D799" s="884">
        <v>1</v>
      </c>
      <c r="E799" s="902">
        <v>4100</v>
      </c>
      <c r="F799" s="902">
        <f t="shared" si="72"/>
        <v>4100</v>
      </c>
      <c r="G799" s="612"/>
      <c r="H799" s="612"/>
      <c r="I799" s="612"/>
      <c r="J799" s="612"/>
      <c r="K799" s="612"/>
      <c r="L799" s="200">
        <v>12</v>
      </c>
      <c r="M799" s="870" t="s">
        <v>125</v>
      </c>
      <c r="N799" s="334">
        <v>3</v>
      </c>
      <c r="O799" s="334">
        <v>6</v>
      </c>
      <c r="P799" s="334">
        <v>3</v>
      </c>
      <c r="Q799" s="334">
        <v>1</v>
      </c>
      <c r="R799" s="126"/>
    </row>
    <row r="800" spans="1:18" s="173" customFormat="1" ht="31.5" x14ac:dyDescent="0.25">
      <c r="A800" s="919"/>
      <c r="B800" s="920"/>
      <c r="C800" s="99" t="s">
        <v>618</v>
      </c>
      <c r="D800" s="884">
        <v>1</v>
      </c>
      <c r="E800" s="902">
        <v>4595</v>
      </c>
      <c r="F800" s="902">
        <f t="shared" si="72"/>
        <v>4595</v>
      </c>
      <c r="G800" s="612"/>
      <c r="H800" s="612"/>
      <c r="I800" s="612"/>
      <c r="J800" s="612"/>
      <c r="K800" s="612"/>
      <c r="L800" s="200">
        <v>12</v>
      </c>
      <c r="M800" s="870" t="s">
        <v>125</v>
      </c>
      <c r="N800" s="334">
        <v>3</v>
      </c>
      <c r="O800" s="334">
        <v>6</v>
      </c>
      <c r="P800" s="334">
        <v>3</v>
      </c>
      <c r="Q800" s="334">
        <v>1</v>
      </c>
      <c r="R800" s="126"/>
    </row>
    <row r="801" spans="1:18" s="173" customFormat="1" ht="31.5" x14ac:dyDescent="0.25">
      <c r="A801" s="919"/>
      <c r="B801" s="920"/>
      <c r="C801" s="99" t="s">
        <v>660</v>
      </c>
      <c r="D801" s="884">
        <v>10</v>
      </c>
      <c r="E801" s="902">
        <v>695</v>
      </c>
      <c r="F801" s="902">
        <f t="shared" si="72"/>
        <v>6950</v>
      </c>
      <c r="G801" s="612"/>
      <c r="H801" s="612"/>
      <c r="I801" s="612"/>
      <c r="J801" s="612"/>
      <c r="K801" s="612"/>
      <c r="L801" s="200">
        <v>12</v>
      </c>
      <c r="M801" s="870" t="s">
        <v>125</v>
      </c>
      <c r="N801" s="334">
        <v>3</v>
      </c>
      <c r="O801" s="334">
        <v>6</v>
      </c>
      <c r="P801" s="334">
        <v>3</v>
      </c>
      <c r="Q801" s="334">
        <v>1</v>
      </c>
      <c r="R801" s="126"/>
    </row>
    <row r="802" spans="1:18" s="173" customFormat="1" ht="31.5" x14ac:dyDescent="0.25">
      <c r="A802" s="919"/>
      <c r="B802" s="920"/>
      <c r="C802" s="99" t="s">
        <v>661</v>
      </c>
      <c r="D802" s="884">
        <v>1</v>
      </c>
      <c r="E802" s="902">
        <v>3395</v>
      </c>
      <c r="F802" s="902">
        <f t="shared" si="72"/>
        <v>3395</v>
      </c>
      <c r="G802" s="612"/>
      <c r="H802" s="612"/>
      <c r="I802" s="612"/>
      <c r="J802" s="612"/>
      <c r="K802" s="612"/>
      <c r="L802" s="200">
        <v>12</v>
      </c>
      <c r="M802" s="870" t="s">
        <v>125</v>
      </c>
      <c r="N802" s="334">
        <v>3</v>
      </c>
      <c r="O802" s="334">
        <v>9</v>
      </c>
      <c r="P802" s="334">
        <v>2</v>
      </c>
      <c r="Q802" s="334">
        <v>1</v>
      </c>
      <c r="R802" s="126"/>
    </row>
    <row r="803" spans="1:18" s="173" customFormat="1" x14ac:dyDescent="0.25">
      <c r="A803" s="919"/>
      <c r="B803" s="920"/>
      <c r="C803" s="906" t="s">
        <v>662</v>
      </c>
      <c r="D803" s="884">
        <v>2</v>
      </c>
      <c r="E803" s="902">
        <v>3495</v>
      </c>
      <c r="F803" s="902">
        <f t="shared" si="72"/>
        <v>6990</v>
      </c>
      <c r="G803" s="612"/>
      <c r="H803" s="612"/>
      <c r="I803" s="612"/>
      <c r="J803" s="612"/>
      <c r="K803" s="612"/>
      <c r="L803" s="200">
        <v>12</v>
      </c>
      <c r="M803" s="870" t="s">
        <v>125</v>
      </c>
      <c r="N803" s="334">
        <v>6</v>
      </c>
      <c r="O803" s="334">
        <v>1</v>
      </c>
      <c r="P803" s="334">
        <v>4</v>
      </c>
      <c r="Q803" s="334">
        <v>1</v>
      </c>
      <c r="R803" s="126"/>
    </row>
    <row r="804" spans="1:18" s="173" customFormat="1" ht="31.5" x14ac:dyDescent="0.25">
      <c r="A804" s="919"/>
      <c r="B804" s="920"/>
      <c r="C804" s="908" t="s">
        <v>663</v>
      </c>
      <c r="D804" s="884">
        <v>6</v>
      </c>
      <c r="E804" s="902">
        <v>225</v>
      </c>
      <c r="F804" s="902">
        <f t="shared" si="72"/>
        <v>1350</v>
      </c>
      <c r="G804" s="612"/>
      <c r="H804" s="612"/>
      <c r="I804" s="612"/>
      <c r="J804" s="612"/>
      <c r="K804" s="612"/>
      <c r="L804" s="200">
        <v>12</v>
      </c>
      <c r="M804" s="870" t="s">
        <v>125</v>
      </c>
      <c r="N804" s="334">
        <v>3</v>
      </c>
      <c r="O804" s="334">
        <v>9</v>
      </c>
      <c r="P804" s="334">
        <v>2</v>
      </c>
      <c r="Q804" s="334">
        <v>1</v>
      </c>
      <c r="R804" s="126"/>
    </row>
    <row r="805" spans="1:18" s="173" customFormat="1" x14ac:dyDescent="0.25">
      <c r="A805" s="919"/>
      <c r="B805" s="920"/>
      <c r="C805" s="908" t="s">
        <v>664</v>
      </c>
      <c r="D805" s="884">
        <v>6</v>
      </c>
      <c r="E805" s="902">
        <v>75</v>
      </c>
      <c r="F805" s="902">
        <f t="shared" si="72"/>
        <v>450</v>
      </c>
      <c r="G805" s="612"/>
      <c r="H805" s="612"/>
      <c r="I805" s="612"/>
      <c r="J805" s="612"/>
      <c r="K805" s="612"/>
      <c r="L805" s="200">
        <v>12</v>
      </c>
      <c r="M805" s="870" t="s">
        <v>125</v>
      </c>
      <c r="N805" s="334">
        <v>3</v>
      </c>
      <c r="O805" s="334">
        <v>9</v>
      </c>
      <c r="P805" s="334">
        <v>2</v>
      </c>
      <c r="Q805" s="334">
        <v>1</v>
      </c>
      <c r="R805" s="126"/>
    </row>
    <row r="806" spans="1:18" s="173" customFormat="1" ht="47.25" x14ac:dyDescent="0.25">
      <c r="A806" s="919"/>
      <c r="B806" s="920"/>
      <c r="C806" s="99" t="s">
        <v>665</v>
      </c>
      <c r="D806" s="884">
        <v>2</v>
      </c>
      <c r="E806" s="902">
        <v>2650</v>
      </c>
      <c r="F806" s="902">
        <f t="shared" si="72"/>
        <v>5300</v>
      </c>
      <c r="G806" s="612"/>
      <c r="H806" s="612"/>
      <c r="I806" s="612"/>
      <c r="J806" s="612"/>
      <c r="K806" s="612"/>
      <c r="L806" s="200">
        <v>12</v>
      </c>
      <c r="M806" s="870" t="s">
        <v>125</v>
      </c>
      <c r="N806" s="921"/>
      <c r="O806" s="921"/>
      <c r="P806" s="921"/>
      <c r="Q806" s="921"/>
      <c r="R806" s="126"/>
    </row>
    <row r="807" spans="1:18" s="173" customFormat="1" ht="31.5" x14ac:dyDescent="0.25">
      <c r="A807" s="919"/>
      <c r="B807" s="920"/>
      <c r="C807" s="906" t="s">
        <v>666</v>
      </c>
      <c r="D807" s="884">
        <v>2</v>
      </c>
      <c r="E807" s="902">
        <v>2500</v>
      </c>
      <c r="F807" s="902">
        <f t="shared" si="72"/>
        <v>5000</v>
      </c>
      <c r="G807" s="612"/>
      <c r="H807" s="612"/>
      <c r="I807" s="612"/>
      <c r="J807" s="612"/>
      <c r="K807" s="612"/>
      <c r="L807" s="200">
        <v>12</v>
      </c>
      <c r="M807" s="870" t="s">
        <v>125</v>
      </c>
      <c r="N807" s="921"/>
      <c r="O807" s="921"/>
      <c r="P807" s="921"/>
      <c r="Q807" s="921"/>
      <c r="R807" s="126"/>
    </row>
    <row r="808" spans="1:18" s="173" customFormat="1" ht="31.5" x14ac:dyDescent="0.25">
      <c r="A808" s="919"/>
      <c r="B808" s="920"/>
      <c r="C808" s="906" t="s">
        <v>667</v>
      </c>
      <c r="D808" s="884">
        <v>4</v>
      </c>
      <c r="E808" s="902">
        <v>5250</v>
      </c>
      <c r="F808" s="902">
        <f t="shared" si="72"/>
        <v>21000</v>
      </c>
      <c r="G808" s="612"/>
      <c r="H808" s="612"/>
      <c r="I808" s="612"/>
      <c r="J808" s="612"/>
      <c r="K808" s="612"/>
      <c r="L808" s="200">
        <v>12</v>
      </c>
      <c r="M808" s="870" t="s">
        <v>125</v>
      </c>
      <c r="N808" s="921"/>
      <c r="O808" s="921"/>
      <c r="P808" s="921"/>
      <c r="Q808" s="921"/>
      <c r="R808" s="126"/>
    </row>
    <row r="809" spans="1:18" s="173" customFormat="1" x14ac:dyDescent="0.25">
      <c r="A809" s="919"/>
      <c r="B809" s="920"/>
      <c r="C809" s="906" t="s">
        <v>668</v>
      </c>
      <c r="D809" s="884">
        <v>2</v>
      </c>
      <c r="E809" s="902">
        <v>9000</v>
      </c>
      <c r="F809" s="902">
        <f t="shared" si="72"/>
        <v>18000</v>
      </c>
      <c r="G809" s="612"/>
      <c r="H809" s="612"/>
      <c r="I809" s="612"/>
      <c r="J809" s="612"/>
      <c r="K809" s="612"/>
      <c r="L809" s="200">
        <v>12</v>
      </c>
      <c r="M809" s="870" t="s">
        <v>125</v>
      </c>
      <c r="N809" s="334">
        <v>3</v>
      </c>
      <c r="O809" s="334">
        <v>9</v>
      </c>
      <c r="P809" s="334">
        <v>2</v>
      </c>
      <c r="Q809" s="334">
        <v>1</v>
      </c>
      <c r="R809" s="126"/>
    </row>
    <row r="810" spans="1:18" s="173" customFormat="1" ht="31.5" x14ac:dyDescent="0.25">
      <c r="A810" s="919"/>
      <c r="B810" s="920"/>
      <c r="C810" s="906" t="s">
        <v>669</v>
      </c>
      <c r="D810" s="884">
        <v>6</v>
      </c>
      <c r="E810" s="902">
        <v>2360</v>
      </c>
      <c r="F810" s="902">
        <f t="shared" si="72"/>
        <v>14160</v>
      </c>
      <c r="G810" s="612"/>
      <c r="H810" s="612"/>
      <c r="I810" s="612"/>
      <c r="J810" s="612"/>
      <c r="K810" s="612"/>
      <c r="L810" s="200">
        <v>12</v>
      </c>
      <c r="M810" s="870" t="s">
        <v>125</v>
      </c>
      <c r="N810" s="334"/>
      <c r="O810" s="334"/>
      <c r="P810" s="334"/>
      <c r="Q810" s="334"/>
      <c r="R810" s="126"/>
    </row>
    <row r="811" spans="1:18" s="173" customFormat="1" ht="31.5" x14ac:dyDescent="0.25">
      <c r="A811" s="919"/>
      <c r="B811" s="920"/>
      <c r="C811" s="906" t="s">
        <v>670</v>
      </c>
      <c r="D811" s="884">
        <v>2</v>
      </c>
      <c r="E811" s="902">
        <v>5995</v>
      </c>
      <c r="F811" s="902">
        <f t="shared" si="72"/>
        <v>11990</v>
      </c>
      <c r="G811" s="612"/>
      <c r="H811" s="612"/>
      <c r="I811" s="612"/>
      <c r="J811" s="612"/>
      <c r="K811" s="612"/>
      <c r="L811" s="200">
        <v>12</v>
      </c>
      <c r="M811" s="870" t="s">
        <v>125</v>
      </c>
      <c r="N811" s="334">
        <v>6</v>
      </c>
      <c r="O811" s="334">
        <v>1</v>
      </c>
      <c r="P811" s="334">
        <v>4</v>
      </c>
      <c r="Q811" s="334">
        <v>1</v>
      </c>
      <c r="R811" s="126"/>
    </row>
    <row r="812" spans="1:18" s="173" customFormat="1" ht="31.5" x14ac:dyDescent="0.25">
      <c r="A812" s="919"/>
      <c r="B812" s="920"/>
      <c r="C812" s="906" t="s">
        <v>671</v>
      </c>
      <c r="D812" s="884">
        <v>4</v>
      </c>
      <c r="E812" s="902">
        <v>6995</v>
      </c>
      <c r="F812" s="902">
        <f t="shared" si="72"/>
        <v>27980</v>
      </c>
      <c r="G812" s="612"/>
      <c r="H812" s="612"/>
      <c r="I812" s="612"/>
      <c r="J812" s="612"/>
      <c r="K812" s="612"/>
      <c r="L812" s="200">
        <v>12</v>
      </c>
      <c r="M812" s="870" t="s">
        <v>125</v>
      </c>
      <c r="N812" s="334">
        <v>6</v>
      </c>
      <c r="O812" s="334">
        <v>1</v>
      </c>
      <c r="P812" s="334">
        <v>4</v>
      </c>
      <c r="Q812" s="334">
        <v>1</v>
      </c>
      <c r="R812" s="126"/>
    </row>
    <row r="813" spans="1:18" s="173" customFormat="1" ht="31.5" x14ac:dyDescent="0.25">
      <c r="A813" s="919"/>
      <c r="B813" s="920"/>
      <c r="C813" s="906" t="s">
        <v>672</v>
      </c>
      <c r="D813" s="884">
        <v>2</v>
      </c>
      <c r="E813" s="902">
        <v>3500</v>
      </c>
      <c r="F813" s="902">
        <f t="shared" si="72"/>
        <v>7000</v>
      </c>
      <c r="G813" s="612"/>
      <c r="H813" s="612"/>
      <c r="I813" s="612"/>
      <c r="J813" s="612"/>
      <c r="K813" s="612"/>
      <c r="L813" s="200">
        <v>12</v>
      </c>
      <c r="M813" s="870" t="s">
        <v>125</v>
      </c>
      <c r="N813" s="921"/>
      <c r="O813" s="921"/>
      <c r="P813" s="921"/>
      <c r="Q813" s="921"/>
      <c r="R813" s="126"/>
    </row>
    <row r="814" spans="1:18" s="173" customFormat="1" x14ac:dyDescent="0.25">
      <c r="A814" s="919"/>
      <c r="B814" s="920"/>
      <c r="C814" s="906" t="s">
        <v>673</v>
      </c>
      <c r="D814" s="884">
        <v>2</v>
      </c>
      <c r="E814" s="902">
        <v>3995</v>
      </c>
      <c r="F814" s="902">
        <f t="shared" si="72"/>
        <v>7990</v>
      </c>
      <c r="G814" s="612"/>
      <c r="H814" s="612"/>
      <c r="I814" s="612"/>
      <c r="J814" s="612"/>
      <c r="K814" s="612"/>
      <c r="L814" s="200">
        <v>12</v>
      </c>
      <c r="M814" s="870" t="s">
        <v>125</v>
      </c>
      <c r="N814" s="921"/>
      <c r="O814" s="921"/>
      <c r="P814" s="921"/>
      <c r="Q814" s="921"/>
      <c r="R814" s="126"/>
    </row>
    <row r="815" spans="1:18" s="173" customFormat="1" ht="31.5" x14ac:dyDescent="0.25">
      <c r="A815" s="919"/>
      <c r="B815" s="920"/>
      <c r="C815" s="906" t="s">
        <v>674</v>
      </c>
      <c r="D815" s="884">
        <v>2</v>
      </c>
      <c r="E815" s="902">
        <v>3300</v>
      </c>
      <c r="F815" s="902">
        <f t="shared" si="72"/>
        <v>6600</v>
      </c>
      <c r="G815" s="612"/>
      <c r="H815" s="612"/>
      <c r="I815" s="612"/>
      <c r="J815" s="612"/>
      <c r="K815" s="612"/>
      <c r="L815" s="200">
        <v>12</v>
      </c>
      <c r="M815" s="870" t="s">
        <v>125</v>
      </c>
      <c r="N815" s="921"/>
      <c r="O815" s="921"/>
      <c r="P815" s="921"/>
      <c r="Q815" s="921"/>
      <c r="R815" s="126"/>
    </row>
    <row r="816" spans="1:18" s="173" customFormat="1" x14ac:dyDescent="0.25">
      <c r="A816" s="919"/>
      <c r="B816" s="920"/>
      <c r="C816" s="906" t="s">
        <v>675</v>
      </c>
      <c r="D816" s="884">
        <v>2</v>
      </c>
      <c r="E816" s="902">
        <v>8500</v>
      </c>
      <c r="F816" s="902">
        <f t="shared" si="72"/>
        <v>17000</v>
      </c>
      <c r="G816" s="612"/>
      <c r="H816" s="612"/>
      <c r="I816" s="612"/>
      <c r="J816" s="612"/>
      <c r="K816" s="612"/>
      <c r="L816" s="200">
        <v>12</v>
      </c>
      <c r="M816" s="870" t="s">
        <v>125</v>
      </c>
      <c r="N816" s="334">
        <v>3</v>
      </c>
      <c r="O816" s="334">
        <v>6</v>
      </c>
      <c r="P816" s="334">
        <v>3</v>
      </c>
      <c r="Q816" s="334">
        <v>1</v>
      </c>
      <c r="R816" s="126"/>
    </row>
    <row r="817" spans="1:18" s="173" customFormat="1" ht="31.5" x14ac:dyDescent="0.25">
      <c r="A817" s="919"/>
      <c r="B817" s="920"/>
      <c r="C817" s="906" t="s">
        <v>676</v>
      </c>
      <c r="D817" s="884">
        <v>2</v>
      </c>
      <c r="E817" s="902">
        <v>4500</v>
      </c>
      <c r="F817" s="902">
        <f t="shared" si="72"/>
        <v>9000</v>
      </c>
      <c r="G817" s="612"/>
      <c r="H817" s="612"/>
      <c r="I817" s="612"/>
      <c r="J817" s="612"/>
      <c r="K817" s="612"/>
      <c r="L817" s="200">
        <v>12</v>
      </c>
      <c r="M817" s="870" t="s">
        <v>125</v>
      </c>
      <c r="N817" s="334">
        <v>3</v>
      </c>
      <c r="O817" s="334">
        <v>6</v>
      </c>
      <c r="P817" s="334">
        <v>3</v>
      </c>
      <c r="Q817" s="334">
        <v>1</v>
      </c>
      <c r="R817" s="126"/>
    </row>
    <row r="818" spans="1:18" s="173" customFormat="1" ht="31.5" x14ac:dyDescent="0.25">
      <c r="A818" s="919"/>
      <c r="B818" s="920"/>
      <c r="C818" s="906" t="s">
        <v>677</v>
      </c>
      <c r="D818" s="884">
        <v>4</v>
      </c>
      <c r="E818" s="902">
        <v>8795</v>
      </c>
      <c r="F818" s="902">
        <f t="shared" si="72"/>
        <v>35180</v>
      </c>
      <c r="G818" s="612"/>
      <c r="H818" s="612"/>
      <c r="I818" s="612"/>
      <c r="J818" s="612"/>
      <c r="K818" s="612"/>
      <c r="L818" s="200">
        <v>12</v>
      </c>
      <c r="M818" s="870" t="s">
        <v>125</v>
      </c>
      <c r="N818" s="334">
        <v>3</v>
      </c>
      <c r="O818" s="334">
        <v>6</v>
      </c>
      <c r="P818" s="334">
        <v>3</v>
      </c>
      <c r="Q818" s="334">
        <v>1</v>
      </c>
      <c r="R818" s="126"/>
    </row>
    <row r="819" spans="1:18" s="173" customFormat="1" x14ac:dyDescent="0.25">
      <c r="A819" s="919"/>
      <c r="B819" s="920"/>
      <c r="C819" s="906" t="s">
        <v>678</v>
      </c>
      <c r="D819" s="884">
        <v>2</v>
      </c>
      <c r="E819" s="902">
        <v>10000</v>
      </c>
      <c r="F819" s="902">
        <f t="shared" si="72"/>
        <v>20000</v>
      </c>
      <c r="G819" s="612"/>
      <c r="H819" s="612"/>
      <c r="I819" s="612"/>
      <c r="J819" s="612"/>
      <c r="K819" s="612"/>
      <c r="L819" s="200">
        <v>12</v>
      </c>
      <c r="M819" s="870" t="s">
        <v>125</v>
      </c>
      <c r="N819" s="334">
        <v>6</v>
      </c>
      <c r="O819" s="334">
        <v>1</v>
      </c>
      <c r="P819" s="334">
        <v>4</v>
      </c>
      <c r="Q819" s="334">
        <v>1</v>
      </c>
      <c r="R819" s="126"/>
    </row>
    <row r="820" spans="1:18" s="173" customFormat="1" x14ac:dyDescent="0.25">
      <c r="A820" s="919"/>
      <c r="B820" s="920"/>
      <c r="C820" s="906" t="s">
        <v>619</v>
      </c>
      <c r="D820" s="884">
        <v>4</v>
      </c>
      <c r="E820" s="902">
        <v>1595</v>
      </c>
      <c r="F820" s="902">
        <f t="shared" si="72"/>
        <v>6380</v>
      </c>
      <c r="G820" s="612"/>
      <c r="H820" s="612"/>
      <c r="I820" s="612"/>
      <c r="J820" s="612"/>
      <c r="K820" s="612"/>
      <c r="L820" s="200">
        <v>12</v>
      </c>
      <c r="M820" s="870" t="s">
        <v>125</v>
      </c>
      <c r="N820" s="334">
        <v>3</v>
      </c>
      <c r="O820" s="334">
        <v>6</v>
      </c>
      <c r="P820" s="334">
        <v>3</v>
      </c>
      <c r="Q820" s="334">
        <v>1</v>
      </c>
      <c r="R820" s="126"/>
    </row>
    <row r="821" spans="1:18" s="173" customFormat="1" ht="31.5" x14ac:dyDescent="0.25">
      <c r="A821" s="919"/>
      <c r="B821" s="920"/>
      <c r="C821" s="906" t="s">
        <v>679</v>
      </c>
      <c r="D821" s="884">
        <v>3</v>
      </c>
      <c r="E821" s="902">
        <v>2895</v>
      </c>
      <c r="F821" s="902">
        <f t="shared" si="72"/>
        <v>8685</v>
      </c>
      <c r="G821" s="612"/>
      <c r="H821" s="612"/>
      <c r="I821" s="612"/>
      <c r="J821" s="612"/>
      <c r="K821" s="612"/>
      <c r="L821" s="200">
        <v>12</v>
      </c>
      <c r="M821" s="870" t="s">
        <v>125</v>
      </c>
      <c r="N821" s="334">
        <v>3</v>
      </c>
      <c r="O821" s="334">
        <v>6</v>
      </c>
      <c r="P821" s="334">
        <v>3</v>
      </c>
      <c r="Q821" s="334">
        <v>1</v>
      </c>
      <c r="R821" s="126"/>
    </row>
    <row r="822" spans="1:18" s="173" customFormat="1" x14ac:dyDescent="0.25">
      <c r="A822" s="919"/>
      <c r="B822" s="920"/>
      <c r="C822" s="906" t="s">
        <v>680</v>
      </c>
      <c r="D822" s="884">
        <v>4</v>
      </c>
      <c r="E822" s="902">
        <v>1500</v>
      </c>
      <c r="F822" s="902">
        <f t="shared" si="72"/>
        <v>6000</v>
      </c>
      <c r="G822" s="612"/>
      <c r="H822" s="612"/>
      <c r="I822" s="612"/>
      <c r="J822" s="612"/>
      <c r="K822" s="612"/>
      <c r="L822" s="200">
        <v>12</v>
      </c>
      <c r="M822" s="870" t="s">
        <v>125</v>
      </c>
      <c r="N822" s="334">
        <v>3</v>
      </c>
      <c r="O822" s="334">
        <v>6</v>
      </c>
      <c r="P822" s="334">
        <v>3</v>
      </c>
      <c r="Q822" s="334">
        <v>1</v>
      </c>
      <c r="R822" s="126"/>
    </row>
    <row r="823" spans="1:18" s="173" customFormat="1" x14ac:dyDescent="0.25">
      <c r="A823" s="919"/>
      <c r="B823" s="920"/>
      <c r="C823" s="906" t="s">
        <v>681</v>
      </c>
      <c r="D823" s="884">
        <v>2</v>
      </c>
      <c r="E823" s="902">
        <v>7000</v>
      </c>
      <c r="F823" s="902">
        <f t="shared" si="72"/>
        <v>14000</v>
      </c>
      <c r="G823" s="612"/>
      <c r="H823" s="612"/>
      <c r="I823" s="612"/>
      <c r="J823" s="612"/>
      <c r="K823" s="612"/>
      <c r="L823" s="200">
        <v>12</v>
      </c>
      <c r="M823" s="870" t="s">
        <v>125</v>
      </c>
      <c r="N823" s="334">
        <v>3</v>
      </c>
      <c r="O823" s="334">
        <v>6</v>
      </c>
      <c r="P823" s="334">
        <v>3</v>
      </c>
      <c r="Q823" s="334">
        <v>1</v>
      </c>
      <c r="R823" s="126"/>
    </row>
    <row r="824" spans="1:18" s="173" customFormat="1" ht="31.5" x14ac:dyDescent="0.25">
      <c r="A824" s="919"/>
      <c r="B824" s="920"/>
      <c r="C824" s="906" t="s">
        <v>620</v>
      </c>
      <c r="D824" s="884">
        <v>3</v>
      </c>
      <c r="E824" s="902">
        <v>1295</v>
      </c>
      <c r="F824" s="902">
        <f t="shared" si="72"/>
        <v>3885</v>
      </c>
      <c r="G824" s="612"/>
      <c r="H824" s="612"/>
      <c r="I824" s="612"/>
      <c r="J824" s="612"/>
      <c r="K824" s="612"/>
      <c r="L824" s="200">
        <v>12</v>
      </c>
      <c r="M824" s="870" t="s">
        <v>125</v>
      </c>
      <c r="N824" s="334">
        <v>3</v>
      </c>
      <c r="O824" s="334">
        <v>6</v>
      </c>
      <c r="P824" s="334">
        <v>3</v>
      </c>
      <c r="Q824" s="334">
        <v>1</v>
      </c>
      <c r="R824" s="126"/>
    </row>
    <row r="825" spans="1:18" s="173" customFormat="1" x14ac:dyDescent="0.25">
      <c r="A825" s="919"/>
      <c r="B825" s="920"/>
      <c r="C825" s="906" t="s">
        <v>625</v>
      </c>
      <c r="D825" s="884">
        <v>53</v>
      </c>
      <c r="E825" s="902">
        <v>6000</v>
      </c>
      <c r="F825" s="902">
        <f t="shared" si="72"/>
        <v>318000</v>
      </c>
      <c r="G825" s="612"/>
      <c r="H825" s="612"/>
      <c r="I825" s="612"/>
      <c r="J825" s="612"/>
      <c r="K825" s="612"/>
      <c r="L825" s="200">
        <v>12</v>
      </c>
      <c r="M825" s="870" t="s">
        <v>125</v>
      </c>
      <c r="N825" s="334">
        <v>6</v>
      </c>
      <c r="O825" s="334">
        <v>1</v>
      </c>
      <c r="P825" s="334">
        <v>3</v>
      </c>
      <c r="Q825" s="334">
        <v>1</v>
      </c>
      <c r="R825" s="126"/>
    </row>
    <row r="826" spans="1:18" s="173" customFormat="1" x14ac:dyDescent="0.25">
      <c r="A826" s="919"/>
      <c r="B826" s="920"/>
      <c r="C826" s="904" t="s">
        <v>682</v>
      </c>
      <c r="D826" s="884">
        <v>2</v>
      </c>
      <c r="E826" s="902">
        <v>8000</v>
      </c>
      <c r="F826" s="902">
        <f t="shared" si="72"/>
        <v>16000</v>
      </c>
      <c r="G826" s="612"/>
      <c r="H826" s="612"/>
      <c r="I826" s="612"/>
      <c r="J826" s="612"/>
      <c r="K826" s="612"/>
      <c r="L826" s="200">
        <v>12</v>
      </c>
      <c r="M826" s="870" t="s">
        <v>125</v>
      </c>
      <c r="N826" s="334">
        <v>6</v>
      </c>
      <c r="O826" s="334">
        <v>1</v>
      </c>
      <c r="P826" s="334">
        <v>3</v>
      </c>
      <c r="Q826" s="334">
        <v>1</v>
      </c>
      <c r="R826" s="126"/>
    </row>
    <row r="827" spans="1:18" s="173" customFormat="1" x14ac:dyDescent="0.25">
      <c r="A827" s="919"/>
      <c r="B827" s="920"/>
      <c r="C827" s="906" t="s">
        <v>683</v>
      </c>
      <c r="D827" s="884">
        <v>4</v>
      </c>
      <c r="E827" s="902">
        <v>9500</v>
      </c>
      <c r="F827" s="902">
        <f t="shared" si="72"/>
        <v>38000</v>
      </c>
      <c r="G827" s="612"/>
      <c r="H827" s="612"/>
      <c r="I827" s="612"/>
      <c r="J827" s="612"/>
      <c r="K827" s="612"/>
      <c r="L827" s="200">
        <v>12</v>
      </c>
      <c r="M827" s="870" t="s">
        <v>125</v>
      </c>
      <c r="N827" s="334">
        <v>6</v>
      </c>
      <c r="O827" s="334">
        <v>1</v>
      </c>
      <c r="P827" s="334">
        <v>3</v>
      </c>
      <c r="Q827" s="334">
        <v>1</v>
      </c>
      <c r="R827" s="126"/>
    </row>
    <row r="828" spans="1:18" s="173" customFormat="1" x14ac:dyDescent="0.25">
      <c r="A828" s="919"/>
      <c r="B828" s="920"/>
      <c r="C828" s="906" t="s">
        <v>621</v>
      </c>
      <c r="D828" s="884">
        <v>2</v>
      </c>
      <c r="E828" s="902">
        <v>60000</v>
      </c>
      <c r="F828" s="902">
        <f t="shared" si="72"/>
        <v>120000</v>
      </c>
      <c r="G828" s="612"/>
      <c r="H828" s="612"/>
      <c r="I828" s="612"/>
      <c r="J828" s="612"/>
      <c r="K828" s="612"/>
      <c r="L828" s="200">
        <v>12</v>
      </c>
      <c r="M828" s="870" t="s">
        <v>125</v>
      </c>
      <c r="N828" s="334">
        <v>6</v>
      </c>
      <c r="O828" s="334">
        <v>1</v>
      </c>
      <c r="P828" s="334">
        <v>3</v>
      </c>
      <c r="Q828" s="334">
        <v>1</v>
      </c>
      <c r="R828" s="126"/>
    </row>
    <row r="829" spans="1:18" s="173" customFormat="1" ht="31.5" x14ac:dyDescent="0.25">
      <c r="A829" s="919"/>
      <c r="B829" s="920"/>
      <c r="C829" s="906" t="s">
        <v>622</v>
      </c>
      <c r="D829" s="884">
        <v>4</v>
      </c>
      <c r="E829" s="902">
        <v>2895</v>
      </c>
      <c r="F829" s="902">
        <f t="shared" si="72"/>
        <v>11580</v>
      </c>
      <c r="G829" s="612"/>
      <c r="H829" s="612"/>
      <c r="I829" s="612"/>
      <c r="J829" s="612"/>
      <c r="K829" s="612"/>
      <c r="L829" s="200">
        <v>12</v>
      </c>
      <c r="M829" s="870" t="s">
        <v>125</v>
      </c>
      <c r="N829" s="334">
        <v>6</v>
      </c>
      <c r="O829" s="334">
        <v>2</v>
      </c>
      <c r="P829" s="334">
        <v>1</v>
      </c>
      <c r="Q829" s="334">
        <v>1</v>
      </c>
      <c r="R829" s="126"/>
    </row>
    <row r="830" spans="1:18" s="173" customFormat="1" x14ac:dyDescent="0.25">
      <c r="A830" s="919"/>
      <c r="B830" s="920"/>
      <c r="C830" s="906" t="s">
        <v>623</v>
      </c>
      <c r="D830" s="884">
        <v>2</v>
      </c>
      <c r="E830" s="902">
        <v>13000</v>
      </c>
      <c r="F830" s="902">
        <f t="shared" si="72"/>
        <v>26000</v>
      </c>
      <c r="G830" s="612"/>
      <c r="H830" s="612"/>
      <c r="I830" s="612"/>
      <c r="J830" s="612"/>
      <c r="K830" s="612"/>
      <c r="L830" s="200">
        <v>12</v>
      </c>
      <c r="M830" s="870" t="s">
        <v>125</v>
      </c>
      <c r="N830" s="334">
        <v>6</v>
      </c>
      <c r="O830" s="334">
        <v>2</v>
      </c>
      <c r="P830" s="334">
        <v>1</v>
      </c>
      <c r="Q830" s="334">
        <v>1</v>
      </c>
      <c r="R830" s="126"/>
    </row>
    <row r="831" spans="1:18" s="173" customFormat="1" ht="31.5" x14ac:dyDescent="0.25">
      <c r="A831" s="919"/>
      <c r="B831" s="920"/>
      <c r="C831" s="906" t="s">
        <v>626</v>
      </c>
      <c r="D831" s="918">
        <v>15</v>
      </c>
      <c r="E831" s="902">
        <v>40000</v>
      </c>
      <c r="F831" s="902">
        <f t="shared" si="72"/>
        <v>600000</v>
      </c>
      <c r="G831" s="612"/>
      <c r="H831" s="612"/>
      <c r="I831" s="612"/>
      <c r="J831" s="612"/>
      <c r="K831" s="612"/>
      <c r="L831" s="200">
        <v>12</v>
      </c>
      <c r="M831" s="870" t="s">
        <v>125</v>
      </c>
      <c r="N831" s="334">
        <v>6</v>
      </c>
      <c r="O831" s="334">
        <v>1</v>
      </c>
      <c r="P831" s="334">
        <v>3</v>
      </c>
      <c r="Q831" s="334">
        <v>1</v>
      </c>
      <c r="R831" s="126"/>
    </row>
    <row r="832" spans="1:18" s="173" customFormat="1" ht="31.5" x14ac:dyDescent="0.25">
      <c r="A832" s="919"/>
      <c r="B832" s="920"/>
      <c r="C832" s="906" t="s">
        <v>684</v>
      </c>
      <c r="D832" s="884">
        <v>20</v>
      </c>
      <c r="E832" s="902">
        <v>7000</v>
      </c>
      <c r="F832" s="902">
        <f t="shared" si="72"/>
        <v>140000</v>
      </c>
      <c r="G832" s="612"/>
      <c r="H832" s="612"/>
      <c r="I832" s="612"/>
      <c r="J832" s="612"/>
      <c r="K832" s="612"/>
      <c r="L832" s="200">
        <v>12</v>
      </c>
      <c r="M832" s="870" t="s">
        <v>125</v>
      </c>
      <c r="N832" s="334">
        <v>6</v>
      </c>
      <c r="O832" s="334">
        <v>1</v>
      </c>
      <c r="P832" s="334">
        <v>3</v>
      </c>
      <c r="Q832" s="334">
        <v>1</v>
      </c>
      <c r="R832" s="126"/>
    </row>
    <row r="833" spans="1:18" s="173" customFormat="1" x14ac:dyDescent="0.25">
      <c r="A833" s="919"/>
      <c r="B833" s="920"/>
      <c r="C833" s="906" t="s">
        <v>685</v>
      </c>
      <c r="D833" s="884">
        <v>15</v>
      </c>
      <c r="E833" s="902">
        <v>430</v>
      </c>
      <c r="F833" s="902">
        <f t="shared" si="72"/>
        <v>6450</v>
      </c>
      <c r="G833" s="612"/>
      <c r="H833" s="612"/>
      <c r="I833" s="612"/>
      <c r="J833" s="612"/>
      <c r="K833" s="612"/>
      <c r="L833" s="200">
        <v>12</v>
      </c>
      <c r="M833" s="870" t="s">
        <v>125</v>
      </c>
      <c r="N833" s="334">
        <v>6</v>
      </c>
      <c r="O833" s="334">
        <v>1</v>
      </c>
      <c r="P833" s="334">
        <v>3</v>
      </c>
      <c r="Q833" s="334">
        <v>1</v>
      </c>
      <c r="R833" s="126"/>
    </row>
    <row r="834" spans="1:18" s="173" customFormat="1" x14ac:dyDescent="0.25">
      <c r="A834" s="919"/>
      <c r="B834" s="920"/>
      <c r="C834" s="906" t="s">
        <v>686</v>
      </c>
      <c r="D834" s="884">
        <v>4</v>
      </c>
      <c r="E834" s="902">
        <v>250</v>
      </c>
      <c r="F834" s="902">
        <f t="shared" si="72"/>
        <v>1000</v>
      </c>
      <c r="G834" s="612"/>
      <c r="H834" s="612"/>
      <c r="I834" s="612"/>
      <c r="J834" s="612"/>
      <c r="K834" s="612"/>
      <c r="L834" s="200">
        <v>12</v>
      </c>
      <c r="M834" s="870" t="s">
        <v>125</v>
      </c>
      <c r="N834" s="334">
        <v>6</v>
      </c>
      <c r="O834" s="334">
        <v>1</v>
      </c>
      <c r="P834" s="334">
        <v>3</v>
      </c>
      <c r="Q834" s="334">
        <v>1</v>
      </c>
      <c r="R834" s="126"/>
    </row>
    <row r="835" spans="1:18" s="173" customFormat="1" x14ac:dyDescent="0.25">
      <c r="A835" s="919"/>
      <c r="B835" s="920"/>
      <c r="C835" s="906" t="s">
        <v>627</v>
      </c>
      <c r="D835" s="884">
        <v>20</v>
      </c>
      <c r="E835" s="902">
        <v>350</v>
      </c>
      <c r="F835" s="902">
        <f t="shared" si="72"/>
        <v>7000</v>
      </c>
      <c r="G835" s="612"/>
      <c r="H835" s="612"/>
      <c r="I835" s="612"/>
      <c r="J835" s="612"/>
      <c r="K835" s="612"/>
      <c r="L835" s="200">
        <v>12</v>
      </c>
      <c r="M835" s="870" t="s">
        <v>125</v>
      </c>
      <c r="N835" s="334">
        <v>3</v>
      </c>
      <c r="O835" s="334">
        <v>9</v>
      </c>
      <c r="P835" s="334">
        <v>1</v>
      </c>
      <c r="Q835" s="334">
        <v>1</v>
      </c>
      <c r="R835" s="126"/>
    </row>
    <row r="836" spans="1:18" s="173" customFormat="1" x14ac:dyDescent="0.25">
      <c r="A836" s="919"/>
      <c r="B836" s="920"/>
      <c r="C836" s="906" t="s">
        <v>628</v>
      </c>
      <c r="D836" s="884">
        <v>20</v>
      </c>
      <c r="E836" s="902">
        <v>260</v>
      </c>
      <c r="F836" s="902">
        <f t="shared" si="72"/>
        <v>5200</v>
      </c>
      <c r="G836" s="612"/>
      <c r="H836" s="612"/>
      <c r="I836" s="612"/>
      <c r="J836" s="612"/>
      <c r="K836" s="612"/>
      <c r="L836" s="200">
        <v>12</v>
      </c>
      <c r="M836" s="870" t="s">
        <v>125</v>
      </c>
      <c r="N836" s="334">
        <v>3</v>
      </c>
      <c r="O836" s="334">
        <v>9</v>
      </c>
      <c r="P836" s="334">
        <v>1</v>
      </c>
      <c r="Q836" s="334">
        <v>1</v>
      </c>
      <c r="R836" s="126"/>
    </row>
    <row r="837" spans="1:18" s="173" customFormat="1" ht="31.5" x14ac:dyDescent="0.25">
      <c r="A837" s="919"/>
      <c r="B837" s="920"/>
      <c r="C837" s="906" t="s">
        <v>629</v>
      </c>
      <c r="D837" s="884">
        <v>6</v>
      </c>
      <c r="E837" s="902">
        <v>235</v>
      </c>
      <c r="F837" s="902">
        <f t="shared" si="72"/>
        <v>1410</v>
      </c>
      <c r="G837" s="612"/>
      <c r="H837" s="612"/>
      <c r="I837" s="612"/>
      <c r="J837" s="612"/>
      <c r="K837" s="612"/>
      <c r="L837" s="200">
        <v>12</v>
      </c>
      <c r="M837" s="870" t="s">
        <v>125</v>
      </c>
      <c r="N837" s="334">
        <v>3</v>
      </c>
      <c r="O837" s="334">
        <v>9</v>
      </c>
      <c r="P837" s="334">
        <v>1</v>
      </c>
      <c r="Q837" s="334">
        <v>1</v>
      </c>
      <c r="R837" s="126"/>
    </row>
    <row r="838" spans="1:18" s="173" customFormat="1" x14ac:dyDescent="0.25">
      <c r="A838" s="919"/>
      <c r="B838" s="920"/>
      <c r="C838" s="906" t="s">
        <v>630</v>
      </c>
      <c r="D838" s="884">
        <v>15</v>
      </c>
      <c r="E838" s="902">
        <v>140</v>
      </c>
      <c r="F838" s="902">
        <f t="shared" si="72"/>
        <v>2100</v>
      </c>
      <c r="G838" s="612"/>
      <c r="H838" s="612"/>
      <c r="I838" s="612"/>
      <c r="J838" s="612"/>
      <c r="K838" s="612"/>
      <c r="L838" s="200">
        <v>12</v>
      </c>
      <c r="M838" s="870" t="s">
        <v>125</v>
      </c>
      <c r="N838" s="334">
        <v>3</v>
      </c>
      <c r="O838" s="334">
        <v>9</v>
      </c>
      <c r="P838" s="334">
        <v>1</v>
      </c>
      <c r="Q838" s="334">
        <v>1</v>
      </c>
      <c r="R838" s="126"/>
    </row>
    <row r="839" spans="1:18" s="173" customFormat="1" x14ac:dyDescent="0.25">
      <c r="A839" s="919"/>
      <c r="B839" s="920"/>
      <c r="C839" s="906" t="s">
        <v>631</v>
      </c>
      <c r="D839" s="884">
        <v>6</v>
      </c>
      <c r="E839" s="902">
        <v>200</v>
      </c>
      <c r="F839" s="902">
        <f t="shared" ref="F839:F902" si="73">D839*E839</f>
        <v>1200</v>
      </c>
      <c r="G839" s="612"/>
      <c r="H839" s="612"/>
      <c r="I839" s="612"/>
      <c r="J839" s="612"/>
      <c r="K839" s="612"/>
      <c r="L839" s="200">
        <v>12</v>
      </c>
      <c r="M839" s="870" t="s">
        <v>125</v>
      </c>
      <c r="N839" s="334">
        <v>3</v>
      </c>
      <c r="O839" s="334">
        <v>9</v>
      </c>
      <c r="P839" s="334">
        <v>1</v>
      </c>
      <c r="Q839" s="334">
        <v>1</v>
      </c>
      <c r="R839" s="126"/>
    </row>
    <row r="840" spans="1:18" s="173" customFormat="1" x14ac:dyDescent="0.25">
      <c r="A840" s="919"/>
      <c r="B840" s="920"/>
      <c r="C840" s="908" t="s">
        <v>559</v>
      </c>
      <c r="D840" s="918">
        <v>8</v>
      </c>
      <c r="E840" s="902">
        <v>150</v>
      </c>
      <c r="F840" s="902">
        <f t="shared" si="73"/>
        <v>1200</v>
      </c>
      <c r="G840" s="612"/>
      <c r="H840" s="612"/>
      <c r="I840" s="612"/>
      <c r="J840" s="612"/>
      <c r="K840" s="612"/>
      <c r="L840" s="200">
        <v>12</v>
      </c>
      <c r="M840" s="870" t="s">
        <v>125</v>
      </c>
      <c r="N840" s="334">
        <v>3</v>
      </c>
      <c r="O840" s="334">
        <v>9</v>
      </c>
      <c r="P840" s="334">
        <v>2</v>
      </c>
      <c r="Q840" s="334">
        <v>1</v>
      </c>
      <c r="R840" s="126"/>
    </row>
    <row r="841" spans="1:18" s="173" customFormat="1" ht="31.5" x14ac:dyDescent="0.25">
      <c r="A841" s="919"/>
      <c r="B841" s="920"/>
      <c r="C841" s="908" t="s">
        <v>560</v>
      </c>
      <c r="D841" s="918">
        <v>6</v>
      </c>
      <c r="E841" s="902">
        <v>125</v>
      </c>
      <c r="F841" s="902">
        <f t="shared" si="73"/>
        <v>750</v>
      </c>
      <c r="G841" s="612"/>
      <c r="H841" s="612"/>
      <c r="I841" s="612"/>
      <c r="J841" s="612"/>
      <c r="K841" s="612"/>
      <c r="L841" s="200">
        <v>12</v>
      </c>
      <c r="M841" s="870" t="s">
        <v>125</v>
      </c>
      <c r="N841" s="334">
        <v>3</v>
      </c>
      <c r="O841" s="334">
        <v>9</v>
      </c>
      <c r="P841" s="334">
        <v>2</v>
      </c>
      <c r="Q841" s="334">
        <v>1</v>
      </c>
      <c r="R841" s="126"/>
    </row>
    <row r="842" spans="1:18" s="173" customFormat="1" ht="31.5" x14ac:dyDescent="0.25">
      <c r="A842" s="919"/>
      <c r="B842" s="920"/>
      <c r="C842" s="908" t="s">
        <v>561</v>
      </c>
      <c r="D842" s="918">
        <v>40</v>
      </c>
      <c r="E842" s="902">
        <v>625</v>
      </c>
      <c r="F842" s="902">
        <f t="shared" si="73"/>
        <v>25000</v>
      </c>
      <c r="G842" s="612"/>
      <c r="H842" s="612"/>
      <c r="I842" s="612"/>
      <c r="J842" s="612"/>
      <c r="K842" s="612"/>
      <c r="L842" s="200">
        <v>12</v>
      </c>
      <c r="M842" s="870" t="s">
        <v>125</v>
      </c>
      <c r="N842" s="334">
        <v>3</v>
      </c>
      <c r="O842" s="334">
        <v>3</v>
      </c>
      <c r="P842" s="334">
        <v>1</v>
      </c>
      <c r="Q842" s="334">
        <v>1</v>
      </c>
      <c r="R842" s="126"/>
    </row>
    <row r="843" spans="1:18" s="173" customFormat="1" ht="31.5" x14ac:dyDescent="0.25">
      <c r="A843" s="919"/>
      <c r="B843" s="920"/>
      <c r="C843" s="908" t="s">
        <v>687</v>
      </c>
      <c r="D843" s="918">
        <v>20</v>
      </c>
      <c r="E843" s="902">
        <v>125</v>
      </c>
      <c r="F843" s="902">
        <f t="shared" si="73"/>
        <v>2500</v>
      </c>
      <c r="G843" s="612"/>
      <c r="H843" s="612"/>
      <c r="I843" s="612"/>
      <c r="J843" s="612"/>
      <c r="K843" s="612"/>
      <c r="L843" s="200">
        <v>12</v>
      </c>
      <c r="M843" s="870" t="s">
        <v>125</v>
      </c>
      <c r="N843" s="334">
        <v>3</v>
      </c>
      <c r="O843" s="334">
        <v>9</v>
      </c>
      <c r="P843" s="334">
        <v>2</v>
      </c>
      <c r="Q843" s="334">
        <v>1</v>
      </c>
      <c r="R843" s="126"/>
    </row>
    <row r="844" spans="1:18" s="173" customFormat="1" ht="31.5" x14ac:dyDescent="0.25">
      <c r="A844" s="919"/>
      <c r="B844" s="920"/>
      <c r="C844" s="908" t="s">
        <v>688</v>
      </c>
      <c r="D844" s="918">
        <v>20</v>
      </c>
      <c r="E844" s="902">
        <v>125</v>
      </c>
      <c r="F844" s="902">
        <f t="shared" si="73"/>
        <v>2500</v>
      </c>
      <c r="G844" s="612"/>
      <c r="H844" s="612"/>
      <c r="I844" s="612"/>
      <c r="J844" s="612"/>
      <c r="K844" s="612"/>
      <c r="L844" s="200">
        <v>12</v>
      </c>
      <c r="M844" s="870" t="s">
        <v>125</v>
      </c>
      <c r="N844" s="334">
        <v>3</v>
      </c>
      <c r="O844" s="334">
        <v>9</v>
      </c>
      <c r="P844" s="334">
        <v>2</v>
      </c>
      <c r="Q844" s="334">
        <v>1</v>
      </c>
      <c r="R844" s="126"/>
    </row>
    <row r="845" spans="1:18" s="173" customFormat="1" ht="31.5" x14ac:dyDescent="0.25">
      <c r="A845" s="919"/>
      <c r="B845" s="920"/>
      <c r="C845" s="908" t="s">
        <v>689</v>
      </c>
      <c r="D845" s="918">
        <v>20</v>
      </c>
      <c r="E845" s="902">
        <v>125</v>
      </c>
      <c r="F845" s="902">
        <f t="shared" si="73"/>
        <v>2500</v>
      </c>
      <c r="G845" s="612"/>
      <c r="H845" s="612"/>
      <c r="I845" s="612"/>
      <c r="J845" s="612"/>
      <c r="K845" s="612"/>
      <c r="L845" s="200">
        <v>12</v>
      </c>
      <c r="M845" s="870" t="s">
        <v>125</v>
      </c>
      <c r="N845" s="334">
        <v>3</v>
      </c>
      <c r="O845" s="334">
        <v>9</v>
      </c>
      <c r="P845" s="334">
        <v>2</v>
      </c>
      <c r="Q845" s="334">
        <v>1</v>
      </c>
      <c r="R845" s="126"/>
    </row>
    <row r="846" spans="1:18" s="173" customFormat="1" ht="31.5" x14ac:dyDescent="0.25">
      <c r="A846" s="919"/>
      <c r="B846" s="920"/>
      <c r="C846" s="908" t="s">
        <v>690</v>
      </c>
      <c r="D846" s="918">
        <v>20</v>
      </c>
      <c r="E846" s="902">
        <v>125</v>
      </c>
      <c r="F846" s="902">
        <f t="shared" si="73"/>
        <v>2500</v>
      </c>
      <c r="G846" s="612"/>
      <c r="H846" s="612"/>
      <c r="I846" s="612"/>
      <c r="J846" s="612"/>
      <c r="K846" s="612"/>
      <c r="L846" s="200">
        <v>12</v>
      </c>
      <c r="M846" s="870" t="s">
        <v>125</v>
      </c>
      <c r="N846" s="334">
        <v>3</v>
      </c>
      <c r="O846" s="334">
        <v>9</v>
      </c>
      <c r="P846" s="334">
        <v>2</v>
      </c>
      <c r="Q846" s="334">
        <v>1</v>
      </c>
      <c r="R846" s="126"/>
    </row>
    <row r="847" spans="1:18" s="173" customFormat="1" ht="31.5" x14ac:dyDescent="0.25">
      <c r="A847" s="919"/>
      <c r="B847" s="920"/>
      <c r="C847" s="908" t="s">
        <v>691</v>
      </c>
      <c r="D847" s="918">
        <v>20</v>
      </c>
      <c r="E847" s="902">
        <v>125</v>
      </c>
      <c r="F847" s="902">
        <f t="shared" si="73"/>
        <v>2500</v>
      </c>
      <c r="G847" s="612"/>
      <c r="H847" s="612"/>
      <c r="I847" s="612"/>
      <c r="J847" s="612"/>
      <c r="K847" s="612"/>
      <c r="L847" s="200">
        <v>12</v>
      </c>
      <c r="M847" s="870" t="s">
        <v>125</v>
      </c>
      <c r="N847" s="334">
        <v>3</v>
      </c>
      <c r="O847" s="334">
        <v>9</v>
      </c>
      <c r="P847" s="334">
        <v>2</v>
      </c>
      <c r="Q847" s="334">
        <v>1</v>
      </c>
      <c r="R847" s="126"/>
    </row>
    <row r="848" spans="1:18" s="173" customFormat="1" ht="31.5" x14ac:dyDescent="0.25">
      <c r="A848" s="919"/>
      <c r="B848" s="920"/>
      <c r="C848" s="908" t="s">
        <v>692</v>
      </c>
      <c r="D848" s="918">
        <v>20</v>
      </c>
      <c r="E848" s="902">
        <v>125</v>
      </c>
      <c r="F848" s="902">
        <f t="shared" si="73"/>
        <v>2500</v>
      </c>
      <c r="G848" s="612"/>
      <c r="H848" s="612"/>
      <c r="I848" s="612"/>
      <c r="J848" s="612"/>
      <c r="K848" s="612"/>
      <c r="L848" s="200">
        <v>12</v>
      </c>
      <c r="M848" s="870" t="s">
        <v>125</v>
      </c>
      <c r="N848" s="334">
        <v>3</v>
      </c>
      <c r="O848" s="334">
        <v>9</v>
      </c>
      <c r="P848" s="334">
        <v>2</v>
      </c>
      <c r="Q848" s="334">
        <v>1</v>
      </c>
      <c r="R848" s="126"/>
    </row>
    <row r="849" spans="1:18" s="173" customFormat="1" ht="31.5" x14ac:dyDescent="0.25">
      <c r="A849" s="919"/>
      <c r="B849" s="920"/>
      <c r="C849" s="908" t="s">
        <v>693</v>
      </c>
      <c r="D849" s="918">
        <v>20</v>
      </c>
      <c r="E849" s="902">
        <v>125</v>
      </c>
      <c r="F849" s="902">
        <f t="shared" si="73"/>
        <v>2500</v>
      </c>
      <c r="G849" s="612"/>
      <c r="H849" s="612"/>
      <c r="I849" s="612"/>
      <c r="J849" s="612"/>
      <c r="K849" s="612"/>
      <c r="L849" s="200">
        <v>12</v>
      </c>
      <c r="M849" s="870" t="s">
        <v>125</v>
      </c>
      <c r="N849" s="334">
        <v>3</v>
      </c>
      <c r="O849" s="334">
        <v>9</v>
      </c>
      <c r="P849" s="334">
        <v>2</v>
      </c>
      <c r="Q849" s="334">
        <v>1</v>
      </c>
      <c r="R849" s="126"/>
    </row>
    <row r="850" spans="1:18" s="173" customFormat="1" ht="31.5" x14ac:dyDescent="0.25">
      <c r="A850" s="919"/>
      <c r="B850" s="920"/>
      <c r="C850" s="908" t="s">
        <v>694</v>
      </c>
      <c r="D850" s="918">
        <v>20</v>
      </c>
      <c r="E850" s="902">
        <v>125</v>
      </c>
      <c r="F850" s="902">
        <f t="shared" si="73"/>
        <v>2500</v>
      </c>
      <c r="G850" s="612"/>
      <c r="H850" s="612"/>
      <c r="I850" s="612"/>
      <c r="J850" s="612"/>
      <c r="K850" s="612"/>
      <c r="L850" s="200">
        <v>12</v>
      </c>
      <c r="M850" s="870" t="s">
        <v>125</v>
      </c>
      <c r="N850" s="334">
        <v>3</v>
      </c>
      <c r="O850" s="334">
        <v>9</v>
      </c>
      <c r="P850" s="334">
        <v>2</v>
      </c>
      <c r="Q850" s="334">
        <v>1</v>
      </c>
      <c r="R850" s="126"/>
    </row>
    <row r="851" spans="1:18" s="173" customFormat="1" ht="31.5" x14ac:dyDescent="0.25">
      <c r="A851" s="919"/>
      <c r="B851" s="920"/>
      <c r="C851" s="908" t="s">
        <v>564</v>
      </c>
      <c r="D851" s="918">
        <v>8</v>
      </c>
      <c r="E851" s="902">
        <v>120</v>
      </c>
      <c r="F851" s="902">
        <f t="shared" si="73"/>
        <v>960</v>
      </c>
      <c r="G851" s="612"/>
      <c r="H851" s="612"/>
      <c r="I851" s="612"/>
      <c r="J851" s="612"/>
      <c r="K851" s="612"/>
      <c r="L851" s="200">
        <v>12</v>
      </c>
      <c r="M851" s="870" t="s">
        <v>125</v>
      </c>
      <c r="N851" s="334">
        <v>3</v>
      </c>
      <c r="O851" s="334">
        <v>9</v>
      </c>
      <c r="P851" s="334">
        <v>2</v>
      </c>
      <c r="Q851" s="334">
        <v>1</v>
      </c>
      <c r="R851" s="126"/>
    </row>
    <row r="852" spans="1:18" s="173" customFormat="1" ht="31.5" x14ac:dyDescent="0.25">
      <c r="A852" s="919"/>
      <c r="B852" s="920"/>
      <c r="C852" s="908" t="s">
        <v>565</v>
      </c>
      <c r="D852" s="918">
        <v>25</v>
      </c>
      <c r="E852" s="902">
        <v>100</v>
      </c>
      <c r="F852" s="902">
        <f t="shared" si="73"/>
        <v>2500</v>
      </c>
      <c r="G852" s="612"/>
      <c r="H852" s="612"/>
      <c r="I852" s="612"/>
      <c r="J852" s="612"/>
      <c r="K852" s="612"/>
      <c r="L852" s="200">
        <v>12</v>
      </c>
      <c r="M852" s="870" t="s">
        <v>125</v>
      </c>
      <c r="N852" s="334">
        <v>3</v>
      </c>
      <c r="O852" s="334">
        <v>9</v>
      </c>
      <c r="P852" s="334">
        <v>2</v>
      </c>
      <c r="Q852" s="334">
        <v>1</v>
      </c>
      <c r="R852" s="126"/>
    </row>
    <row r="853" spans="1:18" s="173" customFormat="1" x14ac:dyDescent="0.25">
      <c r="A853" s="919"/>
      <c r="B853" s="920"/>
      <c r="C853" s="908" t="s">
        <v>566</v>
      </c>
      <c r="D853" s="918">
        <v>30</v>
      </c>
      <c r="E853" s="902">
        <v>75</v>
      </c>
      <c r="F853" s="902">
        <f t="shared" si="73"/>
        <v>2250</v>
      </c>
      <c r="G853" s="612"/>
      <c r="H853" s="612"/>
      <c r="I853" s="612"/>
      <c r="J853" s="612"/>
      <c r="K853" s="612"/>
      <c r="L853" s="200">
        <v>12</v>
      </c>
      <c r="M853" s="870" t="s">
        <v>125</v>
      </c>
      <c r="N853" s="334">
        <v>3</v>
      </c>
      <c r="O853" s="334">
        <v>9</v>
      </c>
      <c r="P853" s="334">
        <v>2</v>
      </c>
      <c r="Q853" s="334">
        <v>1</v>
      </c>
      <c r="R853" s="126"/>
    </row>
    <row r="854" spans="1:18" s="173" customFormat="1" x14ac:dyDescent="0.25">
      <c r="A854" s="919"/>
      <c r="B854" s="920"/>
      <c r="C854" s="908" t="s">
        <v>567</v>
      </c>
      <c r="D854" s="918">
        <v>20</v>
      </c>
      <c r="E854" s="902">
        <v>75</v>
      </c>
      <c r="F854" s="902">
        <f t="shared" si="73"/>
        <v>1500</v>
      </c>
      <c r="G854" s="612"/>
      <c r="H854" s="612"/>
      <c r="I854" s="612"/>
      <c r="J854" s="612"/>
      <c r="K854" s="612"/>
      <c r="L854" s="200">
        <v>12</v>
      </c>
      <c r="M854" s="870" t="s">
        <v>125</v>
      </c>
      <c r="N854" s="334">
        <v>3</v>
      </c>
      <c r="O854" s="334">
        <v>9</v>
      </c>
      <c r="P854" s="334">
        <v>2</v>
      </c>
      <c r="Q854" s="334">
        <v>1</v>
      </c>
      <c r="R854" s="126"/>
    </row>
    <row r="855" spans="1:18" s="173" customFormat="1" x14ac:dyDescent="0.25">
      <c r="A855" s="919"/>
      <c r="B855" s="920"/>
      <c r="C855" s="908" t="s">
        <v>568</v>
      </c>
      <c r="D855" s="918">
        <v>2</v>
      </c>
      <c r="E855" s="902">
        <v>170</v>
      </c>
      <c r="F855" s="902">
        <f t="shared" si="73"/>
        <v>340</v>
      </c>
      <c r="G855" s="612"/>
      <c r="H855" s="612"/>
      <c r="I855" s="612"/>
      <c r="J855" s="612"/>
      <c r="K855" s="612"/>
      <c r="L855" s="200">
        <v>12</v>
      </c>
      <c r="M855" s="870" t="s">
        <v>125</v>
      </c>
      <c r="N855" s="334">
        <v>3</v>
      </c>
      <c r="O855" s="334">
        <v>9</v>
      </c>
      <c r="P855" s="334">
        <v>2</v>
      </c>
      <c r="Q855" s="334">
        <v>1</v>
      </c>
      <c r="R855" s="126"/>
    </row>
    <row r="856" spans="1:18" s="173" customFormat="1" x14ac:dyDescent="0.25">
      <c r="A856" s="919"/>
      <c r="B856" s="920"/>
      <c r="C856" s="908" t="s">
        <v>695</v>
      </c>
      <c r="D856" s="918">
        <v>1</v>
      </c>
      <c r="E856" s="902">
        <v>190</v>
      </c>
      <c r="F856" s="902">
        <f t="shared" si="73"/>
        <v>190</v>
      </c>
      <c r="G856" s="612"/>
      <c r="H856" s="612"/>
      <c r="I856" s="612"/>
      <c r="J856" s="612"/>
      <c r="K856" s="612"/>
      <c r="L856" s="200">
        <v>12</v>
      </c>
      <c r="M856" s="870" t="s">
        <v>125</v>
      </c>
      <c r="N856" s="334">
        <v>3</v>
      </c>
      <c r="O856" s="334">
        <v>9</v>
      </c>
      <c r="P856" s="334">
        <v>2</v>
      </c>
      <c r="Q856" s="334">
        <v>1</v>
      </c>
      <c r="R856" s="126"/>
    </row>
    <row r="857" spans="1:18" s="173" customFormat="1" x14ac:dyDescent="0.25">
      <c r="A857" s="919"/>
      <c r="B857" s="920"/>
      <c r="C857" s="908" t="s">
        <v>569</v>
      </c>
      <c r="D857" s="918">
        <v>20</v>
      </c>
      <c r="E857" s="902">
        <v>130</v>
      </c>
      <c r="F857" s="902">
        <f t="shared" si="73"/>
        <v>2600</v>
      </c>
      <c r="G857" s="612"/>
      <c r="H857" s="612"/>
      <c r="I857" s="612"/>
      <c r="J857" s="612"/>
      <c r="K857" s="612"/>
      <c r="L857" s="200">
        <v>12</v>
      </c>
      <c r="M857" s="870" t="s">
        <v>125</v>
      </c>
      <c r="N857" s="334">
        <v>3</v>
      </c>
      <c r="O857" s="334">
        <v>9</v>
      </c>
      <c r="P857" s="334">
        <v>2</v>
      </c>
      <c r="Q857" s="334">
        <v>1</v>
      </c>
      <c r="R857" s="126"/>
    </row>
    <row r="858" spans="1:18" s="173" customFormat="1" ht="31.5" x14ac:dyDescent="0.25">
      <c r="A858" s="919"/>
      <c r="B858" s="920"/>
      <c r="C858" s="908" t="s">
        <v>570</v>
      </c>
      <c r="D858" s="918">
        <v>10</v>
      </c>
      <c r="E858" s="902">
        <v>495</v>
      </c>
      <c r="F858" s="902">
        <f t="shared" si="73"/>
        <v>4950</v>
      </c>
      <c r="G858" s="612"/>
      <c r="H858" s="612"/>
      <c r="I858" s="612"/>
      <c r="J858" s="612"/>
      <c r="K858" s="612"/>
      <c r="L858" s="200">
        <v>12</v>
      </c>
      <c r="M858" s="870" t="s">
        <v>125</v>
      </c>
      <c r="N858" s="334">
        <v>3</v>
      </c>
      <c r="O858" s="334">
        <v>9</v>
      </c>
      <c r="P858" s="334">
        <v>2</v>
      </c>
      <c r="Q858" s="334">
        <v>1</v>
      </c>
      <c r="R858" s="126"/>
    </row>
    <row r="859" spans="1:18" s="173" customFormat="1" ht="31.5" x14ac:dyDescent="0.25">
      <c r="A859" s="919"/>
      <c r="B859" s="920"/>
      <c r="C859" s="908" t="s">
        <v>571</v>
      </c>
      <c r="D859" s="918">
        <v>15</v>
      </c>
      <c r="E859" s="902">
        <v>495</v>
      </c>
      <c r="F859" s="902">
        <f t="shared" si="73"/>
        <v>7425</v>
      </c>
      <c r="G859" s="612"/>
      <c r="H859" s="612"/>
      <c r="I859" s="612"/>
      <c r="J859" s="612"/>
      <c r="K859" s="612"/>
      <c r="L859" s="200">
        <v>12</v>
      </c>
      <c r="M859" s="870" t="s">
        <v>125</v>
      </c>
      <c r="N859" s="334">
        <v>3</v>
      </c>
      <c r="O859" s="334">
        <v>9</v>
      </c>
      <c r="P859" s="334">
        <v>2</v>
      </c>
      <c r="Q859" s="334">
        <v>1</v>
      </c>
      <c r="R859" s="126"/>
    </row>
    <row r="860" spans="1:18" s="173" customFormat="1" x14ac:dyDescent="0.25">
      <c r="A860" s="919"/>
      <c r="B860" s="920"/>
      <c r="C860" s="908" t="s">
        <v>572</v>
      </c>
      <c r="D860" s="918">
        <v>5</v>
      </c>
      <c r="E860" s="902">
        <v>3000</v>
      </c>
      <c r="F860" s="902">
        <f t="shared" si="73"/>
        <v>15000</v>
      </c>
      <c r="G860" s="612"/>
      <c r="H860" s="612"/>
      <c r="I860" s="612"/>
      <c r="J860" s="612"/>
      <c r="K860" s="612"/>
      <c r="L860" s="200">
        <v>12</v>
      </c>
      <c r="M860" s="870" t="s">
        <v>125</v>
      </c>
      <c r="N860" s="334">
        <v>3</v>
      </c>
      <c r="O860" s="334">
        <v>9</v>
      </c>
      <c r="P860" s="334">
        <v>2</v>
      </c>
      <c r="Q860" s="334">
        <v>1</v>
      </c>
      <c r="R860" s="126"/>
    </row>
    <row r="861" spans="1:18" s="173" customFormat="1" ht="31.5" x14ac:dyDescent="0.25">
      <c r="A861" s="919"/>
      <c r="B861" s="920"/>
      <c r="C861" s="908" t="s">
        <v>573</v>
      </c>
      <c r="D861" s="918">
        <v>15</v>
      </c>
      <c r="E861" s="902">
        <v>695</v>
      </c>
      <c r="F861" s="902">
        <f t="shared" si="73"/>
        <v>10425</v>
      </c>
      <c r="G861" s="612"/>
      <c r="H861" s="612"/>
      <c r="I861" s="612"/>
      <c r="J861" s="612"/>
      <c r="K861" s="612"/>
      <c r="L861" s="200">
        <v>12</v>
      </c>
      <c r="M861" s="870" t="s">
        <v>125</v>
      </c>
      <c r="N861" s="334">
        <v>3</v>
      </c>
      <c r="O861" s="334">
        <v>9</v>
      </c>
      <c r="P861" s="334">
        <v>2</v>
      </c>
      <c r="Q861" s="334">
        <v>1</v>
      </c>
      <c r="R861" s="126"/>
    </row>
    <row r="862" spans="1:18" s="173" customFormat="1" ht="31.5" x14ac:dyDescent="0.25">
      <c r="A862" s="919"/>
      <c r="B862" s="920"/>
      <c r="C862" s="908" t="s">
        <v>574</v>
      </c>
      <c r="D862" s="918">
        <v>5</v>
      </c>
      <c r="E862" s="902">
        <v>100</v>
      </c>
      <c r="F862" s="902">
        <f t="shared" si="73"/>
        <v>500</v>
      </c>
      <c r="G862" s="612"/>
      <c r="H862" s="612"/>
      <c r="I862" s="612"/>
      <c r="J862" s="612"/>
      <c r="K862" s="612"/>
      <c r="L862" s="200">
        <v>12</v>
      </c>
      <c r="M862" s="870" t="s">
        <v>125</v>
      </c>
      <c r="N862" s="334">
        <v>3</v>
      </c>
      <c r="O862" s="334">
        <v>9</v>
      </c>
      <c r="P862" s="334">
        <v>2</v>
      </c>
      <c r="Q862" s="334">
        <v>1</v>
      </c>
      <c r="R862" s="126"/>
    </row>
    <row r="863" spans="1:18" s="173" customFormat="1" ht="31.5" x14ac:dyDescent="0.25">
      <c r="A863" s="919"/>
      <c r="B863" s="920"/>
      <c r="C863" s="908" t="s">
        <v>575</v>
      </c>
      <c r="D863" s="918">
        <v>4</v>
      </c>
      <c r="E863" s="902">
        <v>75</v>
      </c>
      <c r="F863" s="902">
        <f t="shared" si="73"/>
        <v>300</v>
      </c>
      <c r="G863" s="612"/>
      <c r="H863" s="612"/>
      <c r="I863" s="612"/>
      <c r="J863" s="612"/>
      <c r="K863" s="612"/>
      <c r="L863" s="200">
        <v>12</v>
      </c>
      <c r="M863" s="870" t="s">
        <v>125</v>
      </c>
      <c r="N863" s="334">
        <v>3</v>
      </c>
      <c r="O863" s="334">
        <v>9</v>
      </c>
      <c r="P863" s="334">
        <v>2</v>
      </c>
      <c r="Q863" s="334">
        <v>1</v>
      </c>
      <c r="R863" s="126"/>
    </row>
    <row r="864" spans="1:18" s="173" customFormat="1" x14ac:dyDescent="0.25">
      <c r="A864" s="919"/>
      <c r="B864" s="920"/>
      <c r="C864" s="908" t="s">
        <v>576</v>
      </c>
      <c r="D864" s="918">
        <v>5</v>
      </c>
      <c r="E864" s="902">
        <v>175</v>
      </c>
      <c r="F864" s="902">
        <f t="shared" si="73"/>
        <v>875</v>
      </c>
      <c r="G864" s="612"/>
      <c r="H864" s="612"/>
      <c r="I864" s="612"/>
      <c r="J864" s="612"/>
      <c r="K864" s="612"/>
      <c r="L864" s="200">
        <v>12</v>
      </c>
      <c r="M864" s="870" t="s">
        <v>125</v>
      </c>
      <c r="N864" s="334">
        <v>3</v>
      </c>
      <c r="O864" s="334">
        <v>9</v>
      </c>
      <c r="P864" s="334">
        <v>2</v>
      </c>
      <c r="Q864" s="334">
        <v>1</v>
      </c>
      <c r="R864" s="126"/>
    </row>
    <row r="865" spans="1:18" s="173" customFormat="1" ht="47.25" x14ac:dyDescent="0.25">
      <c r="A865" s="919"/>
      <c r="B865" s="920"/>
      <c r="C865" s="906" t="s">
        <v>696</v>
      </c>
      <c r="D865" s="918">
        <v>24</v>
      </c>
      <c r="E865" s="902">
        <v>1200</v>
      </c>
      <c r="F865" s="902">
        <f t="shared" si="73"/>
        <v>28800</v>
      </c>
      <c r="G865" s="612"/>
      <c r="H865" s="612"/>
      <c r="I865" s="612"/>
      <c r="J865" s="612"/>
      <c r="K865" s="612"/>
      <c r="L865" s="200">
        <v>12</v>
      </c>
      <c r="M865" s="870" t="s">
        <v>125</v>
      </c>
      <c r="N865" s="334">
        <v>3</v>
      </c>
      <c r="O865" s="334">
        <v>9</v>
      </c>
      <c r="P865" s="334">
        <v>2</v>
      </c>
      <c r="Q865" s="334">
        <v>1</v>
      </c>
      <c r="R865" s="126"/>
    </row>
    <row r="866" spans="1:18" s="173" customFormat="1" ht="31.5" x14ac:dyDescent="0.25">
      <c r="A866" s="919"/>
      <c r="B866" s="920"/>
      <c r="C866" s="906" t="s">
        <v>577</v>
      </c>
      <c r="D866" s="918">
        <v>12</v>
      </c>
      <c r="E866" s="902">
        <v>1200</v>
      </c>
      <c r="F866" s="902">
        <f t="shared" si="73"/>
        <v>14400</v>
      </c>
      <c r="G866" s="612"/>
      <c r="H866" s="612"/>
      <c r="I866" s="612"/>
      <c r="J866" s="612"/>
      <c r="K866" s="612"/>
      <c r="L866" s="200">
        <v>12</v>
      </c>
      <c r="M866" s="870" t="s">
        <v>125</v>
      </c>
      <c r="N866" s="334">
        <v>3</v>
      </c>
      <c r="O866" s="334">
        <v>9</v>
      </c>
      <c r="P866" s="334">
        <v>2</v>
      </c>
      <c r="Q866" s="334">
        <v>1</v>
      </c>
      <c r="R866" s="126"/>
    </row>
    <row r="867" spans="1:18" s="173" customFormat="1" x14ac:dyDescent="0.25">
      <c r="A867" s="919"/>
      <c r="B867" s="920"/>
      <c r="C867" s="908" t="s">
        <v>578</v>
      </c>
      <c r="D867" s="918">
        <v>4</v>
      </c>
      <c r="E867" s="902">
        <v>12000</v>
      </c>
      <c r="F867" s="902">
        <f t="shared" si="73"/>
        <v>48000</v>
      </c>
      <c r="G867" s="612"/>
      <c r="H867" s="612"/>
      <c r="I867" s="612"/>
      <c r="J867" s="612"/>
      <c r="K867" s="612"/>
      <c r="L867" s="200">
        <v>12</v>
      </c>
      <c r="M867" s="870" t="s">
        <v>125</v>
      </c>
      <c r="N867" s="334">
        <v>3</v>
      </c>
      <c r="O867" s="334">
        <v>9</v>
      </c>
      <c r="P867" s="334">
        <v>2</v>
      </c>
      <c r="Q867" s="334">
        <v>1</v>
      </c>
      <c r="R867" s="126"/>
    </row>
    <row r="868" spans="1:18" s="173" customFormat="1" x14ac:dyDescent="0.25">
      <c r="A868" s="919"/>
      <c r="B868" s="920"/>
      <c r="C868" s="908" t="s">
        <v>579</v>
      </c>
      <c r="D868" s="918">
        <v>6</v>
      </c>
      <c r="E868" s="902">
        <v>75</v>
      </c>
      <c r="F868" s="902">
        <f t="shared" si="73"/>
        <v>450</v>
      </c>
      <c r="G868" s="612"/>
      <c r="H868" s="612"/>
      <c r="I868" s="612"/>
      <c r="J868" s="612"/>
      <c r="K868" s="612"/>
      <c r="L868" s="200">
        <v>12</v>
      </c>
      <c r="M868" s="870" t="s">
        <v>125</v>
      </c>
      <c r="N868" s="334">
        <v>3</v>
      </c>
      <c r="O868" s="334">
        <v>9</v>
      </c>
      <c r="P868" s="334">
        <v>2</v>
      </c>
      <c r="Q868" s="334">
        <v>1</v>
      </c>
      <c r="R868" s="126"/>
    </row>
    <row r="869" spans="1:18" s="173" customFormat="1" x14ac:dyDescent="0.25">
      <c r="A869" s="919"/>
      <c r="B869" s="920"/>
      <c r="C869" s="908" t="s">
        <v>580</v>
      </c>
      <c r="D869" s="884">
        <v>10</v>
      </c>
      <c r="E869" s="902">
        <v>450</v>
      </c>
      <c r="F869" s="902">
        <f t="shared" si="73"/>
        <v>4500</v>
      </c>
      <c r="G869" s="612"/>
      <c r="H869" s="612"/>
      <c r="I869" s="612"/>
      <c r="J869" s="612"/>
      <c r="K869" s="612"/>
      <c r="L869" s="200">
        <v>12</v>
      </c>
      <c r="M869" s="870" t="s">
        <v>125</v>
      </c>
      <c r="N869" s="334">
        <v>3</v>
      </c>
      <c r="O869" s="334">
        <v>3</v>
      </c>
      <c r="P869" s="334">
        <v>1</v>
      </c>
      <c r="Q869" s="334">
        <v>1</v>
      </c>
      <c r="R869" s="126"/>
    </row>
    <row r="870" spans="1:18" s="173" customFormat="1" x14ac:dyDescent="0.25">
      <c r="A870" s="919"/>
      <c r="B870" s="920"/>
      <c r="C870" s="908" t="s">
        <v>581</v>
      </c>
      <c r="D870" s="918">
        <v>10</v>
      </c>
      <c r="E870" s="902">
        <v>800</v>
      </c>
      <c r="F870" s="902">
        <f t="shared" si="73"/>
        <v>8000</v>
      </c>
      <c r="G870" s="612"/>
      <c r="H870" s="612"/>
      <c r="I870" s="612"/>
      <c r="J870" s="612"/>
      <c r="K870" s="612"/>
      <c r="L870" s="200">
        <v>12</v>
      </c>
      <c r="M870" s="870" t="s">
        <v>125</v>
      </c>
      <c r="N870" s="334">
        <v>3</v>
      </c>
      <c r="O870" s="334">
        <v>3</v>
      </c>
      <c r="P870" s="334">
        <v>1</v>
      </c>
      <c r="Q870" s="334">
        <v>1</v>
      </c>
      <c r="R870" s="126"/>
    </row>
    <row r="871" spans="1:18" s="173" customFormat="1" ht="31.5" x14ac:dyDescent="0.25">
      <c r="A871" s="919"/>
      <c r="B871" s="920"/>
      <c r="C871" s="908" t="s">
        <v>582</v>
      </c>
      <c r="D871" s="918">
        <v>4</v>
      </c>
      <c r="E871" s="902">
        <v>150</v>
      </c>
      <c r="F871" s="902">
        <f t="shared" si="73"/>
        <v>600</v>
      </c>
      <c r="G871" s="612"/>
      <c r="H871" s="612"/>
      <c r="I871" s="612"/>
      <c r="J871" s="612"/>
      <c r="K871" s="612"/>
      <c r="L871" s="200">
        <v>12</v>
      </c>
      <c r="M871" s="870" t="s">
        <v>125</v>
      </c>
      <c r="N871" s="334">
        <v>3</v>
      </c>
      <c r="O871" s="334">
        <v>9</v>
      </c>
      <c r="P871" s="334">
        <v>2</v>
      </c>
      <c r="Q871" s="334">
        <v>1</v>
      </c>
      <c r="R871" s="126"/>
    </row>
    <row r="872" spans="1:18" s="173" customFormat="1" ht="31.5" x14ac:dyDescent="0.25">
      <c r="A872" s="919"/>
      <c r="B872" s="920"/>
      <c r="C872" s="908" t="s">
        <v>583</v>
      </c>
      <c r="D872" s="918">
        <v>20</v>
      </c>
      <c r="E872" s="902">
        <v>195</v>
      </c>
      <c r="F872" s="902">
        <f t="shared" si="73"/>
        <v>3900</v>
      </c>
      <c r="G872" s="612"/>
      <c r="H872" s="612"/>
      <c r="I872" s="612"/>
      <c r="J872" s="612"/>
      <c r="K872" s="612"/>
      <c r="L872" s="200">
        <v>12</v>
      </c>
      <c r="M872" s="870" t="s">
        <v>125</v>
      </c>
      <c r="N872" s="334">
        <v>3</v>
      </c>
      <c r="O872" s="334">
        <v>9</v>
      </c>
      <c r="P872" s="334">
        <v>2</v>
      </c>
      <c r="Q872" s="334">
        <v>1</v>
      </c>
      <c r="R872" s="126"/>
    </row>
    <row r="873" spans="1:18" s="173" customFormat="1" ht="31.5" x14ac:dyDescent="0.25">
      <c r="A873" s="919"/>
      <c r="B873" s="920"/>
      <c r="C873" s="906" t="s">
        <v>584</v>
      </c>
      <c r="D873" s="918">
        <v>15</v>
      </c>
      <c r="E873" s="902">
        <v>325</v>
      </c>
      <c r="F873" s="902">
        <f t="shared" si="73"/>
        <v>4875</v>
      </c>
      <c r="G873" s="612"/>
      <c r="H873" s="612"/>
      <c r="I873" s="612"/>
      <c r="J873" s="612"/>
      <c r="K873" s="612"/>
      <c r="L873" s="200">
        <v>12</v>
      </c>
      <c r="M873" s="870" t="s">
        <v>125</v>
      </c>
      <c r="N873" s="921"/>
      <c r="O873" s="921"/>
      <c r="P873" s="921"/>
      <c r="Q873" s="921"/>
      <c r="R873" s="126"/>
    </row>
    <row r="874" spans="1:18" s="173" customFormat="1" x14ac:dyDescent="0.25">
      <c r="A874" s="919"/>
      <c r="B874" s="920"/>
      <c r="C874" s="908" t="s">
        <v>585</v>
      </c>
      <c r="D874" s="918">
        <v>4</v>
      </c>
      <c r="E874" s="902">
        <v>285</v>
      </c>
      <c r="F874" s="902">
        <f t="shared" si="73"/>
        <v>1140</v>
      </c>
      <c r="G874" s="612"/>
      <c r="H874" s="612"/>
      <c r="I874" s="612"/>
      <c r="J874" s="612"/>
      <c r="K874" s="612"/>
      <c r="L874" s="200">
        <v>12</v>
      </c>
      <c r="M874" s="870" t="s">
        <v>125</v>
      </c>
      <c r="N874" s="334">
        <v>3</v>
      </c>
      <c r="O874" s="334">
        <v>9</v>
      </c>
      <c r="P874" s="334">
        <v>2</v>
      </c>
      <c r="Q874" s="334">
        <v>1</v>
      </c>
      <c r="R874" s="126"/>
    </row>
    <row r="875" spans="1:18" s="173" customFormat="1" x14ac:dyDescent="0.25">
      <c r="A875" s="919"/>
      <c r="B875" s="920"/>
      <c r="C875" s="908" t="s">
        <v>586</v>
      </c>
      <c r="D875" s="884">
        <v>4</v>
      </c>
      <c r="E875" s="902">
        <v>40</v>
      </c>
      <c r="F875" s="902">
        <f t="shared" si="73"/>
        <v>160</v>
      </c>
      <c r="G875" s="612"/>
      <c r="H875" s="612"/>
      <c r="I875" s="612"/>
      <c r="J875" s="612"/>
      <c r="K875" s="612"/>
      <c r="L875" s="200">
        <v>12</v>
      </c>
      <c r="M875" s="870" t="s">
        <v>125</v>
      </c>
      <c r="N875" s="334">
        <v>3</v>
      </c>
      <c r="O875" s="334">
        <v>9</v>
      </c>
      <c r="P875" s="334">
        <v>2</v>
      </c>
      <c r="Q875" s="334">
        <v>1</v>
      </c>
      <c r="R875" s="126"/>
    </row>
    <row r="876" spans="1:18" s="173" customFormat="1" x14ac:dyDescent="0.25">
      <c r="A876" s="919"/>
      <c r="B876" s="920"/>
      <c r="C876" s="908" t="s">
        <v>587</v>
      </c>
      <c r="D876" s="918">
        <v>25</v>
      </c>
      <c r="E876" s="902">
        <v>15</v>
      </c>
      <c r="F876" s="902">
        <f t="shared" si="73"/>
        <v>375</v>
      </c>
      <c r="G876" s="612"/>
      <c r="H876" s="612"/>
      <c r="I876" s="612"/>
      <c r="J876" s="612"/>
      <c r="K876" s="612"/>
      <c r="L876" s="200">
        <v>12</v>
      </c>
      <c r="M876" s="870" t="s">
        <v>125</v>
      </c>
      <c r="N876" s="334">
        <v>3</v>
      </c>
      <c r="O876" s="334">
        <v>9</v>
      </c>
      <c r="P876" s="334">
        <v>2</v>
      </c>
      <c r="Q876" s="334">
        <v>1</v>
      </c>
      <c r="R876" s="126"/>
    </row>
    <row r="877" spans="1:18" s="173" customFormat="1" x14ac:dyDescent="0.25">
      <c r="A877" s="919"/>
      <c r="B877" s="920"/>
      <c r="C877" s="908" t="s">
        <v>588</v>
      </c>
      <c r="D877" s="918">
        <v>15</v>
      </c>
      <c r="E877" s="902">
        <v>65</v>
      </c>
      <c r="F877" s="902">
        <f t="shared" si="73"/>
        <v>975</v>
      </c>
      <c r="G877" s="612"/>
      <c r="H877" s="612"/>
      <c r="I877" s="612"/>
      <c r="J877" s="612"/>
      <c r="K877" s="612"/>
      <c r="L877" s="200">
        <v>12</v>
      </c>
      <c r="M877" s="870" t="s">
        <v>125</v>
      </c>
      <c r="N877" s="334">
        <v>3</v>
      </c>
      <c r="O877" s="334">
        <v>9</v>
      </c>
      <c r="P877" s="334">
        <v>2</v>
      </c>
      <c r="Q877" s="334">
        <v>1</v>
      </c>
      <c r="R877" s="126"/>
    </row>
    <row r="878" spans="1:18" s="173" customFormat="1" ht="31.5" x14ac:dyDescent="0.25">
      <c r="A878" s="919"/>
      <c r="B878" s="920"/>
      <c r="C878" s="906" t="s">
        <v>697</v>
      </c>
      <c r="D878" s="918">
        <v>15</v>
      </c>
      <c r="E878" s="902">
        <v>125</v>
      </c>
      <c r="F878" s="902">
        <f t="shared" si="73"/>
        <v>1875</v>
      </c>
      <c r="G878" s="612"/>
      <c r="H878" s="612"/>
      <c r="I878" s="612"/>
      <c r="J878" s="612"/>
      <c r="K878" s="612"/>
      <c r="L878" s="200">
        <v>12</v>
      </c>
      <c r="M878" s="870" t="s">
        <v>125</v>
      </c>
      <c r="N878" s="334">
        <v>3</v>
      </c>
      <c r="O878" s="334">
        <v>9</v>
      </c>
      <c r="P878" s="334">
        <v>2</v>
      </c>
      <c r="Q878" s="334">
        <v>1</v>
      </c>
      <c r="R878" s="126"/>
    </row>
    <row r="879" spans="1:18" s="173" customFormat="1" x14ac:dyDescent="0.25">
      <c r="A879" s="919"/>
      <c r="B879" s="920"/>
      <c r="C879" s="908" t="s">
        <v>698</v>
      </c>
      <c r="D879" s="884">
        <v>25</v>
      </c>
      <c r="E879" s="902">
        <v>750</v>
      </c>
      <c r="F879" s="902">
        <f t="shared" si="73"/>
        <v>18750</v>
      </c>
      <c r="G879" s="612"/>
      <c r="H879" s="612"/>
      <c r="I879" s="612"/>
      <c r="J879" s="612"/>
      <c r="K879" s="612"/>
      <c r="L879" s="200">
        <v>12</v>
      </c>
      <c r="M879" s="870" t="s">
        <v>125</v>
      </c>
      <c r="N879" s="334">
        <v>2</v>
      </c>
      <c r="O879" s="334">
        <v>8</v>
      </c>
      <c r="P879" s="334">
        <v>5</v>
      </c>
      <c r="Q879" s="334">
        <v>3</v>
      </c>
      <c r="R879" s="126"/>
    </row>
    <row r="880" spans="1:18" s="173" customFormat="1" ht="31.5" x14ac:dyDescent="0.25">
      <c r="A880" s="919"/>
      <c r="B880" s="920"/>
      <c r="C880" s="908" t="s">
        <v>699</v>
      </c>
      <c r="D880" s="918">
        <v>15</v>
      </c>
      <c r="E880" s="902">
        <v>800</v>
      </c>
      <c r="F880" s="902">
        <f t="shared" si="73"/>
        <v>12000</v>
      </c>
      <c r="G880" s="612"/>
      <c r="H880" s="612"/>
      <c r="I880" s="612"/>
      <c r="J880" s="612"/>
      <c r="K880" s="612"/>
      <c r="L880" s="200">
        <v>12</v>
      </c>
      <c r="M880" s="870" t="s">
        <v>125</v>
      </c>
      <c r="N880" s="334">
        <v>2</v>
      </c>
      <c r="O880" s="334">
        <v>8</v>
      </c>
      <c r="P880" s="334">
        <v>5</v>
      </c>
      <c r="Q880" s="334">
        <v>3</v>
      </c>
      <c r="R880" s="126"/>
    </row>
    <row r="881" spans="1:18" s="173" customFormat="1" ht="31.5" x14ac:dyDescent="0.25">
      <c r="A881" s="919"/>
      <c r="B881" s="920"/>
      <c r="C881" s="908" t="s">
        <v>700</v>
      </c>
      <c r="D881" s="918">
        <v>15</v>
      </c>
      <c r="E881" s="902">
        <v>1000</v>
      </c>
      <c r="F881" s="902">
        <f t="shared" si="73"/>
        <v>15000</v>
      </c>
      <c r="G881" s="612"/>
      <c r="H881" s="612"/>
      <c r="I881" s="612"/>
      <c r="J881" s="612"/>
      <c r="K881" s="612"/>
      <c r="L881" s="200">
        <v>12</v>
      </c>
      <c r="M881" s="870" t="s">
        <v>125</v>
      </c>
      <c r="N881" s="334">
        <v>2</v>
      </c>
      <c r="O881" s="334">
        <v>8</v>
      </c>
      <c r="P881" s="334">
        <v>5</v>
      </c>
      <c r="Q881" s="334">
        <v>3</v>
      </c>
      <c r="R881" s="126"/>
    </row>
    <row r="882" spans="1:18" s="173" customFormat="1" x14ac:dyDescent="0.25">
      <c r="A882" s="919"/>
      <c r="B882" s="920"/>
      <c r="C882" s="908" t="s">
        <v>701</v>
      </c>
      <c r="D882" s="918">
        <v>3</v>
      </c>
      <c r="E882" s="902">
        <v>1000</v>
      </c>
      <c r="F882" s="902">
        <f t="shared" si="73"/>
        <v>3000</v>
      </c>
      <c r="G882" s="612"/>
      <c r="H882" s="612"/>
      <c r="I882" s="612"/>
      <c r="J882" s="612"/>
      <c r="K882" s="612"/>
      <c r="L882" s="200">
        <v>12</v>
      </c>
      <c r="M882" s="870" t="s">
        <v>125</v>
      </c>
      <c r="N882" s="334">
        <v>2</v>
      </c>
      <c r="O882" s="334">
        <v>8</v>
      </c>
      <c r="P882" s="334">
        <v>5</v>
      </c>
      <c r="Q882" s="334">
        <v>3</v>
      </c>
      <c r="R882" s="126"/>
    </row>
    <row r="883" spans="1:18" s="173" customFormat="1" ht="31.5" x14ac:dyDescent="0.25">
      <c r="A883" s="919"/>
      <c r="B883" s="920"/>
      <c r="C883" s="908" t="s">
        <v>702</v>
      </c>
      <c r="D883" s="918">
        <v>10</v>
      </c>
      <c r="E883" s="902">
        <v>1200</v>
      </c>
      <c r="F883" s="902">
        <f t="shared" si="73"/>
        <v>12000</v>
      </c>
      <c r="G883" s="612"/>
      <c r="H883" s="612"/>
      <c r="I883" s="612"/>
      <c r="J883" s="612"/>
      <c r="K883" s="612"/>
      <c r="L883" s="200">
        <v>12</v>
      </c>
      <c r="M883" s="870" t="s">
        <v>125</v>
      </c>
      <c r="N883" s="334">
        <v>2</v>
      </c>
      <c r="O883" s="334">
        <v>8</v>
      </c>
      <c r="P883" s="334">
        <v>5</v>
      </c>
      <c r="Q883" s="334">
        <v>3</v>
      </c>
      <c r="R883" s="126"/>
    </row>
    <row r="884" spans="1:18" s="173" customFormat="1" x14ac:dyDescent="0.25">
      <c r="A884" s="919"/>
      <c r="B884" s="920"/>
      <c r="C884" s="908" t="s">
        <v>703</v>
      </c>
      <c r="D884" s="918">
        <v>25</v>
      </c>
      <c r="E884" s="902">
        <v>300</v>
      </c>
      <c r="F884" s="902">
        <f t="shared" si="73"/>
        <v>7500</v>
      </c>
      <c r="G884" s="612"/>
      <c r="H884" s="612"/>
      <c r="I884" s="612"/>
      <c r="J884" s="612"/>
      <c r="K884" s="612"/>
      <c r="L884" s="200">
        <v>12</v>
      </c>
      <c r="M884" s="870" t="s">
        <v>125</v>
      </c>
      <c r="N884" s="334">
        <v>2</v>
      </c>
      <c r="O884" s="334">
        <v>8</v>
      </c>
      <c r="P884" s="334">
        <v>5</v>
      </c>
      <c r="Q884" s="334">
        <v>3</v>
      </c>
      <c r="R884" s="126"/>
    </row>
    <row r="885" spans="1:18" s="173" customFormat="1" ht="31.5" x14ac:dyDescent="0.25">
      <c r="A885" s="919"/>
      <c r="B885" s="920"/>
      <c r="C885" s="908" t="s">
        <v>704</v>
      </c>
      <c r="D885" s="918">
        <v>6</v>
      </c>
      <c r="E885" s="902">
        <f>12*145</f>
        <v>1740</v>
      </c>
      <c r="F885" s="902">
        <f t="shared" si="73"/>
        <v>10440</v>
      </c>
      <c r="G885" s="612"/>
      <c r="H885" s="612"/>
      <c r="I885" s="612"/>
      <c r="J885" s="612"/>
      <c r="K885" s="612"/>
      <c r="L885" s="200">
        <v>12</v>
      </c>
      <c r="M885" s="870" t="s">
        <v>125</v>
      </c>
      <c r="N885" s="334">
        <v>2</v>
      </c>
      <c r="O885" s="334">
        <v>8</v>
      </c>
      <c r="P885" s="334">
        <v>5</v>
      </c>
      <c r="Q885" s="334">
        <v>3</v>
      </c>
      <c r="R885" s="126"/>
    </row>
    <row r="886" spans="1:18" s="173" customFormat="1" ht="31.5" x14ac:dyDescent="0.25">
      <c r="A886" s="919"/>
      <c r="B886" s="920"/>
      <c r="C886" s="908" t="s">
        <v>705</v>
      </c>
      <c r="D886" s="918">
        <v>15</v>
      </c>
      <c r="E886" s="902">
        <f>12*500</f>
        <v>6000</v>
      </c>
      <c r="F886" s="902">
        <f t="shared" si="73"/>
        <v>90000</v>
      </c>
      <c r="G886" s="612"/>
      <c r="H886" s="612"/>
      <c r="I886" s="612"/>
      <c r="J886" s="612"/>
      <c r="K886" s="612"/>
      <c r="L886" s="200">
        <v>12</v>
      </c>
      <c r="M886" s="870" t="s">
        <v>125</v>
      </c>
      <c r="N886" s="334">
        <v>2</v>
      </c>
      <c r="O886" s="334">
        <v>8</v>
      </c>
      <c r="P886" s="334">
        <v>5</v>
      </c>
      <c r="Q886" s="334">
        <v>3</v>
      </c>
      <c r="R886" s="126"/>
    </row>
    <row r="887" spans="1:18" s="173" customFormat="1" ht="33" customHeight="1" x14ac:dyDescent="0.25">
      <c r="A887" s="919"/>
      <c r="B887" s="920"/>
      <c r="C887" s="908" t="s">
        <v>706</v>
      </c>
      <c r="D887" s="918">
        <v>15</v>
      </c>
      <c r="E887" s="902">
        <v>2000</v>
      </c>
      <c r="F887" s="902">
        <f t="shared" si="73"/>
        <v>30000</v>
      </c>
      <c r="G887" s="612"/>
      <c r="H887" s="612"/>
      <c r="I887" s="612"/>
      <c r="J887" s="612"/>
      <c r="K887" s="612"/>
      <c r="L887" s="200">
        <v>12</v>
      </c>
      <c r="M887" s="870" t="s">
        <v>125</v>
      </c>
      <c r="N887" s="334">
        <v>2</v>
      </c>
      <c r="O887" s="334">
        <v>8</v>
      </c>
      <c r="P887" s="334">
        <v>5</v>
      </c>
      <c r="Q887" s="334">
        <v>3</v>
      </c>
      <c r="R887" s="126"/>
    </row>
    <row r="888" spans="1:18" s="173" customFormat="1" ht="31.5" x14ac:dyDescent="0.25">
      <c r="A888" s="919"/>
      <c r="B888" s="920"/>
      <c r="C888" s="908" t="s">
        <v>707</v>
      </c>
      <c r="D888" s="918">
        <v>8</v>
      </c>
      <c r="E888" s="902">
        <v>45</v>
      </c>
      <c r="F888" s="902">
        <f t="shared" si="73"/>
        <v>360</v>
      </c>
      <c r="G888" s="612"/>
      <c r="H888" s="612"/>
      <c r="I888" s="612"/>
      <c r="J888" s="612"/>
      <c r="K888" s="612"/>
      <c r="L888" s="200">
        <v>12</v>
      </c>
      <c r="M888" s="870" t="s">
        <v>125</v>
      </c>
      <c r="N888" s="921"/>
      <c r="O888" s="921"/>
      <c r="P888" s="921"/>
      <c r="Q888" s="921"/>
      <c r="R888" s="126"/>
    </row>
    <row r="889" spans="1:18" s="173" customFormat="1" x14ac:dyDescent="0.25">
      <c r="A889" s="919"/>
      <c r="B889" s="920"/>
      <c r="C889" s="908" t="s">
        <v>708</v>
      </c>
      <c r="D889" s="918">
        <v>10</v>
      </c>
      <c r="E889" s="902">
        <v>15</v>
      </c>
      <c r="F889" s="902">
        <f t="shared" si="73"/>
        <v>150</v>
      </c>
      <c r="G889" s="612"/>
      <c r="H889" s="612"/>
      <c r="I889" s="612"/>
      <c r="J889" s="612"/>
      <c r="K889" s="612"/>
      <c r="L889" s="200">
        <v>12</v>
      </c>
      <c r="M889" s="870" t="s">
        <v>125</v>
      </c>
      <c r="N889" s="334">
        <v>3</v>
      </c>
      <c r="O889" s="334">
        <v>4</v>
      </c>
      <c r="P889" s="334">
        <v>1</v>
      </c>
      <c r="Q889" s="334">
        <v>1</v>
      </c>
      <c r="R889" s="126"/>
    </row>
    <row r="890" spans="1:18" s="173" customFormat="1" x14ac:dyDescent="0.25">
      <c r="A890" s="919"/>
      <c r="B890" s="920"/>
      <c r="C890" s="908" t="s">
        <v>709</v>
      </c>
      <c r="D890" s="918">
        <v>10</v>
      </c>
      <c r="E890" s="902">
        <v>1500</v>
      </c>
      <c r="F890" s="902">
        <f t="shared" si="73"/>
        <v>15000</v>
      </c>
      <c r="G890" s="612"/>
      <c r="H890" s="612"/>
      <c r="I890" s="612"/>
      <c r="J890" s="612"/>
      <c r="K890" s="612"/>
      <c r="L890" s="200">
        <v>12</v>
      </c>
      <c r="M890" s="870" t="s">
        <v>125</v>
      </c>
      <c r="N890" s="334">
        <v>3</v>
      </c>
      <c r="O890" s="334">
        <v>4</v>
      </c>
      <c r="P890" s="334">
        <v>1</v>
      </c>
      <c r="Q890" s="334">
        <v>1</v>
      </c>
      <c r="R890" s="126"/>
    </row>
    <row r="891" spans="1:18" s="173" customFormat="1" ht="31.5" x14ac:dyDescent="0.25">
      <c r="A891" s="919"/>
      <c r="B891" s="920"/>
      <c r="C891" s="908" t="s">
        <v>710</v>
      </c>
      <c r="D891" s="918">
        <v>3</v>
      </c>
      <c r="E891" s="902">
        <v>630</v>
      </c>
      <c r="F891" s="902">
        <f t="shared" si="73"/>
        <v>1890</v>
      </c>
      <c r="G891" s="612"/>
      <c r="H891" s="612"/>
      <c r="I891" s="612"/>
      <c r="J891" s="612"/>
      <c r="K891" s="612"/>
      <c r="L891" s="200">
        <v>12</v>
      </c>
      <c r="M891" s="870" t="s">
        <v>125</v>
      </c>
      <c r="N891" s="921"/>
      <c r="O891" s="921"/>
      <c r="P891" s="921"/>
      <c r="Q891" s="921"/>
      <c r="R891" s="126"/>
    </row>
    <row r="892" spans="1:18" s="173" customFormat="1" ht="31.5" x14ac:dyDescent="0.25">
      <c r="A892" s="919"/>
      <c r="B892" s="920"/>
      <c r="C892" s="908" t="s">
        <v>711</v>
      </c>
      <c r="D892" s="918">
        <v>10</v>
      </c>
      <c r="E892" s="902">
        <v>630</v>
      </c>
      <c r="F892" s="902">
        <f t="shared" si="73"/>
        <v>6300</v>
      </c>
      <c r="G892" s="612"/>
      <c r="H892" s="612"/>
      <c r="I892" s="612"/>
      <c r="J892" s="612"/>
      <c r="K892" s="612"/>
      <c r="L892" s="200">
        <v>12</v>
      </c>
      <c r="M892" s="870" t="s">
        <v>125</v>
      </c>
      <c r="N892" s="921"/>
      <c r="O892" s="921"/>
      <c r="P892" s="921"/>
      <c r="Q892" s="921"/>
      <c r="R892" s="126"/>
    </row>
    <row r="893" spans="1:18" s="173" customFormat="1" ht="31.5" x14ac:dyDescent="0.25">
      <c r="A893" s="919"/>
      <c r="B893" s="920"/>
      <c r="C893" s="908" t="s">
        <v>712</v>
      </c>
      <c r="D893" s="918">
        <v>5</v>
      </c>
      <c r="E893" s="902">
        <v>630</v>
      </c>
      <c r="F893" s="902">
        <f t="shared" si="73"/>
        <v>3150</v>
      </c>
      <c r="G893" s="612"/>
      <c r="H893" s="612"/>
      <c r="I893" s="612"/>
      <c r="J893" s="612"/>
      <c r="K893" s="612"/>
      <c r="L893" s="200">
        <v>12</v>
      </c>
      <c r="M893" s="870" t="s">
        <v>125</v>
      </c>
      <c r="N893" s="921"/>
      <c r="O893" s="921"/>
      <c r="P893" s="921"/>
      <c r="Q893" s="921"/>
      <c r="R893" s="126"/>
    </row>
    <row r="894" spans="1:18" s="173" customFormat="1" ht="31.5" x14ac:dyDescent="0.25">
      <c r="A894" s="919"/>
      <c r="B894" s="920"/>
      <c r="C894" s="908" t="s">
        <v>713</v>
      </c>
      <c r="D894" s="918">
        <v>2</v>
      </c>
      <c r="E894" s="902">
        <v>630</v>
      </c>
      <c r="F894" s="902">
        <f t="shared" si="73"/>
        <v>1260</v>
      </c>
      <c r="G894" s="612"/>
      <c r="H894" s="612"/>
      <c r="I894" s="612"/>
      <c r="J894" s="612"/>
      <c r="K894" s="612"/>
      <c r="L894" s="200">
        <v>12</v>
      </c>
      <c r="M894" s="870" t="s">
        <v>125</v>
      </c>
      <c r="N894" s="922"/>
      <c r="O894" s="922"/>
      <c r="P894" s="922"/>
      <c r="Q894" s="922"/>
      <c r="R894" s="126"/>
    </row>
    <row r="895" spans="1:18" s="173" customFormat="1" x14ac:dyDescent="0.25">
      <c r="A895" s="919"/>
      <c r="B895" s="920"/>
      <c r="C895" s="908" t="s">
        <v>714</v>
      </c>
      <c r="D895" s="918">
        <v>25</v>
      </c>
      <c r="E895" s="902">
        <v>560</v>
      </c>
      <c r="F895" s="902">
        <f t="shared" si="73"/>
        <v>14000</v>
      </c>
      <c r="G895" s="612"/>
      <c r="H895" s="612"/>
      <c r="I895" s="612"/>
      <c r="J895" s="612"/>
      <c r="K895" s="612"/>
      <c r="L895" s="200">
        <v>12</v>
      </c>
      <c r="M895" s="870" t="s">
        <v>125</v>
      </c>
      <c r="N895" s="922"/>
      <c r="O895" s="922"/>
      <c r="P895" s="922"/>
      <c r="Q895" s="922"/>
      <c r="R895" s="126"/>
    </row>
    <row r="896" spans="1:18" s="173" customFormat="1" x14ac:dyDescent="0.25">
      <c r="A896" s="919"/>
      <c r="B896" s="920"/>
      <c r="C896" s="908" t="s">
        <v>715</v>
      </c>
      <c r="D896" s="918">
        <v>10</v>
      </c>
      <c r="E896" s="902">
        <v>200</v>
      </c>
      <c r="F896" s="902">
        <f t="shared" si="73"/>
        <v>2000</v>
      </c>
      <c r="G896" s="612"/>
      <c r="H896" s="612"/>
      <c r="I896" s="612"/>
      <c r="J896" s="612"/>
      <c r="K896" s="612"/>
      <c r="L896" s="200">
        <v>12</v>
      </c>
      <c r="M896" s="870" t="s">
        <v>125</v>
      </c>
      <c r="N896" s="922"/>
      <c r="O896" s="922"/>
      <c r="P896" s="922"/>
      <c r="Q896" s="922"/>
      <c r="R896" s="126"/>
    </row>
    <row r="897" spans="1:18" s="173" customFormat="1" x14ac:dyDescent="0.25">
      <c r="A897" s="919"/>
      <c r="B897" s="920"/>
      <c r="C897" s="908" t="s">
        <v>716</v>
      </c>
      <c r="D897" s="918">
        <v>20</v>
      </c>
      <c r="E897" s="902">
        <v>850</v>
      </c>
      <c r="F897" s="902">
        <f t="shared" si="73"/>
        <v>17000</v>
      </c>
      <c r="G897" s="612"/>
      <c r="H897" s="612"/>
      <c r="I897" s="612"/>
      <c r="J897" s="612"/>
      <c r="K897" s="612"/>
      <c r="L897" s="200">
        <v>12</v>
      </c>
      <c r="M897" s="870" t="s">
        <v>125</v>
      </c>
      <c r="N897" s="922"/>
      <c r="O897" s="922"/>
      <c r="P897" s="922"/>
      <c r="Q897" s="922"/>
      <c r="R897" s="126"/>
    </row>
    <row r="898" spans="1:18" s="173" customFormat="1" ht="31.5" x14ac:dyDescent="0.25">
      <c r="A898" s="919"/>
      <c r="B898" s="920"/>
      <c r="C898" s="908" t="s">
        <v>717</v>
      </c>
      <c r="D898" s="918">
        <v>10</v>
      </c>
      <c r="E898" s="902">
        <v>750</v>
      </c>
      <c r="F898" s="902">
        <f t="shared" si="73"/>
        <v>7500</v>
      </c>
      <c r="G898" s="612"/>
      <c r="H898" s="612"/>
      <c r="I898" s="612"/>
      <c r="J898" s="612"/>
      <c r="K898" s="612"/>
      <c r="L898" s="200">
        <v>12</v>
      </c>
      <c r="M898" s="870" t="s">
        <v>125</v>
      </c>
      <c r="N898" s="922"/>
      <c r="O898" s="922"/>
      <c r="P898" s="922"/>
      <c r="Q898" s="922"/>
      <c r="R898" s="126"/>
    </row>
    <row r="899" spans="1:18" s="173" customFormat="1" ht="94.5" x14ac:dyDescent="0.25">
      <c r="A899" s="919"/>
      <c r="B899" s="920"/>
      <c r="C899" s="908" t="s">
        <v>718</v>
      </c>
      <c r="D899" s="918">
        <v>10</v>
      </c>
      <c r="E899" s="902">
        <v>415</v>
      </c>
      <c r="F899" s="902">
        <f t="shared" si="73"/>
        <v>4150</v>
      </c>
      <c r="G899" s="612"/>
      <c r="H899" s="612"/>
      <c r="I899" s="612"/>
      <c r="J899" s="612"/>
      <c r="K899" s="612"/>
      <c r="L899" s="200">
        <v>12</v>
      </c>
      <c r="M899" s="870" t="s">
        <v>125</v>
      </c>
      <c r="N899" s="922"/>
      <c r="O899" s="922"/>
      <c r="P899" s="922"/>
      <c r="Q899" s="922"/>
      <c r="R899" s="126"/>
    </row>
    <row r="900" spans="1:18" s="173" customFormat="1" ht="31.5" x14ac:dyDescent="0.25">
      <c r="A900" s="919"/>
      <c r="B900" s="920"/>
      <c r="C900" s="908" t="s">
        <v>719</v>
      </c>
      <c r="D900" s="918">
        <v>10</v>
      </c>
      <c r="E900" s="902">
        <v>150</v>
      </c>
      <c r="F900" s="902">
        <f t="shared" si="73"/>
        <v>1500</v>
      </c>
      <c r="G900" s="612"/>
      <c r="H900" s="612"/>
      <c r="I900" s="612"/>
      <c r="J900" s="612"/>
      <c r="K900" s="612"/>
      <c r="L900" s="200">
        <v>12</v>
      </c>
      <c r="M900" s="870" t="s">
        <v>125</v>
      </c>
      <c r="N900" s="334">
        <v>3</v>
      </c>
      <c r="O900" s="334">
        <v>9</v>
      </c>
      <c r="P900" s="334">
        <v>5</v>
      </c>
      <c r="Q900" s="334">
        <v>1</v>
      </c>
      <c r="R900" s="126"/>
    </row>
    <row r="901" spans="1:18" s="173" customFormat="1" x14ac:dyDescent="0.25">
      <c r="A901" s="919"/>
      <c r="B901" s="920"/>
      <c r="C901" s="908" t="s">
        <v>720</v>
      </c>
      <c r="D901" s="918">
        <v>5</v>
      </c>
      <c r="E901" s="902">
        <v>1475</v>
      </c>
      <c r="F901" s="902">
        <f t="shared" si="73"/>
        <v>7375</v>
      </c>
      <c r="G901" s="612"/>
      <c r="H901" s="612"/>
      <c r="I901" s="612"/>
      <c r="J901" s="612"/>
      <c r="K901" s="612"/>
      <c r="L901" s="200">
        <v>12</v>
      </c>
      <c r="M901" s="870" t="s">
        <v>125</v>
      </c>
      <c r="N901" s="334">
        <v>3</v>
      </c>
      <c r="O901" s="334">
        <v>9</v>
      </c>
      <c r="P901" s="334">
        <v>5</v>
      </c>
      <c r="Q901" s="334">
        <v>1</v>
      </c>
      <c r="R901" s="126"/>
    </row>
    <row r="902" spans="1:18" s="173" customFormat="1" x14ac:dyDescent="0.25">
      <c r="A902" s="919"/>
      <c r="B902" s="920"/>
      <c r="C902" s="908" t="s">
        <v>721</v>
      </c>
      <c r="D902" s="918">
        <v>12</v>
      </c>
      <c r="E902" s="902">
        <v>1575</v>
      </c>
      <c r="F902" s="902">
        <f t="shared" si="73"/>
        <v>18900</v>
      </c>
      <c r="G902" s="612"/>
      <c r="H902" s="612"/>
      <c r="I902" s="612"/>
      <c r="J902" s="612"/>
      <c r="K902" s="612"/>
      <c r="L902" s="200">
        <v>12</v>
      </c>
      <c r="M902" s="870" t="s">
        <v>125</v>
      </c>
      <c r="N902" s="334">
        <v>3</v>
      </c>
      <c r="O902" s="334">
        <v>9</v>
      </c>
      <c r="P902" s="334">
        <v>5</v>
      </c>
      <c r="Q902" s="334">
        <v>1</v>
      </c>
      <c r="R902" s="126"/>
    </row>
    <row r="903" spans="1:18" s="173" customFormat="1" ht="31.5" x14ac:dyDescent="0.25">
      <c r="A903" s="919"/>
      <c r="B903" s="920"/>
      <c r="C903" s="908" t="s">
        <v>722</v>
      </c>
      <c r="D903" s="918">
        <v>10</v>
      </c>
      <c r="E903" s="902">
        <v>500</v>
      </c>
      <c r="F903" s="902">
        <f t="shared" ref="F903:F947" si="74">D903*E903</f>
        <v>5000</v>
      </c>
      <c r="G903" s="612"/>
      <c r="H903" s="612"/>
      <c r="I903" s="612"/>
      <c r="J903" s="612"/>
      <c r="K903" s="612"/>
      <c r="L903" s="200">
        <v>12</v>
      </c>
      <c r="M903" s="870" t="s">
        <v>125</v>
      </c>
      <c r="N903" s="334">
        <v>3</v>
      </c>
      <c r="O903" s="334">
        <v>9</v>
      </c>
      <c r="P903" s="334">
        <v>5</v>
      </c>
      <c r="Q903" s="334">
        <v>1</v>
      </c>
      <c r="R903" s="126"/>
    </row>
    <row r="904" spans="1:18" s="173" customFormat="1" ht="31.5" x14ac:dyDescent="0.25">
      <c r="A904" s="919"/>
      <c r="B904" s="920"/>
      <c r="C904" s="908" t="s">
        <v>723</v>
      </c>
      <c r="D904" s="918">
        <v>12</v>
      </c>
      <c r="E904" s="902">
        <v>1000</v>
      </c>
      <c r="F904" s="902">
        <f t="shared" si="74"/>
        <v>12000</v>
      </c>
      <c r="G904" s="612"/>
      <c r="H904" s="612"/>
      <c r="I904" s="612"/>
      <c r="J904" s="612"/>
      <c r="K904" s="612"/>
      <c r="L904" s="200">
        <v>12</v>
      </c>
      <c r="M904" s="870" t="s">
        <v>125</v>
      </c>
      <c r="N904" s="334">
        <v>3</v>
      </c>
      <c r="O904" s="334">
        <v>9</v>
      </c>
      <c r="P904" s="334">
        <v>5</v>
      </c>
      <c r="Q904" s="334">
        <v>1</v>
      </c>
      <c r="R904" s="126"/>
    </row>
    <row r="905" spans="1:18" s="173" customFormat="1" ht="31.5" x14ac:dyDescent="0.25">
      <c r="A905" s="919"/>
      <c r="B905" s="920"/>
      <c r="C905" s="908" t="s">
        <v>724</v>
      </c>
      <c r="D905" s="918">
        <v>6</v>
      </c>
      <c r="E905" s="902">
        <v>325</v>
      </c>
      <c r="F905" s="902">
        <f t="shared" si="74"/>
        <v>1950</v>
      </c>
      <c r="G905" s="612"/>
      <c r="H905" s="612"/>
      <c r="I905" s="612"/>
      <c r="J905" s="612"/>
      <c r="K905" s="612"/>
      <c r="L905" s="200">
        <v>12</v>
      </c>
      <c r="M905" s="870" t="s">
        <v>125</v>
      </c>
      <c r="N905" s="403">
        <v>3</v>
      </c>
      <c r="O905" s="403">
        <v>9</v>
      </c>
      <c r="P905" s="403">
        <v>5</v>
      </c>
      <c r="Q905" s="403">
        <v>1</v>
      </c>
      <c r="R905" s="126"/>
    </row>
    <row r="906" spans="1:18" s="173" customFormat="1" ht="31.5" x14ac:dyDescent="0.25">
      <c r="A906" s="919"/>
      <c r="B906" s="920"/>
      <c r="C906" s="908" t="s">
        <v>725</v>
      </c>
      <c r="D906" s="918">
        <v>10</v>
      </c>
      <c r="E906" s="902">
        <v>1000</v>
      </c>
      <c r="F906" s="902">
        <f t="shared" si="74"/>
        <v>10000</v>
      </c>
      <c r="G906" s="612"/>
      <c r="H906" s="612"/>
      <c r="I906" s="612"/>
      <c r="J906" s="612"/>
      <c r="K906" s="612"/>
      <c r="L906" s="200">
        <v>12</v>
      </c>
      <c r="M906" s="870" t="s">
        <v>125</v>
      </c>
      <c r="N906" s="403">
        <v>3</v>
      </c>
      <c r="O906" s="403">
        <v>9</v>
      </c>
      <c r="P906" s="403">
        <v>5</v>
      </c>
      <c r="Q906" s="403">
        <v>1</v>
      </c>
      <c r="R906" s="126"/>
    </row>
    <row r="907" spans="1:18" s="173" customFormat="1" ht="31.5" x14ac:dyDescent="0.25">
      <c r="A907" s="919"/>
      <c r="B907" s="920"/>
      <c r="C907" s="908" t="s">
        <v>726</v>
      </c>
      <c r="D907" s="918">
        <v>10</v>
      </c>
      <c r="E907" s="902">
        <v>1000</v>
      </c>
      <c r="F907" s="902">
        <f t="shared" si="74"/>
        <v>10000</v>
      </c>
      <c r="G907" s="612"/>
      <c r="H907" s="612"/>
      <c r="I907" s="612"/>
      <c r="J907" s="612"/>
      <c r="K907" s="612"/>
      <c r="L907" s="200">
        <v>12</v>
      </c>
      <c r="M907" s="870" t="s">
        <v>125</v>
      </c>
      <c r="N907" s="403">
        <v>3</v>
      </c>
      <c r="O907" s="403">
        <v>9</v>
      </c>
      <c r="P907" s="403">
        <v>5</v>
      </c>
      <c r="Q907" s="403">
        <v>1</v>
      </c>
      <c r="R907" s="126"/>
    </row>
    <row r="908" spans="1:18" s="173" customFormat="1" x14ac:dyDescent="0.25">
      <c r="A908" s="919"/>
      <c r="B908" s="920"/>
      <c r="C908" s="908" t="s">
        <v>727</v>
      </c>
      <c r="D908" s="918">
        <v>12</v>
      </c>
      <c r="E908" s="902">
        <v>500</v>
      </c>
      <c r="F908" s="902">
        <f t="shared" si="74"/>
        <v>6000</v>
      </c>
      <c r="G908" s="612"/>
      <c r="H908" s="612"/>
      <c r="I908" s="612"/>
      <c r="J908" s="612"/>
      <c r="K908" s="612"/>
      <c r="L908" s="200">
        <v>12</v>
      </c>
      <c r="M908" s="870" t="s">
        <v>125</v>
      </c>
      <c r="N908" s="403">
        <v>3</v>
      </c>
      <c r="O908" s="403">
        <v>9</v>
      </c>
      <c r="P908" s="403">
        <v>5</v>
      </c>
      <c r="Q908" s="403">
        <v>1</v>
      </c>
      <c r="R908" s="126"/>
    </row>
    <row r="909" spans="1:18" s="173" customFormat="1" ht="31.5" x14ac:dyDescent="0.25">
      <c r="A909" s="919"/>
      <c r="B909" s="920"/>
      <c r="C909" s="908" t="s">
        <v>728</v>
      </c>
      <c r="D909" s="918">
        <v>6</v>
      </c>
      <c r="E909" s="902">
        <v>1500</v>
      </c>
      <c r="F909" s="902">
        <f t="shared" si="74"/>
        <v>9000</v>
      </c>
      <c r="G909" s="612"/>
      <c r="H909" s="612"/>
      <c r="I909" s="612"/>
      <c r="J909" s="612"/>
      <c r="K909" s="612"/>
      <c r="L909" s="200">
        <v>12</v>
      </c>
      <c r="M909" s="870" t="s">
        <v>125</v>
      </c>
      <c r="N909" s="403">
        <v>3</v>
      </c>
      <c r="O909" s="403">
        <v>9</v>
      </c>
      <c r="P909" s="403">
        <v>5</v>
      </c>
      <c r="Q909" s="403">
        <v>1</v>
      </c>
      <c r="R909" s="126"/>
    </row>
    <row r="910" spans="1:18" s="173" customFormat="1" x14ac:dyDescent="0.25">
      <c r="A910" s="919"/>
      <c r="B910" s="920"/>
      <c r="C910" s="908" t="s">
        <v>729</v>
      </c>
      <c r="D910" s="918">
        <v>1</v>
      </c>
      <c r="E910" s="902">
        <v>10000</v>
      </c>
      <c r="F910" s="902">
        <f t="shared" si="74"/>
        <v>10000</v>
      </c>
      <c r="G910" s="612"/>
      <c r="H910" s="612"/>
      <c r="I910" s="612"/>
      <c r="J910" s="612"/>
      <c r="K910" s="612"/>
      <c r="L910" s="200">
        <v>12</v>
      </c>
      <c r="M910" s="870" t="s">
        <v>125</v>
      </c>
      <c r="N910" s="403">
        <v>6</v>
      </c>
      <c r="O910" s="403">
        <v>1</v>
      </c>
      <c r="P910" s="403">
        <v>4</v>
      </c>
      <c r="Q910" s="403">
        <v>1</v>
      </c>
      <c r="R910" s="126"/>
    </row>
    <row r="911" spans="1:18" s="173" customFormat="1" ht="31.5" x14ac:dyDescent="0.25">
      <c r="A911" s="919"/>
      <c r="B911" s="920"/>
      <c r="C911" s="908" t="s">
        <v>730</v>
      </c>
      <c r="D911" s="918">
        <v>12</v>
      </c>
      <c r="E911" s="902">
        <v>550</v>
      </c>
      <c r="F911" s="902">
        <f t="shared" si="74"/>
        <v>6600</v>
      </c>
      <c r="G911" s="612"/>
      <c r="H911" s="612"/>
      <c r="I911" s="612"/>
      <c r="J911" s="612"/>
      <c r="K911" s="612"/>
      <c r="L911" s="200">
        <v>12</v>
      </c>
      <c r="M911" s="870" t="s">
        <v>125</v>
      </c>
      <c r="N911" s="403">
        <v>3</v>
      </c>
      <c r="O911" s="403">
        <v>9</v>
      </c>
      <c r="P911" s="403">
        <v>5</v>
      </c>
      <c r="Q911" s="403">
        <v>1</v>
      </c>
      <c r="R911" s="126"/>
    </row>
    <row r="912" spans="1:18" s="173" customFormat="1" ht="31.5" x14ac:dyDescent="0.25">
      <c r="A912" s="919"/>
      <c r="B912" s="920"/>
      <c r="C912" s="908" t="s">
        <v>589</v>
      </c>
      <c r="D912" s="918">
        <v>10</v>
      </c>
      <c r="E912" s="902">
        <v>4000</v>
      </c>
      <c r="F912" s="902">
        <f t="shared" si="74"/>
        <v>40000</v>
      </c>
      <c r="G912" s="612"/>
      <c r="H912" s="612"/>
      <c r="I912" s="612"/>
      <c r="J912" s="612"/>
      <c r="K912" s="612"/>
      <c r="L912" s="200">
        <v>12</v>
      </c>
      <c r="M912" s="870" t="s">
        <v>125</v>
      </c>
      <c r="N912" s="403">
        <v>3</v>
      </c>
      <c r="O912" s="403">
        <v>4</v>
      </c>
      <c r="P912" s="403">
        <v>1</v>
      </c>
      <c r="Q912" s="403">
        <v>1</v>
      </c>
      <c r="R912" s="126"/>
    </row>
    <row r="913" spans="1:18" s="173" customFormat="1" x14ac:dyDescent="0.25">
      <c r="A913" s="919"/>
      <c r="B913" s="920"/>
      <c r="C913" s="908" t="s">
        <v>731</v>
      </c>
      <c r="D913" s="918">
        <v>1</v>
      </c>
      <c r="E913" s="902">
        <v>27000</v>
      </c>
      <c r="F913" s="902">
        <f t="shared" si="74"/>
        <v>27000</v>
      </c>
      <c r="G913" s="612"/>
      <c r="H913" s="612"/>
      <c r="I913" s="612"/>
      <c r="J913" s="612"/>
      <c r="K913" s="612"/>
      <c r="L913" s="200">
        <v>12</v>
      </c>
      <c r="M913" s="870" t="s">
        <v>125</v>
      </c>
      <c r="N913" s="403">
        <v>6</v>
      </c>
      <c r="O913" s="403">
        <v>1</v>
      </c>
      <c r="P913" s="403">
        <v>4</v>
      </c>
      <c r="Q913" s="403">
        <v>1</v>
      </c>
      <c r="R913" s="126"/>
    </row>
    <row r="914" spans="1:18" s="173" customFormat="1" ht="23.25" customHeight="1" x14ac:dyDescent="0.25">
      <c r="A914" s="919"/>
      <c r="B914" s="920"/>
      <c r="C914" s="908" t="s">
        <v>732</v>
      </c>
      <c r="D914" s="918">
        <v>12</v>
      </c>
      <c r="E914" s="902">
        <v>440</v>
      </c>
      <c r="F914" s="902">
        <f t="shared" si="74"/>
        <v>5280</v>
      </c>
      <c r="G914" s="612"/>
      <c r="H914" s="612"/>
      <c r="I914" s="612"/>
      <c r="J914" s="612"/>
      <c r="K914" s="612"/>
      <c r="L914" s="200">
        <v>12</v>
      </c>
      <c r="M914" s="870" t="s">
        <v>125</v>
      </c>
      <c r="N914" s="403">
        <v>3</v>
      </c>
      <c r="O914" s="403">
        <v>9</v>
      </c>
      <c r="P914" s="403">
        <v>5</v>
      </c>
      <c r="Q914" s="403">
        <v>1</v>
      </c>
      <c r="R914" s="126"/>
    </row>
    <row r="915" spans="1:18" s="173" customFormat="1" ht="28.5" customHeight="1" x14ac:dyDescent="0.25">
      <c r="A915" s="919"/>
      <c r="B915" s="920"/>
      <c r="C915" s="908" t="s">
        <v>733</v>
      </c>
      <c r="D915" s="918">
        <v>6</v>
      </c>
      <c r="E915" s="902">
        <v>350</v>
      </c>
      <c r="F915" s="902">
        <f t="shared" si="74"/>
        <v>2100</v>
      </c>
      <c r="G915" s="612"/>
      <c r="H915" s="612"/>
      <c r="I915" s="612"/>
      <c r="J915" s="612"/>
      <c r="K915" s="612"/>
      <c r="L915" s="200">
        <v>12</v>
      </c>
      <c r="M915" s="870" t="s">
        <v>125</v>
      </c>
      <c r="N915" s="403">
        <v>3</v>
      </c>
      <c r="O915" s="403">
        <v>9</v>
      </c>
      <c r="P915" s="403">
        <v>5</v>
      </c>
      <c r="Q915" s="403">
        <v>1</v>
      </c>
      <c r="R915" s="126"/>
    </row>
    <row r="916" spans="1:18" s="173" customFormat="1" ht="31.5" x14ac:dyDescent="0.25">
      <c r="A916" s="919"/>
      <c r="B916" s="920"/>
      <c r="C916" s="908" t="s">
        <v>734</v>
      </c>
      <c r="D916" s="918">
        <v>4</v>
      </c>
      <c r="E916" s="902">
        <v>500</v>
      </c>
      <c r="F916" s="902">
        <f t="shared" si="74"/>
        <v>2000</v>
      </c>
      <c r="G916" s="612"/>
      <c r="H916" s="612"/>
      <c r="I916" s="612"/>
      <c r="J916" s="612"/>
      <c r="K916" s="612"/>
      <c r="L916" s="200">
        <v>12</v>
      </c>
      <c r="M916" s="870" t="s">
        <v>125</v>
      </c>
      <c r="N916" s="403">
        <v>3</v>
      </c>
      <c r="O916" s="403">
        <v>9</v>
      </c>
      <c r="P916" s="403">
        <v>5</v>
      </c>
      <c r="Q916" s="403">
        <v>1</v>
      </c>
      <c r="R916" s="126"/>
    </row>
    <row r="917" spans="1:18" s="173" customFormat="1" x14ac:dyDescent="0.25">
      <c r="A917" s="919"/>
      <c r="B917" s="920"/>
      <c r="C917" s="908" t="s">
        <v>735</v>
      </c>
      <c r="D917" s="918">
        <v>2</v>
      </c>
      <c r="E917" s="902">
        <v>5800</v>
      </c>
      <c r="F917" s="902">
        <f t="shared" si="74"/>
        <v>11600</v>
      </c>
      <c r="G917" s="612"/>
      <c r="H917" s="612"/>
      <c r="I917" s="612"/>
      <c r="J917" s="612"/>
      <c r="K917" s="612"/>
      <c r="L917" s="200">
        <v>12</v>
      </c>
      <c r="M917" s="870" t="s">
        <v>125</v>
      </c>
      <c r="N917" s="403">
        <v>3</v>
      </c>
      <c r="O917" s="403">
        <v>9</v>
      </c>
      <c r="P917" s="403">
        <v>5</v>
      </c>
      <c r="Q917" s="403">
        <v>1</v>
      </c>
      <c r="R917" s="126"/>
    </row>
    <row r="918" spans="1:18" s="173" customFormat="1" x14ac:dyDescent="0.25">
      <c r="A918" s="919"/>
      <c r="B918" s="920"/>
      <c r="C918" s="908" t="s">
        <v>736</v>
      </c>
      <c r="D918" s="918">
        <v>2</v>
      </c>
      <c r="E918" s="902">
        <v>4500</v>
      </c>
      <c r="F918" s="902">
        <f t="shared" si="74"/>
        <v>9000</v>
      </c>
      <c r="G918" s="612"/>
      <c r="H918" s="612"/>
      <c r="I918" s="612"/>
      <c r="J918" s="612"/>
      <c r="K918" s="612"/>
      <c r="L918" s="200">
        <v>12</v>
      </c>
      <c r="M918" s="870" t="s">
        <v>125</v>
      </c>
      <c r="N918" s="403">
        <v>3</v>
      </c>
      <c r="O918" s="403">
        <v>9</v>
      </c>
      <c r="P918" s="403">
        <v>5</v>
      </c>
      <c r="Q918" s="403">
        <v>1</v>
      </c>
      <c r="R918" s="126"/>
    </row>
    <row r="919" spans="1:18" s="173" customFormat="1" x14ac:dyDescent="0.25">
      <c r="A919" s="919"/>
      <c r="B919" s="920"/>
      <c r="C919" s="908" t="s">
        <v>590</v>
      </c>
      <c r="D919" s="918">
        <v>1</v>
      </c>
      <c r="E919" s="902">
        <v>27000</v>
      </c>
      <c r="F919" s="902">
        <f t="shared" si="74"/>
        <v>27000</v>
      </c>
      <c r="G919" s="612"/>
      <c r="H919" s="612"/>
      <c r="I919" s="612"/>
      <c r="J919" s="612"/>
      <c r="K919" s="612"/>
      <c r="L919" s="200">
        <v>12</v>
      </c>
      <c r="M919" s="870" t="s">
        <v>125</v>
      </c>
      <c r="N919" s="334">
        <v>6</v>
      </c>
      <c r="O919" s="334">
        <v>1</v>
      </c>
      <c r="P919" s="334">
        <v>4</v>
      </c>
      <c r="Q919" s="334">
        <v>1</v>
      </c>
      <c r="R919" s="126"/>
    </row>
    <row r="920" spans="1:18" s="173" customFormat="1" ht="31.5" x14ac:dyDescent="0.25">
      <c r="A920" s="919"/>
      <c r="B920" s="920"/>
      <c r="C920" s="908" t="s">
        <v>737</v>
      </c>
      <c r="D920" s="918">
        <v>5</v>
      </c>
      <c r="E920" s="902">
        <v>1500</v>
      </c>
      <c r="F920" s="902">
        <f t="shared" si="74"/>
        <v>7500</v>
      </c>
      <c r="G920" s="612"/>
      <c r="H920" s="612"/>
      <c r="I920" s="612"/>
      <c r="J920" s="612"/>
      <c r="K920" s="612"/>
      <c r="L920" s="200">
        <v>12</v>
      </c>
      <c r="M920" s="870" t="s">
        <v>125</v>
      </c>
      <c r="N920" s="334">
        <v>3</v>
      </c>
      <c r="O920" s="334">
        <v>9</v>
      </c>
      <c r="P920" s="334">
        <v>5</v>
      </c>
      <c r="Q920" s="334">
        <v>1</v>
      </c>
      <c r="R920" s="126"/>
    </row>
    <row r="921" spans="1:18" s="173" customFormat="1" ht="31.5" x14ac:dyDescent="0.25">
      <c r="A921" s="919"/>
      <c r="B921" s="920"/>
      <c r="C921" s="908" t="s">
        <v>738</v>
      </c>
      <c r="D921" s="918">
        <v>5</v>
      </c>
      <c r="E921" s="902">
        <v>1400</v>
      </c>
      <c r="F921" s="902">
        <f t="shared" si="74"/>
        <v>7000</v>
      </c>
      <c r="G921" s="612"/>
      <c r="H921" s="612"/>
      <c r="I921" s="612"/>
      <c r="J921" s="612"/>
      <c r="K921" s="612"/>
      <c r="L921" s="200">
        <v>12</v>
      </c>
      <c r="M921" s="870" t="s">
        <v>125</v>
      </c>
      <c r="N921" s="334">
        <v>3</v>
      </c>
      <c r="O921" s="334">
        <v>9</v>
      </c>
      <c r="P921" s="334">
        <v>5</v>
      </c>
      <c r="Q921" s="334">
        <v>1</v>
      </c>
      <c r="R921" s="126"/>
    </row>
    <row r="922" spans="1:18" s="173" customFormat="1" ht="31.5" x14ac:dyDescent="0.25">
      <c r="A922" s="919"/>
      <c r="B922" s="920"/>
      <c r="C922" s="908" t="s">
        <v>739</v>
      </c>
      <c r="D922" s="918">
        <v>5</v>
      </c>
      <c r="E922" s="902">
        <v>1400</v>
      </c>
      <c r="F922" s="902">
        <f t="shared" si="74"/>
        <v>7000</v>
      </c>
      <c r="G922" s="612"/>
      <c r="H922" s="612"/>
      <c r="I922" s="612"/>
      <c r="J922" s="612"/>
      <c r="K922" s="612"/>
      <c r="L922" s="200">
        <v>12</v>
      </c>
      <c r="M922" s="870" t="s">
        <v>125</v>
      </c>
      <c r="N922" s="334">
        <v>3</v>
      </c>
      <c r="O922" s="334">
        <v>9</v>
      </c>
      <c r="P922" s="334">
        <v>5</v>
      </c>
      <c r="Q922" s="334">
        <v>1</v>
      </c>
      <c r="R922" s="126"/>
    </row>
    <row r="923" spans="1:18" s="173" customFormat="1" x14ac:dyDescent="0.25">
      <c r="A923" s="919"/>
      <c r="B923" s="920"/>
      <c r="C923" s="908" t="s">
        <v>740</v>
      </c>
      <c r="D923" s="918">
        <v>2</v>
      </c>
      <c r="E923" s="902">
        <v>1500</v>
      </c>
      <c r="F923" s="902">
        <f t="shared" si="74"/>
        <v>3000</v>
      </c>
      <c r="G923" s="612"/>
      <c r="H923" s="612"/>
      <c r="I923" s="612"/>
      <c r="J923" s="612"/>
      <c r="K923" s="612"/>
      <c r="L923" s="200">
        <v>12</v>
      </c>
      <c r="M923" s="870" t="s">
        <v>125</v>
      </c>
      <c r="N923" s="334">
        <v>3</v>
      </c>
      <c r="O923" s="334">
        <v>9</v>
      </c>
      <c r="P923" s="334">
        <v>5</v>
      </c>
      <c r="Q923" s="334">
        <v>1</v>
      </c>
      <c r="R923" s="126"/>
    </row>
    <row r="924" spans="1:18" s="173" customFormat="1" x14ac:dyDescent="0.25">
      <c r="A924" s="919"/>
      <c r="B924" s="920"/>
      <c r="C924" s="908" t="s">
        <v>741</v>
      </c>
      <c r="D924" s="918">
        <v>5</v>
      </c>
      <c r="E924" s="902">
        <v>650</v>
      </c>
      <c r="F924" s="902">
        <f t="shared" si="74"/>
        <v>3250</v>
      </c>
      <c r="G924" s="612"/>
      <c r="H924" s="612"/>
      <c r="I924" s="612"/>
      <c r="J924" s="612"/>
      <c r="K924" s="612"/>
      <c r="L924" s="200">
        <v>12</v>
      </c>
      <c r="M924" s="870" t="s">
        <v>125</v>
      </c>
      <c r="N924" s="334">
        <v>3</v>
      </c>
      <c r="O924" s="334">
        <v>9</v>
      </c>
      <c r="P924" s="334">
        <v>5</v>
      </c>
      <c r="Q924" s="334">
        <v>1</v>
      </c>
      <c r="R924" s="126"/>
    </row>
    <row r="925" spans="1:18" s="173" customFormat="1" x14ac:dyDescent="0.25">
      <c r="A925" s="919"/>
      <c r="B925" s="920"/>
      <c r="C925" s="908" t="s">
        <v>591</v>
      </c>
      <c r="D925" s="918">
        <v>5</v>
      </c>
      <c r="E925" s="902">
        <v>650</v>
      </c>
      <c r="F925" s="902">
        <f t="shared" si="74"/>
        <v>3250</v>
      </c>
      <c r="G925" s="612"/>
      <c r="H925" s="612"/>
      <c r="I925" s="612"/>
      <c r="J925" s="612"/>
      <c r="K925" s="612"/>
      <c r="L925" s="200">
        <v>12</v>
      </c>
      <c r="M925" s="870" t="s">
        <v>125</v>
      </c>
      <c r="N925" s="334">
        <v>3</v>
      </c>
      <c r="O925" s="334">
        <v>9</v>
      </c>
      <c r="P925" s="334">
        <v>5</v>
      </c>
      <c r="Q925" s="334">
        <v>1</v>
      </c>
      <c r="R925" s="126"/>
    </row>
    <row r="926" spans="1:18" s="173" customFormat="1" x14ac:dyDescent="0.25">
      <c r="A926" s="919"/>
      <c r="B926" s="920"/>
      <c r="C926" s="908" t="s">
        <v>742</v>
      </c>
      <c r="D926" s="918">
        <v>12</v>
      </c>
      <c r="E926" s="902">
        <v>550</v>
      </c>
      <c r="F926" s="902">
        <f t="shared" si="74"/>
        <v>6600</v>
      </c>
      <c r="G926" s="612"/>
      <c r="H926" s="612"/>
      <c r="I926" s="612"/>
      <c r="J926" s="612"/>
      <c r="K926" s="612"/>
      <c r="L926" s="200">
        <v>12</v>
      </c>
      <c r="M926" s="870" t="s">
        <v>125</v>
      </c>
      <c r="N926" s="334">
        <v>3</v>
      </c>
      <c r="O926" s="334">
        <v>9</v>
      </c>
      <c r="P926" s="334">
        <v>5</v>
      </c>
      <c r="Q926" s="334">
        <v>1</v>
      </c>
      <c r="R926" s="126"/>
    </row>
    <row r="927" spans="1:18" s="173" customFormat="1" x14ac:dyDescent="0.25">
      <c r="A927" s="919"/>
      <c r="B927" s="920"/>
      <c r="C927" s="908" t="s">
        <v>592</v>
      </c>
      <c r="D927" s="918">
        <v>2</v>
      </c>
      <c r="E927" s="902">
        <v>350</v>
      </c>
      <c r="F927" s="902">
        <f t="shared" si="74"/>
        <v>700</v>
      </c>
      <c r="G927" s="612"/>
      <c r="H927" s="612"/>
      <c r="I927" s="612"/>
      <c r="J927" s="612"/>
      <c r="K927" s="612"/>
      <c r="L927" s="200">
        <v>12</v>
      </c>
      <c r="M927" s="870" t="s">
        <v>125</v>
      </c>
      <c r="N927" s="334">
        <v>3</v>
      </c>
      <c r="O927" s="334">
        <v>9</v>
      </c>
      <c r="P927" s="334">
        <v>5</v>
      </c>
      <c r="Q927" s="334">
        <v>1</v>
      </c>
      <c r="R927" s="126"/>
    </row>
    <row r="928" spans="1:18" s="173" customFormat="1" ht="31.5" x14ac:dyDescent="0.25">
      <c r="A928" s="919"/>
      <c r="B928" s="920"/>
      <c r="C928" s="908" t="s">
        <v>743</v>
      </c>
      <c r="D928" s="918">
        <v>10</v>
      </c>
      <c r="E928" s="902">
        <v>1500</v>
      </c>
      <c r="F928" s="902">
        <f t="shared" si="74"/>
        <v>15000</v>
      </c>
      <c r="G928" s="612"/>
      <c r="H928" s="612"/>
      <c r="I928" s="612"/>
      <c r="J928" s="612"/>
      <c r="K928" s="612"/>
      <c r="L928" s="200">
        <v>12</v>
      </c>
      <c r="M928" s="870" t="s">
        <v>125</v>
      </c>
      <c r="N928" s="921"/>
      <c r="O928" s="921"/>
      <c r="P928" s="921"/>
      <c r="Q928" s="921"/>
      <c r="R928" s="126"/>
    </row>
    <row r="929" spans="1:18" s="173" customFormat="1" ht="31.5" x14ac:dyDescent="0.25">
      <c r="A929" s="919"/>
      <c r="B929" s="920"/>
      <c r="C929" s="908" t="s">
        <v>744</v>
      </c>
      <c r="D929" s="918">
        <v>8</v>
      </c>
      <c r="E929" s="902">
        <v>1500</v>
      </c>
      <c r="F929" s="902">
        <f t="shared" si="74"/>
        <v>12000</v>
      </c>
      <c r="G929" s="612"/>
      <c r="H929" s="612"/>
      <c r="I929" s="612"/>
      <c r="J929" s="612"/>
      <c r="K929" s="612"/>
      <c r="L929" s="200">
        <v>12</v>
      </c>
      <c r="M929" s="870" t="s">
        <v>125</v>
      </c>
      <c r="N929" s="921"/>
      <c r="O929" s="921"/>
      <c r="P929" s="921"/>
      <c r="Q929" s="921"/>
      <c r="R929" s="126"/>
    </row>
    <row r="930" spans="1:18" s="173" customFormat="1" x14ac:dyDescent="0.25">
      <c r="A930" s="919"/>
      <c r="B930" s="920"/>
      <c r="C930" s="908" t="s">
        <v>745</v>
      </c>
      <c r="D930" s="918">
        <v>10</v>
      </c>
      <c r="E930" s="902"/>
      <c r="F930" s="902">
        <f t="shared" si="74"/>
        <v>0</v>
      </c>
      <c r="G930" s="612"/>
      <c r="H930" s="612"/>
      <c r="I930" s="612"/>
      <c r="J930" s="612"/>
      <c r="K930" s="612"/>
      <c r="L930" s="200">
        <v>12</v>
      </c>
      <c r="M930" s="870" t="s">
        <v>125</v>
      </c>
      <c r="N930" s="921"/>
      <c r="O930" s="921"/>
      <c r="P930" s="921"/>
      <c r="Q930" s="921"/>
      <c r="R930" s="126"/>
    </row>
    <row r="931" spans="1:18" s="173" customFormat="1" x14ac:dyDescent="0.25">
      <c r="A931" s="919"/>
      <c r="B931" s="920"/>
      <c r="C931" s="908" t="s">
        <v>746</v>
      </c>
      <c r="D931" s="918">
        <v>10</v>
      </c>
      <c r="E931" s="902">
        <v>1500</v>
      </c>
      <c r="F931" s="902">
        <f t="shared" si="74"/>
        <v>15000</v>
      </c>
      <c r="G931" s="612"/>
      <c r="H931" s="612"/>
      <c r="I931" s="612"/>
      <c r="J931" s="612"/>
      <c r="K931" s="612"/>
      <c r="L931" s="200">
        <v>12</v>
      </c>
      <c r="M931" s="870" t="s">
        <v>125</v>
      </c>
      <c r="N931" s="921"/>
      <c r="O931" s="921"/>
      <c r="P931" s="921"/>
      <c r="Q931" s="921"/>
      <c r="R931" s="126"/>
    </row>
    <row r="932" spans="1:18" s="173" customFormat="1" x14ac:dyDescent="0.25">
      <c r="A932" s="919"/>
      <c r="B932" s="920"/>
      <c r="C932" s="908" t="s">
        <v>747</v>
      </c>
      <c r="D932" s="918">
        <v>10</v>
      </c>
      <c r="E932" s="902">
        <v>975</v>
      </c>
      <c r="F932" s="902">
        <f t="shared" si="74"/>
        <v>9750</v>
      </c>
      <c r="G932" s="612"/>
      <c r="H932" s="612"/>
      <c r="I932" s="612"/>
      <c r="J932" s="612"/>
      <c r="K932" s="612"/>
      <c r="L932" s="200">
        <v>12</v>
      </c>
      <c r="M932" s="870" t="s">
        <v>125</v>
      </c>
      <c r="N932" s="921"/>
      <c r="O932" s="921"/>
      <c r="P932" s="921"/>
      <c r="Q932" s="921"/>
      <c r="R932" s="126"/>
    </row>
    <row r="933" spans="1:18" s="173" customFormat="1" x14ac:dyDescent="0.25">
      <c r="A933" s="919"/>
      <c r="B933" s="920"/>
      <c r="C933" s="908" t="s">
        <v>748</v>
      </c>
      <c r="D933" s="918">
        <v>3</v>
      </c>
      <c r="E933" s="902"/>
      <c r="F933" s="902">
        <f t="shared" si="74"/>
        <v>0</v>
      </c>
      <c r="G933" s="612"/>
      <c r="H933" s="612"/>
      <c r="I933" s="612"/>
      <c r="J933" s="612"/>
      <c r="K933" s="612"/>
      <c r="L933" s="200">
        <v>12</v>
      </c>
      <c r="M933" s="870" t="s">
        <v>125</v>
      </c>
      <c r="N933" s="334">
        <v>3</v>
      </c>
      <c r="O933" s="334">
        <v>2</v>
      </c>
      <c r="P933" s="334">
        <v>1</v>
      </c>
      <c r="Q933" s="334">
        <v>1</v>
      </c>
      <c r="R933" s="126"/>
    </row>
    <row r="934" spans="1:18" s="173" customFormat="1" x14ac:dyDescent="0.25">
      <c r="A934" s="919"/>
      <c r="B934" s="920"/>
      <c r="C934" s="908" t="s">
        <v>593</v>
      </c>
      <c r="D934" s="918">
        <v>6</v>
      </c>
      <c r="E934" s="902">
        <v>590</v>
      </c>
      <c r="F934" s="902">
        <f t="shared" si="74"/>
        <v>3540</v>
      </c>
      <c r="G934" s="612"/>
      <c r="H934" s="612"/>
      <c r="I934" s="612"/>
      <c r="J934" s="612"/>
      <c r="K934" s="612"/>
      <c r="L934" s="200">
        <v>12</v>
      </c>
      <c r="M934" s="870" t="s">
        <v>125</v>
      </c>
      <c r="N934" s="334">
        <v>3</v>
      </c>
      <c r="O934" s="334">
        <v>9</v>
      </c>
      <c r="P934" s="334">
        <v>1</v>
      </c>
      <c r="Q934" s="334">
        <v>1</v>
      </c>
      <c r="R934" s="126"/>
    </row>
    <row r="935" spans="1:18" s="173" customFormat="1" x14ac:dyDescent="0.25">
      <c r="A935" s="919"/>
      <c r="B935" s="920"/>
      <c r="C935" s="908" t="s">
        <v>594</v>
      </c>
      <c r="D935" s="918">
        <v>25</v>
      </c>
      <c r="E935" s="902">
        <v>120</v>
      </c>
      <c r="F935" s="902">
        <f t="shared" si="74"/>
        <v>3000</v>
      </c>
      <c r="G935" s="612"/>
      <c r="H935" s="612"/>
      <c r="I935" s="612"/>
      <c r="J935" s="612"/>
      <c r="K935" s="612"/>
      <c r="L935" s="200">
        <v>12</v>
      </c>
      <c r="M935" s="870" t="s">
        <v>125</v>
      </c>
      <c r="N935" s="334">
        <v>3</v>
      </c>
      <c r="O935" s="334">
        <v>9</v>
      </c>
      <c r="P935" s="334">
        <v>1</v>
      </c>
      <c r="Q935" s="334">
        <v>1</v>
      </c>
      <c r="R935" s="126"/>
    </row>
    <row r="936" spans="1:18" s="173" customFormat="1" x14ac:dyDescent="0.25">
      <c r="A936" s="919"/>
      <c r="B936" s="920"/>
      <c r="C936" s="908" t="s">
        <v>595</v>
      </c>
      <c r="D936" s="918">
        <v>25</v>
      </c>
      <c r="E936" s="902">
        <v>200</v>
      </c>
      <c r="F936" s="902">
        <f t="shared" si="74"/>
        <v>5000</v>
      </c>
      <c r="G936" s="612"/>
      <c r="H936" s="612"/>
      <c r="I936" s="612"/>
      <c r="J936" s="612"/>
      <c r="K936" s="612"/>
      <c r="L936" s="200">
        <v>12</v>
      </c>
      <c r="M936" s="870" t="s">
        <v>125</v>
      </c>
      <c r="N936" s="334">
        <v>3</v>
      </c>
      <c r="O936" s="334">
        <v>9</v>
      </c>
      <c r="P936" s="334">
        <v>1</v>
      </c>
      <c r="Q936" s="334">
        <v>1</v>
      </c>
      <c r="R936" s="126"/>
    </row>
    <row r="937" spans="1:18" s="173" customFormat="1" x14ac:dyDescent="0.25">
      <c r="A937" s="919"/>
      <c r="B937" s="920"/>
      <c r="C937" s="908" t="s">
        <v>596</v>
      </c>
      <c r="D937" s="918">
        <v>25</v>
      </c>
      <c r="E937" s="902">
        <v>150</v>
      </c>
      <c r="F937" s="902">
        <f t="shared" si="74"/>
        <v>3750</v>
      </c>
      <c r="G937" s="612"/>
      <c r="H937" s="612"/>
      <c r="I937" s="612"/>
      <c r="J937" s="612"/>
      <c r="K937" s="612"/>
      <c r="L937" s="200">
        <v>12</v>
      </c>
      <c r="M937" s="870" t="s">
        <v>125</v>
      </c>
      <c r="N937" s="334">
        <v>3</v>
      </c>
      <c r="O937" s="334">
        <v>9</v>
      </c>
      <c r="P937" s="334">
        <v>1</v>
      </c>
      <c r="Q937" s="334">
        <v>1</v>
      </c>
      <c r="R937" s="126"/>
    </row>
    <row r="938" spans="1:18" s="173" customFormat="1" x14ac:dyDescent="0.25">
      <c r="A938" s="919"/>
      <c r="B938" s="920"/>
      <c r="C938" s="908" t="s">
        <v>597</v>
      </c>
      <c r="D938" s="918">
        <v>25</v>
      </c>
      <c r="E938" s="902">
        <v>900</v>
      </c>
      <c r="F938" s="902">
        <f t="shared" si="74"/>
        <v>22500</v>
      </c>
      <c r="G938" s="612"/>
      <c r="H938" s="612"/>
      <c r="I938" s="612"/>
      <c r="J938" s="612"/>
      <c r="K938" s="612"/>
      <c r="L938" s="200">
        <v>12</v>
      </c>
      <c r="M938" s="870" t="s">
        <v>125</v>
      </c>
      <c r="N938" s="334">
        <v>3</v>
      </c>
      <c r="O938" s="334">
        <v>9</v>
      </c>
      <c r="P938" s="334">
        <v>1</v>
      </c>
      <c r="Q938" s="334">
        <v>1</v>
      </c>
      <c r="R938" s="126"/>
    </row>
    <row r="939" spans="1:18" s="173" customFormat="1" x14ac:dyDescent="0.25">
      <c r="A939" s="919"/>
      <c r="B939" s="920"/>
      <c r="C939" s="908" t="s">
        <v>598</v>
      </c>
      <c r="D939" s="918">
        <v>20</v>
      </c>
      <c r="E939" s="902">
        <v>1000</v>
      </c>
      <c r="F939" s="902">
        <f t="shared" si="74"/>
        <v>20000</v>
      </c>
      <c r="G939" s="612"/>
      <c r="H939" s="612"/>
      <c r="I939" s="612"/>
      <c r="J939" s="612"/>
      <c r="K939" s="612"/>
      <c r="L939" s="200">
        <v>12</v>
      </c>
      <c r="M939" s="870" t="s">
        <v>125</v>
      </c>
      <c r="N939" s="334">
        <v>3</v>
      </c>
      <c r="O939" s="334">
        <v>9</v>
      </c>
      <c r="P939" s="334">
        <v>1</v>
      </c>
      <c r="Q939" s="334">
        <v>1</v>
      </c>
      <c r="R939" s="126"/>
    </row>
    <row r="940" spans="1:18" s="173" customFormat="1" x14ac:dyDescent="0.25">
      <c r="A940" s="919"/>
      <c r="B940" s="920"/>
      <c r="C940" s="908" t="s">
        <v>599</v>
      </c>
      <c r="D940" s="918">
        <v>20</v>
      </c>
      <c r="E940" s="902">
        <v>1140</v>
      </c>
      <c r="F940" s="902">
        <f t="shared" si="74"/>
        <v>22800</v>
      </c>
      <c r="G940" s="612"/>
      <c r="H940" s="612"/>
      <c r="I940" s="612"/>
      <c r="J940" s="612"/>
      <c r="K940" s="612"/>
      <c r="L940" s="200">
        <v>12</v>
      </c>
      <c r="M940" s="870" t="s">
        <v>125</v>
      </c>
      <c r="N940" s="334">
        <v>3</v>
      </c>
      <c r="O940" s="334">
        <v>9</v>
      </c>
      <c r="P940" s="334">
        <v>1</v>
      </c>
      <c r="Q940" s="334">
        <v>1</v>
      </c>
      <c r="R940" s="126"/>
    </row>
    <row r="941" spans="1:18" s="173" customFormat="1" x14ac:dyDescent="0.25">
      <c r="A941" s="919"/>
      <c r="B941" s="920"/>
      <c r="C941" s="908" t="s">
        <v>600</v>
      </c>
      <c r="D941" s="918">
        <v>30</v>
      </c>
      <c r="E941" s="902">
        <v>325</v>
      </c>
      <c r="F941" s="902">
        <f t="shared" si="74"/>
        <v>9750</v>
      </c>
      <c r="G941" s="612"/>
      <c r="H941" s="612"/>
      <c r="I941" s="612"/>
      <c r="J941" s="612"/>
      <c r="K941" s="612"/>
      <c r="L941" s="200">
        <v>12</v>
      </c>
      <c r="M941" s="870" t="s">
        <v>125</v>
      </c>
      <c r="N941" s="334">
        <v>3</v>
      </c>
      <c r="O941" s="334">
        <v>1</v>
      </c>
      <c r="P941" s="334">
        <v>1</v>
      </c>
      <c r="Q941" s="334">
        <v>1</v>
      </c>
      <c r="R941" s="126"/>
    </row>
    <row r="942" spans="1:18" s="173" customFormat="1" x14ac:dyDescent="0.25">
      <c r="A942" s="919"/>
      <c r="B942" s="920"/>
      <c r="C942" s="908" t="s">
        <v>601</v>
      </c>
      <c r="D942" s="918">
        <v>40</v>
      </c>
      <c r="E942" s="902">
        <v>125</v>
      </c>
      <c r="F942" s="902">
        <f t="shared" si="74"/>
        <v>5000</v>
      </c>
      <c r="G942" s="612"/>
      <c r="H942" s="612"/>
      <c r="I942" s="612"/>
      <c r="J942" s="612"/>
      <c r="K942" s="612"/>
      <c r="L942" s="200">
        <v>12</v>
      </c>
      <c r="M942" s="870" t="s">
        <v>125</v>
      </c>
      <c r="N942" s="334">
        <v>3</v>
      </c>
      <c r="O942" s="334">
        <v>1</v>
      </c>
      <c r="P942" s="334">
        <v>1</v>
      </c>
      <c r="Q942" s="334">
        <v>1</v>
      </c>
      <c r="R942" s="126"/>
    </row>
    <row r="943" spans="1:18" s="173" customFormat="1" ht="31.5" x14ac:dyDescent="0.25">
      <c r="A943" s="919"/>
      <c r="B943" s="920"/>
      <c r="C943" s="908" t="s">
        <v>602</v>
      </c>
      <c r="D943" s="918">
        <v>4</v>
      </c>
      <c r="E943" s="902">
        <v>140</v>
      </c>
      <c r="F943" s="902">
        <f t="shared" si="74"/>
        <v>560</v>
      </c>
      <c r="G943" s="612"/>
      <c r="H943" s="612"/>
      <c r="I943" s="612"/>
      <c r="J943" s="612"/>
      <c r="K943" s="612"/>
      <c r="L943" s="200">
        <v>12</v>
      </c>
      <c r="M943" s="870" t="s">
        <v>125</v>
      </c>
      <c r="N943" s="334">
        <v>3</v>
      </c>
      <c r="O943" s="334">
        <v>9</v>
      </c>
      <c r="P943" s="334">
        <v>1</v>
      </c>
      <c r="Q943" s="334">
        <v>1</v>
      </c>
      <c r="R943" s="126"/>
    </row>
    <row r="944" spans="1:18" s="173" customFormat="1" ht="31.5" x14ac:dyDescent="0.25">
      <c r="A944" s="919"/>
      <c r="B944" s="920"/>
      <c r="C944" s="908" t="s">
        <v>603</v>
      </c>
      <c r="D944" s="918">
        <v>30</v>
      </c>
      <c r="E944" s="902">
        <v>150</v>
      </c>
      <c r="F944" s="902">
        <f t="shared" si="74"/>
        <v>4500</v>
      </c>
      <c r="G944" s="612"/>
      <c r="H944" s="612"/>
      <c r="I944" s="612"/>
      <c r="J944" s="612"/>
      <c r="K944" s="612"/>
      <c r="L944" s="200">
        <v>12</v>
      </c>
      <c r="M944" s="870" t="s">
        <v>125</v>
      </c>
      <c r="N944" s="334">
        <v>3</v>
      </c>
      <c r="O944" s="334">
        <v>9</v>
      </c>
      <c r="P944" s="334">
        <v>1</v>
      </c>
      <c r="Q944" s="334">
        <v>1</v>
      </c>
      <c r="R944" s="126"/>
    </row>
    <row r="945" spans="1:18" s="173" customFormat="1" x14ac:dyDescent="0.25">
      <c r="A945" s="919"/>
      <c r="B945" s="920"/>
      <c r="C945" s="908" t="s">
        <v>604</v>
      </c>
      <c r="D945" s="918">
        <v>6</v>
      </c>
      <c r="E945" s="902">
        <v>225</v>
      </c>
      <c r="F945" s="902">
        <f t="shared" si="74"/>
        <v>1350</v>
      </c>
      <c r="G945" s="612"/>
      <c r="H945" s="612"/>
      <c r="I945" s="612"/>
      <c r="J945" s="612"/>
      <c r="K945" s="612"/>
      <c r="L945" s="200">
        <v>12</v>
      </c>
      <c r="M945" s="870" t="s">
        <v>125</v>
      </c>
      <c r="N945" s="334">
        <v>3</v>
      </c>
      <c r="O945" s="334">
        <v>9</v>
      </c>
      <c r="P945" s="334">
        <v>1</v>
      </c>
      <c r="Q945" s="334">
        <v>1</v>
      </c>
      <c r="R945" s="126"/>
    </row>
    <row r="946" spans="1:18" s="173" customFormat="1" x14ac:dyDescent="0.25">
      <c r="A946" s="919"/>
      <c r="B946" s="920"/>
      <c r="C946" s="908" t="s">
        <v>605</v>
      </c>
      <c r="D946" s="918">
        <v>15</v>
      </c>
      <c r="E946" s="902">
        <v>90</v>
      </c>
      <c r="F946" s="902">
        <f t="shared" si="74"/>
        <v>1350</v>
      </c>
      <c r="G946" s="612"/>
      <c r="H946" s="612"/>
      <c r="I946" s="612"/>
      <c r="J946" s="612"/>
      <c r="K946" s="612"/>
      <c r="L946" s="200">
        <v>12</v>
      </c>
      <c r="M946" s="870" t="s">
        <v>125</v>
      </c>
      <c r="N946" s="334">
        <v>3</v>
      </c>
      <c r="O946" s="334">
        <v>9</v>
      </c>
      <c r="P946" s="334">
        <v>1</v>
      </c>
      <c r="Q946" s="334">
        <v>1</v>
      </c>
      <c r="R946" s="126"/>
    </row>
    <row r="947" spans="1:18" s="173" customFormat="1" x14ac:dyDescent="0.25">
      <c r="A947" s="919"/>
      <c r="B947" s="920"/>
      <c r="C947" s="908" t="s">
        <v>606</v>
      </c>
      <c r="D947" s="918">
        <v>20</v>
      </c>
      <c r="E947" s="902">
        <v>3300</v>
      </c>
      <c r="F947" s="902">
        <f t="shared" si="74"/>
        <v>66000</v>
      </c>
      <c r="G947" s="612"/>
      <c r="H947" s="612"/>
      <c r="I947" s="612"/>
      <c r="J947" s="612"/>
      <c r="K947" s="612"/>
      <c r="L947" s="200">
        <v>12</v>
      </c>
      <c r="M947" s="870" t="s">
        <v>125</v>
      </c>
      <c r="N947" s="334">
        <v>3</v>
      </c>
      <c r="O947" s="334">
        <v>9</v>
      </c>
      <c r="P947" s="334">
        <v>5</v>
      </c>
      <c r="Q947" s="334">
        <v>1</v>
      </c>
      <c r="R947" s="126"/>
    </row>
    <row r="948" spans="1:18" ht="19.5" customHeight="1" x14ac:dyDescent="0.25">
      <c r="A948" s="756" t="s">
        <v>2</v>
      </c>
      <c r="B948" s="755" t="s">
        <v>0</v>
      </c>
      <c r="C948" s="126"/>
      <c r="D948" s="755"/>
      <c r="E948" s="855"/>
      <c r="F948" s="202"/>
      <c r="G948" s="202"/>
      <c r="H948" s="202"/>
      <c r="I948" s="202"/>
      <c r="J948" s="202"/>
      <c r="K948" s="202"/>
      <c r="L948" s="209"/>
      <c r="M948" s="202"/>
      <c r="N948" s="202"/>
      <c r="O948" s="202"/>
      <c r="P948" s="202"/>
      <c r="Q948" s="202"/>
      <c r="R948" s="202"/>
    </row>
    <row r="949" spans="1:18" ht="19.5" customHeight="1" x14ac:dyDescent="0.25">
      <c r="A949" s="756" t="s">
        <v>3</v>
      </c>
      <c r="B949" s="755" t="s">
        <v>0</v>
      </c>
      <c r="C949" s="126"/>
      <c r="D949" s="755"/>
      <c r="E949" s="855"/>
      <c r="F949" s="202"/>
      <c r="G949" s="202"/>
      <c r="H949" s="202"/>
      <c r="I949" s="202"/>
      <c r="J949" s="202"/>
      <c r="K949" s="202"/>
      <c r="L949" s="209"/>
      <c r="M949" s="202"/>
      <c r="N949" s="202"/>
      <c r="O949" s="202"/>
      <c r="P949" s="202"/>
      <c r="Q949" s="202"/>
      <c r="R949" s="202"/>
    </row>
    <row r="950" spans="1:18" ht="21.75" customHeight="1" x14ac:dyDescent="0.25">
      <c r="A950" s="756" t="s">
        <v>3</v>
      </c>
      <c r="B950" s="923" t="s">
        <v>4</v>
      </c>
      <c r="C950" s="126"/>
      <c r="D950" s="924"/>
      <c r="E950" s="855"/>
      <c r="F950" s="202"/>
      <c r="G950" s="202"/>
      <c r="H950" s="202"/>
      <c r="I950" s="202"/>
      <c r="J950" s="202"/>
      <c r="K950" s="202"/>
      <c r="L950" s="209"/>
      <c r="M950" s="202"/>
      <c r="N950" s="202"/>
      <c r="O950" s="202"/>
      <c r="P950" s="202"/>
      <c r="Q950" s="202"/>
      <c r="R950" s="202"/>
    </row>
    <row r="951" spans="1:18" ht="24.75" customHeight="1" x14ac:dyDescent="0.25">
      <c r="A951" s="756" t="s">
        <v>5</v>
      </c>
      <c r="B951" s="755" t="s">
        <v>6</v>
      </c>
      <c r="C951" s="126"/>
      <c r="D951" s="755"/>
      <c r="E951" s="855"/>
      <c r="F951" s="202"/>
      <c r="G951" s="202"/>
      <c r="H951" s="202"/>
      <c r="I951" s="202"/>
      <c r="J951" s="202"/>
      <c r="K951" s="202"/>
      <c r="L951" s="209"/>
      <c r="M951" s="202"/>
      <c r="N951" s="202"/>
      <c r="O951" s="202"/>
      <c r="P951" s="202"/>
      <c r="Q951" s="202"/>
      <c r="R951" s="202"/>
    </row>
    <row r="952" spans="1:18" ht="24.75" customHeight="1" x14ac:dyDescent="0.25">
      <c r="A952" s="756" t="s">
        <v>7</v>
      </c>
      <c r="B952" s="755" t="s">
        <v>8</v>
      </c>
      <c r="C952" s="126"/>
      <c r="D952" s="755"/>
      <c r="E952" s="855"/>
      <c r="F952" s="202"/>
      <c r="G952" s="202"/>
      <c r="H952" s="202"/>
      <c r="I952" s="202"/>
      <c r="J952" s="202"/>
      <c r="K952" s="202"/>
      <c r="L952" s="209"/>
      <c r="M952" s="202"/>
      <c r="N952" s="202"/>
      <c r="O952" s="202"/>
      <c r="P952" s="202"/>
      <c r="Q952" s="202"/>
      <c r="R952" s="202"/>
    </row>
    <row r="953" spans="1:18" ht="51" customHeight="1" x14ac:dyDescent="0.25">
      <c r="A953" s="756" t="s">
        <v>9</v>
      </c>
      <c r="B953" s="755" t="s">
        <v>10</v>
      </c>
      <c r="C953" s="126"/>
      <c r="D953" s="308"/>
      <c r="E953" s="308"/>
      <c r="F953" s="202"/>
      <c r="G953" s="202"/>
      <c r="H953" s="202"/>
      <c r="I953" s="202"/>
      <c r="J953" s="202"/>
      <c r="K953" s="202"/>
      <c r="L953" s="209"/>
      <c r="M953" s="202"/>
      <c r="N953" s="202"/>
      <c r="O953" s="202"/>
      <c r="P953" s="202"/>
      <c r="Q953" s="202"/>
      <c r="R953" s="202"/>
    </row>
    <row r="954" spans="1:18" ht="47.25" customHeight="1" x14ac:dyDescent="0.25">
      <c r="A954" s="756" t="s">
        <v>432</v>
      </c>
      <c r="B954" s="755" t="s">
        <v>157</v>
      </c>
      <c r="C954" s="126"/>
      <c r="D954" s="308"/>
      <c r="E954" s="308"/>
      <c r="F954" s="308"/>
      <c r="G954" s="308"/>
      <c r="H954" s="308"/>
      <c r="I954" s="202"/>
      <c r="J954" s="202"/>
      <c r="K954" s="202"/>
      <c r="L954" s="209"/>
      <c r="M954" s="202"/>
      <c r="N954" s="202"/>
      <c r="O954" s="202"/>
      <c r="P954" s="202"/>
      <c r="Q954" s="202"/>
      <c r="R954" s="202"/>
    </row>
    <row r="955" spans="1:18" x14ac:dyDescent="0.25">
      <c r="A955" s="756" t="s">
        <v>749</v>
      </c>
      <c r="B955" s="334"/>
      <c r="C955" s="756"/>
      <c r="D955" s="755"/>
      <c r="E955" s="128"/>
      <c r="F955" s="202"/>
      <c r="G955" s="202"/>
      <c r="H955" s="202"/>
      <c r="I955" s="202"/>
      <c r="J955" s="202"/>
      <c r="K955" s="202"/>
      <c r="L955" s="209"/>
      <c r="M955" s="202"/>
      <c r="N955" s="202"/>
      <c r="O955" s="202"/>
      <c r="P955" s="202"/>
      <c r="Q955" s="202"/>
      <c r="R955" s="202"/>
    </row>
    <row r="956" spans="1:18" x14ac:dyDescent="0.25">
      <c r="A956" s="403"/>
      <c r="B956" s="756"/>
      <c r="C956" s="126"/>
      <c r="D956" s="128"/>
      <c r="E956" s="202"/>
      <c r="F956" s="202"/>
      <c r="G956" s="202"/>
      <c r="H956" s="202"/>
      <c r="I956" s="202"/>
      <c r="J956" s="202"/>
      <c r="K956" s="925" t="s">
        <v>750</v>
      </c>
      <c r="L956" s="925"/>
      <c r="M956" s="925"/>
      <c r="N956" s="202"/>
      <c r="O956" s="202"/>
      <c r="P956" s="202"/>
      <c r="Q956" s="202"/>
      <c r="R956" s="202"/>
    </row>
    <row r="957" spans="1:18" ht="18" customHeight="1" x14ac:dyDescent="0.25">
      <c r="A957" s="756"/>
      <c r="B957" s="926"/>
      <c r="C957" s="755"/>
      <c r="D957" s="128"/>
      <c r="E957" s="202"/>
      <c r="F957" s="202"/>
      <c r="G957" s="202"/>
      <c r="H957" s="202"/>
      <c r="I957" s="202"/>
      <c r="J957" s="202"/>
      <c r="K957" s="927" t="s">
        <v>751</v>
      </c>
      <c r="L957" s="928">
        <f>+C966+C972+C989+C1005+C1009+C1015+C1020+C1021+C1022+C1023+C1024+C1025+C1026+C1027</f>
        <v>27410950</v>
      </c>
      <c r="M957" s="928"/>
      <c r="N957" s="202"/>
      <c r="O957" s="202"/>
      <c r="P957" s="202"/>
      <c r="Q957" s="202"/>
      <c r="R957" s="202"/>
    </row>
    <row r="958" spans="1:18" ht="25.5" customHeight="1" x14ac:dyDescent="0.25">
      <c r="A958" s="929" t="s">
        <v>495</v>
      </c>
      <c r="B958" s="929"/>
      <c r="C958" s="929"/>
      <c r="D958" s="929"/>
      <c r="E958" s="929"/>
      <c r="F958" s="929"/>
      <c r="G958" s="929"/>
      <c r="H958" s="929"/>
      <c r="I958" s="929"/>
      <c r="J958" s="929"/>
      <c r="K958" s="929"/>
      <c r="L958" s="929"/>
      <c r="M958" s="202"/>
      <c r="N958" s="202"/>
      <c r="O958" s="202"/>
      <c r="P958" s="202"/>
      <c r="Q958" s="202"/>
      <c r="R958" s="202"/>
    </row>
    <row r="959" spans="1:18" ht="15.75" customHeight="1" x14ac:dyDescent="0.25">
      <c r="A959" s="463" t="s">
        <v>121</v>
      </c>
      <c r="B959" s="463" t="s">
        <v>12</v>
      </c>
      <c r="C959" s="463"/>
      <c r="D959" s="464" t="s">
        <v>13</v>
      </c>
      <c r="E959" s="464" t="s">
        <v>14</v>
      </c>
      <c r="F959" s="464" t="s">
        <v>15</v>
      </c>
      <c r="G959" s="464" t="s">
        <v>16</v>
      </c>
      <c r="H959" s="464" t="s">
        <v>17</v>
      </c>
      <c r="I959" s="464"/>
      <c r="J959" s="464"/>
      <c r="K959" s="464"/>
      <c r="L959" s="463" t="s">
        <v>18</v>
      </c>
      <c r="M959" s="463" t="s">
        <v>19</v>
      </c>
      <c r="N959" s="463"/>
      <c r="O959" s="463"/>
      <c r="P959" s="463"/>
      <c r="Q959" s="463"/>
      <c r="R959" s="463"/>
    </row>
    <row r="960" spans="1:18" ht="24.75" customHeight="1" x14ac:dyDescent="0.25">
      <c r="A960" s="463"/>
      <c r="B960" s="463"/>
      <c r="C960" s="463"/>
      <c r="D960" s="464"/>
      <c r="E960" s="464"/>
      <c r="F960" s="464"/>
      <c r="G960" s="464"/>
      <c r="H960" s="90" t="s">
        <v>20</v>
      </c>
      <c r="I960" s="90" t="s">
        <v>37</v>
      </c>
      <c r="J960" s="90" t="s">
        <v>21</v>
      </c>
      <c r="K960" s="90" t="s">
        <v>22</v>
      </c>
      <c r="L960" s="463"/>
      <c r="M960" s="463"/>
      <c r="N960" s="463"/>
      <c r="O960" s="463"/>
      <c r="P960" s="463"/>
      <c r="Q960" s="463"/>
      <c r="R960" s="463"/>
    </row>
    <row r="961" spans="1:18" ht="125.25" customHeight="1" x14ac:dyDescent="0.25">
      <c r="A961" s="118" t="s">
        <v>752</v>
      </c>
      <c r="B961" s="509" t="s">
        <v>753</v>
      </c>
      <c r="C961" s="509"/>
      <c r="D961" s="118" t="s">
        <v>754</v>
      </c>
      <c r="E961" s="118" t="s">
        <v>755</v>
      </c>
      <c r="F961" s="128">
        <v>1</v>
      </c>
      <c r="G961" s="398"/>
      <c r="H961" s="398"/>
      <c r="I961" s="398"/>
      <c r="J961" s="398"/>
      <c r="K961" s="202"/>
      <c r="L961" s="130">
        <f>+C966+C972+C989+C1005+C1009+C1015+C1020+C1021+C1022+C1023+C1024+C1025+C1026+C1027</f>
        <v>27410950</v>
      </c>
      <c r="M961" s="509" t="s">
        <v>756</v>
      </c>
      <c r="N961" s="509"/>
      <c r="O961" s="509"/>
      <c r="P961" s="509"/>
      <c r="Q961" s="509"/>
      <c r="R961" s="509"/>
    </row>
    <row r="962" spans="1:18" x14ac:dyDescent="0.25">
      <c r="A962" s="118"/>
      <c r="B962" s="930"/>
      <c r="C962" s="99"/>
      <c r="D962" s="118"/>
      <c r="E962" s="128"/>
      <c r="F962" s="128"/>
      <c r="G962" s="398"/>
      <c r="H962" s="398"/>
      <c r="I962" s="398"/>
      <c r="J962" s="398"/>
      <c r="K962" s="398"/>
      <c r="L962" s="398"/>
      <c r="M962" s="398"/>
      <c r="N962" s="118"/>
      <c r="O962" s="118"/>
      <c r="P962" s="118"/>
      <c r="Q962" s="118"/>
      <c r="R962" s="202"/>
    </row>
    <row r="963" spans="1:18" x14ac:dyDescent="0.25">
      <c r="A963" s="831" t="s">
        <v>500</v>
      </c>
      <c r="B963" s="831"/>
      <c r="C963" s="831"/>
      <c r="D963" s="831"/>
      <c r="E963" s="831"/>
      <c r="F963" s="831"/>
      <c r="G963" s="831"/>
      <c r="H963" s="831"/>
      <c r="I963" s="831"/>
      <c r="J963" s="831"/>
      <c r="K963" s="831"/>
      <c r="L963" s="831"/>
      <c r="M963" s="202"/>
      <c r="N963" s="202"/>
      <c r="O963" s="202"/>
      <c r="P963" s="202"/>
      <c r="Q963" s="202"/>
      <c r="R963" s="202"/>
    </row>
    <row r="964" spans="1:18" x14ac:dyDescent="0.25">
      <c r="A964" s="511" t="s">
        <v>244</v>
      </c>
      <c r="B964" s="511"/>
      <c r="C964" s="464" t="s">
        <v>28</v>
      </c>
      <c r="D964" s="512" t="s">
        <v>29</v>
      </c>
      <c r="E964" s="512"/>
      <c r="F964" s="512"/>
      <c r="G964" s="512"/>
      <c r="H964" s="512" t="s">
        <v>30</v>
      </c>
      <c r="I964" s="512"/>
      <c r="J964" s="512"/>
      <c r="K964" s="512"/>
      <c r="L964" s="463" t="s">
        <v>31</v>
      </c>
      <c r="M964" s="512" t="s">
        <v>32</v>
      </c>
      <c r="N964" s="512"/>
      <c r="O964" s="512"/>
      <c r="P964" s="512"/>
      <c r="Q964" s="512"/>
      <c r="R964" s="512"/>
    </row>
    <row r="965" spans="1:18" ht="54.75" customHeight="1" x14ac:dyDescent="0.25">
      <c r="A965" s="511"/>
      <c r="B965" s="511"/>
      <c r="C965" s="464"/>
      <c r="D965" s="84" t="s">
        <v>33</v>
      </c>
      <c r="E965" s="84" t="s">
        <v>34</v>
      </c>
      <c r="F965" s="90" t="s">
        <v>35</v>
      </c>
      <c r="G965" s="90" t="s">
        <v>36</v>
      </c>
      <c r="H965" s="84" t="s">
        <v>20</v>
      </c>
      <c r="I965" s="84" t="s">
        <v>37</v>
      </c>
      <c r="J965" s="84" t="s">
        <v>21</v>
      </c>
      <c r="K965" s="84" t="s">
        <v>22</v>
      </c>
      <c r="L965" s="463"/>
      <c r="M965" s="91" t="s">
        <v>38</v>
      </c>
      <c r="N965" s="91" t="s">
        <v>39</v>
      </c>
      <c r="O965" s="91" t="s">
        <v>40</v>
      </c>
      <c r="P965" s="91" t="s">
        <v>41</v>
      </c>
      <c r="Q965" s="91" t="s">
        <v>42</v>
      </c>
      <c r="R965" s="91" t="s">
        <v>43</v>
      </c>
    </row>
    <row r="966" spans="1:18" ht="78.75" x14ac:dyDescent="0.25">
      <c r="A966" s="613" t="s">
        <v>757</v>
      </c>
      <c r="B966" s="613"/>
      <c r="C966" s="610">
        <f>+SUM(G966:G971)</f>
        <v>970000</v>
      </c>
      <c r="D966" s="214" t="s">
        <v>758</v>
      </c>
      <c r="E966" s="207">
        <v>2</v>
      </c>
      <c r="F966" s="203">
        <v>50000</v>
      </c>
      <c r="G966" s="204">
        <f>+F966*E966</f>
        <v>100000</v>
      </c>
      <c r="H966" s="205" t="s">
        <v>1</v>
      </c>
      <c r="I966" s="206"/>
      <c r="J966" s="205"/>
      <c r="K966" s="205"/>
      <c r="L966" s="611" t="s">
        <v>456</v>
      </c>
      <c r="M966" s="251" t="s">
        <v>124</v>
      </c>
      <c r="N966" s="251" t="s">
        <v>125</v>
      </c>
      <c r="O966" s="242">
        <v>2</v>
      </c>
      <c r="P966" s="242">
        <v>8</v>
      </c>
      <c r="Q966" s="242">
        <v>7</v>
      </c>
      <c r="R966" s="242">
        <v>4</v>
      </c>
    </row>
    <row r="967" spans="1:18" ht="47.25" x14ac:dyDescent="0.25">
      <c r="A967" s="613"/>
      <c r="B967" s="613"/>
      <c r="C967" s="610"/>
      <c r="D967" s="214" t="s">
        <v>759</v>
      </c>
      <c r="E967" s="207">
        <v>3</v>
      </c>
      <c r="F967" s="203">
        <v>50000</v>
      </c>
      <c r="G967" s="204">
        <f>+F967*E967</f>
        <v>150000</v>
      </c>
      <c r="H967" s="208"/>
      <c r="I967" s="205" t="s">
        <v>1</v>
      </c>
      <c r="J967" s="205"/>
      <c r="K967" s="205"/>
      <c r="L967" s="611"/>
      <c r="M967" s="251" t="s">
        <v>124</v>
      </c>
      <c r="N967" s="251" t="s">
        <v>125</v>
      </c>
      <c r="O967" s="242">
        <v>2</v>
      </c>
      <c r="P967" s="242">
        <v>8</v>
      </c>
      <c r="Q967" s="242">
        <v>7</v>
      </c>
      <c r="R967" s="242">
        <v>4</v>
      </c>
    </row>
    <row r="968" spans="1:18" ht="31.5" x14ac:dyDescent="0.25">
      <c r="A968" s="613"/>
      <c r="B968" s="613"/>
      <c r="C968" s="610"/>
      <c r="D968" s="214" t="s">
        <v>760</v>
      </c>
      <c r="E968" s="207">
        <v>2</v>
      </c>
      <c r="F968" s="203">
        <v>50000</v>
      </c>
      <c r="G968" s="204">
        <f t="shared" ref="G968:G971" si="75">+F968*E968</f>
        <v>100000</v>
      </c>
      <c r="H968" s="205"/>
      <c r="I968" s="206" t="s">
        <v>1</v>
      </c>
      <c r="J968" s="205"/>
      <c r="K968" s="205"/>
      <c r="L968" s="611"/>
      <c r="M968" s="251" t="s">
        <v>124</v>
      </c>
      <c r="N968" s="251" t="s">
        <v>125</v>
      </c>
      <c r="O968" s="242">
        <v>2</v>
      </c>
      <c r="P968" s="242">
        <v>8</v>
      </c>
      <c r="Q968" s="242">
        <v>7</v>
      </c>
      <c r="R968" s="242">
        <v>4</v>
      </c>
    </row>
    <row r="969" spans="1:18" ht="63" x14ac:dyDescent="0.25">
      <c r="A969" s="613"/>
      <c r="B969" s="613"/>
      <c r="C969" s="610"/>
      <c r="D969" s="214" t="s">
        <v>761</v>
      </c>
      <c r="E969" s="207">
        <v>4</v>
      </c>
      <c r="F969" s="203">
        <v>50000</v>
      </c>
      <c r="G969" s="204">
        <f t="shared" si="75"/>
        <v>200000</v>
      </c>
      <c r="H969" s="205"/>
      <c r="I969" s="206"/>
      <c r="J969" s="209"/>
      <c r="K969" s="206" t="s">
        <v>1</v>
      </c>
      <c r="L969" s="611"/>
      <c r="M969" s="251" t="s">
        <v>124</v>
      </c>
      <c r="N969" s="251" t="s">
        <v>125</v>
      </c>
      <c r="O969" s="242">
        <v>2</v>
      </c>
      <c r="P969" s="242">
        <v>8</v>
      </c>
      <c r="Q969" s="242">
        <v>7</v>
      </c>
      <c r="R969" s="242">
        <v>4</v>
      </c>
    </row>
    <row r="970" spans="1:18" ht="31.5" x14ac:dyDescent="0.25">
      <c r="A970" s="613"/>
      <c r="B970" s="613"/>
      <c r="C970" s="610"/>
      <c r="D970" s="214" t="s">
        <v>762</v>
      </c>
      <c r="E970" s="207">
        <v>2</v>
      </c>
      <c r="F970" s="203">
        <v>60000</v>
      </c>
      <c r="G970" s="204">
        <f t="shared" si="75"/>
        <v>120000</v>
      </c>
      <c r="H970" s="209"/>
      <c r="I970" s="205" t="s">
        <v>1</v>
      </c>
      <c r="J970" s="205"/>
      <c r="K970" s="205"/>
      <c r="L970" s="611"/>
      <c r="M970" s="251" t="s">
        <v>124</v>
      </c>
      <c r="N970" s="251" t="s">
        <v>125</v>
      </c>
      <c r="O970" s="242">
        <v>2</v>
      </c>
      <c r="P970" s="242">
        <v>8</v>
      </c>
      <c r="Q970" s="242">
        <v>7</v>
      </c>
      <c r="R970" s="242">
        <v>4</v>
      </c>
    </row>
    <row r="971" spans="1:18" x14ac:dyDescent="0.25">
      <c r="A971" s="613"/>
      <c r="B971" s="613"/>
      <c r="C971" s="610"/>
      <c r="D971" s="214" t="s">
        <v>763</v>
      </c>
      <c r="E971" s="207">
        <v>6</v>
      </c>
      <c r="F971" s="203">
        <v>50000</v>
      </c>
      <c r="G971" s="204">
        <f t="shared" si="75"/>
        <v>300000</v>
      </c>
      <c r="H971" s="205" t="s">
        <v>1</v>
      </c>
      <c r="I971" s="206" t="s">
        <v>1</v>
      </c>
      <c r="J971" s="205"/>
      <c r="K971" s="205" t="s">
        <v>1</v>
      </c>
      <c r="L971" s="611"/>
      <c r="M971" s="251" t="s">
        <v>124</v>
      </c>
      <c r="N971" s="251" t="s">
        <v>125</v>
      </c>
      <c r="O971" s="242">
        <v>2</v>
      </c>
      <c r="P971" s="242">
        <v>8</v>
      </c>
      <c r="Q971" s="242">
        <v>7</v>
      </c>
      <c r="R971" s="242">
        <v>4</v>
      </c>
    </row>
    <row r="972" spans="1:18" ht="15.75" customHeight="1" x14ac:dyDescent="0.25">
      <c r="A972" s="494" t="s">
        <v>764</v>
      </c>
      <c r="B972" s="494"/>
      <c r="C972" s="531">
        <f>+SUM(G972:G988)</f>
        <v>1275050</v>
      </c>
      <c r="D972" s="220" t="s">
        <v>765</v>
      </c>
      <c r="E972" s="212">
        <v>45</v>
      </c>
      <c r="F972" s="210">
        <v>1850</v>
      </c>
      <c r="G972" s="210">
        <f>+F972*E972</f>
        <v>83250</v>
      </c>
      <c r="H972" s="211"/>
      <c r="I972" s="375" t="s">
        <v>1</v>
      </c>
      <c r="J972" s="375"/>
      <c r="K972" s="375"/>
      <c r="L972" s="582" t="s">
        <v>456</v>
      </c>
      <c r="M972" s="251" t="s">
        <v>124</v>
      </c>
      <c r="N972" s="251" t="s">
        <v>125</v>
      </c>
      <c r="O972" s="212">
        <v>6</v>
      </c>
      <c r="P972" s="212">
        <v>1</v>
      </c>
      <c r="Q972" s="212">
        <v>3</v>
      </c>
      <c r="R972" s="212">
        <v>1</v>
      </c>
    </row>
    <row r="973" spans="1:18" ht="31.5" x14ac:dyDescent="0.25">
      <c r="A973" s="494"/>
      <c r="B973" s="494"/>
      <c r="C973" s="531"/>
      <c r="D973" s="220" t="s">
        <v>766</v>
      </c>
      <c r="E973" s="212">
        <v>30</v>
      </c>
      <c r="F973" s="210">
        <v>3000</v>
      </c>
      <c r="G973" s="210">
        <f>+F973*E973</f>
        <v>90000</v>
      </c>
      <c r="H973" s="375"/>
      <c r="I973" s="375" t="s">
        <v>1</v>
      </c>
      <c r="J973" s="375"/>
      <c r="K973" s="375"/>
      <c r="L973" s="582"/>
      <c r="M973" s="251" t="s">
        <v>124</v>
      </c>
      <c r="N973" s="251" t="s">
        <v>125</v>
      </c>
      <c r="O973" s="212">
        <v>6</v>
      </c>
      <c r="P973" s="212">
        <v>1</v>
      </c>
      <c r="Q973" s="212">
        <v>3</v>
      </c>
      <c r="R973" s="212">
        <v>1</v>
      </c>
    </row>
    <row r="974" spans="1:18" ht="47.25" x14ac:dyDescent="0.25">
      <c r="A974" s="494"/>
      <c r="B974" s="494"/>
      <c r="C974" s="531"/>
      <c r="D974" s="220" t="s">
        <v>767</v>
      </c>
      <c r="E974" s="212">
        <v>50</v>
      </c>
      <c r="F974" s="210">
        <v>4500</v>
      </c>
      <c r="G974" s="213">
        <f>+F974*E974</f>
        <v>225000</v>
      </c>
      <c r="H974" s="375" t="s">
        <v>1</v>
      </c>
      <c r="I974" s="375" t="s">
        <v>1</v>
      </c>
      <c r="J974" s="375" t="s">
        <v>1</v>
      </c>
      <c r="K974" s="375" t="s">
        <v>1</v>
      </c>
      <c r="L974" s="582"/>
      <c r="M974" s="251" t="s">
        <v>124</v>
      </c>
      <c r="N974" s="251" t="s">
        <v>125</v>
      </c>
      <c r="O974" s="212">
        <v>6</v>
      </c>
      <c r="P974" s="212">
        <v>1</v>
      </c>
      <c r="Q974" s="212">
        <v>3</v>
      </c>
      <c r="R974" s="212">
        <v>1</v>
      </c>
    </row>
    <row r="975" spans="1:18" ht="31.5" x14ac:dyDescent="0.25">
      <c r="A975" s="494"/>
      <c r="B975" s="494"/>
      <c r="C975" s="531"/>
      <c r="D975" s="220" t="s">
        <v>768</v>
      </c>
      <c r="E975" s="212">
        <v>50</v>
      </c>
      <c r="F975" s="210">
        <v>6000</v>
      </c>
      <c r="G975" s="210">
        <f t="shared" ref="G975:G989" si="76">+F975*E975</f>
        <v>300000</v>
      </c>
      <c r="H975" s="375" t="s">
        <v>1</v>
      </c>
      <c r="I975" s="375" t="s">
        <v>1</v>
      </c>
      <c r="J975" s="375" t="s">
        <v>1</v>
      </c>
      <c r="K975" s="375" t="s">
        <v>1</v>
      </c>
      <c r="L975" s="582"/>
      <c r="M975" s="251" t="s">
        <v>124</v>
      </c>
      <c r="N975" s="251" t="s">
        <v>125</v>
      </c>
      <c r="O975" s="212">
        <v>6</v>
      </c>
      <c r="P975" s="212">
        <v>1</v>
      </c>
      <c r="Q975" s="212">
        <v>3</v>
      </c>
      <c r="R975" s="212">
        <v>1</v>
      </c>
    </row>
    <row r="976" spans="1:18" ht="31.5" x14ac:dyDescent="0.25">
      <c r="A976" s="494"/>
      <c r="B976" s="494"/>
      <c r="C976" s="531"/>
      <c r="D976" s="220" t="s">
        <v>769</v>
      </c>
      <c r="E976" s="212">
        <v>30</v>
      </c>
      <c r="F976" s="210">
        <v>1500</v>
      </c>
      <c r="G976" s="210">
        <f t="shared" si="76"/>
        <v>45000</v>
      </c>
      <c r="H976" s="375"/>
      <c r="I976" s="375" t="s">
        <v>1</v>
      </c>
      <c r="J976" s="375"/>
      <c r="K976" s="375"/>
      <c r="L976" s="582"/>
      <c r="M976" s="251" t="s">
        <v>124</v>
      </c>
      <c r="N976" s="251" t="s">
        <v>125</v>
      </c>
      <c r="O976" s="212">
        <v>6</v>
      </c>
      <c r="P976" s="212">
        <v>1</v>
      </c>
      <c r="Q976" s="212">
        <v>3</v>
      </c>
      <c r="R976" s="212">
        <v>1</v>
      </c>
    </row>
    <row r="977" spans="1:18" ht="31.5" x14ac:dyDescent="0.25">
      <c r="A977" s="494"/>
      <c r="B977" s="494"/>
      <c r="C977" s="531"/>
      <c r="D977" s="220" t="s">
        <v>770</v>
      </c>
      <c r="E977" s="212">
        <v>50</v>
      </c>
      <c r="F977" s="210">
        <v>1500</v>
      </c>
      <c r="G977" s="213">
        <f t="shared" si="76"/>
        <v>75000</v>
      </c>
      <c r="H977" s="375"/>
      <c r="I977" s="375" t="s">
        <v>1</v>
      </c>
      <c r="J977" s="375"/>
      <c r="K977" s="375"/>
      <c r="L977" s="582"/>
      <c r="M977" s="251" t="s">
        <v>124</v>
      </c>
      <c r="N977" s="251" t="s">
        <v>125</v>
      </c>
      <c r="O977" s="212">
        <v>6</v>
      </c>
      <c r="P977" s="212">
        <v>1</v>
      </c>
      <c r="Q977" s="212">
        <v>3</v>
      </c>
      <c r="R977" s="212">
        <v>1</v>
      </c>
    </row>
    <row r="978" spans="1:18" x14ac:dyDescent="0.25">
      <c r="A978" s="494"/>
      <c r="B978" s="494"/>
      <c r="C978" s="531"/>
      <c r="D978" s="220" t="s">
        <v>771</v>
      </c>
      <c r="E978" s="212">
        <v>50</v>
      </c>
      <c r="F978" s="210">
        <v>1600</v>
      </c>
      <c r="G978" s="210">
        <f t="shared" si="76"/>
        <v>80000</v>
      </c>
      <c r="H978" s="375"/>
      <c r="I978" s="375" t="s">
        <v>1</v>
      </c>
      <c r="J978" s="375"/>
      <c r="K978" s="375"/>
      <c r="L978" s="582"/>
      <c r="M978" s="251" t="s">
        <v>124</v>
      </c>
      <c r="N978" s="251" t="s">
        <v>125</v>
      </c>
      <c r="O978" s="212">
        <v>6</v>
      </c>
      <c r="P978" s="212">
        <v>1</v>
      </c>
      <c r="Q978" s="212">
        <v>3</v>
      </c>
      <c r="R978" s="212">
        <v>1</v>
      </c>
    </row>
    <row r="979" spans="1:18" x14ac:dyDescent="0.25">
      <c r="A979" s="494"/>
      <c r="B979" s="494"/>
      <c r="C979" s="531"/>
      <c r="D979" s="220" t="s">
        <v>772</v>
      </c>
      <c r="E979" s="212">
        <v>50</v>
      </c>
      <c r="F979" s="210">
        <v>300</v>
      </c>
      <c r="G979" s="210">
        <f t="shared" si="76"/>
        <v>15000</v>
      </c>
      <c r="H979" s="375"/>
      <c r="I979" s="375" t="s">
        <v>1</v>
      </c>
      <c r="J979" s="375"/>
      <c r="K979" s="375"/>
      <c r="L979" s="582"/>
      <c r="M979" s="251" t="s">
        <v>124</v>
      </c>
      <c r="N979" s="251" t="s">
        <v>125</v>
      </c>
      <c r="O979" s="212">
        <v>6</v>
      </c>
      <c r="P979" s="212">
        <v>1</v>
      </c>
      <c r="Q979" s="212">
        <v>3</v>
      </c>
      <c r="R979" s="212">
        <v>1</v>
      </c>
    </row>
    <row r="980" spans="1:18" x14ac:dyDescent="0.25">
      <c r="A980" s="494"/>
      <c r="B980" s="494"/>
      <c r="C980" s="531"/>
      <c r="D980" s="220" t="s">
        <v>773</v>
      </c>
      <c r="E980" s="212">
        <v>10</v>
      </c>
      <c r="F980" s="210">
        <v>5000</v>
      </c>
      <c r="G980" s="210">
        <f t="shared" si="76"/>
        <v>50000</v>
      </c>
      <c r="H980" s="375"/>
      <c r="I980" s="375" t="s">
        <v>1</v>
      </c>
      <c r="J980" s="375"/>
      <c r="K980" s="375"/>
      <c r="L980" s="582"/>
      <c r="M980" s="251" t="s">
        <v>124</v>
      </c>
      <c r="N980" s="251" t="s">
        <v>125</v>
      </c>
      <c r="O980" s="212">
        <v>6</v>
      </c>
      <c r="P980" s="212">
        <v>1</v>
      </c>
      <c r="Q980" s="212">
        <v>3</v>
      </c>
      <c r="R980" s="212">
        <v>1</v>
      </c>
    </row>
    <row r="981" spans="1:18" ht="31.5" x14ac:dyDescent="0.25">
      <c r="A981" s="494"/>
      <c r="B981" s="494"/>
      <c r="C981" s="531"/>
      <c r="D981" s="220" t="s">
        <v>774</v>
      </c>
      <c r="E981" s="212">
        <v>4</v>
      </c>
      <c r="F981" s="210">
        <v>20000</v>
      </c>
      <c r="G981" s="210">
        <f t="shared" si="76"/>
        <v>80000</v>
      </c>
      <c r="H981" s="375"/>
      <c r="I981" s="375" t="s">
        <v>1</v>
      </c>
      <c r="J981" s="375"/>
      <c r="K981" s="375"/>
      <c r="L981" s="582"/>
      <c r="M981" s="251" t="s">
        <v>124</v>
      </c>
      <c r="N981" s="251" t="s">
        <v>125</v>
      </c>
      <c r="O981" s="212">
        <v>6</v>
      </c>
      <c r="P981" s="212">
        <v>1</v>
      </c>
      <c r="Q981" s="212">
        <v>3</v>
      </c>
      <c r="R981" s="212">
        <v>1</v>
      </c>
    </row>
    <row r="982" spans="1:18" ht="31.5" x14ac:dyDescent="0.25">
      <c r="A982" s="494"/>
      <c r="B982" s="494"/>
      <c r="C982" s="531"/>
      <c r="D982" s="220" t="s">
        <v>775</v>
      </c>
      <c r="E982" s="212">
        <v>2</v>
      </c>
      <c r="F982" s="210">
        <v>20000</v>
      </c>
      <c r="G982" s="210">
        <f t="shared" si="76"/>
        <v>40000</v>
      </c>
      <c r="H982" s="375"/>
      <c r="I982" s="375" t="s">
        <v>1</v>
      </c>
      <c r="J982" s="375"/>
      <c r="K982" s="375"/>
      <c r="L982" s="582"/>
      <c r="M982" s="251" t="s">
        <v>124</v>
      </c>
      <c r="N982" s="251" t="s">
        <v>125</v>
      </c>
      <c r="O982" s="212">
        <v>6</v>
      </c>
      <c r="P982" s="212">
        <v>1</v>
      </c>
      <c r="Q982" s="212">
        <v>3</v>
      </c>
      <c r="R982" s="212">
        <v>1</v>
      </c>
    </row>
    <row r="983" spans="1:18" ht="31.5" x14ac:dyDescent="0.25">
      <c r="A983" s="494"/>
      <c r="B983" s="494"/>
      <c r="C983" s="531"/>
      <c r="D983" s="220" t="s">
        <v>776</v>
      </c>
      <c r="E983" s="212">
        <v>50</v>
      </c>
      <c r="F983" s="210">
        <v>600</v>
      </c>
      <c r="G983" s="213">
        <f t="shared" si="76"/>
        <v>30000</v>
      </c>
      <c r="H983" s="375"/>
      <c r="I983" s="375" t="s">
        <v>1</v>
      </c>
      <c r="J983" s="375"/>
      <c r="K983" s="375"/>
      <c r="L983" s="582"/>
      <c r="M983" s="251" t="s">
        <v>124</v>
      </c>
      <c r="N983" s="251" t="s">
        <v>125</v>
      </c>
      <c r="O983" s="212">
        <v>6</v>
      </c>
      <c r="P983" s="212">
        <v>1</v>
      </c>
      <c r="Q983" s="212">
        <v>3</v>
      </c>
      <c r="R983" s="212">
        <v>1</v>
      </c>
    </row>
    <row r="984" spans="1:18" ht="63" x14ac:dyDescent="0.25">
      <c r="A984" s="494"/>
      <c r="B984" s="494"/>
      <c r="C984" s="531"/>
      <c r="D984" s="220" t="s">
        <v>777</v>
      </c>
      <c r="E984" s="212">
        <v>3</v>
      </c>
      <c r="F984" s="210">
        <v>10000</v>
      </c>
      <c r="G984" s="210">
        <f t="shared" si="76"/>
        <v>30000</v>
      </c>
      <c r="H984" s="375"/>
      <c r="I984" s="375" t="s">
        <v>1</v>
      </c>
      <c r="J984" s="375"/>
      <c r="K984" s="375"/>
      <c r="L984" s="582"/>
      <c r="M984" s="251" t="s">
        <v>124</v>
      </c>
      <c r="N984" s="251" t="s">
        <v>125</v>
      </c>
      <c r="O984" s="212">
        <v>6</v>
      </c>
      <c r="P984" s="212">
        <v>1</v>
      </c>
      <c r="Q984" s="212">
        <v>3</v>
      </c>
      <c r="R984" s="212">
        <v>1</v>
      </c>
    </row>
    <row r="985" spans="1:18" ht="31.5" x14ac:dyDescent="0.25">
      <c r="A985" s="494"/>
      <c r="B985" s="494"/>
      <c r="C985" s="531"/>
      <c r="D985" s="220" t="s">
        <v>778</v>
      </c>
      <c r="E985" s="212">
        <v>2</v>
      </c>
      <c r="F985" s="210">
        <v>16000</v>
      </c>
      <c r="G985" s="210">
        <f t="shared" si="76"/>
        <v>32000</v>
      </c>
      <c r="H985" s="375"/>
      <c r="I985" s="375" t="s">
        <v>1</v>
      </c>
      <c r="J985" s="375"/>
      <c r="K985" s="375"/>
      <c r="L985" s="582"/>
      <c r="M985" s="251" t="s">
        <v>124</v>
      </c>
      <c r="N985" s="251" t="s">
        <v>125</v>
      </c>
      <c r="O985" s="212">
        <v>6</v>
      </c>
      <c r="P985" s="212">
        <v>1</v>
      </c>
      <c r="Q985" s="212">
        <v>3</v>
      </c>
      <c r="R985" s="212">
        <v>1</v>
      </c>
    </row>
    <row r="986" spans="1:18" x14ac:dyDescent="0.25">
      <c r="A986" s="494"/>
      <c r="B986" s="494"/>
      <c r="C986" s="531"/>
      <c r="D986" s="220" t="s">
        <v>779</v>
      </c>
      <c r="E986" s="212">
        <v>4</v>
      </c>
      <c r="F986" s="210">
        <v>1200</v>
      </c>
      <c r="G986" s="213">
        <f t="shared" si="76"/>
        <v>4800</v>
      </c>
      <c r="H986" s="375"/>
      <c r="I986" s="375" t="s">
        <v>1</v>
      </c>
      <c r="J986" s="375"/>
      <c r="K986" s="375"/>
      <c r="L986" s="582"/>
      <c r="M986" s="251" t="s">
        <v>124</v>
      </c>
      <c r="N986" s="251" t="s">
        <v>125</v>
      </c>
      <c r="O986" s="212">
        <v>6</v>
      </c>
      <c r="P986" s="212">
        <v>1</v>
      </c>
      <c r="Q986" s="212">
        <v>3</v>
      </c>
      <c r="R986" s="212">
        <v>1</v>
      </c>
    </row>
    <row r="987" spans="1:18" ht="31.5" x14ac:dyDescent="0.25">
      <c r="A987" s="494"/>
      <c r="B987" s="494"/>
      <c r="C987" s="531"/>
      <c r="D987" s="220" t="s">
        <v>780</v>
      </c>
      <c r="E987" s="212">
        <v>1</v>
      </c>
      <c r="F987" s="210">
        <v>55000</v>
      </c>
      <c r="G987" s="210">
        <f t="shared" si="76"/>
        <v>55000</v>
      </c>
      <c r="H987" s="375"/>
      <c r="I987" s="375" t="s">
        <v>1</v>
      </c>
      <c r="J987" s="375"/>
      <c r="K987" s="375"/>
      <c r="L987" s="582"/>
      <c r="M987" s="251" t="s">
        <v>124</v>
      </c>
      <c r="N987" s="251" t="s">
        <v>125</v>
      </c>
      <c r="O987" s="212">
        <v>6</v>
      </c>
      <c r="P987" s="212">
        <v>1</v>
      </c>
      <c r="Q987" s="212">
        <v>3</v>
      </c>
      <c r="R987" s="212">
        <v>1</v>
      </c>
    </row>
    <row r="988" spans="1:18" x14ac:dyDescent="0.25">
      <c r="A988" s="494"/>
      <c r="B988" s="494"/>
      <c r="C988" s="531"/>
      <c r="D988" s="220" t="s">
        <v>781</v>
      </c>
      <c r="E988" s="212">
        <v>2</v>
      </c>
      <c r="F988" s="210">
        <v>20000</v>
      </c>
      <c r="G988" s="210">
        <f t="shared" si="76"/>
        <v>40000</v>
      </c>
      <c r="H988" s="375"/>
      <c r="I988" s="375" t="s">
        <v>1</v>
      </c>
      <c r="J988" s="375"/>
      <c r="K988" s="375"/>
      <c r="L988" s="582"/>
      <c r="M988" s="251" t="s">
        <v>124</v>
      </c>
      <c r="N988" s="251" t="s">
        <v>125</v>
      </c>
      <c r="O988" s="212">
        <v>6</v>
      </c>
      <c r="P988" s="212">
        <v>1</v>
      </c>
      <c r="Q988" s="212">
        <v>3</v>
      </c>
      <c r="R988" s="212">
        <v>1</v>
      </c>
    </row>
    <row r="989" spans="1:18" ht="31.5" customHeight="1" x14ac:dyDescent="0.25">
      <c r="A989" s="608" t="s">
        <v>782</v>
      </c>
      <c r="B989" s="608"/>
      <c r="C989" s="610">
        <f>+SUM(G989:G1004)</f>
        <v>7191900</v>
      </c>
      <c r="D989" s="215" t="s">
        <v>783</v>
      </c>
      <c r="E989" s="207">
        <v>20</v>
      </c>
      <c r="F989" s="203">
        <v>58000</v>
      </c>
      <c r="G989" s="204">
        <f t="shared" si="76"/>
        <v>1160000</v>
      </c>
      <c r="H989" s="206"/>
      <c r="I989" s="375" t="s">
        <v>1</v>
      </c>
      <c r="J989" s="206" t="s">
        <v>1</v>
      </c>
      <c r="K989" s="206"/>
      <c r="L989" s="611" t="s">
        <v>456</v>
      </c>
      <c r="M989" s="251" t="s">
        <v>124</v>
      </c>
      <c r="N989" s="251" t="s">
        <v>125</v>
      </c>
      <c r="O989" s="212">
        <v>6</v>
      </c>
      <c r="P989" s="212">
        <v>1</v>
      </c>
      <c r="Q989" s="212">
        <v>3</v>
      </c>
      <c r="R989" s="212">
        <v>1</v>
      </c>
    </row>
    <row r="990" spans="1:18" ht="31.5" x14ac:dyDescent="0.25">
      <c r="A990" s="608"/>
      <c r="B990" s="608"/>
      <c r="C990" s="610"/>
      <c r="D990" s="215" t="s">
        <v>784</v>
      </c>
      <c r="E990" s="207">
        <v>40</v>
      </c>
      <c r="F990" s="203">
        <v>90000</v>
      </c>
      <c r="G990" s="204">
        <f>+F990*E990</f>
        <v>3600000</v>
      </c>
      <c r="H990" s="206"/>
      <c r="I990" s="375" t="s">
        <v>1</v>
      </c>
      <c r="J990" s="206" t="s">
        <v>1</v>
      </c>
      <c r="K990" s="206"/>
      <c r="L990" s="611"/>
      <c r="M990" s="251" t="s">
        <v>124</v>
      </c>
      <c r="N990" s="251" t="s">
        <v>125</v>
      </c>
      <c r="O990" s="212">
        <v>6</v>
      </c>
      <c r="P990" s="212">
        <v>1</v>
      </c>
      <c r="Q990" s="212">
        <v>3</v>
      </c>
      <c r="R990" s="212">
        <v>1</v>
      </c>
    </row>
    <row r="991" spans="1:18" ht="47.25" x14ac:dyDescent="0.25">
      <c r="A991" s="608"/>
      <c r="B991" s="608"/>
      <c r="C991" s="610"/>
      <c r="D991" s="215" t="s">
        <v>785</v>
      </c>
      <c r="E991" s="207">
        <v>5</v>
      </c>
      <c r="F991" s="203">
        <v>125000</v>
      </c>
      <c r="G991" s="204">
        <f>+F991*E991</f>
        <v>625000</v>
      </c>
      <c r="H991" s="206"/>
      <c r="I991" s="375" t="s">
        <v>1</v>
      </c>
      <c r="J991" s="206" t="s">
        <v>1</v>
      </c>
      <c r="K991" s="206"/>
      <c r="L991" s="611"/>
      <c r="M991" s="251" t="s">
        <v>124</v>
      </c>
      <c r="N991" s="251" t="s">
        <v>125</v>
      </c>
      <c r="O991" s="212">
        <v>6</v>
      </c>
      <c r="P991" s="212">
        <v>1</v>
      </c>
      <c r="Q991" s="212">
        <v>3</v>
      </c>
      <c r="R991" s="212">
        <v>1</v>
      </c>
    </row>
    <row r="992" spans="1:18" x14ac:dyDescent="0.25">
      <c r="A992" s="608"/>
      <c r="B992" s="608"/>
      <c r="C992" s="610"/>
      <c r="D992" s="215" t="s">
        <v>786</v>
      </c>
      <c r="E992" s="207">
        <v>7</v>
      </c>
      <c r="F992" s="203">
        <v>13000</v>
      </c>
      <c r="G992" s="204">
        <f t="shared" ref="G992:G1004" si="77">+F992*E992</f>
        <v>91000</v>
      </c>
      <c r="H992" s="206"/>
      <c r="I992" s="375" t="s">
        <v>1</v>
      </c>
      <c r="J992" s="206"/>
      <c r="K992" s="206"/>
      <c r="L992" s="611"/>
      <c r="M992" s="251" t="s">
        <v>124</v>
      </c>
      <c r="N992" s="251" t="s">
        <v>125</v>
      </c>
      <c r="O992" s="212">
        <v>6</v>
      </c>
      <c r="P992" s="212">
        <v>1</v>
      </c>
      <c r="Q992" s="212">
        <v>3</v>
      </c>
      <c r="R992" s="212">
        <v>1</v>
      </c>
    </row>
    <row r="993" spans="1:18" x14ac:dyDescent="0.25">
      <c r="A993" s="608"/>
      <c r="B993" s="608"/>
      <c r="C993" s="610"/>
      <c r="D993" s="214" t="s">
        <v>787</v>
      </c>
      <c r="E993" s="207">
        <v>2</v>
      </c>
      <c r="F993" s="203">
        <v>20000</v>
      </c>
      <c r="G993" s="204">
        <f t="shared" si="77"/>
        <v>40000</v>
      </c>
      <c r="H993" s="206"/>
      <c r="I993" s="206"/>
      <c r="J993" s="206" t="s">
        <v>1</v>
      </c>
      <c r="K993" s="206"/>
      <c r="L993" s="611"/>
      <c r="M993" s="251" t="s">
        <v>124</v>
      </c>
      <c r="N993" s="251" t="s">
        <v>125</v>
      </c>
      <c r="O993" s="212">
        <v>6</v>
      </c>
      <c r="P993" s="212">
        <v>1</v>
      </c>
      <c r="Q993" s="212">
        <v>3</v>
      </c>
      <c r="R993" s="212">
        <v>1</v>
      </c>
    </row>
    <row r="994" spans="1:18" ht="47.25" x14ac:dyDescent="0.25">
      <c r="A994" s="608"/>
      <c r="B994" s="608"/>
      <c r="C994" s="610"/>
      <c r="D994" s="214" t="s">
        <v>788</v>
      </c>
      <c r="E994" s="207">
        <v>1</v>
      </c>
      <c r="F994" s="203">
        <v>35000</v>
      </c>
      <c r="G994" s="204">
        <f t="shared" si="77"/>
        <v>35000</v>
      </c>
      <c r="H994" s="206"/>
      <c r="I994" s="206"/>
      <c r="J994" s="206" t="s">
        <v>1</v>
      </c>
      <c r="K994" s="206"/>
      <c r="L994" s="611"/>
      <c r="M994" s="251" t="s">
        <v>124</v>
      </c>
      <c r="N994" s="251" t="s">
        <v>125</v>
      </c>
      <c r="O994" s="212">
        <v>6</v>
      </c>
      <c r="P994" s="212">
        <v>1</v>
      </c>
      <c r="Q994" s="212">
        <v>3</v>
      </c>
      <c r="R994" s="212">
        <v>1</v>
      </c>
    </row>
    <row r="995" spans="1:18" ht="31.5" x14ac:dyDescent="0.25">
      <c r="A995" s="608"/>
      <c r="B995" s="608"/>
      <c r="C995" s="610"/>
      <c r="D995" s="214" t="s">
        <v>789</v>
      </c>
      <c r="E995" s="207">
        <v>2</v>
      </c>
      <c r="F995" s="203">
        <v>60000</v>
      </c>
      <c r="G995" s="204">
        <f t="shared" si="77"/>
        <v>120000</v>
      </c>
      <c r="H995" s="206"/>
      <c r="I995" s="206"/>
      <c r="J995" s="206" t="s">
        <v>1</v>
      </c>
      <c r="K995" s="206"/>
      <c r="L995" s="611"/>
      <c r="M995" s="251" t="s">
        <v>124</v>
      </c>
      <c r="N995" s="251" t="s">
        <v>125</v>
      </c>
      <c r="O995" s="212">
        <v>6</v>
      </c>
      <c r="P995" s="212">
        <v>2</v>
      </c>
      <c r="Q995" s="212">
        <v>1</v>
      </c>
      <c r="R995" s="212">
        <v>1</v>
      </c>
    </row>
    <row r="996" spans="1:18" x14ac:dyDescent="0.25">
      <c r="A996" s="608"/>
      <c r="B996" s="608"/>
      <c r="C996" s="610"/>
      <c r="D996" s="214" t="s">
        <v>790</v>
      </c>
      <c r="E996" s="207">
        <v>2</v>
      </c>
      <c r="F996" s="203">
        <v>50000</v>
      </c>
      <c r="G996" s="204">
        <f t="shared" si="77"/>
        <v>100000</v>
      </c>
      <c r="H996" s="216"/>
      <c r="I996" s="206" t="s">
        <v>1</v>
      </c>
      <c r="J996" s="206" t="s">
        <v>1</v>
      </c>
      <c r="K996" s="206"/>
      <c r="L996" s="611"/>
      <c r="M996" s="251" t="s">
        <v>124</v>
      </c>
      <c r="N996" s="251" t="s">
        <v>125</v>
      </c>
      <c r="O996" s="212">
        <v>6</v>
      </c>
      <c r="P996" s="212">
        <v>2</v>
      </c>
      <c r="Q996" s="212">
        <v>1</v>
      </c>
      <c r="R996" s="212">
        <v>1</v>
      </c>
    </row>
    <row r="997" spans="1:18" ht="31.5" x14ac:dyDescent="0.25">
      <c r="A997" s="608"/>
      <c r="B997" s="608"/>
      <c r="C997" s="610"/>
      <c r="D997" s="214" t="s">
        <v>791</v>
      </c>
      <c r="E997" s="207">
        <v>2</v>
      </c>
      <c r="F997" s="203">
        <v>18000</v>
      </c>
      <c r="G997" s="204">
        <f t="shared" si="77"/>
        <v>36000</v>
      </c>
      <c r="H997" s="216"/>
      <c r="I997" s="208"/>
      <c r="J997" s="208"/>
      <c r="K997" s="217" t="s">
        <v>1</v>
      </c>
      <c r="L997" s="611"/>
      <c r="M997" s="251" t="s">
        <v>124</v>
      </c>
      <c r="N997" s="251" t="s">
        <v>125</v>
      </c>
      <c r="O997" s="212">
        <v>6</v>
      </c>
      <c r="P997" s="212">
        <v>2</v>
      </c>
      <c r="Q997" s="212">
        <v>1</v>
      </c>
      <c r="R997" s="212">
        <v>1</v>
      </c>
    </row>
    <row r="998" spans="1:18" ht="31.5" x14ac:dyDescent="0.25">
      <c r="A998" s="608"/>
      <c r="B998" s="608"/>
      <c r="C998" s="610"/>
      <c r="D998" s="214" t="s">
        <v>792</v>
      </c>
      <c r="E998" s="207">
        <v>1</v>
      </c>
      <c r="F998" s="203">
        <v>30000</v>
      </c>
      <c r="G998" s="204">
        <f t="shared" si="77"/>
        <v>30000</v>
      </c>
      <c r="H998" s="216"/>
      <c r="I998" s="208"/>
      <c r="J998" s="208"/>
      <c r="K998" s="217" t="s">
        <v>1</v>
      </c>
      <c r="L998" s="611"/>
      <c r="M998" s="251" t="s">
        <v>124</v>
      </c>
      <c r="N998" s="251" t="s">
        <v>125</v>
      </c>
      <c r="O998" s="212">
        <v>6</v>
      </c>
      <c r="P998" s="212">
        <v>2</v>
      </c>
      <c r="Q998" s="212">
        <v>1</v>
      </c>
      <c r="R998" s="212">
        <v>1</v>
      </c>
    </row>
    <row r="999" spans="1:18" ht="31.5" x14ac:dyDescent="0.25">
      <c r="A999" s="608"/>
      <c r="B999" s="608"/>
      <c r="C999" s="610"/>
      <c r="D999" s="214" t="s">
        <v>793</v>
      </c>
      <c r="E999" s="207">
        <v>4</v>
      </c>
      <c r="F999" s="203">
        <v>12000</v>
      </c>
      <c r="G999" s="204">
        <f t="shared" si="77"/>
        <v>48000</v>
      </c>
      <c r="H999" s="216"/>
      <c r="I999" s="208"/>
      <c r="J999" s="208"/>
      <c r="K999" s="217" t="s">
        <v>1</v>
      </c>
      <c r="L999" s="611"/>
      <c r="M999" s="251" t="s">
        <v>124</v>
      </c>
      <c r="N999" s="251" t="s">
        <v>125</v>
      </c>
      <c r="O999" s="212">
        <v>6</v>
      </c>
      <c r="P999" s="212">
        <v>2</v>
      </c>
      <c r="Q999" s="212">
        <v>1</v>
      </c>
      <c r="R999" s="212">
        <v>1</v>
      </c>
    </row>
    <row r="1000" spans="1:18" x14ac:dyDescent="0.25">
      <c r="A1000" s="608"/>
      <c r="B1000" s="608"/>
      <c r="C1000" s="610"/>
      <c r="D1000" s="214" t="s">
        <v>794</v>
      </c>
      <c r="E1000" s="207">
        <v>4</v>
      </c>
      <c r="F1000" s="203">
        <v>14000</v>
      </c>
      <c r="G1000" s="204">
        <f t="shared" si="77"/>
        <v>56000</v>
      </c>
      <c r="H1000" s="216"/>
      <c r="I1000" s="208"/>
      <c r="J1000" s="208"/>
      <c r="K1000" s="217" t="s">
        <v>1</v>
      </c>
      <c r="L1000" s="611"/>
      <c r="M1000" s="251" t="s">
        <v>124</v>
      </c>
      <c r="N1000" s="251" t="s">
        <v>125</v>
      </c>
      <c r="O1000" s="128">
        <v>6</v>
      </c>
      <c r="P1000" s="128">
        <v>1</v>
      </c>
      <c r="Q1000" s="128">
        <v>3</v>
      </c>
      <c r="R1000" s="128">
        <v>1</v>
      </c>
    </row>
    <row r="1001" spans="1:18" ht="31.5" x14ac:dyDescent="0.25">
      <c r="A1001" s="608"/>
      <c r="B1001" s="608"/>
      <c r="C1001" s="610"/>
      <c r="D1001" s="225" t="s">
        <v>795</v>
      </c>
      <c r="E1001" s="218">
        <v>100</v>
      </c>
      <c r="F1001" s="203">
        <v>4499</v>
      </c>
      <c r="G1001" s="204">
        <f t="shared" si="77"/>
        <v>449900</v>
      </c>
      <c r="H1001" s="217"/>
      <c r="I1001" s="208"/>
      <c r="J1001" s="219"/>
      <c r="K1001" s="217" t="s">
        <v>1</v>
      </c>
      <c r="L1001" s="611"/>
      <c r="M1001" s="251" t="s">
        <v>124</v>
      </c>
      <c r="N1001" s="251" t="s">
        <v>125</v>
      </c>
      <c r="O1001" s="128">
        <v>6</v>
      </c>
      <c r="P1001" s="128">
        <v>1</v>
      </c>
      <c r="Q1001" s="128">
        <v>3</v>
      </c>
      <c r="R1001" s="128">
        <v>1</v>
      </c>
    </row>
    <row r="1002" spans="1:18" ht="31.5" x14ac:dyDescent="0.25">
      <c r="A1002" s="608"/>
      <c r="B1002" s="608"/>
      <c r="C1002" s="610"/>
      <c r="D1002" s="215" t="s">
        <v>796</v>
      </c>
      <c r="E1002" s="207">
        <v>1</v>
      </c>
      <c r="F1002" s="203">
        <v>455000</v>
      </c>
      <c r="G1002" s="204">
        <f t="shared" si="77"/>
        <v>455000</v>
      </c>
      <c r="H1002" s="206" t="s">
        <v>1</v>
      </c>
      <c r="I1002" s="206"/>
      <c r="J1002" s="219"/>
      <c r="K1002" s="219"/>
      <c r="L1002" s="611"/>
      <c r="M1002" s="251" t="s">
        <v>124</v>
      </c>
      <c r="N1002" s="251" t="s">
        <v>125</v>
      </c>
      <c r="O1002" s="128">
        <v>6</v>
      </c>
      <c r="P1002" s="128">
        <v>1</v>
      </c>
      <c r="Q1002" s="128">
        <v>3</v>
      </c>
      <c r="R1002" s="128">
        <v>1</v>
      </c>
    </row>
    <row r="1003" spans="1:18" ht="31.5" x14ac:dyDescent="0.25">
      <c r="A1003" s="608"/>
      <c r="B1003" s="608"/>
      <c r="C1003" s="610"/>
      <c r="D1003" s="215" t="s">
        <v>797</v>
      </c>
      <c r="E1003" s="207">
        <v>32</v>
      </c>
      <c r="F1003" s="203">
        <v>3000</v>
      </c>
      <c r="G1003" s="204">
        <f t="shared" si="77"/>
        <v>96000</v>
      </c>
      <c r="H1003" s="206" t="s">
        <v>1</v>
      </c>
      <c r="I1003" s="206"/>
      <c r="J1003" s="219"/>
      <c r="K1003" s="219"/>
      <c r="L1003" s="611"/>
      <c r="M1003" s="251" t="s">
        <v>124</v>
      </c>
      <c r="N1003" s="251" t="s">
        <v>125</v>
      </c>
      <c r="O1003" s="128">
        <v>6</v>
      </c>
      <c r="P1003" s="128">
        <v>1</v>
      </c>
      <c r="Q1003" s="128">
        <v>3</v>
      </c>
      <c r="R1003" s="128">
        <v>1</v>
      </c>
    </row>
    <row r="1004" spans="1:18" ht="78.75" x14ac:dyDescent="0.25">
      <c r="A1004" s="608"/>
      <c r="B1004" s="608"/>
      <c r="C1004" s="610"/>
      <c r="D1004" s="215" t="s">
        <v>798</v>
      </c>
      <c r="E1004" s="207">
        <v>2</v>
      </c>
      <c r="F1004" s="203">
        <v>125000</v>
      </c>
      <c r="G1004" s="204">
        <f t="shared" si="77"/>
        <v>250000</v>
      </c>
      <c r="H1004" s="206"/>
      <c r="I1004" s="206" t="s">
        <v>1</v>
      </c>
      <c r="J1004" s="206" t="s">
        <v>1</v>
      </c>
      <c r="K1004" s="206"/>
      <c r="L1004" s="611"/>
      <c r="M1004" s="251" t="s">
        <v>124</v>
      </c>
      <c r="N1004" s="251" t="s">
        <v>125</v>
      </c>
      <c r="O1004" s="128">
        <v>6</v>
      </c>
      <c r="P1004" s="128">
        <v>5</v>
      </c>
      <c r="Q1004" s="128">
        <v>4</v>
      </c>
      <c r="R1004" s="128">
        <v>1</v>
      </c>
    </row>
    <row r="1005" spans="1:18" ht="31.5" x14ac:dyDescent="0.25">
      <c r="A1005" s="516" t="s">
        <v>799</v>
      </c>
      <c r="B1005" s="516"/>
      <c r="C1005" s="531">
        <f>+SUM(G1005:G1008)</f>
        <v>586000</v>
      </c>
      <c r="D1005" s="220" t="s">
        <v>800</v>
      </c>
      <c r="E1005" s="212">
        <v>8</v>
      </c>
      <c r="F1005" s="210">
        <v>15000</v>
      </c>
      <c r="G1005" s="213">
        <f>+F1005*E1005</f>
        <v>120000</v>
      </c>
      <c r="H1005" s="375"/>
      <c r="I1005" s="206" t="s">
        <v>1</v>
      </c>
      <c r="J1005" s="375"/>
      <c r="K1005" s="375"/>
      <c r="L1005" s="582" t="s">
        <v>247</v>
      </c>
      <c r="M1005" s="251" t="s">
        <v>124</v>
      </c>
      <c r="N1005" s="251" t="s">
        <v>125</v>
      </c>
      <c r="O1005" s="128">
        <v>6</v>
      </c>
      <c r="P1005" s="128">
        <v>1</v>
      </c>
      <c r="Q1005" s="128">
        <v>3</v>
      </c>
      <c r="R1005" s="128">
        <v>1</v>
      </c>
    </row>
    <row r="1006" spans="1:18" ht="31.5" x14ac:dyDescent="0.25">
      <c r="A1006" s="516"/>
      <c r="B1006" s="516"/>
      <c r="C1006" s="531"/>
      <c r="D1006" s="221" t="s">
        <v>801</v>
      </c>
      <c r="E1006" s="212">
        <v>6</v>
      </c>
      <c r="F1006" s="210">
        <v>35000</v>
      </c>
      <c r="G1006" s="213">
        <f t="shared" ref="G1006:G1008" si="78">+F1006*E1006</f>
        <v>210000</v>
      </c>
      <c r="H1006" s="375"/>
      <c r="I1006" s="206" t="s">
        <v>1</v>
      </c>
      <c r="J1006" s="375"/>
      <c r="K1006" s="375"/>
      <c r="L1006" s="582"/>
      <c r="M1006" s="251" t="s">
        <v>124</v>
      </c>
      <c r="N1006" s="251" t="s">
        <v>125</v>
      </c>
      <c r="O1006" s="128">
        <v>6</v>
      </c>
      <c r="P1006" s="128">
        <v>1</v>
      </c>
      <c r="Q1006" s="128">
        <v>3</v>
      </c>
      <c r="R1006" s="128">
        <v>1</v>
      </c>
    </row>
    <row r="1007" spans="1:18" ht="31.5" x14ac:dyDescent="0.25">
      <c r="A1007" s="516"/>
      <c r="B1007" s="516"/>
      <c r="C1007" s="531"/>
      <c r="D1007" s="220" t="s">
        <v>802</v>
      </c>
      <c r="E1007" s="209">
        <v>4</v>
      </c>
      <c r="F1007" s="210">
        <v>14000</v>
      </c>
      <c r="G1007" s="213">
        <f t="shared" si="78"/>
        <v>56000</v>
      </c>
      <c r="H1007" s="209"/>
      <c r="I1007" s="206" t="s">
        <v>1</v>
      </c>
      <c r="J1007" s="375"/>
      <c r="K1007" s="375"/>
      <c r="L1007" s="582"/>
      <c r="M1007" s="251" t="s">
        <v>124</v>
      </c>
      <c r="N1007" s="251" t="s">
        <v>125</v>
      </c>
      <c r="O1007" s="128">
        <v>6</v>
      </c>
      <c r="P1007" s="128">
        <v>1</v>
      </c>
      <c r="Q1007" s="128">
        <v>3</v>
      </c>
      <c r="R1007" s="128">
        <v>1</v>
      </c>
    </row>
    <row r="1008" spans="1:18" ht="31.5" x14ac:dyDescent="0.25">
      <c r="A1008" s="516"/>
      <c r="B1008" s="516"/>
      <c r="C1008" s="531"/>
      <c r="D1008" s="222" t="s">
        <v>803</v>
      </c>
      <c r="E1008" s="128">
        <v>2</v>
      </c>
      <c r="F1008" s="223">
        <v>100000</v>
      </c>
      <c r="G1008" s="213">
        <f t="shared" si="78"/>
        <v>200000</v>
      </c>
      <c r="H1008" s="224"/>
      <c r="I1008" s="206" t="s">
        <v>1</v>
      </c>
      <c r="J1008" s="209"/>
      <c r="K1008" s="209"/>
      <c r="L1008" s="582"/>
      <c r="M1008" s="251" t="s">
        <v>124</v>
      </c>
      <c r="N1008" s="251" t="s">
        <v>125</v>
      </c>
      <c r="O1008" s="128">
        <v>6</v>
      </c>
      <c r="P1008" s="128">
        <v>1</v>
      </c>
      <c r="Q1008" s="128">
        <v>3</v>
      </c>
      <c r="R1008" s="128">
        <v>1</v>
      </c>
    </row>
    <row r="1009" spans="1:19" ht="31.5" x14ac:dyDescent="0.25">
      <c r="A1009" s="609" t="s">
        <v>804</v>
      </c>
      <c r="B1009" s="609"/>
      <c r="C1009" s="610">
        <f>SUM(G1009:G1014)</f>
        <v>1200000</v>
      </c>
      <c r="D1009" s="214" t="s">
        <v>805</v>
      </c>
      <c r="E1009" s="207">
        <v>1</v>
      </c>
      <c r="F1009" s="203">
        <v>90000</v>
      </c>
      <c r="G1009" s="203">
        <v>90000</v>
      </c>
      <c r="H1009" s="206"/>
      <c r="I1009" s="206" t="s">
        <v>1</v>
      </c>
      <c r="J1009" s="206"/>
      <c r="K1009" s="206"/>
      <c r="L1009" s="611" t="s">
        <v>456</v>
      </c>
      <c r="M1009" s="251" t="s">
        <v>124</v>
      </c>
      <c r="N1009" s="251" t="s">
        <v>125</v>
      </c>
      <c r="O1009" s="226">
        <v>6</v>
      </c>
      <c r="P1009" s="226">
        <v>8</v>
      </c>
      <c r="Q1009" s="226">
        <v>8</v>
      </c>
      <c r="R1009" s="226">
        <v>1</v>
      </c>
    </row>
    <row r="1010" spans="1:19" ht="94.5" x14ac:dyDescent="0.25">
      <c r="A1010" s="609"/>
      <c r="B1010" s="609"/>
      <c r="C1010" s="610"/>
      <c r="D1010" s="214" t="s">
        <v>806</v>
      </c>
      <c r="E1010" s="207">
        <v>1</v>
      </c>
      <c r="F1010" s="203">
        <v>150000</v>
      </c>
      <c r="G1010" s="203">
        <v>150000</v>
      </c>
      <c r="H1010" s="206"/>
      <c r="I1010" s="206" t="s">
        <v>1</v>
      </c>
      <c r="J1010" s="206"/>
      <c r="K1010" s="206"/>
      <c r="L1010" s="611"/>
      <c r="M1010" s="251" t="s">
        <v>124</v>
      </c>
      <c r="N1010" s="251" t="s">
        <v>125</v>
      </c>
      <c r="O1010" s="226">
        <v>6</v>
      </c>
      <c r="P1010" s="226">
        <v>8</v>
      </c>
      <c r="Q1010" s="226">
        <v>8</v>
      </c>
      <c r="R1010" s="226">
        <v>1</v>
      </c>
    </row>
    <row r="1011" spans="1:19" ht="33" customHeight="1" x14ac:dyDescent="0.25">
      <c r="A1011" s="609"/>
      <c r="B1011" s="609"/>
      <c r="C1011" s="610"/>
      <c r="D1011" s="225" t="s">
        <v>807</v>
      </c>
      <c r="E1011" s="227">
        <v>2</v>
      </c>
      <c r="F1011" s="228">
        <v>180000</v>
      </c>
      <c r="G1011" s="204">
        <f>+F1011*E1011</f>
        <v>360000</v>
      </c>
      <c r="H1011" s="205" t="s">
        <v>1</v>
      </c>
      <c r="I1011" s="205"/>
      <c r="J1011" s="205"/>
      <c r="K1011" s="205"/>
      <c r="L1011" s="611"/>
      <c r="M1011" s="251" t="s">
        <v>124</v>
      </c>
      <c r="N1011" s="251" t="s">
        <v>125</v>
      </c>
      <c r="O1011" s="226">
        <v>6</v>
      </c>
      <c r="P1011" s="226">
        <v>8</v>
      </c>
      <c r="Q1011" s="226">
        <v>8</v>
      </c>
      <c r="R1011" s="226">
        <v>1</v>
      </c>
    </row>
    <row r="1012" spans="1:19" s="187" customFormat="1" ht="31.5" x14ac:dyDescent="0.25">
      <c r="A1012" s="609"/>
      <c r="B1012" s="609"/>
      <c r="C1012" s="610"/>
      <c r="D1012" s="225" t="s">
        <v>808</v>
      </c>
      <c r="E1012" s="227">
        <v>4</v>
      </c>
      <c r="F1012" s="228">
        <v>25000</v>
      </c>
      <c r="G1012" s="204">
        <f>+F1012*E1012</f>
        <v>100000</v>
      </c>
      <c r="H1012" s="205" t="s">
        <v>1</v>
      </c>
      <c r="I1012" s="205"/>
      <c r="J1012" s="205"/>
      <c r="K1012" s="205"/>
      <c r="L1012" s="611"/>
      <c r="M1012" s="251" t="s">
        <v>124</v>
      </c>
      <c r="N1012" s="251" t="s">
        <v>125</v>
      </c>
      <c r="O1012" s="226">
        <v>6</v>
      </c>
      <c r="P1012" s="226">
        <v>8</v>
      </c>
      <c r="Q1012" s="226">
        <v>8</v>
      </c>
      <c r="R1012" s="226">
        <v>1</v>
      </c>
    </row>
    <row r="1013" spans="1:19" s="187" customFormat="1" ht="94.5" x14ac:dyDescent="0.25">
      <c r="A1013" s="609"/>
      <c r="B1013" s="609"/>
      <c r="C1013" s="610"/>
      <c r="D1013" s="225" t="s">
        <v>809</v>
      </c>
      <c r="E1013" s="227">
        <v>1</v>
      </c>
      <c r="F1013" s="228">
        <f>G1013</f>
        <v>400000</v>
      </c>
      <c r="G1013" s="204">
        <v>400000</v>
      </c>
      <c r="H1013" s="205"/>
      <c r="I1013" s="205" t="s">
        <v>1</v>
      </c>
      <c r="J1013" s="205"/>
      <c r="K1013" s="205" t="s">
        <v>1</v>
      </c>
      <c r="L1013" s="611"/>
      <c r="M1013" s="251" t="s">
        <v>124</v>
      </c>
      <c r="N1013" s="251" t="s">
        <v>125</v>
      </c>
      <c r="O1013" s="226">
        <v>6</v>
      </c>
      <c r="P1013" s="226">
        <v>8</v>
      </c>
      <c r="Q1013" s="226">
        <v>8</v>
      </c>
      <c r="R1013" s="226">
        <v>1</v>
      </c>
    </row>
    <row r="1014" spans="1:19" s="187" customFormat="1" ht="63" x14ac:dyDescent="0.25">
      <c r="A1014" s="609"/>
      <c r="B1014" s="609"/>
      <c r="C1014" s="610"/>
      <c r="D1014" s="225" t="s">
        <v>810</v>
      </c>
      <c r="E1014" s="227">
        <v>1</v>
      </c>
      <c r="F1014" s="228">
        <f>G1014</f>
        <v>100000</v>
      </c>
      <c r="G1014" s="204">
        <v>100000</v>
      </c>
      <c r="H1014" s="205"/>
      <c r="I1014" s="205"/>
      <c r="J1014" s="205" t="s">
        <v>1</v>
      </c>
      <c r="K1014" s="205"/>
      <c r="L1014" s="611"/>
      <c r="M1014" s="251" t="s">
        <v>124</v>
      </c>
      <c r="N1014" s="251" t="s">
        <v>125</v>
      </c>
      <c r="O1014" s="226">
        <v>6</v>
      </c>
      <c r="P1014" s="226">
        <v>8</v>
      </c>
      <c r="Q1014" s="226">
        <v>8</v>
      </c>
      <c r="R1014" s="226">
        <v>1</v>
      </c>
    </row>
    <row r="1015" spans="1:19" s="230" customFormat="1" ht="57.75" customHeight="1" x14ac:dyDescent="0.25">
      <c r="A1015" s="468" t="s">
        <v>811</v>
      </c>
      <c r="B1015" s="468"/>
      <c r="C1015" s="528">
        <f>SUM(G1015:G1019)</f>
        <v>6240000</v>
      </c>
      <c r="D1015" s="99" t="s">
        <v>812</v>
      </c>
      <c r="E1015" s="128">
        <v>300</v>
      </c>
      <c r="F1015" s="223">
        <v>7000</v>
      </c>
      <c r="G1015" s="229">
        <f>E1015*F1015</f>
        <v>2100000</v>
      </c>
      <c r="H1015" s="224" t="s">
        <v>1</v>
      </c>
      <c r="I1015" s="224"/>
      <c r="J1015" s="224"/>
      <c r="K1015" s="224"/>
      <c r="L1015" s="612" t="s">
        <v>456</v>
      </c>
      <c r="M1015" s="251" t="s">
        <v>124</v>
      </c>
      <c r="N1015" s="251" t="s">
        <v>125</v>
      </c>
      <c r="O1015" s="226">
        <v>6</v>
      </c>
      <c r="P1015" s="226">
        <v>8</v>
      </c>
      <c r="Q1015" s="226">
        <v>8</v>
      </c>
      <c r="R1015" s="226">
        <v>1</v>
      </c>
      <c r="S1015" s="1135"/>
    </row>
    <row r="1016" spans="1:19" s="230" customFormat="1" ht="63" x14ac:dyDescent="0.25">
      <c r="A1016" s="468"/>
      <c r="B1016" s="468"/>
      <c r="C1016" s="528"/>
      <c r="D1016" s="99" t="s">
        <v>813</v>
      </c>
      <c r="E1016" s="128">
        <v>3</v>
      </c>
      <c r="F1016" s="223">
        <v>65000</v>
      </c>
      <c r="G1016" s="229">
        <f t="shared" ref="G1016:G1022" si="79">+F1016*E1016</f>
        <v>195000</v>
      </c>
      <c r="H1016" s="224" t="s">
        <v>1</v>
      </c>
      <c r="I1016" s="224"/>
      <c r="J1016" s="224"/>
      <c r="K1016" s="224"/>
      <c r="L1016" s="612"/>
      <c r="M1016" s="251" t="s">
        <v>124</v>
      </c>
      <c r="N1016" s="251" t="s">
        <v>125</v>
      </c>
      <c r="O1016" s="226">
        <v>6</v>
      </c>
      <c r="P1016" s="226">
        <v>8</v>
      </c>
      <c r="Q1016" s="226">
        <v>8</v>
      </c>
      <c r="R1016" s="226">
        <v>1</v>
      </c>
      <c r="S1016" s="1135"/>
    </row>
    <row r="1017" spans="1:19" s="230" customFormat="1" ht="63" x14ac:dyDescent="0.25">
      <c r="A1017" s="468"/>
      <c r="B1017" s="468"/>
      <c r="C1017" s="528"/>
      <c r="D1017" s="222" t="s">
        <v>814</v>
      </c>
      <c r="E1017" s="128">
        <v>100</v>
      </c>
      <c r="F1017" s="223">
        <v>14450</v>
      </c>
      <c r="G1017" s="229">
        <f t="shared" si="79"/>
        <v>1445000</v>
      </c>
      <c r="H1017" s="224"/>
      <c r="I1017" s="224"/>
      <c r="J1017" s="224"/>
      <c r="K1017" s="224" t="s">
        <v>1</v>
      </c>
      <c r="L1017" s="612"/>
      <c r="M1017" s="251" t="s">
        <v>124</v>
      </c>
      <c r="N1017" s="251" t="s">
        <v>125</v>
      </c>
      <c r="O1017" s="226">
        <v>6</v>
      </c>
      <c r="P1017" s="226">
        <v>8</v>
      </c>
      <c r="Q1017" s="226">
        <v>8</v>
      </c>
      <c r="R1017" s="226">
        <v>1</v>
      </c>
      <c r="S1017" s="1135"/>
    </row>
    <row r="1018" spans="1:19" s="230" customFormat="1" ht="47.25" x14ac:dyDescent="0.25">
      <c r="A1018" s="468"/>
      <c r="B1018" s="468"/>
      <c r="C1018" s="528"/>
      <c r="D1018" s="231" t="s">
        <v>815</v>
      </c>
      <c r="E1018" s="94">
        <v>1</v>
      </c>
      <c r="F1018" s="61">
        <v>400000</v>
      </c>
      <c r="G1018" s="229">
        <f t="shared" si="79"/>
        <v>400000</v>
      </c>
      <c r="H1018" s="355"/>
      <c r="I1018" s="355"/>
      <c r="J1018" s="232"/>
      <c r="K1018" s="224" t="s">
        <v>1</v>
      </c>
      <c r="L1018" s="612"/>
      <c r="M1018" s="251" t="s">
        <v>124</v>
      </c>
      <c r="N1018" s="251" t="s">
        <v>125</v>
      </c>
      <c r="O1018" s="226">
        <v>6</v>
      </c>
      <c r="P1018" s="226">
        <v>8</v>
      </c>
      <c r="Q1018" s="226">
        <v>8</v>
      </c>
      <c r="R1018" s="226">
        <v>1</v>
      </c>
      <c r="S1018" s="1135"/>
    </row>
    <row r="1019" spans="1:19" s="202" customFormat="1" ht="78.75" x14ac:dyDescent="0.25">
      <c r="A1019" s="468"/>
      <c r="B1019" s="468"/>
      <c r="C1019" s="528"/>
      <c r="D1019" s="99" t="s">
        <v>816</v>
      </c>
      <c r="E1019" s="209">
        <v>300</v>
      </c>
      <c r="F1019" s="61">
        <v>7000</v>
      </c>
      <c r="G1019" s="229">
        <f t="shared" si="79"/>
        <v>2100000</v>
      </c>
      <c r="H1019" s="209"/>
      <c r="I1019" s="209"/>
      <c r="J1019" s="209"/>
      <c r="K1019" s="233" t="s">
        <v>1</v>
      </c>
      <c r="L1019" s="612"/>
      <c r="M1019" s="251" t="s">
        <v>124</v>
      </c>
      <c r="N1019" s="251" t="s">
        <v>125</v>
      </c>
      <c r="O1019" s="226">
        <v>6</v>
      </c>
      <c r="P1019" s="226">
        <v>8</v>
      </c>
      <c r="Q1019" s="226">
        <v>8</v>
      </c>
      <c r="R1019" s="226">
        <v>1</v>
      </c>
      <c r="S1019" s="1136"/>
    </row>
    <row r="1020" spans="1:19" s="202" customFormat="1" ht="126" x14ac:dyDescent="0.25">
      <c r="A1020" s="609" t="s">
        <v>817</v>
      </c>
      <c r="B1020" s="609"/>
      <c r="C1020" s="234">
        <f t="shared" ref="C1020:C1026" si="80">G1020</f>
        <v>950000</v>
      </c>
      <c r="D1020" s="215" t="s">
        <v>818</v>
      </c>
      <c r="E1020" s="207">
        <v>1</v>
      </c>
      <c r="F1020" s="203">
        <v>950000</v>
      </c>
      <c r="G1020" s="229">
        <f t="shared" si="79"/>
        <v>950000</v>
      </c>
      <c r="H1020" s="206"/>
      <c r="I1020" s="206"/>
      <c r="J1020" s="206" t="s">
        <v>1</v>
      </c>
      <c r="K1020" s="206"/>
      <c r="L1020" s="207" t="s">
        <v>456</v>
      </c>
      <c r="M1020" s="251" t="s">
        <v>124</v>
      </c>
      <c r="N1020" s="251" t="s">
        <v>125</v>
      </c>
      <c r="O1020" s="128">
        <v>6</v>
      </c>
      <c r="P1020" s="128">
        <v>1</v>
      </c>
      <c r="Q1020" s="128">
        <v>3</v>
      </c>
      <c r="R1020" s="128">
        <v>1</v>
      </c>
      <c r="S1020" s="1136"/>
    </row>
    <row r="1021" spans="1:19" s="202" customFormat="1" ht="126" x14ac:dyDescent="0.25">
      <c r="A1021" s="468" t="s">
        <v>819</v>
      </c>
      <c r="B1021" s="468"/>
      <c r="C1021" s="164">
        <f t="shared" si="80"/>
        <v>3500000</v>
      </c>
      <c r="D1021" s="222" t="s">
        <v>820</v>
      </c>
      <c r="E1021" s="128">
        <v>1</v>
      </c>
      <c r="F1021" s="223">
        <v>3500000</v>
      </c>
      <c r="G1021" s="229">
        <f>+F1021*E1021</f>
        <v>3500000</v>
      </c>
      <c r="H1021" s="224" t="s">
        <v>1</v>
      </c>
      <c r="I1021" s="224" t="s">
        <v>1</v>
      </c>
      <c r="J1021" s="224" t="s">
        <v>1</v>
      </c>
      <c r="K1021" s="224" t="s">
        <v>1</v>
      </c>
      <c r="L1021" s="128" t="s">
        <v>456</v>
      </c>
      <c r="M1021" s="251" t="s">
        <v>124</v>
      </c>
      <c r="N1021" s="251" t="s">
        <v>125</v>
      </c>
      <c r="O1021" s="128">
        <v>2</v>
      </c>
      <c r="P1021" s="128">
        <v>5</v>
      </c>
      <c r="Q1021" s="128">
        <v>3</v>
      </c>
      <c r="R1021" s="128">
        <v>2</v>
      </c>
      <c r="S1021" s="1136"/>
    </row>
    <row r="1022" spans="1:19" s="202" customFormat="1" ht="51" customHeight="1" x14ac:dyDescent="0.25">
      <c r="A1022" s="608" t="s">
        <v>821</v>
      </c>
      <c r="B1022" s="608"/>
      <c r="C1022" s="234">
        <f t="shared" si="80"/>
        <v>1048000</v>
      </c>
      <c r="D1022" s="214" t="s">
        <v>822</v>
      </c>
      <c r="E1022" s="207">
        <v>2</v>
      </c>
      <c r="F1022" s="203">
        <v>524000</v>
      </c>
      <c r="G1022" s="204">
        <f t="shared" si="79"/>
        <v>1048000</v>
      </c>
      <c r="H1022" s="206" t="s">
        <v>1</v>
      </c>
      <c r="I1022" s="206" t="s">
        <v>1</v>
      </c>
      <c r="J1022" s="206"/>
      <c r="K1022" s="206"/>
      <c r="L1022" s="207" t="s">
        <v>456</v>
      </c>
      <c r="M1022" s="251" t="s">
        <v>124</v>
      </c>
      <c r="N1022" s="251" t="s">
        <v>125</v>
      </c>
      <c r="O1022" s="242">
        <v>2</v>
      </c>
      <c r="P1022" s="242">
        <v>8</v>
      </c>
      <c r="Q1022" s="242">
        <v>7</v>
      </c>
      <c r="R1022" s="242">
        <v>4</v>
      </c>
      <c r="S1022" s="1136"/>
    </row>
    <row r="1023" spans="1:19" s="202" customFormat="1" ht="78.75" x14ac:dyDescent="0.25">
      <c r="A1023" s="494" t="s">
        <v>823</v>
      </c>
      <c r="B1023" s="494"/>
      <c r="C1023" s="164">
        <f t="shared" si="80"/>
        <v>850000</v>
      </c>
      <c r="D1023" s="99" t="s">
        <v>824</v>
      </c>
      <c r="E1023" s="128">
        <v>1</v>
      </c>
      <c r="F1023" s="223">
        <v>850000</v>
      </c>
      <c r="G1023" s="229">
        <f>E1023*F1023</f>
        <v>850000</v>
      </c>
      <c r="H1023" s="224"/>
      <c r="I1023" s="224"/>
      <c r="J1023" s="224"/>
      <c r="K1023" s="224" t="s">
        <v>1</v>
      </c>
      <c r="L1023" s="128" t="s">
        <v>456</v>
      </c>
      <c r="M1023" s="251" t="s">
        <v>124</v>
      </c>
      <c r="N1023" s="251" t="s">
        <v>125</v>
      </c>
      <c r="O1023" s="242">
        <v>2</v>
      </c>
      <c r="P1023" s="242">
        <v>8</v>
      </c>
      <c r="Q1023" s="242">
        <v>7</v>
      </c>
      <c r="R1023" s="242">
        <v>4</v>
      </c>
      <c r="S1023" s="1136"/>
    </row>
    <row r="1024" spans="1:19" s="202" customFormat="1" ht="31.5" customHeight="1" x14ac:dyDescent="0.25">
      <c r="A1024" s="608" t="s">
        <v>825</v>
      </c>
      <c r="B1024" s="608"/>
      <c r="C1024" s="234">
        <f t="shared" si="80"/>
        <v>900000</v>
      </c>
      <c r="D1024" s="214" t="s">
        <v>826</v>
      </c>
      <c r="E1024" s="207">
        <v>2</v>
      </c>
      <c r="F1024" s="203">
        <v>450000</v>
      </c>
      <c r="G1024" s="204">
        <f t="shared" ref="G1024:G1025" si="81">E1024*F1024</f>
        <v>900000</v>
      </c>
      <c r="H1024" s="206"/>
      <c r="I1024" s="206" t="s">
        <v>1</v>
      </c>
      <c r="J1024" s="206" t="s">
        <v>1</v>
      </c>
      <c r="K1024" s="206"/>
      <c r="L1024" s="207" t="s">
        <v>456</v>
      </c>
      <c r="M1024" s="251" t="s">
        <v>124</v>
      </c>
      <c r="N1024" s="251" t="s">
        <v>125</v>
      </c>
      <c r="O1024" s="128">
        <v>6</v>
      </c>
      <c r="P1024" s="128">
        <v>6</v>
      </c>
      <c r="Q1024" s="128">
        <v>2</v>
      </c>
      <c r="R1024" s="128">
        <v>1</v>
      </c>
      <c r="S1024" s="1136"/>
    </row>
    <row r="1025" spans="1:19" s="202" customFormat="1" ht="31.5" x14ac:dyDescent="0.25">
      <c r="A1025" s="494" t="s">
        <v>827</v>
      </c>
      <c r="B1025" s="494"/>
      <c r="C1025" s="164">
        <f t="shared" si="80"/>
        <v>800000</v>
      </c>
      <c r="D1025" s="99" t="s">
        <v>828</v>
      </c>
      <c r="E1025" s="128">
        <v>1</v>
      </c>
      <c r="F1025" s="223">
        <v>800000</v>
      </c>
      <c r="G1025" s="229">
        <f t="shared" si="81"/>
        <v>800000</v>
      </c>
      <c r="H1025" s="224"/>
      <c r="I1025" s="224" t="s">
        <v>1</v>
      </c>
      <c r="J1025" s="224" t="s">
        <v>1</v>
      </c>
      <c r="K1025" s="224"/>
      <c r="L1025" s="128" t="s">
        <v>456</v>
      </c>
      <c r="M1025" s="251" t="s">
        <v>124</v>
      </c>
      <c r="N1025" s="251" t="s">
        <v>125</v>
      </c>
      <c r="O1025" s="242">
        <v>2</v>
      </c>
      <c r="P1025" s="242">
        <v>8</v>
      </c>
      <c r="Q1025" s="242">
        <v>7</v>
      </c>
      <c r="R1025" s="242">
        <v>4</v>
      </c>
      <c r="S1025" s="1136"/>
    </row>
    <row r="1026" spans="1:19" s="202" customFormat="1" ht="22.5" customHeight="1" x14ac:dyDescent="0.25">
      <c r="A1026" s="608" t="s">
        <v>829</v>
      </c>
      <c r="B1026" s="608"/>
      <c r="C1026" s="234">
        <f t="shared" si="80"/>
        <v>600000</v>
      </c>
      <c r="D1026" s="214" t="s">
        <v>830</v>
      </c>
      <c r="E1026" s="207">
        <v>1</v>
      </c>
      <c r="F1026" s="203">
        <v>600000</v>
      </c>
      <c r="G1026" s="204">
        <f>F1026</f>
        <v>600000</v>
      </c>
      <c r="H1026" s="206" t="s">
        <v>1</v>
      </c>
      <c r="I1026" s="206"/>
      <c r="J1026" s="206"/>
      <c r="K1026" s="206"/>
      <c r="L1026" s="207" t="s">
        <v>247</v>
      </c>
      <c r="M1026" s="251" t="s">
        <v>124</v>
      </c>
      <c r="N1026" s="251" t="s">
        <v>125</v>
      </c>
      <c r="O1026" s="242">
        <v>2</v>
      </c>
      <c r="P1026" s="242">
        <v>8</v>
      </c>
      <c r="Q1026" s="242">
        <v>7</v>
      </c>
      <c r="R1026" s="242">
        <v>4</v>
      </c>
      <c r="S1026" s="1136"/>
    </row>
    <row r="1027" spans="1:19" s="202" customFormat="1" ht="99.75" customHeight="1" x14ac:dyDescent="0.25">
      <c r="A1027" s="468" t="s">
        <v>831</v>
      </c>
      <c r="B1027" s="468"/>
      <c r="C1027" s="164">
        <f>+G1027</f>
        <v>1300000</v>
      </c>
      <c r="D1027" s="231" t="s">
        <v>832</v>
      </c>
      <c r="E1027" s="226">
        <v>1</v>
      </c>
      <c r="F1027" s="229">
        <v>1300000</v>
      </c>
      <c r="G1027" s="229">
        <f t="shared" ref="G1027" si="82">+F1027*E1027</f>
        <v>1300000</v>
      </c>
      <c r="H1027" s="235" t="s">
        <v>1</v>
      </c>
      <c r="I1027" s="235"/>
      <c r="J1027" s="235"/>
      <c r="K1027" s="235"/>
      <c r="L1027" s="128" t="s">
        <v>456</v>
      </c>
      <c r="M1027" s="251" t="s">
        <v>124</v>
      </c>
      <c r="N1027" s="251" t="s">
        <v>125</v>
      </c>
      <c r="O1027" s="128">
        <v>3</v>
      </c>
      <c r="P1027" s="128">
        <v>9</v>
      </c>
      <c r="Q1027" s="128">
        <v>2</v>
      </c>
      <c r="R1027" s="128">
        <v>1</v>
      </c>
      <c r="S1027" s="1136"/>
    </row>
    <row r="1028" spans="1:19" x14ac:dyDescent="0.25">
      <c r="A1028" s="755" t="s">
        <v>833</v>
      </c>
      <c r="B1028" s="756" t="s">
        <v>834</v>
      </c>
      <c r="C1028" s="756"/>
      <c r="D1028" s="756"/>
      <c r="E1028" s="756"/>
      <c r="F1028" s="756"/>
      <c r="G1028" s="756"/>
      <c r="H1028" s="749"/>
      <c r="I1028" s="749"/>
      <c r="J1028" s="749"/>
      <c r="K1028" s="749"/>
      <c r="L1028" s="230"/>
      <c r="M1028" s="202"/>
      <c r="N1028" s="202"/>
      <c r="O1028" s="202"/>
      <c r="P1028" s="202"/>
      <c r="Q1028" s="202"/>
      <c r="R1028" s="202"/>
    </row>
    <row r="1029" spans="1:19" x14ac:dyDescent="0.25">
      <c r="A1029" s="755" t="s">
        <v>835</v>
      </c>
      <c r="B1029" s="755" t="s">
        <v>834</v>
      </c>
      <c r="C1029" s="756"/>
      <c r="D1029" s="755"/>
      <c r="E1029" s="755"/>
      <c r="F1029" s="755"/>
      <c r="G1029" s="755"/>
      <c r="H1029" s="749"/>
      <c r="I1029" s="749"/>
      <c r="J1029" s="749"/>
      <c r="K1029" s="749"/>
      <c r="L1029" s="931"/>
      <c r="M1029" s="202"/>
      <c r="N1029" s="202"/>
      <c r="O1029" s="202"/>
      <c r="P1029" s="202"/>
      <c r="Q1029" s="202"/>
      <c r="R1029" s="202"/>
    </row>
    <row r="1030" spans="1:19" x14ac:dyDescent="0.25">
      <c r="A1030" s="755" t="s">
        <v>835</v>
      </c>
      <c r="B1030" s="756" t="s">
        <v>836</v>
      </c>
      <c r="C1030" s="756"/>
      <c r="D1030" s="756"/>
      <c r="E1030" s="756"/>
      <c r="F1030" s="756"/>
      <c r="G1030" s="756"/>
      <c r="H1030" s="749"/>
      <c r="I1030" s="749"/>
      <c r="J1030" s="749"/>
      <c r="K1030" s="749"/>
      <c r="L1030" s="931"/>
      <c r="M1030" s="202"/>
      <c r="N1030" s="202"/>
      <c r="O1030" s="202"/>
      <c r="P1030" s="202"/>
      <c r="Q1030" s="202"/>
      <c r="R1030" s="202"/>
    </row>
    <row r="1031" spans="1:19" x14ac:dyDescent="0.25">
      <c r="A1031" s="932" t="s">
        <v>837</v>
      </c>
      <c r="B1031" s="756" t="s">
        <v>838</v>
      </c>
      <c r="C1031" s="756"/>
      <c r="D1031" s="756"/>
      <c r="E1031" s="756"/>
      <c r="F1031" s="756"/>
      <c r="G1031" s="756"/>
      <c r="H1031" s="749"/>
      <c r="I1031" s="749"/>
      <c r="J1031" s="749"/>
      <c r="K1031" s="749"/>
      <c r="L1031" s="931"/>
      <c r="M1031" s="202"/>
      <c r="N1031" s="202"/>
      <c r="O1031" s="202"/>
      <c r="P1031" s="202"/>
      <c r="Q1031" s="202"/>
      <c r="R1031" s="202"/>
    </row>
    <row r="1032" spans="1:19" x14ac:dyDescent="0.25">
      <c r="A1032" s="932" t="s">
        <v>839</v>
      </c>
      <c r="B1032" s="932" t="s">
        <v>840</v>
      </c>
      <c r="C1032" s="932"/>
      <c r="D1032" s="932"/>
      <c r="E1032" s="933"/>
      <c r="F1032" s="933"/>
      <c r="G1032" s="933"/>
      <c r="H1032" s="750"/>
      <c r="I1032" s="750"/>
      <c r="J1032" s="750"/>
      <c r="K1032" s="750"/>
      <c r="L1032" s="751"/>
      <c r="M1032" s="202"/>
      <c r="N1032" s="202"/>
      <c r="O1032" s="202"/>
      <c r="P1032" s="202"/>
      <c r="Q1032" s="202"/>
      <c r="R1032" s="202"/>
    </row>
    <row r="1033" spans="1:19" x14ac:dyDescent="0.25">
      <c r="A1033" s="932" t="s">
        <v>841</v>
      </c>
      <c r="B1033" s="755" t="s">
        <v>842</v>
      </c>
      <c r="C1033" s="308"/>
      <c r="D1033" s="308"/>
      <c r="E1033" s="308"/>
      <c r="F1033" s="308"/>
      <c r="G1033" s="308"/>
      <c r="H1033" s="786"/>
      <c r="I1033" s="786"/>
      <c r="J1033" s="786"/>
      <c r="K1033" s="786"/>
      <c r="L1033" s="786"/>
      <c r="M1033" s="202"/>
      <c r="N1033" s="202"/>
      <c r="O1033" s="202"/>
      <c r="P1033" s="202"/>
      <c r="Q1033" s="202"/>
      <c r="R1033" s="202"/>
    </row>
    <row r="1034" spans="1:19" x14ac:dyDescent="0.25">
      <c r="A1034" s="932" t="s">
        <v>843</v>
      </c>
      <c r="B1034" s="755" t="s">
        <v>433</v>
      </c>
      <c r="C1034" s="308"/>
      <c r="D1034" s="308"/>
      <c r="E1034" s="308"/>
      <c r="F1034" s="308"/>
      <c r="G1034" s="308"/>
      <c r="H1034" s="786"/>
      <c r="I1034" s="786"/>
      <c r="J1034" s="786"/>
      <c r="K1034" s="786"/>
      <c r="L1034" s="786"/>
      <c r="M1034" s="202"/>
      <c r="N1034" s="202"/>
      <c r="O1034" s="202"/>
      <c r="P1034" s="202"/>
      <c r="Q1034" s="202"/>
      <c r="R1034" s="202"/>
    </row>
    <row r="1035" spans="1:19" x14ac:dyDescent="0.25">
      <c r="A1035" s="756" t="s">
        <v>836</v>
      </c>
      <c r="B1035" s="202"/>
      <c r="C1035" s="202"/>
      <c r="D1035" s="308"/>
      <c r="E1035" s="308"/>
      <c r="F1035" s="308"/>
      <c r="G1035" s="308"/>
      <c r="H1035" s="786"/>
      <c r="I1035" s="786"/>
      <c r="J1035" s="786"/>
      <c r="K1035" s="786"/>
      <c r="L1035" s="786"/>
      <c r="M1035" s="202"/>
      <c r="N1035" s="202"/>
      <c r="O1035" s="202"/>
      <c r="P1035" s="202"/>
      <c r="Q1035" s="202"/>
      <c r="R1035" s="202"/>
    </row>
    <row r="1036" spans="1:19" x14ac:dyDescent="0.25">
      <c r="A1036" s="202"/>
      <c r="B1036" s="202"/>
      <c r="C1036" s="202"/>
      <c r="D1036" s="308"/>
      <c r="E1036" s="308"/>
      <c r="F1036" s="308"/>
      <c r="G1036" s="308"/>
      <c r="H1036" s="786"/>
      <c r="I1036" s="786"/>
      <c r="J1036" s="786"/>
      <c r="K1036" s="934" t="s">
        <v>102</v>
      </c>
      <c r="L1036" s="935">
        <f>+SUM(L1043,L1095,L1175,L1211,L1248,L1274,L1289,L1313,L1349,L1367,L1379,L1451,L1477,L1511,L1522,L1541,L1579,L1617,L1628,L1644)</f>
        <v>31183497</v>
      </c>
      <c r="M1036" s="202"/>
      <c r="N1036" s="202"/>
      <c r="O1036" s="202"/>
      <c r="P1036" s="202"/>
      <c r="Q1036" s="202"/>
      <c r="R1036" s="202"/>
    </row>
    <row r="1037" spans="1:19" x14ac:dyDescent="0.25">
      <c r="A1037" s="936"/>
      <c r="B1037" s="749"/>
      <c r="C1037" s="749"/>
      <c r="D1037" s="308"/>
      <c r="E1037" s="308"/>
      <c r="F1037" s="308"/>
      <c r="G1037" s="308"/>
      <c r="H1037" s="786"/>
      <c r="I1037" s="786"/>
      <c r="J1037" s="786"/>
      <c r="K1037" s="202"/>
      <c r="L1037" s="786"/>
      <c r="M1037" s="202"/>
      <c r="N1037" s="202"/>
      <c r="O1037" s="202"/>
      <c r="P1037" s="202"/>
      <c r="Q1037" s="202"/>
      <c r="R1037" s="202"/>
    </row>
    <row r="1038" spans="1:19" x14ac:dyDescent="0.25">
      <c r="A1038" s="937" t="s">
        <v>844</v>
      </c>
      <c r="B1038" s="937"/>
      <c r="C1038" s="937"/>
      <c r="D1038" s="937"/>
      <c r="E1038" s="937"/>
      <c r="F1038" s="937"/>
      <c r="G1038" s="937"/>
      <c r="H1038" s="937"/>
      <c r="I1038" s="937"/>
      <c r="J1038" s="937"/>
      <c r="K1038" s="937"/>
      <c r="L1038" s="937"/>
      <c r="M1038" s="937"/>
      <c r="N1038" s="937"/>
      <c r="O1038" s="937"/>
      <c r="P1038" s="937"/>
      <c r="Q1038" s="937"/>
      <c r="R1038" s="937"/>
    </row>
    <row r="1039" spans="1:19" ht="15" customHeight="1" x14ac:dyDescent="0.25">
      <c r="A1039" s="202"/>
      <c r="B1039" s="202"/>
      <c r="C1039" s="202"/>
      <c r="D1039" s="308"/>
      <c r="E1039" s="308"/>
      <c r="F1039" s="308"/>
      <c r="G1039" s="308"/>
      <c r="H1039" s="786"/>
      <c r="I1039" s="786"/>
      <c r="J1039" s="202"/>
      <c r="K1039" s="202"/>
      <c r="L1039" s="786"/>
      <c r="M1039" s="202"/>
      <c r="N1039" s="202"/>
      <c r="O1039" s="202"/>
      <c r="P1039" s="202"/>
      <c r="Q1039" s="202"/>
      <c r="R1039" s="202"/>
    </row>
    <row r="1040" spans="1:19" x14ac:dyDescent="0.25">
      <c r="A1040" s="831" t="s">
        <v>11</v>
      </c>
      <c r="B1040" s="831"/>
      <c r="C1040" s="831"/>
      <c r="D1040" s="831"/>
      <c r="E1040" s="831"/>
      <c r="F1040" s="831"/>
      <c r="G1040" s="831"/>
      <c r="H1040" s="831"/>
      <c r="I1040" s="831"/>
      <c r="J1040" s="831"/>
      <c r="K1040" s="831"/>
      <c r="L1040" s="938"/>
      <c r="M1040" s="831"/>
      <c r="N1040" s="831"/>
      <c r="O1040" s="831"/>
      <c r="P1040" s="831"/>
      <c r="Q1040" s="831"/>
      <c r="R1040" s="831"/>
    </row>
    <row r="1041" spans="1:18" x14ac:dyDescent="0.25">
      <c r="A1041" s="463" t="s">
        <v>121</v>
      </c>
      <c r="B1041" s="463" t="s">
        <v>12</v>
      </c>
      <c r="C1041" s="463"/>
      <c r="D1041" s="464" t="s">
        <v>13</v>
      </c>
      <c r="E1041" s="464" t="s">
        <v>14</v>
      </c>
      <c r="F1041" s="464" t="s">
        <v>15</v>
      </c>
      <c r="G1041" s="464" t="s">
        <v>16</v>
      </c>
      <c r="H1041" s="464" t="s">
        <v>17</v>
      </c>
      <c r="I1041" s="464"/>
      <c r="J1041" s="464"/>
      <c r="K1041" s="464"/>
      <c r="L1041" s="463" t="s">
        <v>18</v>
      </c>
      <c r="M1041" s="463" t="s">
        <v>19</v>
      </c>
      <c r="N1041" s="463"/>
      <c r="O1041" s="463"/>
      <c r="P1041" s="463"/>
      <c r="Q1041" s="463"/>
      <c r="R1041" s="463"/>
    </row>
    <row r="1042" spans="1:18" x14ac:dyDescent="0.25">
      <c r="A1042" s="463"/>
      <c r="B1042" s="463"/>
      <c r="C1042" s="463"/>
      <c r="D1042" s="464"/>
      <c r="E1042" s="464"/>
      <c r="F1042" s="464"/>
      <c r="G1042" s="464"/>
      <c r="H1042" s="90" t="s">
        <v>20</v>
      </c>
      <c r="I1042" s="90" t="s">
        <v>37</v>
      </c>
      <c r="J1042" s="90" t="s">
        <v>21</v>
      </c>
      <c r="K1042" s="90" t="s">
        <v>22</v>
      </c>
      <c r="L1042" s="463"/>
      <c r="M1042" s="463"/>
      <c r="N1042" s="463"/>
      <c r="O1042" s="463"/>
      <c r="P1042" s="463"/>
      <c r="Q1042" s="463"/>
      <c r="R1042" s="463"/>
    </row>
    <row r="1043" spans="1:18" ht="123.75" customHeight="1" x14ac:dyDescent="0.25">
      <c r="A1043" s="238" t="s">
        <v>845</v>
      </c>
      <c r="B1043" s="606" t="s">
        <v>846</v>
      </c>
      <c r="C1043" s="606"/>
      <c r="D1043" s="118" t="s">
        <v>847</v>
      </c>
      <c r="E1043" s="118" t="s">
        <v>848</v>
      </c>
      <c r="F1043" s="119"/>
      <c r="G1043" s="118" t="s">
        <v>849</v>
      </c>
      <c r="H1043" s="242"/>
      <c r="I1043" s="242"/>
      <c r="J1043" s="242"/>
      <c r="K1043" s="242"/>
      <c r="L1043" s="113">
        <f>+SUM(C1048:C1090)</f>
        <v>3168020</v>
      </c>
      <c r="M1043" s="607"/>
      <c r="N1043" s="607"/>
      <c r="O1043" s="607"/>
      <c r="P1043" s="607"/>
      <c r="Q1043" s="607"/>
      <c r="R1043" s="607"/>
    </row>
    <row r="1044" spans="1:18" x14ac:dyDescent="0.25">
      <c r="A1044" s="238"/>
      <c r="B1044" s="236"/>
      <c r="C1044" s="236"/>
      <c r="D1044" s="118"/>
      <c r="E1044" s="118"/>
      <c r="F1044" s="119"/>
      <c r="G1044" s="118"/>
      <c r="H1044" s="242"/>
      <c r="I1044" s="242"/>
      <c r="J1044" s="242"/>
      <c r="K1044" s="242"/>
      <c r="L1044" s="122"/>
      <c r="M1044" s="237"/>
      <c r="N1044" s="237"/>
      <c r="O1044" s="237"/>
      <c r="P1044" s="237"/>
      <c r="Q1044" s="237"/>
      <c r="R1044" s="237"/>
    </row>
    <row r="1045" spans="1:18" x14ac:dyDescent="0.25">
      <c r="A1045" s="831" t="s">
        <v>165</v>
      </c>
      <c r="B1045" s="402"/>
      <c r="C1045" s="402"/>
      <c r="D1045" s="402"/>
      <c r="E1045" s="402"/>
      <c r="F1045" s="402"/>
      <c r="G1045" s="402"/>
      <c r="H1045" s="402"/>
      <c r="I1045" s="402"/>
      <c r="J1045" s="402"/>
      <c r="K1045" s="402"/>
      <c r="L1045" s="939"/>
      <c r="M1045" s="402"/>
      <c r="N1045" s="402"/>
      <c r="O1045" s="402"/>
      <c r="P1045" s="402"/>
      <c r="Q1045" s="402"/>
      <c r="R1045" s="402"/>
    </row>
    <row r="1046" spans="1:18" x14ac:dyDescent="0.25">
      <c r="A1046" s="463" t="s">
        <v>27</v>
      </c>
      <c r="B1046" s="463"/>
      <c r="C1046" s="464" t="s">
        <v>28</v>
      </c>
      <c r="D1046" s="464" t="s">
        <v>29</v>
      </c>
      <c r="E1046" s="464"/>
      <c r="F1046" s="464"/>
      <c r="G1046" s="464"/>
      <c r="H1046" s="464" t="s">
        <v>30</v>
      </c>
      <c r="I1046" s="464"/>
      <c r="J1046" s="464"/>
      <c r="K1046" s="464"/>
      <c r="L1046" s="463" t="s">
        <v>31</v>
      </c>
      <c r="M1046" s="464" t="s">
        <v>32</v>
      </c>
      <c r="N1046" s="464"/>
      <c r="O1046" s="464"/>
      <c r="P1046" s="464"/>
      <c r="Q1046" s="464"/>
      <c r="R1046" s="464"/>
    </row>
    <row r="1047" spans="1:18" ht="53.25" customHeight="1" x14ac:dyDescent="0.25">
      <c r="A1047" s="463"/>
      <c r="B1047" s="463"/>
      <c r="C1047" s="464"/>
      <c r="D1047" s="90" t="s">
        <v>33</v>
      </c>
      <c r="E1047" s="90" t="s">
        <v>34</v>
      </c>
      <c r="F1047" s="90" t="s">
        <v>35</v>
      </c>
      <c r="G1047" s="90" t="s">
        <v>36</v>
      </c>
      <c r="H1047" s="90" t="s">
        <v>20</v>
      </c>
      <c r="I1047" s="90" t="s">
        <v>37</v>
      </c>
      <c r="J1047" s="90" t="s">
        <v>21</v>
      </c>
      <c r="K1047" s="90" t="s">
        <v>22</v>
      </c>
      <c r="L1047" s="463"/>
      <c r="M1047" s="140" t="s">
        <v>38</v>
      </c>
      <c r="N1047" s="140" t="s">
        <v>39</v>
      </c>
      <c r="O1047" s="140" t="s">
        <v>40</v>
      </c>
      <c r="P1047" s="140" t="s">
        <v>41</v>
      </c>
      <c r="Q1047" s="140" t="s">
        <v>42</v>
      </c>
      <c r="R1047" s="140" t="s">
        <v>43</v>
      </c>
    </row>
    <row r="1048" spans="1:18" ht="41.25" customHeight="1" x14ac:dyDescent="0.25">
      <c r="A1048" s="598" t="s">
        <v>850</v>
      </c>
      <c r="B1048" s="598"/>
      <c r="C1048" s="113">
        <f>+G1048</f>
        <v>780000</v>
      </c>
      <c r="D1048" s="112" t="s">
        <v>851</v>
      </c>
      <c r="E1048" s="242">
        <v>1</v>
      </c>
      <c r="F1048" s="113">
        <v>780000</v>
      </c>
      <c r="G1048" s="114">
        <f t="shared" ref="G1048:G1058" si="83">+F1048*E1048</f>
        <v>780000</v>
      </c>
      <c r="H1048" s="252" t="s">
        <v>1</v>
      </c>
      <c r="I1048" s="239" t="s">
        <v>1</v>
      </c>
      <c r="J1048" s="239" t="s">
        <v>1</v>
      </c>
      <c r="K1048" s="239" t="s">
        <v>1</v>
      </c>
      <c r="L1048" s="242" t="s">
        <v>247</v>
      </c>
      <c r="M1048" s="242">
        <v>15</v>
      </c>
      <c r="N1048" s="251" t="s">
        <v>125</v>
      </c>
      <c r="O1048" s="240">
        <v>2</v>
      </c>
      <c r="P1048" s="240">
        <v>8</v>
      </c>
      <c r="Q1048" s="240">
        <v>7</v>
      </c>
      <c r="R1048" s="240">
        <v>4</v>
      </c>
    </row>
    <row r="1049" spans="1:18" ht="38.25" customHeight="1" x14ac:dyDescent="0.25">
      <c r="A1049" s="598" t="s">
        <v>852</v>
      </c>
      <c r="B1049" s="598"/>
      <c r="C1049" s="497">
        <f>+G1049+G1050+G1051+G1052+G1053</f>
        <v>196500</v>
      </c>
      <c r="D1049" s="112" t="s">
        <v>853</v>
      </c>
      <c r="E1049" s="242">
        <v>2</v>
      </c>
      <c r="F1049" s="113">
        <v>50000</v>
      </c>
      <c r="G1049" s="114">
        <f t="shared" si="83"/>
        <v>100000</v>
      </c>
      <c r="H1049" s="604"/>
      <c r="I1049" s="605"/>
      <c r="J1049" s="605"/>
      <c r="K1049" s="605"/>
      <c r="L1049" s="572" t="s">
        <v>247</v>
      </c>
      <c r="M1049" s="242">
        <v>15</v>
      </c>
      <c r="N1049" s="251" t="s">
        <v>125</v>
      </c>
      <c r="O1049" s="94">
        <v>2</v>
      </c>
      <c r="P1049" s="94">
        <v>4</v>
      </c>
      <c r="Q1049" s="94">
        <v>1</v>
      </c>
      <c r="R1049" s="94">
        <v>1</v>
      </c>
    </row>
    <row r="1050" spans="1:18" ht="32.450000000000003" customHeight="1" x14ac:dyDescent="0.25">
      <c r="A1050" s="598"/>
      <c r="B1050" s="598"/>
      <c r="C1050" s="497"/>
      <c r="D1050" s="243" t="s">
        <v>854</v>
      </c>
      <c r="E1050" s="241"/>
      <c r="F1050" s="169"/>
      <c r="G1050" s="244"/>
      <c r="H1050" s="604"/>
      <c r="I1050" s="605"/>
      <c r="J1050" s="605"/>
      <c r="K1050" s="605"/>
      <c r="L1050" s="572"/>
      <c r="M1050" s="242">
        <v>15</v>
      </c>
      <c r="N1050" s="251" t="s">
        <v>125</v>
      </c>
      <c r="O1050" s="94">
        <v>2</v>
      </c>
      <c r="P1050" s="94">
        <v>4</v>
      </c>
      <c r="Q1050" s="94">
        <v>1</v>
      </c>
      <c r="R1050" s="94">
        <v>1</v>
      </c>
    </row>
    <row r="1051" spans="1:18" ht="32.450000000000003" customHeight="1" x14ac:dyDescent="0.25">
      <c r="A1051" s="598"/>
      <c r="B1051" s="598"/>
      <c r="C1051" s="497"/>
      <c r="D1051" s="246" t="s">
        <v>855</v>
      </c>
      <c r="E1051" s="241">
        <v>2</v>
      </c>
      <c r="F1051" s="169">
        <v>30000</v>
      </c>
      <c r="G1051" s="114">
        <f>+F1051*E1051</f>
        <v>60000</v>
      </c>
      <c r="H1051" s="604"/>
      <c r="I1051" s="605"/>
      <c r="J1051" s="605"/>
      <c r="K1051" s="605"/>
      <c r="L1051" s="572"/>
      <c r="M1051" s="212">
        <v>15</v>
      </c>
      <c r="N1051" s="251" t="s">
        <v>125</v>
      </c>
      <c r="O1051" s="242">
        <v>2</v>
      </c>
      <c r="P1051" s="242">
        <v>2</v>
      </c>
      <c r="Q1051" s="242">
        <v>3</v>
      </c>
      <c r="R1051" s="212">
        <v>2</v>
      </c>
    </row>
    <row r="1052" spans="1:18" ht="30" customHeight="1" x14ac:dyDescent="0.25">
      <c r="A1052" s="598"/>
      <c r="B1052" s="598"/>
      <c r="C1052" s="497"/>
      <c r="D1052" s="168" t="s">
        <v>856</v>
      </c>
      <c r="E1052" s="338">
        <v>2</v>
      </c>
      <c r="F1052" s="169">
        <v>17000</v>
      </c>
      <c r="G1052" s="114">
        <f t="shared" si="83"/>
        <v>34000</v>
      </c>
      <c r="H1052" s="604"/>
      <c r="I1052" s="605"/>
      <c r="J1052" s="605"/>
      <c r="K1052" s="605"/>
      <c r="L1052" s="572"/>
      <c r="M1052" s="212">
        <v>15</v>
      </c>
      <c r="N1052" s="251" t="s">
        <v>125</v>
      </c>
      <c r="O1052" s="242">
        <v>2</v>
      </c>
      <c r="P1052" s="242">
        <v>2</v>
      </c>
      <c r="Q1052" s="242">
        <v>3</v>
      </c>
      <c r="R1052" s="212">
        <v>2</v>
      </c>
    </row>
    <row r="1053" spans="1:18" ht="30" customHeight="1" x14ac:dyDescent="0.25">
      <c r="A1053" s="598"/>
      <c r="B1053" s="598"/>
      <c r="C1053" s="497"/>
      <c r="D1053" s="121" t="s">
        <v>857</v>
      </c>
      <c r="E1053" s="242">
        <v>10</v>
      </c>
      <c r="F1053" s="113">
        <v>250</v>
      </c>
      <c r="G1053" s="114">
        <f t="shared" si="83"/>
        <v>2500</v>
      </c>
      <c r="H1053" s="604"/>
      <c r="I1053" s="605"/>
      <c r="J1053" s="605"/>
      <c r="K1053" s="605"/>
      <c r="L1053" s="572"/>
      <c r="M1053" s="212">
        <v>15</v>
      </c>
      <c r="N1053" s="251" t="s">
        <v>125</v>
      </c>
      <c r="O1053" s="242">
        <v>3</v>
      </c>
      <c r="P1053" s="242">
        <v>7</v>
      </c>
      <c r="Q1053" s="242">
        <v>1</v>
      </c>
      <c r="R1053" s="212">
        <v>2</v>
      </c>
    </row>
    <row r="1054" spans="1:18" ht="26.25" customHeight="1" x14ac:dyDescent="0.25">
      <c r="A1054" s="598" t="s">
        <v>858</v>
      </c>
      <c r="B1054" s="598"/>
      <c r="C1054" s="497">
        <f>SUM(G1054:G1055)</f>
        <v>20700</v>
      </c>
      <c r="D1054" s="121" t="s">
        <v>857</v>
      </c>
      <c r="E1054" s="242">
        <v>36</v>
      </c>
      <c r="F1054" s="113">
        <v>250</v>
      </c>
      <c r="G1054" s="114">
        <f>+F1054*E1054</f>
        <v>9000</v>
      </c>
      <c r="H1054" s="521" t="s">
        <v>1</v>
      </c>
      <c r="I1054" s="572" t="s">
        <v>1</v>
      </c>
      <c r="J1054" s="572" t="s">
        <v>1</v>
      </c>
      <c r="K1054" s="572" t="s">
        <v>1</v>
      </c>
      <c r="L1054" s="572" t="s">
        <v>247</v>
      </c>
      <c r="M1054" s="212">
        <v>15</v>
      </c>
      <c r="N1054" s="251" t="s">
        <v>125</v>
      </c>
      <c r="O1054" s="242">
        <v>3</v>
      </c>
      <c r="P1054" s="242">
        <v>7</v>
      </c>
      <c r="Q1054" s="242">
        <v>1</v>
      </c>
      <c r="R1054" s="212">
        <v>2</v>
      </c>
    </row>
    <row r="1055" spans="1:18" ht="51.6" customHeight="1" x14ac:dyDescent="0.25">
      <c r="A1055" s="598"/>
      <c r="B1055" s="598"/>
      <c r="C1055" s="497"/>
      <c r="D1055" s="121" t="s">
        <v>859</v>
      </c>
      <c r="E1055" s="242">
        <v>60</v>
      </c>
      <c r="F1055" s="113">
        <v>195</v>
      </c>
      <c r="G1055" s="114">
        <f t="shared" si="83"/>
        <v>11700</v>
      </c>
      <c r="H1055" s="521"/>
      <c r="I1055" s="572"/>
      <c r="J1055" s="572"/>
      <c r="K1055" s="572"/>
      <c r="L1055" s="572"/>
      <c r="M1055" s="212">
        <v>15</v>
      </c>
      <c r="N1055" s="251" t="s">
        <v>125</v>
      </c>
      <c r="O1055" s="128">
        <v>2</v>
      </c>
      <c r="P1055" s="128">
        <v>2</v>
      </c>
      <c r="Q1055" s="128">
        <v>2</v>
      </c>
      <c r="R1055" s="128">
        <v>1</v>
      </c>
    </row>
    <row r="1056" spans="1:18" x14ac:dyDescent="0.25">
      <c r="A1056" s="598" t="s">
        <v>860</v>
      </c>
      <c r="B1056" s="598"/>
      <c r="C1056" s="497">
        <f>SUM(G1056:G1058)</f>
        <v>284000</v>
      </c>
      <c r="D1056" s="112" t="s">
        <v>541</v>
      </c>
      <c r="E1056" s="239">
        <v>5000</v>
      </c>
      <c r="F1056" s="113">
        <v>32</v>
      </c>
      <c r="G1056" s="114">
        <f t="shared" si="83"/>
        <v>160000</v>
      </c>
      <c r="H1056" s="603"/>
      <c r="I1056" s="603"/>
      <c r="J1056" s="603"/>
      <c r="K1056" s="603"/>
      <c r="L1056" s="572" t="s">
        <v>247</v>
      </c>
      <c r="M1056" s="212">
        <v>15</v>
      </c>
      <c r="N1056" s="251" t="s">
        <v>125</v>
      </c>
      <c r="O1056" s="242">
        <v>3</v>
      </c>
      <c r="P1056" s="242">
        <v>2</v>
      </c>
      <c r="Q1056" s="242">
        <v>2</v>
      </c>
      <c r="R1056" s="242">
        <v>2</v>
      </c>
    </row>
    <row r="1057" spans="1:18" x14ac:dyDescent="0.25">
      <c r="A1057" s="598"/>
      <c r="B1057" s="598"/>
      <c r="C1057" s="497"/>
      <c r="D1057" s="124" t="s">
        <v>861</v>
      </c>
      <c r="E1057" s="239">
        <v>2000</v>
      </c>
      <c r="F1057" s="113">
        <v>55</v>
      </c>
      <c r="G1057" s="114">
        <f t="shared" si="83"/>
        <v>110000</v>
      </c>
      <c r="H1057" s="603"/>
      <c r="I1057" s="603"/>
      <c r="J1057" s="603"/>
      <c r="K1057" s="603"/>
      <c r="L1057" s="572"/>
      <c r="M1057" s="212">
        <v>15</v>
      </c>
      <c r="N1057" s="251" t="s">
        <v>125</v>
      </c>
      <c r="O1057" s="242">
        <v>3</v>
      </c>
      <c r="P1057" s="242">
        <v>2</v>
      </c>
      <c r="Q1057" s="242">
        <v>2</v>
      </c>
      <c r="R1057" s="242">
        <v>2</v>
      </c>
    </row>
    <row r="1058" spans="1:18" x14ac:dyDescent="0.25">
      <c r="A1058" s="598"/>
      <c r="B1058" s="598"/>
      <c r="C1058" s="497"/>
      <c r="D1058" s="112" t="s">
        <v>862</v>
      </c>
      <c r="E1058" s="242">
        <v>2</v>
      </c>
      <c r="F1058" s="113">
        <v>7000</v>
      </c>
      <c r="G1058" s="114">
        <f t="shared" si="83"/>
        <v>14000</v>
      </c>
      <c r="H1058" s="603"/>
      <c r="I1058" s="603"/>
      <c r="J1058" s="603"/>
      <c r="K1058" s="603"/>
      <c r="L1058" s="572"/>
      <c r="M1058" s="212">
        <v>15</v>
      </c>
      <c r="N1058" s="251" t="s">
        <v>125</v>
      </c>
      <c r="O1058" s="242">
        <v>3</v>
      </c>
      <c r="P1058" s="242">
        <v>2</v>
      </c>
      <c r="Q1058" s="242">
        <v>5</v>
      </c>
      <c r="R1058" s="242">
        <v>1</v>
      </c>
    </row>
    <row r="1059" spans="1:18" ht="31.5" x14ac:dyDescent="0.25">
      <c r="A1059" s="598" t="s">
        <v>863</v>
      </c>
      <c r="B1059" s="598"/>
      <c r="C1059" s="497">
        <f>SUM(G1059:G1063)</f>
        <v>45900</v>
      </c>
      <c r="D1059" s="121" t="s">
        <v>857</v>
      </c>
      <c r="E1059" s="242">
        <v>12</v>
      </c>
      <c r="F1059" s="113">
        <v>250</v>
      </c>
      <c r="G1059" s="114">
        <f>E1059*F1059</f>
        <v>3000</v>
      </c>
      <c r="H1059" s="521" t="s">
        <v>1</v>
      </c>
      <c r="I1059" s="572" t="s">
        <v>1</v>
      </c>
      <c r="J1059" s="572" t="s">
        <v>1</v>
      </c>
      <c r="K1059" s="572" t="s">
        <v>1</v>
      </c>
      <c r="L1059" s="572" t="s">
        <v>247</v>
      </c>
      <c r="M1059" s="212">
        <v>15</v>
      </c>
      <c r="N1059" s="251" t="s">
        <v>125</v>
      </c>
      <c r="O1059" s="242">
        <v>3</v>
      </c>
      <c r="P1059" s="242">
        <v>7</v>
      </c>
      <c r="Q1059" s="242">
        <v>1</v>
      </c>
      <c r="R1059" s="212">
        <v>2</v>
      </c>
    </row>
    <row r="1060" spans="1:18" x14ac:dyDescent="0.25">
      <c r="A1060" s="598"/>
      <c r="B1060" s="598"/>
      <c r="C1060" s="497"/>
      <c r="D1060" s="112" t="s">
        <v>864</v>
      </c>
      <c r="E1060" s="280">
        <v>4</v>
      </c>
      <c r="F1060" s="96">
        <v>0</v>
      </c>
      <c r="G1060" s="245">
        <f>E1060*F1060</f>
        <v>0</v>
      </c>
      <c r="H1060" s="521"/>
      <c r="I1060" s="572"/>
      <c r="J1060" s="572"/>
      <c r="K1060" s="572"/>
      <c r="L1060" s="572"/>
      <c r="M1060" s="212">
        <v>15</v>
      </c>
      <c r="N1060" s="251" t="s">
        <v>125</v>
      </c>
      <c r="O1060" s="242">
        <v>2</v>
      </c>
      <c r="P1060" s="242">
        <v>2</v>
      </c>
      <c r="Q1060" s="242">
        <v>5</v>
      </c>
      <c r="R1060" s="242">
        <v>1</v>
      </c>
    </row>
    <row r="1061" spans="1:18" x14ac:dyDescent="0.25">
      <c r="A1061" s="598"/>
      <c r="B1061" s="598"/>
      <c r="C1061" s="497"/>
      <c r="D1061" s="112" t="s">
        <v>81</v>
      </c>
      <c r="E1061" s="280">
        <v>20</v>
      </c>
      <c r="F1061" s="96">
        <v>750</v>
      </c>
      <c r="G1061" s="245"/>
      <c r="H1061" s="521"/>
      <c r="I1061" s="572"/>
      <c r="J1061" s="572"/>
      <c r="K1061" s="572"/>
      <c r="L1061" s="572"/>
      <c r="M1061" s="212"/>
      <c r="N1061" s="251"/>
      <c r="O1061" s="242"/>
      <c r="P1061" s="242"/>
      <c r="Q1061" s="242"/>
      <c r="R1061" s="242"/>
    </row>
    <row r="1062" spans="1:18" x14ac:dyDescent="0.25">
      <c r="A1062" s="598"/>
      <c r="B1062" s="598"/>
      <c r="C1062" s="497"/>
      <c r="D1062" s="112" t="s">
        <v>64</v>
      </c>
      <c r="E1062" s="242">
        <v>20</v>
      </c>
      <c r="F1062" s="113">
        <v>1950</v>
      </c>
      <c r="G1062" s="114">
        <f>E1062*F1062</f>
        <v>39000</v>
      </c>
      <c r="H1062" s="521"/>
      <c r="I1062" s="572"/>
      <c r="J1062" s="572"/>
      <c r="K1062" s="572"/>
      <c r="L1062" s="572"/>
      <c r="M1062" s="212">
        <v>15</v>
      </c>
      <c r="N1062" s="251" t="s">
        <v>125</v>
      </c>
      <c r="O1062" s="94">
        <v>2</v>
      </c>
      <c r="P1062" s="94">
        <v>3</v>
      </c>
      <c r="Q1062" s="94">
        <v>1</v>
      </c>
      <c r="R1062" s="94">
        <v>1</v>
      </c>
    </row>
    <row r="1063" spans="1:18" ht="41.25" customHeight="1" x14ac:dyDescent="0.25">
      <c r="A1063" s="598"/>
      <c r="B1063" s="598"/>
      <c r="C1063" s="497"/>
      <c r="D1063" s="92" t="s">
        <v>865</v>
      </c>
      <c r="E1063" s="242">
        <v>20</v>
      </c>
      <c r="F1063" s="113">
        <v>195</v>
      </c>
      <c r="G1063" s="114">
        <f>E1063*F1063</f>
        <v>3900</v>
      </c>
      <c r="H1063" s="521"/>
      <c r="I1063" s="572"/>
      <c r="J1063" s="572"/>
      <c r="K1063" s="572"/>
      <c r="L1063" s="572"/>
      <c r="M1063" s="212">
        <v>15</v>
      </c>
      <c r="N1063" s="251" t="s">
        <v>125</v>
      </c>
      <c r="O1063" s="128">
        <v>2</v>
      </c>
      <c r="P1063" s="128">
        <v>2</v>
      </c>
      <c r="Q1063" s="128">
        <v>2</v>
      </c>
      <c r="R1063" s="128">
        <v>1</v>
      </c>
    </row>
    <row r="1064" spans="1:18" x14ac:dyDescent="0.25">
      <c r="A1064" s="567" t="s">
        <v>866</v>
      </c>
      <c r="B1064" s="567"/>
      <c r="C1064" s="497">
        <f>+SUM(G1064:G1069)</f>
        <v>145250</v>
      </c>
      <c r="D1064" s="112" t="s">
        <v>81</v>
      </c>
      <c r="E1064" s="242">
        <v>100</v>
      </c>
      <c r="F1064" s="113">
        <v>750</v>
      </c>
      <c r="G1064" s="114">
        <f t="shared" ref="G1064:G1069" si="84">+F1064*E1064</f>
        <v>75000</v>
      </c>
      <c r="H1064" s="521" t="s">
        <v>1</v>
      </c>
      <c r="I1064" s="572" t="s">
        <v>1</v>
      </c>
      <c r="J1064" s="572" t="s">
        <v>1</v>
      </c>
      <c r="K1064" s="572" t="s">
        <v>1</v>
      </c>
      <c r="L1064" s="572" t="s">
        <v>247</v>
      </c>
      <c r="M1064" s="212">
        <v>15</v>
      </c>
      <c r="N1064" s="251" t="s">
        <v>125</v>
      </c>
      <c r="O1064" s="94">
        <v>2</v>
      </c>
      <c r="P1064" s="94">
        <v>3</v>
      </c>
      <c r="Q1064" s="94">
        <v>1</v>
      </c>
      <c r="R1064" s="94">
        <v>1</v>
      </c>
    </row>
    <row r="1065" spans="1:18" x14ac:dyDescent="0.25">
      <c r="A1065" s="567"/>
      <c r="B1065" s="567"/>
      <c r="C1065" s="497"/>
      <c r="D1065" s="112" t="s">
        <v>864</v>
      </c>
      <c r="E1065" s="242">
        <v>1</v>
      </c>
      <c r="F1065" s="247"/>
      <c r="G1065" s="114">
        <f t="shared" si="84"/>
        <v>0</v>
      </c>
      <c r="H1065" s="521"/>
      <c r="I1065" s="572"/>
      <c r="J1065" s="572"/>
      <c r="K1065" s="572"/>
      <c r="L1065" s="572"/>
      <c r="M1065" s="212">
        <v>15</v>
      </c>
      <c r="N1065" s="251" t="s">
        <v>125</v>
      </c>
      <c r="O1065" s="242">
        <v>2</v>
      </c>
      <c r="P1065" s="242">
        <v>2</v>
      </c>
      <c r="Q1065" s="242">
        <v>5</v>
      </c>
      <c r="R1065" s="242">
        <v>1</v>
      </c>
    </row>
    <row r="1066" spans="1:18" x14ac:dyDescent="0.25">
      <c r="A1066" s="567"/>
      <c r="B1066" s="567"/>
      <c r="C1066" s="497"/>
      <c r="D1066" s="112" t="s">
        <v>867</v>
      </c>
      <c r="E1066" s="242">
        <v>100</v>
      </c>
      <c r="F1066" s="113">
        <v>195</v>
      </c>
      <c r="G1066" s="114">
        <f t="shared" si="84"/>
        <v>19500</v>
      </c>
      <c r="H1066" s="521"/>
      <c r="I1066" s="572"/>
      <c r="J1066" s="572"/>
      <c r="K1066" s="572"/>
      <c r="L1066" s="572"/>
      <c r="M1066" s="212">
        <v>15</v>
      </c>
      <c r="N1066" s="251" t="s">
        <v>125</v>
      </c>
      <c r="O1066" s="128">
        <v>2</v>
      </c>
      <c r="P1066" s="128">
        <v>2</v>
      </c>
      <c r="Q1066" s="128">
        <v>2</v>
      </c>
      <c r="R1066" s="128">
        <v>1</v>
      </c>
    </row>
    <row r="1067" spans="1:18" ht="31.5" x14ac:dyDescent="0.25">
      <c r="A1067" s="567"/>
      <c r="B1067" s="567"/>
      <c r="C1067" s="497"/>
      <c r="D1067" s="243" t="s">
        <v>857</v>
      </c>
      <c r="E1067" s="241">
        <v>3</v>
      </c>
      <c r="F1067" s="169">
        <v>250</v>
      </c>
      <c r="G1067" s="114">
        <f t="shared" si="84"/>
        <v>750</v>
      </c>
      <c r="H1067" s="521"/>
      <c r="I1067" s="572"/>
      <c r="J1067" s="572"/>
      <c r="K1067" s="572"/>
      <c r="L1067" s="572"/>
      <c r="M1067" s="212"/>
      <c r="N1067" s="251"/>
      <c r="O1067" s="128"/>
      <c r="P1067" s="128"/>
      <c r="Q1067" s="128"/>
      <c r="R1067" s="128"/>
    </row>
    <row r="1068" spans="1:18" ht="31.5" x14ac:dyDescent="0.25">
      <c r="A1068" s="567"/>
      <c r="B1068" s="567"/>
      <c r="C1068" s="497"/>
      <c r="D1068" s="112" t="s">
        <v>868</v>
      </c>
      <c r="E1068" s="248"/>
      <c r="F1068" s="113">
        <v>12000</v>
      </c>
      <c r="G1068" s="114">
        <f t="shared" si="84"/>
        <v>0</v>
      </c>
      <c r="H1068" s="521"/>
      <c r="I1068" s="572"/>
      <c r="J1068" s="572"/>
      <c r="K1068" s="572"/>
      <c r="L1068" s="572"/>
      <c r="M1068" s="212">
        <v>15</v>
      </c>
      <c r="N1068" s="251" t="s">
        <v>125</v>
      </c>
      <c r="O1068" s="128"/>
      <c r="P1068" s="128"/>
      <c r="Q1068" s="128"/>
      <c r="R1068" s="128"/>
    </row>
    <row r="1069" spans="1:18" x14ac:dyDescent="0.25">
      <c r="A1069" s="567"/>
      <c r="B1069" s="567"/>
      <c r="C1069" s="497"/>
      <c r="D1069" s="112" t="s">
        <v>862</v>
      </c>
      <c r="E1069" s="242">
        <v>2</v>
      </c>
      <c r="F1069" s="113">
        <v>25000</v>
      </c>
      <c r="G1069" s="114">
        <f t="shared" si="84"/>
        <v>50000</v>
      </c>
      <c r="H1069" s="521"/>
      <c r="I1069" s="572"/>
      <c r="J1069" s="572"/>
      <c r="K1069" s="572"/>
      <c r="L1069" s="572"/>
      <c r="M1069" s="212">
        <v>15</v>
      </c>
      <c r="N1069" s="251" t="s">
        <v>125</v>
      </c>
      <c r="O1069" s="242">
        <v>3</v>
      </c>
      <c r="P1069" s="242">
        <v>2</v>
      </c>
      <c r="Q1069" s="242">
        <v>5</v>
      </c>
      <c r="R1069" s="242">
        <v>1</v>
      </c>
    </row>
    <row r="1070" spans="1:18" ht="78.599999999999994" customHeight="1" x14ac:dyDescent="0.25">
      <c r="A1070" s="598" t="s">
        <v>869</v>
      </c>
      <c r="B1070" s="598"/>
      <c r="C1070" s="113">
        <f>+G1070</f>
        <v>585000</v>
      </c>
      <c r="D1070" s="124" t="s">
        <v>870</v>
      </c>
      <c r="E1070" s="242">
        <v>1</v>
      </c>
      <c r="F1070" s="113">
        <v>45000</v>
      </c>
      <c r="G1070" s="114">
        <f>+F1070*13</f>
        <v>585000</v>
      </c>
      <c r="H1070" s="248"/>
      <c r="I1070" s="248"/>
      <c r="J1070" s="248"/>
      <c r="K1070" s="248"/>
      <c r="L1070" s="242" t="s">
        <v>247</v>
      </c>
      <c r="M1070" s="212">
        <v>15</v>
      </c>
      <c r="N1070" s="251" t="s">
        <v>125</v>
      </c>
      <c r="O1070" s="242">
        <v>1</v>
      </c>
      <c r="P1070" s="242">
        <v>1</v>
      </c>
      <c r="Q1070" s="242">
        <v>1</v>
      </c>
      <c r="R1070" s="242">
        <v>1</v>
      </c>
    </row>
    <row r="1071" spans="1:18" ht="54.6" customHeight="1" x14ac:dyDescent="0.25">
      <c r="A1071" s="598" t="s">
        <v>871</v>
      </c>
      <c r="B1071" s="598"/>
      <c r="C1071" s="561">
        <f>SUM(G1071:G1072)</f>
        <v>900000</v>
      </c>
      <c r="D1071" s="112" t="s">
        <v>872</v>
      </c>
      <c r="E1071" s="242">
        <v>1</v>
      </c>
      <c r="F1071" s="113">
        <v>500000</v>
      </c>
      <c r="G1071" s="114">
        <f t="shared" ref="G1071:G1076" si="85">E1071*F1071</f>
        <v>500000</v>
      </c>
      <c r="H1071" s="603"/>
      <c r="I1071" s="603"/>
      <c r="J1071" s="603"/>
      <c r="K1071" s="603"/>
      <c r="L1071" s="572" t="s">
        <v>247</v>
      </c>
      <c r="M1071" s="212">
        <v>15</v>
      </c>
      <c r="N1071" s="251" t="s">
        <v>125</v>
      </c>
      <c r="O1071" s="242">
        <v>2</v>
      </c>
      <c r="P1071" s="242">
        <v>8</v>
      </c>
      <c r="Q1071" s="242">
        <v>7</v>
      </c>
      <c r="R1071" s="242">
        <v>4</v>
      </c>
    </row>
    <row r="1072" spans="1:18" ht="78" customHeight="1" x14ac:dyDescent="0.25">
      <c r="A1072" s="598"/>
      <c r="B1072" s="598"/>
      <c r="C1072" s="561"/>
      <c r="D1072" s="124" t="s">
        <v>873</v>
      </c>
      <c r="E1072" s="242">
        <v>20</v>
      </c>
      <c r="F1072" s="113">
        <v>20000</v>
      </c>
      <c r="G1072" s="114">
        <f>E1072*F1072</f>
        <v>400000</v>
      </c>
      <c r="H1072" s="603"/>
      <c r="I1072" s="603"/>
      <c r="J1072" s="603"/>
      <c r="K1072" s="603"/>
      <c r="L1072" s="572"/>
      <c r="M1072" s="212">
        <v>15</v>
      </c>
      <c r="N1072" s="251" t="s">
        <v>125</v>
      </c>
      <c r="O1072" s="94">
        <v>2</v>
      </c>
      <c r="P1072" s="94">
        <v>2</v>
      </c>
      <c r="Q1072" s="94">
        <v>2</v>
      </c>
      <c r="R1072" s="94">
        <v>1</v>
      </c>
    </row>
    <row r="1073" spans="1:18" ht="58.15" customHeight="1" x14ac:dyDescent="0.25">
      <c r="A1073" s="598" t="s">
        <v>874</v>
      </c>
      <c r="B1073" s="598"/>
      <c r="C1073" s="497">
        <f>SUM(G1073:G1074)</f>
        <v>6120</v>
      </c>
      <c r="D1073" s="121" t="s">
        <v>857</v>
      </c>
      <c r="E1073" s="242">
        <v>12</v>
      </c>
      <c r="F1073" s="113">
        <v>250</v>
      </c>
      <c r="G1073" s="114">
        <f t="shared" si="85"/>
        <v>3000</v>
      </c>
      <c r="H1073" s="521" t="s">
        <v>1</v>
      </c>
      <c r="I1073" s="572" t="s">
        <v>1</v>
      </c>
      <c r="J1073" s="572" t="s">
        <v>1</v>
      </c>
      <c r="K1073" s="572" t="s">
        <v>1</v>
      </c>
      <c r="L1073" s="572" t="s">
        <v>247</v>
      </c>
      <c r="M1073" s="212">
        <v>15</v>
      </c>
      <c r="N1073" s="251" t="s">
        <v>125</v>
      </c>
      <c r="O1073" s="242">
        <v>3</v>
      </c>
      <c r="P1073" s="242">
        <v>7</v>
      </c>
      <c r="Q1073" s="242">
        <v>1</v>
      </c>
      <c r="R1073" s="249">
        <v>2</v>
      </c>
    </row>
    <row r="1074" spans="1:18" ht="51.75" customHeight="1" x14ac:dyDescent="0.25">
      <c r="A1074" s="598"/>
      <c r="B1074" s="598"/>
      <c r="C1074" s="497"/>
      <c r="D1074" s="92" t="s">
        <v>865</v>
      </c>
      <c r="E1074" s="242">
        <v>16</v>
      </c>
      <c r="F1074" s="113">
        <v>195</v>
      </c>
      <c r="G1074" s="114">
        <f t="shared" si="85"/>
        <v>3120</v>
      </c>
      <c r="H1074" s="521"/>
      <c r="I1074" s="572"/>
      <c r="J1074" s="572"/>
      <c r="K1074" s="572"/>
      <c r="L1074" s="572"/>
      <c r="M1074" s="212">
        <v>15</v>
      </c>
      <c r="N1074" s="251" t="s">
        <v>125</v>
      </c>
      <c r="O1074" s="128">
        <v>2</v>
      </c>
      <c r="P1074" s="128">
        <v>2</v>
      </c>
      <c r="Q1074" s="128">
        <v>2</v>
      </c>
      <c r="R1074" s="128">
        <v>1</v>
      </c>
    </row>
    <row r="1075" spans="1:18" ht="81" customHeight="1" x14ac:dyDescent="0.25">
      <c r="A1075" s="598" t="s">
        <v>875</v>
      </c>
      <c r="B1075" s="598"/>
      <c r="C1075" s="497">
        <f>SUM(G1075:G1076)</f>
        <v>6900</v>
      </c>
      <c r="D1075" s="121" t="s">
        <v>857</v>
      </c>
      <c r="E1075" s="242">
        <v>12</v>
      </c>
      <c r="F1075" s="113">
        <v>250</v>
      </c>
      <c r="G1075" s="114">
        <f t="shared" si="85"/>
        <v>3000</v>
      </c>
      <c r="H1075" s="521"/>
      <c r="I1075" s="572" t="s">
        <v>1</v>
      </c>
      <c r="J1075" s="572" t="s">
        <v>1</v>
      </c>
      <c r="K1075" s="572" t="s">
        <v>1</v>
      </c>
      <c r="L1075" s="572" t="s">
        <v>247</v>
      </c>
      <c r="M1075" s="212">
        <v>15</v>
      </c>
      <c r="N1075" s="251" t="s">
        <v>125</v>
      </c>
      <c r="O1075" s="242">
        <v>3</v>
      </c>
      <c r="P1075" s="242">
        <v>7</v>
      </c>
      <c r="Q1075" s="242">
        <v>1</v>
      </c>
      <c r="R1075" s="249">
        <v>2</v>
      </c>
    </row>
    <row r="1076" spans="1:18" ht="76.900000000000006" customHeight="1" x14ac:dyDescent="0.25">
      <c r="A1076" s="598"/>
      <c r="B1076" s="598"/>
      <c r="C1076" s="497"/>
      <c r="D1076" s="92" t="s">
        <v>865</v>
      </c>
      <c r="E1076" s="242">
        <v>20</v>
      </c>
      <c r="F1076" s="113">
        <v>195</v>
      </c>
      <c r="G1076" s="114">
        <f t="shared" si="85"/>
        <v>3900</v>
      </c>
      <c r="H1076" s="521"/>
      <c r="I1076" s="572"/>
      <c r="J1076" s="572"/>
      <c r="K1076" s="572"/>
      <c r="L1076" s="572"/>
      <c r="M1076" s="212">
        <v>15</v>
      </c>
      <c r="N1076" s="251" t="s">
        <v>125</v>
      </c>
      <c r="O1076" s="128">
        <v>2</v>
      </c>
      <c r="P1076" s="128">
        <v>2</v>
      </c>
      <c r="Q1076" s="128">
        <v>2</v>
      </c>
      <c r="R1076" s="128">
        <v>1</v>
      </c>
    </row>
    <row r="1077" spans="1:18" ht="53.45" customHeight="1" x14ac:dyDescent="0.25">
      <c r="A1077" s="601" t="s">
        <v>876</v>
      </c>
      <c r="B1077" s="601"/>
      <c r="C1077" s="497">
        <f>SUM(G1077:G1078)</f>
        <v>34500</v>
      </c>
      <c r="D1077" s="121" t="s">
        <v>857</v>
      </c>
      <c r="E1077" s="241">
        <v>60</v>
      </c>
      <c r="F1077" s="113">
        <v>250</v>
      </c>
      <c r="G1077" s="114">
        <f>+F1077*E1077</f>
        <v>15000</v>
      </c>
      <c r="H1077" s="530" t="s">
        <v>1</v>
      </c>
      <c r="I1077" s="602" t="s">
        <v>1</v>
      </c>
      <c r="J1077" s="602" t="s">
        <v>1</v>
      </c>
      <c r="K1077" s="602" t="s">
        <v>1</v>
      </c>
      <c r="L1077" s="572" t="s">
        <v>247</v>
      </c>
      <c r="M1077" s="212">
        <v>15</v>
      </c>
      <c r="N1077" s="251" t="s">
        <v>125</v>
      </c>
      <c r="O1077" s="242">
        <v>3</v>
      </c>
      <c r="P1077" s="242">
        <v>7</v>
      </c>
      <c r="Q1077" s="242">
        <v>1</v>
      </c>
      <c r="R1077" s="249">
        <v>2</v>
      </c>
    </row>
    <row r="1078" spans="1:18" ht="47.25" customHeight="1" x14ac:dyDescent="0.25">
      <c r="A1078" s="601"/>
      <c r="B1078" s="601"/>
      <c r="C1078" s="497"/>
      <c r="D1078" s="92" t="s">
        <v>865</v>
      </c>
      <c r="E1078" s="241">
        <v>100</v>
      </c>
      <c r="F1078" s="113">
        <v>195</v>
      </c>
      <c r="G1078" s="114">
        <f>E1078*F1078</f>
        <v>19500</v>
      </c>
      <c r="H1078" s="530"/>
      <c r="I1078" s="602"/>
      <c r="J1078" s="602"/>
      <c r="K1078" s="602"/>
      <c r="L1078" s="572"/>
      <c r="M1078" s="212">
        <v>15</v>
      </c>
      <c r="N1078" s="251" t="s">
        <v>125</v>
      </c>
      <c r="O1078" s="128">
        <v>2</v>
      </c>
      <c r="P1078" s="128">
        <v>2</v>
      </c>
      <c r="Q1078" s="128">
        <v>2</v>
      </c>
      <c r="R1078" s="128">
        <v>1</v>
      </c>
    </row>
    <row r="1079" spans="1:18" ht="81.599999999999994" customHeight="1" x14ac:dyDescent="0.25">
      <c r="A1079" s="598" t="s">
        <v>877</v>
      </c>
      <c r="B1079" s="598"/>
      <c r="C1079" s="497">
        <f>SUM(G1079:G1080)</f>
        <v>17250</v>
      </c>
      <c r="D1079" s="121" t="s">
        <v>857</v>
      </c>
      <c r="E1079" s="242">
        <v>30</v>
      </c>
      <c r="F1079" s="113">
        <v>250</v>
      </c>
      <c r="G1079" s="114">
        <f>E1079*F1079</f>
        <v>7500</v>
      </c>
      <c r="H1079" s="530" t="s">
        <v>1</v>
      </c>
      <c r="I1079" s="602" t="s">
        <v>1</v>
      </c>
      <c r="J1079" s="602" t="s">
        <v>1</v>
      </c>
      <c r="K1079" s="602" t="s">
        <v>1</v>
      </c>
      <c r="L1079" s="572" t="s">
        <v>247</v>
      </c>
      <c r="M1079" s="212">
        <v>15</v>
      </c>
      <c r="N1079" s="251" t="s">
        <v>125</v>
      </c>
      <c r="O1079" s="242">
        <v>3</v>
      </c>
      <c r="P1079" s="242">
        <v>7</v>
      </c>
      <c r="Q1079" s="242">
        <v>1</v>
      </c>
      <c r="R1079" s="249">
        <v>2</v>
      </c>
    </row>
    <row r="1080" spans="1:18" ht="61.9" customHeight="1" x14ac:dyDescent="0.25">
      <c r="A1080" s="598"/>
      <c r="B1080" s="598"/>
      <c r="C1080" s="497"/>
      <c r="D1080" s="92" t="s">
        <v>865</v>
      </c>
      <c r="E1080" s="242">
        <v>50</v>
      </c>
      <c r="F1080" s="113">
        <v>195</v>
      </c>
      <c r="G1080" s="114">
        <f>E1080*F1080</f>
        <v>9750</v>
      </c>
      <c r="H1080" s="530"/>
      <c r="I1080" s="602"/>
      <c r="J1080" s="602"/>
      <c r="K1080" s="602"/>
      <c r="L1080" s="572"/>
      <c r="M1080" s="212">
        <v>15</v>
      </c>
      <c r="N1080" s="251" t="s">
        <v>125</v>
      </c>
      <c r="O1080" s="128">
        <v>2</v>
      </c>
      <c r="P1080" s="128">
        <v>2</v>
      </c>
      <c r="Q1080" s="128">
        <v>2</v>
      </c>
      <c r="R1080" s="128">
        <v>1</v>
      </c>
    </row>
    <row r="1081" spans="1:18" ht="51" customHeight="1" x14ac:dyDescent="0.25">
      <c r="A1081" s="598" t="s">
        <v>878</v>
      </c>
      <c r="B1081" s="598"/>
      <c r="C1081" s="497">
        <f>SUM(G1081:G1082)</f>
        <v>17250</v>
      </c>
      <c r="D1081" s="121" t="s">
        <v>857</v>
      </c>
      <c r="E1081" s="242">
        <v>30</v>
      </c>
      <c r="F1081" s="113">
        <v>250</v>
      </c>
      <c r="G1081" s="114">
        <f>E1081*F1081</f>
        <v>7500</v>
      </c>
      <c r="H1081" s="513" t="s">
        <v>1</v>
      </c>
      <c r="I1081" s="600" t="s">
        <v>1</v>
      </c>
      <c r="J1081" s="600" t="s">
        <v>1</v>
      </c>
      <c r="K1081" s="600" t="s">
        <v>1</v>
      </c>
      <c r="L1081" s="572" t="s">
        <v>247</v>
      </c>
      <c r="M1081" s="212">
        <v>15</v>
      </c>
      <c r="N1081" s="251" t="s">
        <v>125</v>
      </c>
      <c r="O1081" s="242">
        <v>3</v>
      </c>
      <c r="P1081" s="242">
        <v>7</v>
      </c>
      <c r="Q1081" s="242">
        <v>1</v>
      </c>
      <c r="R1081" s="249">
        <v>2</v>
      </c>
    </row>
    <row r="1082" spans="1:18" ht="51" customHeight="1" x14ac:dyDescent="0.25">
      <c r="A1082" s="598"/>
      <c r="B1082" s="598"/>
      <c r="C1082" s="497"/>
      <c r="D1082" s="92" t="s">
        <v>865</v>
      </c>
      <c r="E1082" s="242">
        <v>50</v>
      </c>
      <c r="F1082" s="113">
        <v>195</v>
      </c>
      <c r="G1082" s="114">
        <f>E1082*F1082</f>
        <v>9750</v>
      </c>
      <c r="H1082" s="513"/>
      <c r="I1082" s="600"/>
      <c r="J1082" s="600"/>
      <c r="K1082" s="600"/>
      <c r="L1082" s="572"/>
      <c r="M1082" s="212">
        <v>15</v>
      </c>
      <c r="N1082" s="251" t="s">
        <v>125</v>
      </c>
      <c r="O1082" s="128">
        <v>2</v>
      </c>
      <c r="P1082" s="128">
        <v>2</v>
      </c>
      <c r="Q1082" s="128">
        <v>2</v>
      </c>
      <c r="R1082" s="128">
        <v>1</v>
      </c>
    </row>
    <row r="1083" spans="1:18" ht="82.15" customHeight="1" x14ac:dyDescent="0.25">
      <c r="A1083" s="601" t="s">
        <v>879</v>
      </c>
      <c r="B1083" s="601"/>
      <c r="C1083" s="497">
        <f>SUM(G1083:G1084)</f>
        <v>20025</v>
      </c>
      <c r="D1083" s="121" t="s">
        <v>857</v>
      </c>
      <c r="E1083" s="242">
        <v>45</v>
      </c>
      <c r="F1083" s="113">
        <v>250</v>
      </c>
      <c r="G1083" s="114">
        <f t="shared" ref="G1083:G1085" si="86">E1083*F1083</f>
        <v>11250</v>
      </c>
      <c r="H1083" s="513" t="s">
        <v>1</v>
      </c>
      <c r="I1083" s="572" t="s">
        <v>1</v>
      </c>
      <c r="J1083" s="572" t="s">
        <v>1</v>
      </c>
      <c r="K1083" s="572" t="s">
        <v>1</v>
      </c>
      <c r="L1083" s="572" t="s">
        <v>247</v>
      </c>
      <c r="M1083" s="212">
        <v>15</v>
      </c>
      <c r="N1083" s="251" t="s">
        <v>125</v>
      </c>
      <c r="O1083" s="242">
        <v>3</v>
      </c>
      <c r="P1083" s="242">
        <v>7</v>
      </c>
      <c r="Q1083" s="242">
        <v>1</v>
      </c>
      <c r="R1083" s="249">
        <v>2</v>
      </c>
    </row>
    <row r="1084" spans="1:18" ht="66" customHeight="1" x14ac:dyDescent="0.25">
      <c r="A1084" s="601"/>
      <c r="B1084" s="601"/>
      <c r="C1084" s="497"/>
      <c r="D1084" s="92" t="s">
        <v>865</v>
      </c>
      <c r="E1084" s="241">
        <v>45</v>
      </c>
      <c r="F1084" s="113">
        <v>195</v>
      </c>
      <c r="G1084" s="114">
        <f t="shared" si="86"/>
        <v>8775</v>
      </c>
      <c r="H1084" s="513"/>
      <c r="I1084" s="572"/>
      <c r="J1084" s="572"/>
      <c r="K1084" s="572"/>
      <c r="L1084" s="572"/>
      <c r="M1084" s="212">
        <v>15</v>
      </c>
      <c r="N1084" s="251" t="s">
        <v>125</v>
      </c>
      <c r="O1084" s="128">
        <v>2</v>
      </c>
      <c r="P1084" s="128">
        <v>2</v>
      </c>
      <c r="Q1084" s="128">
        <v>2</v>
      </c>
      <c r="R1084" s="128">
        <v>1</v>
      </c>
    </row>
    <row r="1085" spans="1:18" ht="102.6" customHeight="1" x14ac:dyDescent="0.25">
      <c r="A1085" s="598" t="s">
        <v>880</v>
      </c>
      <c r="B1085" s="598"/>
      <c r="C1085" s="113">
        <f>+G1085</f>
        <v>2000</v>
      </c>
      <c r="D1085" s="121" t="s">
        <v>857</v>
      </c>
      <c r="E1085" s="242">
        <v>8</v>
      </c>
      <c r="F1085" s="113">
        <v>250</v>
      </c>
      <c r="G1085" s="114">
        <f t="shared" si="86"/>
        <v>2000</v>
      </c>
      <c r="H1085" s="94" t="s">
        <v>1</v>
      </c>
      <c r="I1085" s="242" t="s">
        <v>1</v>
      </c>
      <c r="J1085" s="242" t="s">
        <v>1</v>
      </c>
      <c r="K1085" s="239" t="s">
        <v>1</v>
      </c>
      <c r="L1085" s="242" t="s">
        <v>247</v>
      </c>
      <c r="M1085" s="212">
        <v>15</v>
      </c>
      <c r="N1085" s="251" t="s">
        <v>125</v>
      </c>
      <c r="O1085" s="242">
        <v>3</v>
      </c>
      <c r="P1085" s="242">
        <v>7</v>
      </c>
      <c r="Q1085" s="242">
        <v>1</v>
      </c>
      <c r="R1085" s="249">
        <v>2</v>
      </c>
    </row>
    <row r="1086" spans="1:18" ht="48" customHeight="1" x14ac:dyDescent="0.25">
      <c r="A1086" s="598" t="s">
        <v>881</v>
      </c>
      <c r="B1086" s="598"/>
      <c r="C1086" s="547">
        <f>SUM(G1086:G1087)</f>
        <v>48000</v>
      </c>
      <c r="D1086" s="121" t="s">
        <v>882</v>
      </c>
      <c r="E1086" s="242">
        <v>2</v>
      </c>
      <c r="F1086" s="113">
        <v>24000</v>
      </c>
      <c r="G1086" s="114">
        <f>E1086*F1086</f>
        <v>48000</v>
      </c>
      <c r="H1086" s="521" t="s">
        <v>1</v>
      </c>
      <c r="I1086" s="572" t="s">
        <v>1</v>
      </c>
      <c r="J1086" s="572" t="s">
        <v>1</v>
      </c>
      <c r="K1086" s="572" t="s">
        <v>1</v>
      </c>
      <c r="L1086" s="572" t="s">
        <v>247</v>
      </c>
      <c r="M1086" s="212">
        <v>15</v>
      </c>
      <c r="N1086" s="251" t="s">
        <v>125</v>
      </c>
      <c r="O1086" s="212">
        <v>2</v>
      </c>
      <c r="P1086" s="212">
        <v>8</v>
      </c>
      <c r="Q1086" s="212">
        <v>7</v>
      </c>
      <c r="R1086" s="212">
        <v>4</v>
      </c>
    </row>
    <row r="1087" spans="1:18" ht="56.45" customHeight="1" x14ac:dyDescent="0.25">
      <c r="A1087" s="598"/>
      <c r="B1087" s="598"/>
      <c r="C1087" s="547"/>
      <c r="D1087" s="121" t="s">
        <v>883</v>
      </c>
      <c r="E1087" s="176"/>
      <c r="F1087" s="96" t="s">
        <v>252</v>
      </c>
      <c r="G1087" s="253"/>
      <c r="H1087" s="521"/>
      <c r="I1087" s="572"/>
      <c r="J1087" s="572"/>
      <c r="K1087" s="572"/>
      <c r="L1087" s="572"/>
      <c r="M1087" s="212">
        <v>15</v>
      </c>
      <c r="N1087" s="251" t="s">
        <v>125</v>
      </c>
      <c r="O1087" s="128"/>
      <c r="P1087" s="128"/>
      <c r="Q1087" s="128"/>
      <c r="R1087" s="128"/>
    </row>
    <row r="1088" spans="1:18" ht="92.45" customHeight="1" x14ac:dyDescent="0.25">
      <c r="A1088" s="598" t="s">
        <v>884</v>
      </c>
      <c r="B1088" s="598"/>
      <c r="C1088" s="497">
        <f>SUM(G1088:G1089)</f>
        <v>8625</v>
      </c>
      <c r="D1088" s="121" t="s">
        <v>857</v>
      </c>
      <c r="E1088" s="242">
        <v>15</v>
      </c>
      <c r="F1088" s="113">
        <v>250</v>
      </c>
      <c r="G1088" s="114">
        <f>E1088*F1088</f>
        <v>3750</v>
      </c>
      <c r="H1088" s="599" t="s">
        <v>1</v>
      </c>
      <c r="I1088" s="572" t="s">
        <v>1</v>
      </c>
      <c r="J1088" s="572" t="s">
        <v>1</v>
      </c>
      <c r="K1088" s="572" t="s">
        <v>1</v>
      </c>
      <c r="L1088" s="572" t="s">
        <v>247</v>
      </c>
      <c r="M1088" s="212">
        <v>15</v>
      </c>
      <c r="N1088" s="251" t="s">
        <v>125</v>
      </c>
      <c r="O1088" s="242">
        <v>3</v>
      </c>
      <c r="P1088" s="242">
        <v>7</v>
      </c>
      <c r="Q1088" s="242">
        <v>1</v>
      </c>
      <c r="R1088" s="249">
        <v>2</v>
      </c>
    </row>
    <row r="1089" spans="1:18" ht="49.5" customHeight="1" x14ac:dyDescent="0.25">
      <c r="A1089" s="598"/>
      <c r="B1089" s="598"/>
      <c r="C1089" s="497"/>
      <c r="D1089" s="92" t="s">
        <v>865</v>
      </c>
      <c r="E1089" s="242">
        <v>25</v>
      </c>
      <c r="F1089" s="113">
        <v>195</v>
      </c>
      <c r="G1089" s="114">
        <f t="shared" ref="G1089:G1090" si="87">E1089*F1089</f>
        <v>4875</v>
      </c>
      <c r="H1089" s="599"/>
      <c r="I1089" s="572"/>
      <c r="J1089" s="572"/>
      <c r="K1089" s="572"/>
      <c r="L1089" s="572"/>
      <c r="M1089" s="212">
        <v>15</v>
      </c>
      <c r="N1089" s="251" t="s">
        <v>125</v>
      </c>
      <c r="O1089" s="128">
        <v>2</v>
      </c>
      <c r="P1089" s="128">
        <v>2</v>
      </c>
      <c r="Q1089" s="128">
        <v>2</v>
      </c>
      <c r="R1089" s="128">
        <v>1</v>
      </c>
    </row>
    <row r="1090" spans="1:18" ht="51.6" customHeight="1" x14ac:dyDescent="0.25">
      <c r="A1090" s="516" t="s">
        <v>885</v>
      </c>
      <c r="B1090" s="516"/>
      <c r="C1090" s="113">
        <f>+G1090</f>
        <v>50000</v>
      </c>
      <c r="D1090" s="92" t="s">
        <v>886</v>
      </c>
      <c r="E1090" s="242">
        <v>1</v>
      </c>
      <c r="F1090" s="113">
        <v>50000</v>
      </c>
      <c r="G1090" s="114">
        <f t="shared" si="87"/>
        <v>50000</v>
      </c>
      <c r="H1090" s="94"/>
      <c r="I1090" s="242"/>
      <c r="J1090" s="242"/>
      <c r="K1090" s="242"/>
      <c r="L1090" s="242" t="s">
        <v>247</v>
      </c>
      <c r="M1090" s="212">
        <v>15</v>
      </c>
      <c r="N1090" s="251" t="s">
        <v>125</v>
      </c>
      <c r="O1090" s="128">
        <v>2</v>
      </c>
      <c r="P1090" s="128">
        <v>3</v>
      </c>
      <c r="Q1090" s="128">
        <v>1</v>
      </c>
      <c r="R1090" s="128">
        <v>1</v>
      </c>
    </row>
    <row r="1091" spans="1:18" ht="21" customHeight="1" x14ac:dyDescent="0.25">
      <c r="A1091" s="232"/>
      <c r="B1091" s="232"/>
      <c r="C1091" s="163"/>
      <c r="D1091" s="92"/>
      <c r="E1091" s="94"/>
      <c r="F1091" s="163"/>
      <c r="G1091" s="105"/>
      <c r="H1091" s="94"/>
      <c r="I1091" s="94"/>
      <c r="J1091" s="94"/>
      <c r="K1091" s="94"/>
      <c r="L1091" s="94"/>
      <c r="M1091" s="128"/>
      <c r="N1091" s="250"/>
      <c r="O1091" s="128"/>
      <c r="P1091" s="128"/>
      <c r="Q1091" s="128"/>
      <c r="R1091" s="128"/>
    </row>
    <row r="1092" spans="1:18" ht="21" customHeight="1" x14ac:dyDescent="0.25">
      <c r="A1092" s="940" t="s">
        <v>887</v>
      </c>
      <c r="B1092" s="119"/>
      <c r="C1092" s="163"/>
      <c r="D1092" s="92"/>
      <c r="E1092" s="94"/>
      <c r="F1092" s="163"/>
      <c r="G1092" s="105"/>
      <c r="H1092" s="163"/>
      <c r="I1092" s="94"/>
      <c r="J1092" s="94"/>
      <c r="K1092" s="94"/>
      <c r="L1092" s="94"/>
      <c r="M1092" s="94"/>
      <c r="N1092" s="128"/>
      <c r="O1092" s="941"/>
      <c r="P1092" s="128"/>
      <c r="Q1092" s="128"/>
      <c r="R1092" s="128"/>
    </row>
    <row r="1093" spans="1:18" ht="15.75" customHeight="1" x14ac:dyDescent="0.25">
      <c r="A1093" s="463" t="s">
        <v>121</v>
      </c>
      <c r="B1093" s="463" t="s">
        <v>12</v>
      </c>
      <c r="C1093" s="463"/>
      <c r="D1093" s="464" t="s">
        <v>13</v>
      </c>
      <c r="E1093" s="464" t="s">
        <v>14</v>
      </c>
      <c r="F1093" s="464" t="s">
        <v>15</v>
      </c>
      <c r="G1093" s="464" t="s">
        <v>16</v>
      </c>
      <c r="H1093" s="464" t="s">
        <v>17</v>
      </c>
      <c r="I1093" s="464"/>
      <c r="J1093" s="464"/>
      <c r="K1093" s="464"/>
      <c r="L1093" s="463" t="s">
        <v>18</v>
      </c>
      <c r="M1093" s="463" t="s">
        <v>19</v>
      </c>
      <c r="N1093" s="463"/>
      <c r="O1093" s="463"/>
      <c r="P1093" s="463"/>
      <c r="Q1093" s="463"/>
      <c r="R1093" s="463"/>
    </row>
    <row r="1094" spans="1:18" x14ac:dyDescent="0.25">
      <c r="A1094" s="463"/>
      <c r="B1094" s="463"/>
      <c r="C1094" s="463"/>
      <c r="D1094" s="464"/>
      <c r="E1094" s="464"/>
      <c r="F1094" s="464"/>
      <c r="G1094" s="464"/>
      <c r="H1094" s="90" t="s">
        <v>20</v>
      </c>
      <c r="I1094" s="90" t="s">
        <v>37</v>
      </c>
      <c r="J1094" s="90" t="s">
        <v>21</v>
      </c>
      <c r="K1094" s="90" t="s">
        <v>22</v>
      </c>
      <c r="L1094" s="463"/>
      <c r="M1094" s="463"/>
      <c r="N1094" s="463"/>
      <c r="O1094" s="463"/>
      <c r="P1094" s="463"/>
      <c r="Q1094" s="463"/>
      <c r="R1094" s="463"/>
    </row>
    <row r="1095" spans="1:18" ht="150.75" customHeight="1" x14ac:dyDescent="0.25">
      <c r="A1095" s="254" t="s">
        <v>888</v>
      </c>
      <c r="B1095" s="466" t="s">
        <v>889</v>
      </c>
      <c r="C1095" s="466"/>
      <c r="D1095" s="255" t="s">
        <v>890</v>
      </c>
      <c r="E1095" s="94" t="s">
        <v>891</v>
      </c>
      <c r="F1095" s="92"/>
      <c r="G1095" s="242"/>
      <c r="H1095" s="242"/>
      <c r="I1095" s="242"/>
      <c r="J1095" s="242"/>
      <c r="K1095" s="94"/>
      <c r="L1095" s="113">
        <f>+SUM(C1100:C1103,C1108:C1112,C1119:C1170)</f>
        <v>1753089.2</v>
      </c>
      <c r="M1095" s="530"/>
      <c r="N1095" s="530"/>
      <c r="O1095" s="530"/>
      <c r="P1095" s="530"/>
      <c r="Q1095" s="530"/>
      <c r="R1095" s="530"/>
    </row>
    <row r="1096" spans="1:18" ht="18" customHeight="1" x14ac:dyDescent="0.25">
      <c r="A1096" s="202"/>
      <c r="B1096" s="202"/>
      <c r="C1096" s="942"/>
      <c r="D1096" s="202"/>
      <c r="E1096" s="202"/>
      <c r="F1096" s="202"/>
      <c r="G1096" s="202"/>
      <c r="H1096" s="202"/>
      <c r="I1096" s="202"/>
      <c r="J1096" s="202"/>
      <c r="K1096" s="202"/>
      <c r="L1096" s="230"/>
      <c r="M1096" s="92"/>
      <c r="N1096" s="202"/>
      <c r="O1096" s="202"/>
      <c r="P1096" s="202"/>
      <c r="Q1096" s="202"/>
      <c r="R1096" s="202"/>
    </row>
    <row r="1097" spans="1:18" x14ac:dyDescent="0.25">
      <c r="A1097" s="831" t="s">
        <v>165</v>
      </c>
      <c r="B1097" s="402"/>
      <c r="C1097" s="402"/>
      <c r="D1097" s="402"/>
      <c r="E1097" s="402"/>
      <c r="F1097" s="402"/>
      <c r="G1097" s="402"/>
      <c r="H1097" s="402"/>
      <c r="I1097" s="402"/>
      <c r="J1097" s="402"/>
      <c r="K1097" s="402"/>
      <c r="L1097" s="939"/>
      <c r="M1097" s="402"/>
      <c r="N1097" s="402"/>
      <c r="O1097" s="402"/>
      <c r="P1097" s="402"/>
      <c r="Q1097" s="402"/>
      <c r="R1097" s="402"/>
    </row>
    <row r="1098" spans="1:18" x14ac:dyDescent="0.25">
      <c r="A1098" s="463" t="s">
        <v>27</v>
      </c>
      <c r="B1098" s="463"/>
      <c r="C1098" s="464" t="s">
        <v>28</v>
      </c>
      <c r="D1098" s="464" t="s">
        <v>29</v>
      </c>
      <c r="E1098" s="464"/>
      <c r="F1098" s="464"/>
      <c r="G1098" s="464"/>
      <c r="H1098" s="464" t="s">
        <v>30</v>
      </c>
      <c r="I1098" s="464"/>
      <c r="J1098" s="464"/>
      <c r="K1098" s="464"/>
      <c r="L1098" s="463" t="s">
        <v>31</v>
      </c>
      <c r="M1098" s="464" t="s">
        <v>32</v>
      </c>
      <c r="N1098" s="464"/>
      <c r="O1098" s="464"/>
      <c r="P1098" s="464"/>
      <c r="Q1098" s="464"/>
      <c r="R1098" s="464"/>
    </row>
    <row r="1099" spans="1:18" ht="54.75" customHeight="1" x14ac:dyDescent="0.25">
      <c r="A1099" s="463"/>
      <c r="B1099" s="463"/>
      <c r="C1099" s="464"/>
      <c r="D1099" s="90" t="s">
        <v>33</v>
      </c>
      <c r="E1099" s="90" t="s">
        <v>34</v>
      </c>
      <c r="F1099" s="90" t="s">
        <v>35</v>
      </c>
      <c r="G1099" s="148" t="s">
        <v>892</v>
      </c>
      <c r="H1099" s="90" t="s">
        <v>20</v>
      </c>
      <c r="I1099" s="90" t="s">
        <v>37</v>
      </c>
      <c r="J1099" s="90" t="s">
        <v>21</v>
      </c>
      <c r="K1099" s="90" t="s">
        <v>22</v>
      </c>
      <c r="L1099" s="463"/>
      <c r="M1099" s="140" t="s">
        <v>38</v>
      </c>
      <c r="N1099" s="140" t="s">
        <v>39</v>
      </c>
      <c r="O1099" s="140" t="s">
        <v>40</v>
      </c>
      <c r="P1099" s="140" t="s">
        <v>41</v>
      </c>
      <c r="Q1099" s="140" t="s">
        <v>42</v>
      </c>
      <c r="R1099" s="140" t="s">
        <v>43</v>
      </c>
    </row>
    <row r="1100" spans="1:18" ht="130.9" customHeight="1" x14ac:dyDescent="0.25">
      <c r="A1100" s="596" t="s">
        <v>893</v>
      </c>
      <c r="B1100" s="596"/>
      <c r="C1100" s="113">
        <f>SUM(G1100:G1100)</f>
        <v>7500</v>
      </c>
      <c r="D1100" s="121" t="s">
        <v>857</v>
      </c>
      <c r="E1100" s="242">
        <v>30</v>
      </c>
      <c r="F1100" s="114">
        <v>250</v>
      </c>
      <c r="G1100" s="210">
        <f>E1100*F1100</f>
        <v>7500</v>
      </c>
      <c r="H1100" s="94" t="s">
        <v>1</v>
      </c>
      <c r="I1100" s="94" t="s">
        <v>1</v>
      </c>
      <c r="J1100" s="94" t="s">
        <v>1</v>
      </c>
      <c r="K1100" s="94" t="s">
        <v>1</v>
      </c>
      <c r="L1100" s="242" t="s">
        <v>247</v>
      </c>
      <c r="M1100" s="212">
        <v>15</v>
      </c>
      <c r="N1100" s="242" t="s">
        <v>125</v>
      </c>
      <c r="O1100" s="212">
        <v>3</v>
      </c>
      <c r="P1100" s="212">
        <v>7</v>
      </c>
      <c r="Q1100" s="212">
        <v>1</v>
      </c>
      <c r="R1100" s="212">
        <v>1</v>
      </c>
    </row>
    <row r="1101" spans="1:18" ht="115.9" customHeight="1" x14ac:dyDescent="0.25">
      <c r="A1101" s="496" t="s">
        <v>894</v>
      </c>
      <c r="B1101" s="496"/>
      <c r="C1101" s="113">
        <f>SUM(G1101:G1101)</f>
        <v>3000</v>
      </c>
      <c r="D1101" s="121" t="s">
        <v>857</v>
      </c>
      <c r="E1101" s="242">
        <v>12</v>
      </c>
      <c r="F1101" s="114">
        <v>250</v>
      </c>
      <c r="G1101" s="210">
        <f>E1101*F1101</f>
        <v>3000</v>
      </c>
      <c r="H1101" s="94" t="s">
        <v>1</v>
      </c>
      <c r="I1101" s="94" t="s">
        <v>1</v>
      </c>
      <c r="J1101" s="94" t="s">
        <v>1</v>
      </c>
      <c r="K1101" s="94" t="s">
        <v>1</v>
      </c>
      <c r="L1101" s="242" t="s">
        <v>247</v>
      </c>
      <c r="M1101" s="212">
        <v>15</v>
      </c>
      <c r="N1101" s="242" t="s">
        <v>125</v>
      </c>
      <c r="O1101" s="242">
        <v>3</v>
      </c>
      <c r="P1101" s="242">
        <v>7</v>
      </c>
      <c r="Q1101" s="242">
        <v>1</v>
      </c>
      <c r="R1101" s="212">
        <v>1</v>
      </c>
    </row>
    <row r="1102" spans="1:18" ht="143.44999999999999" customHeight="1" x14ac:dyDescent="0.25">
      <c r="A1102" s="596" t="s">
        <v>895</v>
      </c>
      <c r="B1102" s="596"/>
      <c r="C1102" s="113">
        <f>+G1102</f>
        <v>3000</v>
      </c>
      <c r="D1102" s="121" t="s">
        <v>896</v>
      </c>
      <c r="E1102" s="242">
        <v>12</v>
      </c>
      <c r="F1102" s="114">
        <v>250</v>
      </c>
      <c r="G1102" s="210">
        <f>E1102*F1102</f>
        <v>3000</v>
      </c>
      <c r="H1102" s="94" t="s">
        <v>1</v>
      </c>
      <c r="I1102" s="94" t="s">
        <v>1</v>
      </c>
      <c r="J1102" s="94" t="s">
        <v>1</v>
      </c>
      <c r="K1102" s="94" t="s">
        <v>1</v>
      </c>
      <c r="L1102" s="242" t="s">
        <v>247</v>
      </c>
      <c r="M1102" s="212">
        <v>15</v>
      </c>
      <c r="N1102" s="242" t="s">
        <v>125</v>
      </c>
      <c r="O1102" s="242">
        <v>3</v>
      </c>
      <c r="P1102" s="242">
        <v>7</v>
      </c>
      <c r="Q1102" s="242">
        <v>1</v>
      </c>
      <c r="R1102" s="212">
        <v>1</v>
      </c>
    </row>
    <row r="1103" spans="1:18" ht="109.9" customHeight="1" x14ac:dyDescent="0.25">
      <c r="A1103" s="496" t="s">
        <v>897</v>
      </c>
      <c r="B1103" s="496"/>
      <c r="C1103" s="256">
        <f>SUM(G1103:G1103)</f>
        <v>3000</v>
      </c>
      <c r="D1103" s="121" t="s">
        <v>857</v>
      </c>
      <c r="E1103" s="239">
        <v>12</v>
      </c>
      <c r="F1103" s="114">
        <v>250</v>
      </c>
      <c r="G1103" s="210">
        <f>E1103*F1103</f>
        <v>3000</v>
      </c>
      <c r="H1103" s="94" t="s">
        <v>1</v>
      </c>
      <c r="I1103" s="94" t="s">
        <v>1</v>
      </c>
      <c r="J1103" s="94" t="s">
        <v>1</v>
      </c>
      <c r="K1103" s="94" t="s">
        <v>1</v>
      </c>
      <c r="L1103" s="242" t="s">
        <v>247</v>
      </c>
      <c r="M1103" s="212">
        <v>15</v>
      </c>
      <c r="N1103" s="242" t="s">
        <v>125</v>
      </c>
      <c r="O1103" s="242">
        <v>3</v>
      </c>
      <c r="P1103" s="242">
        <v>7</v>
      </c>
      <c r="Q1103" s="242">
        <v>1</v>
      </c>
      <c r="R1103" s="212">
        <v>1</v>
      </c>
    </row>
    <row r="1104" spans="1:18" ht="33.6" customHeight="1" x14ac:dyDescent="0.25">
      <c r="A1104" s="592" t="s">
        <v>898</v>
      </c>
      <c r="B1104" s="592"/>
      <c r="C1104" s="597" t="s">
        <v>899</v>
      </c>
      <c r="D1104" s="257" t="s">
        <v>857</v>
      </c>
      <c r="E1104" s="258"/>
      <c r="F1104" s="259">
        <v>250</v>
      </c>
      <c r="G1104" s="259"/>
      <c r="H1104" s="258"/>
      <c r="I1104" s="258"/>
      <c r="J1104" s="258"/>
      <c r="K1104" s="258"/>
      <c r="L1104" s="260" t="s">
        <v>247</v>
      </c>
      <c r="M1104" s="261">
        <v>15</v>
      </c>
      <c r="N1104" s="260" t="s">
        <v>125</v>
      </c>
      <c r="O1104" s="261">
        <v>3</v>
      </c>
      <c r="P1104" s="261">
        <v>7</v>
      </c>
      <c r="Q1104" s="261">
        <v>1</v>
      </c>
      <c r="R1104" s="261">
        <v>1</v>
      </c>
    </row>
    <row r="1105" spans="1:18" ht="31.9" customHeight="1" x14ac:dyDescent="0.25">
      <c r="A1105" s="592"/>
      <c r="B1105" s="592"/>
      <c r="C1105" s="597"/>
      <c r="D1105" s="257" t="s">
        <v>900</v>
      </c>
      <c r="E1105" s="258"/>
      <c r="F1105" s="259">
        <v>195</v>
      </c>
      <c r="G1105" s="259"/>
      <c r="H1105" s="258"/>
      <c r="I1105" s="258"/>
      <c r="J1105" s="258"/>
      <c r="K1105" s="258"/>
      <c r="L1105" s="260" t="s">
        <v>247</v>
      </c>
      <c r="M1105" s="261">
        <v>15</v>
      </c>
      <c r="N1105" s="260" t="s">
        <v>125</v>
      </c>
      <c r="O1105" s="261">
        <v>3</v>
      </c>
      <c r="P1105" s="261">
        <v>9</v>
      </c>
      <c r="Q1105" s="261">
        <v>2</v>
      </c>
      <c r="R1105" s="261">
        <v>1</v>
      </c>
    </row>
    <row r="1106" spans="1:18" ht="35.450000000000003" customHeight="1" x14ac:dyDescent="0.25">
      <c r="A1106" s="592"/>
      <c r="B1106" s="592"/>
      <c r="C1106" s="597"/>
      <c r="D1106" s="257" t="s">
        <v>901</v>
      </c>
      <c r="E1106" s="258"/>
      <c r="F1106" s="259">
        <v>2400</v>
      </c>
      <c r="G1106" s="259"/>
      <c r="H1106" s="258"/>
      <c r="I1106" s="258"/>
      <c r="J1106" s="258"/>
      <c r="K1106" s="258"/>
      <c r="L1106" s="260" t="s">
        <v>247</v>
      </c>
      <c r="M1106" s="261">
        <v>15</v>
      </c>
      <c r="N1106" s="260" t="s">
        <v>125</v>
      </c>
      <c r="O1106" s="261">
        <v>2</v>
      </c>
      <c r="P1106" s="261">
        <v>3</v>
      </c>
      <c r="Q1106" s="261">
        <v>1</v>
      </c>
      <c r="R1106" s="261">
        <v>1</v>
      </c>
    </row>
    <row r="1107" spans="1:18" ht="30.6" customHeight="1" x14ac:dyDescent="0.25">
      <c r="A1107" s="592"/>
      <c r="B1107" s="592"/>
      <c r="C1107" s="597"/>
      <c r="D1107" s="257" t="s">
        <v>155</v>
      </c>
      <c r="E1107" s="258"/>
      <c r="F1107" s="259">
        <v>1500</v>
      </c>
      <c r="G1107" s="259"/>
      <c r="H1107" s="258"/>
      <c r="I1107" s="258"/>
      <c r="J1107" s="258"/>
      <c r="K1107" s="258"/>
      <c r="L1107" s="260" t="s">
        <v>247</v>
      </c>
      <c r="M1107" s="261">
        <v>15</v>
      </c>
      <c r="N1107" s="260" t="s">
        <v>125</v>
      </c>
      <c r="O1107" s="261">
        <v>2</v>
      </c>
      <c r="P1107" s="261">
        <v>3</v>
      </c>
      <c r="Q1107" s="261">
        <v>1</v>
      </c>
      <c r="R1107" s="261">
        <v>1</v>
      </c>
    </row>
    <row r="1108" spans="1:18" ht="134.44999999999999" customHeight="1" x14ac:dyDescent="0.25">
      <c r="A1108" s="496" t="s">
        <v>902</v>
      </c>
      <c r="B1108" s="496"/>
      <c r="C1108" s="113">
        <f>+G1108</f>
        <v>9000</v>
      </c>
      <c r="D1108" s="262" t="s">
        <v>857</v>
      </c>
      <c r="E1108" s="280">
        <v>36</v>
      </c>
      <c r="F1108" s="245">
        <v>250</v>
      </c>
      <c r="G1108" s="245">
        <f>+F1108*E1108</f>
        <v>9000</v>
      </c>
      <c r="H1108" s="94" t="s">
        <v>1</v>
      </c>
      <c r="I1108" s="94" t="s">
        <v>1</v>
      </c>
      <c r="J1108" s="94" t="s">
        <v>1</v>
      </c>
      <c r="K1108" s="94" t="s">
        <v>1</v>
      </c>
      <c r="L1108" s="242" t="s">
        <v>247</v>
      </c>
      <c r="M1108" s="212">
        <v>15</v>
      </c>
      <c r="N1108" s="242" t="s">
        <v>125</v>
      </c>
      <c r="O1108" s="212">
        <v>3</v>
      </c>
      <c r="P1108" s="212">
        <v>7</v>
      </c>
      <c r="Q1108" s="212">
        <v>1</v>
      </c>
      <c r="R1108" s="212">
        <v>1</v>
      </c>
    </row>
    <row r="1109" spans="1:18" ht="116.45" customHeight="1" x14ac:dyDescent="0.25">
      <c r="A1109" s="596" t="s">
        <v>903</v>
      </c>
      <c r="B1109" s="596"/>
      <c r="C1109" s="263">
        <f>+G1109</f>
        <v>22500</v>
      </c>
      <c r="D1109" s="121" t="s">
        <v>904</v>
      </c>
      <c r="E1109" s="280">
        <v>90</v>
      </c>
      <c r="F1109" s="114">
        <v>250</v>
      </c>
      <c r="G1109" s="201">
        <f>+F1109*E1109</f>
        <v>22500</v>
      </c>
      <c r="H1109" s="94" t="s">
        <v>1</v>
      </c>
      <c r="I1109" s="94" t="s">
        <v>1</v>
      </c>
      <c r="J1109" s="94" t="s">
        <v>1</v>
      </c>
      <c r="K1109" s="94" t="s">
        <v>1</v>
      </c>
      <c r="L1109" s="242" t="s">
        <v>247</v>
      </c>
      <c r="M1109" s="212">
        <v>15</v>
      </c>
      <c r="N1109" s="242" t="s">
        <v>125</v>
      </c>
      <c r="O1109" s="212">
        <v>3</v>
      </c>
      <c r="P1109" s="212">
        <v>7</v>
      </c>
      <c r="Q1109" s="212">
        <v>1</v>
      </c>
      <c r="R1109" s="212">
        <v>1</v>
      </c>
    </row>
    <row r="1110" spans="1:18" ht="131.44999999999999" customHeight="1" x14ac:dyDescent="0.25">
      <c r="A1110" s="496" t="s">
        <v>905</v>
      </c>
      <c r="B1110" s="496"/>
      <c r="C1110" s="113"/>
      <c r="D1110" s="262" t="s">
        <v>906</v>
      </c>
      <c r="E1110" s="280" t="s">
        <v>252</v>
      </c>
      <c r="F1110" s="245"/>
      <c r="G1110" s="245"/>
      <c r="H1110" s="94" t="s">
        <v>1</v>
      </c>
      <c r="I1110" s="94" t="s">
        <v>1</v>
      </c>
      <c r="J1110" s="94" t="s">
        <v>1</v>
      </c>
      <c r="K1110" s="94"/>
      <c r="L1110" s="242" t="s">
        <v>247</v>
      </c>
      <c r="M1110" s="212">
        <v>15</v>
      </c>
      <c r="N1110" s="242" t="s">
        <v>125</v>
      </c>
      <c r="O1110" s="212">
        <v>3</v>
      </c>
      <c r="P1110" s="212">
        <v>7</v>
      </c>
      <c r="Q1110" s="212">
        <v>1</v>
      </c>
      <c r="R1110" s="212">
        <v>1</v>
      </c>
    </row>
    <row r="1111" spans="1:18" ht="75" customHeight="1" x14ac:dyDescent="0.25">
      <c r="A1111" s="596" t="s">
        <v>907</v>
      </c>
      <c r="B1111" s="596"/>
      <c r="C1111" s="113">
        <f>SUM(G1111:G1111)</f>
        <v>4500</v>
      </c>
      <c r="D1111" s="121" t="s">
        <v>896</v>
      </c>
      <c r="E1111" s="242">
        <v>18</v>
      </c>
      <c r="F1111" s="114">
        <v>250</v>
      </c>
      <c r="G1111" s="210">
        <f t="shared" ref="G1111:G1135" si="88">E1111*F1111</f>
        <v>4500</v>
      </c>
      <c r="H1111" s="94" t="s">
        <v>1</v>
      </c>
      <c r="I1111" s="242" t="s">
        <v>1</v>
      </c>
      <c r="J1111" s="242" t="s">
        <v>1</v>
      </c>
      <c r="K1111" s="239" t="s">
        <v>1</v>
      </c>
      <c r="L1111" s="242" t="s">
        <v>247</v>
      </c>
      <c r="M1111" s="212">
        <v>15</v>
      </c>
      <c r="N1111" s="242" t="s">
        <v>125</v>
      </c>
      <c r="O1111" s="212">
        <v>3</v>
      </c>
      <c r="P1111" s="212">
        <v>7</v>
      </c>
      <c r="Q1111" s="212">
        <v>1</v>
      </c>
      <c r="R1111" s="212">
        <v>1</v>
      </c>
    </row>
    <row r="1112" spans="1:18" ht="96.6" customHeight="1" x14ac:dyDescent="0.25">
      <c r="A1112" s="596" t="s">
        <v>908</v>
      </c>
      <c r="B1112" s="596"/>
      <c r="C1112" s="113">
        <f>SUM(G1112:G1112)</f>
        <v>9000</v>
      </c>
      <c r="D1112" s="121" t="s">
        <v>85</v>
      </c>
      <c r="E1112" s="242">
        <v>36</v>
      </c>
      <c r="F1112" s="114">
        <v>250</v>
      </c>
      <c r="G1112" s="210">
        <f>E1112*F1112</f>
        <v>9000</v>
      </c>
      <c r="H1112" s="94" t="s">
        <v>1</v>
      </c>
      <c r="I1112" s="242" t="s">
        <v>1</v>
      </c>
      <c r="J1112" s="242" t="s">
        <v>1</v>
      </c>
      <c r="K1112" s="239" t="s">
        <v>1</v>
      </c>
      <c r="L1112" s="242" t="s">
        <v>247</v>
      </c>
      <c r="M1112" s="212">
        <v>15</v>
      </c>
      <c r="N1112" s="242" t="s">
        <v>125</v>
      </c>
      <c r="O1112" s="212">
        <v>3</v>
      </c>
      <c r="P1112" s="212">
        <v>7</v>
      </c>
      <c r="Q1112" s="212">
        <v>1</v>
      </c>
      <c r="R1112" s="212">
        <v>1</v>
      </c>
    </row>
    <row r="1113" spans="1:18" ht="21" customHeight="1" x14ac:dyDescent="0.25">
      <c r="A1113" s="587" t="s">
        <v>909</v>
      </c>
      <c r="B1113" s="587"/>
      <c r="C1113" s="943" t="s">
        <v>899</v>
      </c>
      <c r="D1113" s="264" t="s">
        <v>857</v>
      </c>
      <c r="E1113" s="241">
        <v>3</v>
      </c>
      <c r="F1113" s="244" t="s">
        <v>910</v>
      </c>
      <c r="G1113" s="265">
        <v>750</v>
      </c>
      <c r="H1113" s="241"/>
      <c r="I1113" s="241"/>
      <c r="J1113" s="241"/>
      <c r="K1113" s="338"/>
      <c r="L1113" s="241" t="s">
        <v>247</v>
      </c>
      <c r="M1113" s="266">
        <v>15</v>
      </c>
      <c r="N1113" s="241" t="s">
        <v>125</v>
      </c>
      <c r="O1113" s="266">
        <v>3</v>
      </c>
      <c r="P1113" s="266">
        <v>7</v>
      </c>
      <c r="Q1113" s="266">
        <v>1</v>
      </c>
      <c r="R1113" s="266">
        <v>1</v>
      </c>
    </row>
    <row r="1114" spans="1:18" ht="30" customHeight="1" x14ac:dyDescent="0.25">
      <c r="A1114" s="587"/>
      <c r="B1114" s="587"/>
      <c r="C1114" s="944"/>
      <c r="D1114" s="264" t="s">
        <v>911</v>
      </c>
      <c r="E1114" s="241"/>
      <c r="F1114" s="244"/>
      <c r="G1114" s="265"/>
      <c r="H1114" s="241"/>
      <c r="I1114" s="241"/>
      <c r="J1114" s="241"/>
      <c r="K1114" s="338"/>
      <c r="L1114" s="241"/>
      <c r="M1114" s="266"/>
      <c r="N1114" s="241"/>
      <c r="O1114" s="266"/>
      <c r="P1114" s="266"/>
      <c r="Q1114" s="266"/>
      <c r="R1114" s="266"/>
    </row>
    <row r="1115" spans="1:18" ht="39.75" customHeight="1" x14ac:dyDescent="0.25">
      <c r="A1115" s="587"/>
      <c r="B1115" s="587"/>
      <c r="C1115" s="944"/>
      <c r="D1115" s="267" t="s">
        <v>912</v>
      </c>
      <c r="E1115" s="241"/>
      <c r="F1115" s="244"/>
      <c r="G1115" s="265"/>
      <c r="H1115" s="241"/>
      <c r="I1115" s="241"/>
      <c r="J1115" s="241"/>
      <c r="K1115" s="338"/>
      <c r="L1115" s="241" t="s">
        <v>247</v>
      </c>
      <c r="M1115" s="266">
        <v>15</v>
      </c>
      <c r="N1115" s="241" t="s">
        <v>125</v>
      </c>
      <c r="O1115" s="266">
        <v>2</v>
      </c>
      <c r="P1115" s="266">
        <v>2</v>
      </c>
      <c r="Q1115" s="266">
        <v>2</v>
      </c>
      <c r="R1115" s="266">
        <v>1</v>
      </c>
    </row>
    <row r="1116" spans="1:18" ht="31.15" customHeight="1" x14ac:dyDescent="0.25">
      <c r="A1116" s="587"/>
      <c r="B1116" s="587"/>
      <c r="C1116" s="944"/>
      <c r="D1116" s="264" t="s">
        <v>913</v>
      </c>
      <c r="E1116" s="241"/>
      <c r="F1116" s="244"/>
      <c r="G1116" s="265"/>
      <c r="H1116" s="241"/>
      <c r="I1116" s="241"/>
      <c r="J1116" s="241"/>
      <c r="K1116" s="338"/>
      <c r="L1116" s="241" t="s">
        <v>247</v>
      </c>
      <c r="M1116" s="266">
        <v>15</v>
      </c>
      <c r="N1116" s="241" t="s">
        <v>125</v>
      </c>
      <c r="O1116" s="266"/>
      <c r="P1116" s="266"/>
      <c r="Q1116" s="266"/>
      <c r="R1116" s="266"/>
    </row>
    <row r="1117" spans="1:18" ht="20.45" customHeight="1" x14ac:dyDescent="0.25">
      <c r="A1117" s="587"/>
      <c r="B1117" s="587"/>
      <c r="C1117" s="944"/>
      <c r="D1117" s="264" t="s">
        <v>914</v>
      </c>
      <c r="E1117" s="241"/>
      <c r="F1117" s="244"/>
      <c r="G1117" s="265"/>
      <c r="H1117" s="241"/>
      <c r="I1117" s="241"/>
      <c r="J1117" s="241"/>
      <c r="K1117" s="338"/>
      <c r="L1117" s="241" t="s">
        <v>247</v>
      </c>
      <c r="M1117" s="266">
        <v>15</v>
      </c>
      <c r="N1117" s="241" t="s">
        <v>125</v>
      </c>
      <c r="O1117" s="266"/>
      <c r="P1117" s="266"/>
      <c r="Q1117" s="266"/>
      <c r="R1117" s="266"/>
    </row>
    <row r="1118" spans="1:18" ht="42" customHeight="1" x14ac:dyDescent="0.25">
      <c r="A1118" s="587"/>
      <c r="B1118" s="587"/>
      <c r="C1118" s="944"/>
      <c r="D1118" s="267" t="s">
        <v>915</v>
      </c>
      <c r="E1118" s="241"/>
      <c r="F1118" s="244"/>
      <c r="G1118" s="265"/>
      <c r="H1118" s="241"/>
      <c r="I1118" s="241"/>
      <c r="J1118" s="241"/>
      <c r="K1118" s="338"/>
      <c r="L1118" s="241" t="s">
        <v>247</v>
      </c>
      <c r="M1118" s="266">
        <v>15</v>
      </c>
      <c r="N1118" s="241" t="s">
        <v>125</v>
      </c>
      <c r="O1118" s="266"/>
      <c r="P1118" s="266"/>
      <c r="Q1118" s="266"/>
      <c r="R1118" s="266"/>
    </row>
    <row r="1119" spans="1:18" ht="76.900000000000006" customHeight="1" x14ac:dyDescent="0.25">
      <c r="A1119" s="596" t="s">
        <v>916</v>
      </c>
      <c r="B1119" s="596"/>
      <c r="C1119" s="113">
        <f>SUM(G1119:G1119)</f>
        <v>3000</v>
      </c>
      <c r="D1119" s="121" t="s">
        <v>85</v>
      </c>
      <c r="E1119" s="242">
        <v>12</v>
      </c>
      <c r="F1119" s="114">
        <v>250</v>
      </c>
      <c r="G1119" s="210">
        <f>E1119*F1119</f>
        <v>3000</v>
      </c>
      <c r="H1119" s="94" t="s">
        <v>1</v>
      </c>
      <c r="I1119" s="94" t="s">
        <v>1</v>
      </c>
      <c r="J1119" s="94" t="s">
        <v>1</v>
      </c>
      <c r="K1119" s="94" t="s">
        <v>1</v>
      </c>
      <c r="L1119" s="242" t="s">
        <v>247</v>
      </c>
      <c r="M1119" s="212">
        <v>15</v>
      </c>
      <c r="N1119" s="242" t="s">
        <v>125</v>
      </c>
      <c r="O1119" s="212">
        <v>3</v>
      </c>
      <c r="P1119" s="212">
        <v>7</v>
      </c>
      <c r="Q1119" s="212">
        <v>1</v>
      </c>
      <c r="R1119" s="212">
        <v>1</v>
      </c>
    </row>
    <row r="1120" spans="1:18" ht="109.15" customHeight="1" x14ac:dyDescent="0.25">
      <c r="A1120" s="596" t="s">
        <v>917</v>
      </c>
      <c r="B1120" s="596"/>
      <c r="C1120" s="256">
        <f>SUM(G1120:G1120)</f>
        <v>4500</v>
      </c>
      <c r="D1120" s="121" t="s">
        <v>857</v>
      </c>
      <c r="E1120" s="239">
        <v>18</v>
      </c>
      <c r="F1120" s="114">
        <v>250</v>
      </c>
      <c r="G1120" s="210">
        <f t="shared" si="88"/>
        <v>4500</v>
      </c>
      <c r="H1120" s="94" t="s">
        <v>1</v>
      </c>
      <c r="I1120" s="94" t="s">
        <v>1</v>
      </c>
      <c r="J1120" s="94" t="s">
        <v>1</v>
      </c>
      <c r="K1120" s="94" t="s">
        <v>1</v>
      </c>
      <c r="L1120" s="242" t="s">
        <v>247</v>
      </c>
      <c r="M1120" s="212">
        <v>15</v>
      </c>
      <c r="N1120" s="242" t="s">
        <v>125</v>
      </c>
      <c r="O1120" s="212">
        <v>3</v>
      </c>
      <c r="P1120" s="212">
        <v>7</v>
      </c>
      <c r="Q1120" s="212">
        <v>1</v>
      </c>
      <c r="R1120" s="212">
        <v>1</v>
      </c>
    </row>
    <row r="1121" spans="1:18" ht="138.6" customHeight="1" x14ac:dyDescent="0.25">
      <c r="A1121" s="596" t="s">
        <v>918</v>
      </c>
      <c r="B1121" s="596"/>
      <c r="C1121" s="113">
        <f>SUM(G1121:G1121)</f>
        <v>4500</v>
      </c>
      <c r="D1121" s="121" t="s">
        <v>857</v>
      </c>
      <c r="E1121" s="252">
        <v>18</v>
      </c>
      <c r="F1121" s="114">
        <v>250</v>
      </c>
      <c r="G1121" s="201">
        <f>E1121*F1121</f>
        <v>4500</v>
      </c>
      <c r="H1121" s="268" t="s">
        <v>1</v>
      </c>
      <c r="I1121" s="268" t="s">
        <v>1</v>
      </c>
      <c r="J1121" s="268" t="s">
        <v>1</v>
      </c>
      <c r="K1121" s="268" t="s">
        <v>1</v>
      </c>
      <c r="L1121" s="242" t="s">
        <v>247</v>
      </c>
      <c r="M1121" s="212">
        <v>15</v>
      </c>
      <c r="N1121" s="242" t="s">
        <v>125</v>
      </c>
      <c r="O1121" s="212">
        <v>3</v>
      </c>
      <c r="P1121" s="212">
        <v>7</v>
      </c>
      <c r="Q1121" s="212">
        <v>1</v>
      </c>
      <c r="R1121" s="212">
        <v>1</v>
      </c>
    </row>
    <row r="1122" spans="1:18" ht="101.45" customHeight="1" x14ac:dyDescent="0.25">
      <c r="A1122" s="596" t="s">
        <v>919</v>
      </c>
      <c r="B1122" s="596"/>
      <c r="C1122" s="183">
        <f>SUM(G1122:G1122)</f>
        <v>3000</v>
      </c>
      <c r="D1122" s="121" t="s">
        <v>857</v>
      </c>
      <c r="E1122" s="252">
        <v>12</v>
      </c>
      <c r="F1122" s="114">
        <v>250</v>
      </c>
      <c r="G1122" s="201">
        <f>E1122*F1122</f>
        <v>3000</v>
      </c>
      <c r="H1122" s="268" t="s">
        <v>1</v>
      </c>
      <c r="I1122" s="268" t="s">
        <v>1</v>
      </c>
      <c r="J1122" s="268" t="s">
        <v>1</v>
      </c>
      <c r="K1122" s="268" t="s">
        <v>1</v>
      </c>
      <c r="L1122" s="242" t="s">
        <v>247</v>
      </c>
      <c r="M1122" s="212">
        <v>15</v>
      </c>
      <c r="N1122" s="242" t="s">
        <v>125</v>
      </c>
      <c r="O1122" s="212">
        <v>3</v>
      </c>
      <c r="P1122" s="212">
        <v>7</v>
      </c>
      <c r="Q1122" s="212">
        <v>1</v>
      </c>
      <c r="R1122" s="212">
        <v>1</v>
      </c>
    </row>
    <row r="1123" spans="1:18" ht="103.15" customHeight="1" x14ac:dyDescent="0.25">
      <c r="A1123" s="596" t="s">
        <v>920</v>
      </c>
      <c r="B1123" s="596"/>
      <c r="C1123" s="263">
        <f>SUM(G1123:G1123)</f>
        <v>4500</v>
      </c>
      <c r="D1123" s="121" t="s">
        <v>85</v>
      </c>
      <c r="E1123" s="212">
        <v>18</v>
      </c>
      <c r="F1123" s="210">
        <v>250</v>
      </c>
      <c r="G1123" s="201">
        <f t="shared" si="88"/>
        <v>4500</v>
      </c>
      <c r="H1123" s="268" t="s">
        <v>1</v>
      </c>
      <c r="I1123" s="268" t="s">
        <v>1</v>
      </c>
      <c r="J1123" s="268" t="s">
        <v>1</v>
      </c>
      <c r="K1123" s="268" t="s">
        <v>1</v>
      </c>
      <c r="L1123" s="242" t="s">
        <v>247</v>
      </c>
      <c r="M1123" s="212">
        <v>15</v>
      </c>
      <c r="N1123" s="242" t="s">
        <v>125</v>
      </c>
      <c r="O1123" s="212">
        <v>3</v>
      </c>
      <c r="P1123" s="212">
        <v>7</v>
      </c>
      <c r="Q1123" s="212">
        <v>1</v>
      </c>
      <c r="R1123" s="212">
        <v>1</v>
      </c>
    </row>
    <row r="1124" spans="1:18" ht="56.45" customHeight="1" x14ac:dyDescent="0.25">
      <c r="A1124" s="468" t="s">
        <v>921</v>
      </c>
      <c r="B1124" s="468"/>
      <c r="C1124" s="547">
        <f>+SUM(G1124:G1134)</f>
        <v>306350</v>
      </c>
      <c r="D1124" s="121" t="s">
        <v>922</v>
      </c>
      <c r="E1124" s="212">
        <v>6</v>
      </c>
      <c r="F1124" s="210">
        <v>250</v>
      </c>
      <c r="G1124" s="201">
        <f t="shared" si="88"/>
        <v>1500</v>
      </c>
      <c r="H1124" s="945"/>
      <c r="I1124" s="945"/>
      <c r="J1124" s="945"/>
      <c r="K1124" s="946"/>
      <c r="L1124" s="242" t="s">
        <v>247</v>
      </c>
      <c r="M1124" s="212">
        <v>15</v>
      </c>
      <c r="N1124" s="242" t="s">
        <v>125</v>
      </c>
      <c r="O1124" s="212">
        <v>3</v>
      </c>
      <c r="P1124" s="212">
        <v>7</v>
      </c>
      <c r="Q1124" s="212">
        <v>1</v>
      </c>
      <c r="R1124" s="212">
        <v>1</v>
      </c>
    </row>
    <row r="1125" spans="1:18" ht="28.9" customHeight="1" x14ac:dyDescent="0.25">
      <c r="A1125" s="468"/>
      <c r="B1125" s="468"/>
      <c r="C1125" s="547"/>
      <c r="D1125" s="121" t="s">
        <v>864</v>
      </c>
      <c r="E1125" s="242">
        <v>1</v>
      </c>
      <c r="F1125" s="114">
        <v>150000</v>
      </c>
      <c r="G1125" s="213">
        <f t="shared" si="88"/>
        <v>150000</v>
      </c>
      <c r="H1125" s="945"/>
      <c r="I1125" s="945"/>
      <c r="J1125" s="945"/>
      <c r="K1125" s="946"/>
      <c r="L1125" s="242" t="s">
        <v>247</v>
      </c>
      <c r="M1125" s="269">
        <v>15</v>
      </c>
      <c r="N1125" s="242" t="s">
        <v>125</v>
      </c>
      <c r="O1125" s="269">
        <v>2</v>
      </c>
      <c r="P1125" s="269">
        <v>5</v>
      </c>
      <c r="Q1125" s="269">
        <v>1</v>
      </c>
      <c r="R1125" s="269">
        <v>1</v>
      </c>
    </row>
    <row r="1126" spans="1:18" ht="28.9" customHeight="1" x14ac:dyDescent="0.25">
      <c r="A1126" s="468"/>
      <c r="B1126" s="468"/>
      <c r="C1126" s="547"/>
      <c r="D1126" s="121" t="s">
        <v>923</v>
      </c>
      <c r="E1126" s="242">
        <v>1</v>
      </c>
      <c r="F1126" s="244"/>
      <c r="G1126" s="213">
        <f t="shared" si="88"/>
        <v>0</v>
      </c>
      <c r="H1126" s="945"/>
      <c r="I1126" s="945"/>
      <c r="J1126" s="945"/>
      <c r="K1126" s="946"/>
      <c r="L1126" s="242" t="s">
        <v>247</v>
      </c>
      <c r="M1126" s="269">
        <v>15</v>
      </c>
      <c r="N1126" s="251" t="s">
        <v>125</v>
      </c>
      <c r="O1126" s="269">
        <v>2</v>
      </c>
      <c r="P1126" s="269">
        <v>5</v>
      </c>
      <c r="Q1126" s="269">
        <v>1</v>
      </c>
      <c r="R1126" s="269">
        <v>1</v>
      </c>
    </row>
    <row r="1127" spans="1:18" ht="28.9" customHeight="1" x14ac:dyDescent="0.25">
      <c r="A1127" s="468"/>
      <c r="B1127" s="468"/>
      <c r="C1127" s="547"/>
      <c r="D1127" s="121" t="s">
        <v>924</v>
      </c>
      <c r="E1127" s="242">
        <v>1</v>
      </c>
      <c r="F1127" s="244"/>
      <c r="G1127" s="213">
        <f t="shared" si="88"/>
        <v>0</v>
      </c>
      <c r="H1127" s="945"/>
      <c r="I1127" s="945"/>
      <c r="J1127" s="945"/>
      <c r="K1127" s="946"/>
      <c r="L1127" s="242" t="s">
        <v>247</v>
      </c>
      <c r="M1127" s="269">
        <v>15</v>
      </c>
      <c r="N1127" s="251" t="s">
        <v>125</v>
      </c>
      <c r="O1127" s="269">
        <v>2</v>
      </c>
      <c r="P1127" s="269">
        <v>8</v>
      </c>
      <c r="Q1127" s="269">
        <v>7</v>
      </c>
      <c r="R1127" s="269">
        <v>5</v>
      </c>
    </row>
    <row r="1128" spans="1:18" ht="28.9" customHeight="1" x14ac:dyDescent="0.25">
      <c r="A1128" s="468"/>
      <c r="B1128" s="468"/>
      <c r="C1128" s="547"/>
      <c r="D1128" s="121" t="s">
        <v>217</v>
      </c>
      <c r="E1128" s="242">
        <v>70</v>
      </c>
      <c r="F1128" s="114">
        <v>350</v>
      </c>
      <c r="G1128" s="213">
        <f t="shared" si="88"/>
        <v>24500</v>
      </c>
      <c r="H1128" s="945"/>
      <c r="I1128" s="945"/>
      <c r="J1128" s="945"/>
      <c r="K1128" s="946"/>
      <c r="L1128" s="242" t="s">
        <v>247</v>
      </c>
      <c r="M1128" s="269">
        <v>15</v>
      </c>
      <c r="N1128" s="251" t="s">
        <v>125</v>
      </c>
      <c r="O1128" s="269">
        <v>3</v>
      </c>
      <c r="P1128" s="269">
        <v>9</v>
      </c>
      <c r="Q1128" s="269">
        <v>2</v>
      </c>
      <c r="R1128" s="269">
        <v>1</v>
      </c>
    </row>
    <row r="1129" spans="1:18" ht="28.9" customHeight="1" x14ac:dyDescent="0.25">
      <c r="A1129" s="468"/>
      <c r="B1129" s="468"/>
      <c r="C1129" s="547"/>
      <c r="D1129" s="121" t="s">
        <v>44</v>
      </c>
      <c r="E1129" s="242">
        <v>70</v>
      </c>
      <c r="F1129" s="114">
        <v>450</v>
      </c>
      <c r="G1129" s="213">
        <f t="shared" si="88"/>
        <v>31500</v>
      </c>
      <c r="H1129" s="945"/>
      <c r="I1129" s="945"/>
      <c r="J1129" s="945"/>
      <c r="K1129" s="946"/>
      <c r="L1129" s="242" t="s">
        <v>247</v>
      </c>
      <c r="M1129" s="269">
        <v>15</v>
      </c>
      <c r="N1129" s="242" t="s">
        <v>125</v>
      </c>
      <c r="O1129" s="269">
        <v>3</v>
      </c>
      <c r="P1129" s="269">
        <v>1</v>
      </c>
      <c r="Q1129" s="269">
        <v>1</v>
      </c>
      <c r="R1129" s="269">
        <v>1</v>
      </c>
    </row>
    <row r="1130" spans="1:18" ht="28.9" customHeight="1" x14ac:dyDescent="0.25">
      <c r="A1130" s="468"/>
      <c r="B1130" s="468"/>
      <c r="C1130" s="547"/>
      <c r="D1130" s="121" t="s">
        <v>64</v>
      </c>
      <c r="E1130" s="242">
        <v>70</v>
      </c>
      <c r="F1130" s="114">
        <v>750</v>
      </c>
      <c r="G1130" s="213">
        <f t="shared" si="88"/>
        <v>52500</v>
      </c>
      <c r="H1130" s="945"/>
      <c r="I1130" s="945"/>
      <c r="J1130" s="945"/>
      <c r="K1130" s="946"/>
      <c r="L1130" s="242" t="s">
        <v>247</v>
      </c>
      <c r="M1130" s="269">
        <v>15</v>
      </c>
      <c r="N1130" s="242" t="s">
        <v>125</v>
      </c>
      <c r="O1130" s="269">
        <v>3</v>
      </c>
      <c r="P1130" s="269">
        <v>1</v>
      </c>
      <c r="Q1130" s="269">
        <v>1</v>
      </c>
      <c r="R1130" s="269">
        <v>1</v>
      </c>
    </row>
    <row r="1131" spans="1:18" ht="28.9" customHeight="1" x14ac:dyDescent="0.25">
      <c r="A1131" s="468"/>
      <c r="B1131" s="468"/>
      <c r="C1131" s="547"/>
      <c r="D1131" s="270" t="s">
        <v>925</v>
      </c>
      <c r="E1131" s="212">
        <v>70</v>
      </c>
      <c r="F1131" s="210">
        <v>15</v>
      </c>
      <c r="G1131" s="213">
        <f t="shared" si="88"/>
        <v>1050</v>
      </c>
      <c r="H1131" s="945"/>
      <c r="I1131" s="945"/>
      <c r="J1131" s="945"/>
      <c r="K1131" s="946"/>
      <c r="L1131" s="212" t="s">
        <v>247</v>
      </c>
      <c r="M1131" s="212">
        <v>15</v>
      </c>
      <c r="N1131" s="271" t="s">
        <v>125</v>
      </c>
      <c r="O1131" s="272">
        <v>3</v>
      </c>
      <c r="P1131" s="272">
        <v>9</v>
      </c>
      <c r="Q1131" s="272">
        <v>2</v>
      </c>
      <c r="R1131" s="272">
        <v>1</v>
      </c>
    </row>
    <row r="1132" spans="1:18" ht="28.9" customHeight="1" x14ac:dyDescent="0.25">
      <c r="A1132" s="468"/>
      <c r="B1132" s="468"/>
      <c r="C1132" s="547"/>
      <c r="D1132" s="270" t="s">
        <v>926</v>
      </c>
      <c r="E1132" s="212">
        <v>1</v>
      </c>
      <c r="F1132" s="210">
        <v>300</v>
      </c>
      <c r="G1132" s="213">
        <f t="shared" si="88"/>
        <v>300</v>
      </c>
      <c r="H1132" s="945"/>
      <c r="I1132" s="945"/>
      <c r="J1132" s="945"/>
      <c r="K1132" s="946"/>
      <c r="L1132" s="212" t="s">
        <v>247</v>
      </c>
      <c r="M1132" s="212">
        <v>15</v>
      </c>
      <c r="N1132" s="271" t="s">
        <v>125</v>
      </c>
      <c r="O1132" s="272">
        <v>3</v>
      </c>
      <c r="P1132" s="272">
        <v>9</v>
      </c>
      <c r="Q1132" s="272">
        <v>2</v>
      </c>
      <c r="R1132" s="272">
        <v>1</v>
      </c>
    </row>
    <row r="1133" spans="1:18" ht="32.450000000000003" customHeight="1" x14ac:dyDescent="0.25">
      <c r="A1133" s="468"/>
      <c r="B1133" s="468"/>
      <c r="C1133" s="547"/>
      <c r="D1133" s="270" t="s">
        <v>927</v>
      </c>
      <c r="E1133" s="242">
        <v>1</v>
      </c>
      <c r="F1133" s="114">
        <v>15000</v>
      </c>
      <c r="G1133" s="213">
        <f t="shared" si="88"/>
        <v>15000</v>
      </c>
      <c r="H1133" s="945"/>
      <c r="I1133" s="945"/>
      <c r="J1133" s="945"/>
      <c r="K1133" s="946"/>
      <c r="L1133" s="212"/>
      <c r="M1133" s="212"/>
      <c r="N1133" s="271"/>
      <c r="O1133" s="272"/>
      <c r="P1133" s="272"/>
      <c r="Q1133" s="272"/>
      <c r="R1133" s="272"/>
    </row>
    <row r="1134" spans="1:18" ht="24.6" customHeight="1" x14ac:dyDescent="0.25">
      <c r="A1134" s="468"/>
      <c r="B1134" s="468"/>
      <c r="C1134" s="547"/>
      <c r="D1134" s="273" t="s">
        <v>928</v>
      </c>
      <c r="E1134" s="242">
        <v>1</v>
      </c>
      <c r="F1134" s="114">
        <v>30000</v>
      </c>
      <c r="G1134" s="213">
        <f t="shared" si="88"/>
        <v>30000</v>
      </c>
      <c r="H1134" s="945"/>
      <c r="I1134" s="945"/>
      <c r="J1134" s="945"/>
      <c r="K1134" s="946"/>
      <c r="L1134" s="280" t="s">
        <v>247</v>
      </c>
      <c r="M1134" s="212">
        <v>15</v>
      </c>
      <c r="N1134" s="280" t="s">
        <v>125</v>
      </c>
      <c r="O1134" s="212">
        <v>2</v>
      </c>
      <c r="P1134" s="212">
        <v>2</v>
      </c>
      <c r="Q1134" s="212">
        <v>1</v>
      </c>
      <c r="R1134" s="212">
        <v>2</v>
      </c>
    </row>
    <row r="1135" spans="1:18" ht="130.15" customHeight="1" x14ac:dyDescent="0.25">
      <c r="A1135" s="596" t="s">
        <v>929</v>
      </c>
      <c r="B1135" s="596"/>
      <c r="C1135" s="263">
        <f>SUM(G1135:G1135)</f>
        <v>3000</v>
      </c>
      <c r="D1135" s="121" t="s">
        <v>896</v>
      </c>
      <c r="E1135" s="242">
        <v>12</v>
      </c>
      <c r="F1135" s="113">
        <v>250</v>
      </c>
      <c r="G1135" s="263">
        <f t="shared" si="88"/>
        <v>3000</v>
      </c>
      <c r="H1135" s="94" t="s">
        <v>1</v>
      </c>
      <c r="I1135" s="94" t="s">
        <v>1</v>
      </c>
      <c r="J1135" s="94" t="s">
        <v>1</v>
      </c>
      <c r="K1135" s="94" t="s">
        <v>1</v>
      </c>
      <c r="L1135" s="280" t="s">
        <v>247</v>
      </c>
      <c r="M1135" s="212">
        <v>15</v>
      </c>
      <c r="N1135" s="280" t="s">
        <v>125</v>
      </c>
      <c r="O1135" s="212">
        <v>3</v>
      </c>
      <c r="P1135" s="212">
        <v>7</v>
      </c>
      <c r="Q1135" s="212">
        <v>1</v>
      </c>
      <c r="R1135" s="212">
        <v>1</v>
      </c>
    </row>
    <row r="1136" spans="1:18" ht="38.25" customHeight="1" x14ac:dyDescent="0.25">
      <c r="A1136" s="460" t="s">
        <v>930</v>
      </c>
      <c r="B1136" s="460"/>
      <c r="C1136" s="547">
        <f>+SUM(G1136:G1148)</f>
        <v>604000</v>
      </c>
      <c r="D1136" s="121" t="s">
        <v>931</v>
      </c>
      <c r="E1136" s="242">
        <v>100</v>
      </c>
      <c r="F1136" s="113">
        <v>250</v>
      </c>
      <c r="G1136" s="274">
        <f>E1136*F1136</f>
        <v>25000</v>
      </c>
      <c r="H1136" s="521" t="s">
        <v>1</v>
      </c>
      <c r="I1136" s="521" t="s">
        <v>1</v>
      </c>
      <c r="J1136" s="521" t="s">
        <v>1</v>
      </c>
      <c r="K1136" s="521" t="s">
        <v>1</v>
      </c>
      <c r="L1136" s="280" t="s">
        <v>247</v>
      </c>
      <c r="M1136" s="212">
        <v>15</v>
      </c>
      <c r="N1136" s="280" t="s">
        <v>125</v>
      </c>
      <c r="O1136" s="212">
        <v>3</v>
      </c>
      <c r="P1136" s="212">
        <v>7</v>
      </c>
      <c r="Q1136" s="212">
        <v>1</v>
      </c>
      <c r="R1136" s="212">
        <v>1</v>
      </c>
    </row>
    <row r="1137" spans="1:18" ht="38.25" customHeight="1" x14ac:dyDescent="0.25">
      <c r="A1137" s="460"/>
      <c r="B1137" s="460"/>
      <c r="C1137" s="547"/>
      <c r="D1137" s="270" t="s">
        <v>932</v>
      </c>
      <c r="E1137" s="212">
        <v>6</v>
      </c>
      <c r="F1137" s="210" t="s">
        <v>252</v>
      </c>
      <c r="G1137" s="210"/>
      <c r="H1137" s="521"/>
      <c r="I1137" s="521"/>
      <c r="J1137" s="521"/>
      <c r="K1137" s="521"/>
      <c r="L1137" s="212" t="s">
        <v>247</v>
      </c>
      <c r="M1137" s="212">
        <v>15</v>
      </c>
      <c r="N1137" s="275" t="s">
        <v>125</v>
      </c>
      <c r="O1137" s="212">
        <v>6</v>
      </c>
      <c r="P1137" s="212">
        <v>4</v>
      </c>
      <c r="Q1137" s="212">
        <v>1</v>
      </c>
      <c r="R1137" s="212">
        <v>1</v>
      </c>
    </row>
    <row r="1138" spans="1:18" ht="38.25" customHeight="1" x14ac:dyDescent="0.25">
      <c r="A1138" s="460"/>
      <c r="B1138" s="460"/>
      <c r="C1138" s="547"/>
      <c r="D1138" s="270" t="s">
        <v>933</v>
      </c>
      <c r="E1138" s="242">
        <v>6</v>
      </c>
      <c r="F1138" s="114">
        <v>100</v>
      </c>
      <c r="G1138" s="274">
        <f t="shared" ref="G1138:G1148" si="89">E1138*F1138</f>
        <v>600</v>
      </c>
      <c r="H1138" s="521"/>
      <c r="I1138" s="521"/>
      <c r="J1138" s="521"/>
      <c r="K1138" s="521"/>
      <c r="L1138" s="212" t="s">
        <v>247</v>
      </c>
      <c r="M1138" s="212">
        <v>15</v>
      </c>
      <c r="N1138" s="275" t="s">
        <v>125</v>
      </c>
      <c r="O1138" s="212">
        <v>2</v>
      </c>
      <c r="P1138" s="212">
        <v>3</v>
      </c>
      <c r="Q1138" s="212">
        <v>1</v>
      </c>
      <c r="R1138" s="212">
        <v>1</v>
      </c>
    </row>
    <row r="1139" spans="1:18" ht="21" customHeight="1" x14ac:dyDescent="0.25">
      <c r="A1139" s="460"/>
      <c r="B1139" s="460"/>
      <c r="C1139" s="547"/>
      <c r="D1139" s="112" t="s">
        <v>864</v>
      </c>
      <c r="E1139" s="242">
        <v>6</v>
      </c>
      <c r="F1139" s="114">
        <v>50000</v>
      </c>
      <c r="G1139" s="274">
        <f t="shared" si="89"/>
        <v>300000</v>
      </c>
      <c r="H1139" s="521"/>
      <c r="I1139" s="521"/>
      <c r="J1139" s="521"/>
      <c r="K1139" s="521"/>
      <c r="L1139" s="280" t="s">
        <v>247</v>
      </c>
      <c r="M1139" s="212">
        <v>15</v>
      </c>
      <c r="N1139" s="280" t="s">
        <v>125</v>
      </c>
      <c r="O1139" s="212">
        <v>2</v>
      </c>
      <c r="P1139" s="212">
        <v>5</v>
      </c>
      <c r="Q1139" s="212">
        <v>1</v>
      </c>
      <c r="R1139" s="212">
        <v>1</v>
      </c>
    </row>
    <row r="1140" spans="1:18" ht="24" customHeight="1" x14ac:dyDescent="0.25">
      <c r="A1140" s="460"/>
      <c r="B1140" s="460"/>
      <c r="C1140" s="547"/>
      <c r="D1140" s="112" t="s">
        <v>44</v>
      </c>
      <c r="E1140" s="239">
        <v>180</v>
      </c>
      <c r="F1140" s="114">
        <v>450</v>
      </c>
      <c r="G1140" s="274">
        <f t="shared" si="89"/>
        <v>81000</v>
      </c>
      <c r="H1140" s="521"/>
      <c r="I1140" s="521"/>
      <c r="J1140" s="521"/>
      <c r="K1140" s="521"/>
      <c r="L1140" s="280" t="s">
        <v>247</v>
      </c>
      <c r="M1140" s="212">
        <v>15</v>
      </c>
      <c r="N1140" s="280" t="s">
        <v>125</v>
      </c>
      <c r="O1140" s="212">
        <v>3</v>
      </c>
      <c r="P1140" s="212">
        <v>1</v>
      </c>
      <c r="Q1140" s="212">
        <v>1</v>
      </c>
      <c r="R1140" s="212">
        <v>1</v>
      </c>
    </row>
    <row r="1141" spans="1:18" ht="24" customHeight="1" x14ac:dyDescent="0.25">
      <c r="A1141" s="460"/>
      <c r="B1141" s="460"/>
      <c r="C1141" s="547"/>
      <c r="D1141" s="112" t="s">
        <v>64</v>
      </c>
      <c r="E1141" s="239">
        <v>180</v>
      </c>
      <c r="F1141" s="114">
        <v>750</v>
      </c>
      <c r="G1141" s="274">
        <f t="shared" si="89"/>
        <v>135000</v>
      </c>
      <c r="H1141" s="521"/>
      <c r="I1141" s="521"/>
      <c r="J1141" s="521"/>
      <c r="K1141" s="521"/>
      <c r="L1141" s="280" t="s">
        <v>247</v>
      </c>
      <c r="M1141" s="212">
        <v>15</v>
      </c>
      <c r="N1141" s="280" t="s">
        <v>125</v>
      </c>
      <c r="O1141" s="212">
        <v>3</v>
      </c>
      <c r="P1141" s="212">
        <v>1</v>
      </c>
      <c r="Q1141" s="212">
        <v>1</v>
      </c>
      <c r="R1141" s="212">
        <v>1</v>
      </c>
    </row>
    <row r="1142" spans="1:18" ht="24" customHeight="1" x14ac:dyDescent="0.25">
      <c r="A1142" s="460"/>
      <c r="B1142" s="460"/>
      <c r="C1142" s="547"/>
      <c r="D1142" s="270" t="s">
        <v>925</v>
      </c>
      <c r="E1142" s="239">
        <v>180</v>
      </c>
      <c r="F1142" s="114">
        <v>15</v>
      </c>
      <c r="G1142" s="274">
        <f t="shared" si="89"/>
        <v>2700</v>
      </c>
      <c r="H1142" s="521"/>
      <c r="I1142" s="521"/>
      <c r="J1142" s="521"/>
      <c r="K1142" s="521"/>
      <c r="L1142" s="212" t="s">
        <v>247</v>
      </c>
      <c r="M1142" s="212">
        <v>15</v>
      </c>
      <c r="N1142" s="275" t="s">
        <v>125</v>
      </c>
      <c r="O1142" s="212">
        <v>3</v>
      </c>
      <c r="P1142" s="212">
        <v>9</v>
      </c>
      <c r="Q1142" s="212">
        <v>2</v>
      </c>
      <c r="R1142" s="212">
        <v>1</v>
      </c>
    </row>
    <row r="1143" spans="1:18" ht="24" customHeight="1" x14ac:dyDescent="0.25">
      <c r="A1143" s="460"/>
      <c r="B1143" s="460"/>
      <c r="C1143" s="547"/>
      <c r="D1143" s="270" t="s">
        <v>319</v>
      </c>
      <c r="E1143" s="212">
        <v>180</v>
      </c>
      <c r="F1143" s="210">
        <v>55</v>
      </c>
      <c r="G1143" s="274">
        <f t="shared" si="89"/>
        <v>9900</v>
      </c>
      <c r="H1143" s="521"/>
      <c r="I1143" s="521"/>
      <c r="J1143" s="521"/>
      <c r="K1143" s="521"/>
      <c r="L1143" s="212" t="s">
        <v>247</v>
      </c>
      <c r="M1143" s="212">
        <v>15</v>
      </c>
      <c r="N1143" s="275" t="s">
        <v>125</v>
      </c>
      <c r="O1143" s="212">
        <v>3</v>
      </c>
      <c r="P1143" s="212">
        <v>9</v>
      </c>
      <c r="Q1143" s="212">
        <v>2</v>
      </c>
      <c r="R1143" s="212">
        <v>1</v>
      </c>
    </row>
    <row r="1144" spans="1:18" ht="24" customHeight="1" x14ac:dyDescent="0.25">
      <c r="A1144" s="460"/>
      <c r="B1144" s="460"/>
      <c r="C1144" s="547"/>
      <c r="D1144" s="270" t="s">
        <v>926</v>
      </c>
      <c r="E1144" s="212">
        <v>2</v>
      </c>
      <c r="F1144" s="210">
        <v>300</v>
      </c>
      <c r="G1144" s="274">
        <f t="shared" si="89"/>
        <v>600</v>
      </c>
      <c r="H1144" s="521"/>
      <c r="I1144" s="521"/>
      <c r="J1144" s="521"/>
      <c r="K1144" s="521"/>
      <c r="L1144" s="212" t="s">
        <v>247</v>
      </c>
      <c r="M1144" s="212">
        <v>15</v>
      </c>
      <c r="N1144" s="275" t="s">
        <v>125</v>
      </c>
      <c r="O1144" s="212">
        <v>3</v>
      </c>
      <c r="P1144" s="212">
        <v>9</v>
      </c>
      <c r="Q1144" s="212">
        <v>2</v>
      </c>
      <c r="R1144" s="212">
        <v>1</v>
      </c>
    </row>
    <row r="1145" spans="1:18" ht="21.75" customHeight="1" x14ac:dyDescent="0.25">
      <c r="A1145" s="460"/>
      <c r="B1145" s="460"/>
      <c r="C1145" s="547"/>
      <c r="D1145" s="121" t="s">
        <v>934</v>
      </c>
      <c r="E1145" s="269">
        <v>6</v>
      </c>
      <c r="F1145" s="213">
        <v>2400</v>
      </c>
      <c r="G1145" s="274">
        <f t="shared" si="89"/>
        <v>14400</v>
      </c>
      <c r="H1145" s="521"/>
      <c r="I1145" s="521"/>
      <c r="J1145" s="521"/>
      <c r="K1145" s="521"/>
      <c r="L1145" s="280" t="s">
        <v>247</v>
      </c>
      <c r="M1145" s="212">
        <v>15</v>
      </c>
      <c r="N1145" s="280" t="s">
        <v>125</v>
      </c>
      <c r="O1145" s="212">
        <v>2</v>
      </c>
      <c r="P1145" s="212">
        <v>3</v>
      </c>
      <c r="Q1145" s="212">
        <v>1</v>
      </c>
      <c r="R1145" s="212">
        <v>1</v>
      </c>
    </row>
    <row r="1146" spans="1:18" ht="21" customHeight="1" x14ac:dyDescent="0.25">
      <c r="A1146" s="460"/>
      <c r="B1146" s="460"/>
      <c r="C1146" s="547"/>
      <c r="D1146" s="121" t="s">
        <v>935</v>
      </c>
      <c r="E1146" s="242">
        <v>6</v>
      </c>
      <c r="F1146" s="114">
        <v>1800</v>
      </c>
      <c r="G1146" s="274">
        <f t="shared" si="89"/>
        <v>10800</v>
      </c>
      <c r="H1146" s="521"/>
      <c r="I1146" s="521"/>
      <c r="J1146" s="521"/>
      <c r="K1146" s="521"/>
      <c r="L1146" s="280" t="s">
        <v>247</v>
      </c>
      <c r="M1146" s="212">
        <v>15</v>
      </c>
      <c r="N1146" s="280" t="s">
        <v>125</v>
      </c>
      <c r="O1146" s="212">
        <v>2</v>
      </c>
      <c r="P1146" s="212">
        <v>3</v>
      </c>
      <c r="Q1146" s="212">
        <v>1</v>
      </c>
      <c r="R1146" s="212">
        <v>1</v>
      </c>
    </row>
    <row r="1147" spans="1:18" ht="18.75" customHeight="1" x14ac:dyDescent="0.25">
      <c r="A1147" s="460"/>
      <c r="B1147" s="460"/>
      <c r="C1147" s="547"/>
      <c r="D1147" s="273" t="s">
        <v>936</v>
      </c>
      <c r="E1147" s="242">
        <v>6</v>
      </c>
      <c r="F1147" s="114">
        <v>1500</v>
      </c>
      <c r="G1147" s="274">
        <f t="shared" si="89"/>
        <v>9000</v>
      </c>
      <c r="H1147" s="521"/>
      <c r="I1147" s="521"/>
      <c r="J1147" s="521"/>
      <c r="K1147" s="521"/>
      <c r="L1147" s="280" t="s">
        <v>247</v>
      </c>
      <c r="M1147" s="212">
        <v>15</v>
      </c>
      <c r="N1147" s="280" t="s">
        <v>125</v>
      </c>
      <c r="O1147" s="212">
        <v>2</v>
      </c>
      <c r="P1147" s="212">
        <v>3</v>
      </c>
      <c r="Q1147" s="212">
        <v>1</v>
      </c>
      <c r="R1147" s="212">
        <v>1</v>
      </c>
    </row>
    <row r="1148" spans="1:18" ht="21" customHeight="1" x14ac:dyDescent="0.25">
      <c r="A1148" s="460"/>
      <c r="B1148" s="460"/>
      <c r="C1148" s="547"/>
      <c r="D1148" s="273" t="s">
        <v>862</v>
      </c>
      <c r="E1148" s="242">
        <v>1</v>
      </c>
      <c r="F1148" s="114">
        <v>15000</v>
      </c>
      <c r="G1148" s="274">
        <f t="shared" si="89"/>
        <v>15000</v>
      </c>
      <c r="H1148" s="521"/>
      <c r="I1148" s="521"/>
      <c r="J1148" s="521"/>
      <c r="K1148" s="521"/>
      <c r="L1148" s="280" t="s">
        <v>247</v>
      </c>
      <c r="M1148" s="212">
        <v>15</v>
      </c>
      <c r="N1148" s="280" t="s">
        <v>125</v>
      </c>
      <c r="O1148" s="212">
        <v>2</v>
      </c>
      <c r="P1148" s="212">
        <v>2</v>
      </c>
      <c r="Q1148" s="212">
        <v>1</v>
      </c>
      <c r="R1148" s="212">
        <v>2</v>
      </c>
    </row>
    <row r="1149" spans="1:18" ht="39.75" customHeight="1" x14ac:dyDescent="0.25">
      <c r="A1149" s="468" t="s">
        <v>937</v>
      </c>
      <c r="B1149" s="468"/>
      <c r="C1149" s="528">
        <f>+SUM(G1149:G1154)</f>
        <v>433200</v>
      </c>
      <c r="D1149" s="276" t="s">
        <v>938</v>
      </c>
      <c r="E1149" s="268" t="s">
        <v>939</v>
      </c>
      <c r="F1149" s="223">
        <v>20000</v>
      </c>
      <c r="G1149" s="210">
        <f>+F1149*E1149</f>
        <v>60000</v>
      </c>
      <c r="H1149" s="277"/>
      <c r="I1149" s="278"/>
      <c r="J1149" s="278"/>
      <c r="K1149" s="279"/>
      <c r="L1149" s="595" t="s">
        <v>247</v>
      </c>
      <c r="M1149" s="212">
        <v>15</v>
      </c>
      <c r="N1149" s="280" t="s">
        <v>125</v>
      </c>
      <c r="O1149" s="212">
        <v>1</v>
      </c>
      <c r="P1149" s="212">
        <v>1</v>
      </c>
      <c r="Q1149" s="212">
        <v>2</v>
      </c>
      <c r="R1149" s="212">
        <v>4</v>
      </c>
    </row>
    <row r="1150" spans="1:18" ht="21.75" customHeight="1" x14ac:dyDescent="0.25">
      <c r="A1150" s="468"/>
      <c r="B1150" s="468"/>
      <c r="C1150" s="528"/>
      <c r="D1150" s="276" t="s">
        <v>940</v>
      </c>
      <c r="E1150" s="118">
        <v>1</v>
      </c>
      <c r="F1150" s="253">
        <v>60000</v>
      </c>
      <c r="G1150" s="210">
        <f t="shared" ref="G1150:G1158" si="90">+F1150*E1150</f>
        <v>60000</v>
      </c>
      <c r="H1150" s="281"/>
      <c r="I1150" s="281"/>
      <c r="J1150" s="281"/>
      <c r="K1150" s="279"/>
      <c r="L1150" s="595"/>
      <c r="M1150" s="212">
        <v>15</v>
      </c>
      <c r="N1150" s="280" t="s">
        <v>125</v>
      </c>
      <c r="O1150" s="212">
        <v>1</v>
      </c>
      <c r="P1150" s="212">
        <v>1</v>
      </c>
      <c r="Q1150" s="212">
        <v>2</v>
      </c>
      <c r="R1150" s="212">
        <v>4</v>
      </c>
    </row>
    <row r="1151" spans="1:18" ht="33.75" customHeight="1" x14ac:dyDescent="0.25">
      <c r="A1151" s="468"/>
      <c r="B1151" s="468"/>
      <c r="C1151" s="528"/>
      <c r="D1151" s="276" t="s">
        <v>941</v>
      </c>
      <c r="E1151" s="118">
        <v>1</v>
      </c>
      <c r="F1151" s="223">
        <v>120000</v>
      </c>
      <c r="G1151" s="210">
        <f t="shared" si="90"/>
        <v>120000</v>
      </c>
      <c r="H1151" s="278"/>
      <c r="I1151" s="282"/>
      <c r="J1151" s="278"/>
      <c r="K1151" s="248"/>
      <c r="L1151" s="521" t="s">
        <v>247</v>
      </c>
      <c r="M1151" s="212">
        <v>15</v>
      </c>
      <c r="N1151" s="242" t="s">
        <v>125</v>
      </c>
      <c r="O1151" s="176">
        <v>2</v>
      </c>
      <c r="P1151" s="176">
        <v>8</v>
      </c>
      <c r="Q1151" s="176">
        <v>7</v>
      </c>
      <c r="R1151" s="176">
        <v>4</v>
      </c>
    </row>
    <row r="1152" spans="1:18" ht="32.25" customHeight="1" x14ac:dyDescent="0.25">
      <c r="A1152" s="468"/>
      <c r="B1152" s="468"/>
      <c r="C1152" s="528"/>
      <c r="D1152" s="276" t="s">
        <v>942</v>
      </c>
      <c r="E1152" s="118">
        <v>2</v>
      </c>
      <c r="F1152" s="253">
        <v>21600</v>
      </c>
      <c r="G1152" s="210">
        <f t="shared" si="90"/>
        <v>43200</v>
      </c>
      <c r="H1152" s="281"/>
      <c r="I1152" s="248"/>
      <c r="J1152" s="248"/>
      <c r="K1152" s="283"/>
      <c r="L1152" s="521"/>
      <c r="M1152" s="212">
        <v>15</v>
      </c>
      <c r="N1152" s="242" t="s">
        <v>125</v>
      </c>
      <c r="O1152" s="176">
        <v>2</v>
      </c>
      <c r="P1152" s="176">
        <v>8</v>
      </c>
      <c r="Q1152" s="176">
        <v>7</v>
      </c>
      <c r="R1152" s="176">
        <v>4</v>
      </c>
    </row>
    <row r="1153" spans="1:18" ht="36" customHeight="1" x14ac:dyDescent="0.25">
      <c r="A1153" s="468"/>
      <c r="B1153" s="468"/>
      <c r="C1153" s="528"/>
      <c r="D1153" s="276" t="s">
        <v>943</v>
      </c>
      <c r="E1153" s="118">
        <v>50</v>
      </c>
      <c r="F1153" s="253">
        <v>1800</v>
      </c>
      <c r="G1153" s="210">
        <f t="shared" si="90"/>
        <v>90000</v>
      </c>
      <c r="H1153" s="281"/>
      <c r="I1153" s="248"/>
      <c r="J1153" s="248"/>
      <c r="K1153" s="283"/>
      <c r="L1153" s="521" t="s">
        <v>247</v>
      </c>
      <c r="M1153" s="212">
        <v>15</v>
      </c>
      <c r="N1153" s="242" t="s">
        <v>125</v>
      </c>
      <c r="O1153" s="176">
        <v>2</v>
      </c>
      <c r="P1153" s="176">
        <v>8</v>
      </c>
      <c r="Q1153" s="176">
        <v>7</v>
      </c>
      <c r="R1153" s="176">
        <v>4</v>
      </c>
    </row>
    <row r="1154" spans="1:18" ht="30" customHeight="1" x14ac:dyDescent="0.25">
      <c r="A1154" s="468"/>
      <c r="B1154" s="468"/>
      <c r="C1154" s="528"/>
      <c r="D1154" s="276" t="s">
        <v>944</v>
      </c>
      <c r="E1154" s="118">
        <v>50</v>
      </c>
      <c r="F1154" s="253">
        <v>1200</v>
      </c>
      <c r="G1154" s="210">
        <f t="shared" si="90"/>
        <v>60000</v>
      </c>
      <c r="H1154" s="281"/>
      <c r="I1154" s="248"/>
      <c r="J1154" s="248"/>
      <c r="K1154" s="279"/>
      <c r="L1154" s="521"/>
      <c r="M1154" s="212">
        <v>15</v>
      </c>
      <c r="N1154" s="242" t="s">
        <v>125</v>
      </c>
      <c r="O1154" s="176">
        <v>2</v>
      </c>
      <c r="P1154" s="176">
        <v>8</v>
      </c>
      <c r="Q1154" s="176">
        <v>7</v>
      </c>
      <c r="R1154" s="176">
        <v>4</v>
      </c>
    </row>
    <row r="1155" spans="1:18" ht="39.75" customHeight="1" x14ac:dyDescent="0.25">
      <c r="A1155" s="468" t="s">
        <v>945</v>
      </c>
      <c r="B1155" s="468"/>
      <c r="C1155" s="528">
        <f>+SUM(G1155:G1157)</f>
        <v>72000</v>
      </c>
      <c r="D1155" s="276" t="s">
        <v>946</v>
      </c>
      <c r="E1155" s="118">
        <v>3</v>
      </c>
      <c r="F1155" s="253">
        <v>9000</v>
      </c>
      <c r="G1155" s="210">
        <f t="shared" si="90"/>
        <v>27000</v>
      </c>
      <c r="H1155" s="248"/>
      <c r="I1155" s="248"/>
      <c r="J1155" s="248"/>
      <c r="K1155" s="283"/>
      <c r="L1155" s="521" t="s">
        <v>247</v>
      </c>
      <c r="M1155" s="212">
        <v>15</v>
      </c>
      <c r="N1155" s="242" t="s">
        <v>125</v>
      </c>
      <c r="O1155" s="94">
        <v>3</v>
      </c>
      <c r="P1155" s="94">
        <v>1</v>
      </c>
      <c r="Q1155" s="94">
        <v>1</v>
      </c>
      <c r="R1155" s="94">
        <v>1</v>
      </c>
    </row>
    <row r="1156" spans="1:18" ht="39" customHeight="1" x14ac:dyDescent="0.25">
      <c r="A1156" s="468"/>
      <c r="B1156" s="468"/>
      <c r="C1156" s="528"/>
      <c r="D1156" s="276" t="s">
        <v>947</v>
      </c>
      <c r="E1156" s="118">
        <v>3</v>
      </c>
      <c r="F1156" s="253">
        <v>6000</v>
      </c>
      <c r="G1156" s="210">
        <f t="shared" si="90"/>
        <v>18000</v>
      </c>
      <c r="H1156" s="248"/>
      <c r="I1156" s="248"/>
      <c r="J1156" s="248"/>
      <c r="K1156" s="283"/>
      <c r="L1156" s="521"/>
      <c r="M1156" s="212">
        <v>15</v>
      </c>
      <c r="N1156" s="242" t="s">
        <v>125</v>
      </c>
      <c r="O1156" s="94">
        <v>3</v>
      </c>
      <c r="P1156" s="94">
        <v>1</v>
      </c>
      <c r="Q1156" s="94">
        <v>1</v>
      </c>
      <c r="R1156" s="94">
        <v>1</v>
      </c>
    </row>
    <row r="1157" spans="1:18" ht="35.25" customHeight="1" x14ac:dyDescent="0.25">
      <c r="A1157" s="468"/>
      <c r="B1157" s="468"/>
      <c r="C1157" s="528"/>
      <c r="D1157" s="284" t="s">
        <v>948</v>
      </c>
      <c r="E1157" s="118">
        <v>3</v>
      </c>
      <c r="F1157" s="253">
        <v>9000</v>
      </c>
      <c r="G1157" s="210">
        <f t="shared" si="90"/>
        <v>27000</v>
      </c>
      <c r="H1157" s="248"/>
      <c r="I1157" s="281"/>
      <c r="J1157" s="248"/>
      <c r="K1157" s="283"/>
      <c r="L1157" s="521" t="s">
        <v>247</v>
      </c>
      <c r="M1157" s="212">
        <v>15</v>
      </c>
      <c r="N1157" s="242" t="s">
        <v>125</v>
      </c>
      <c r="O1157" s="94">
        <v>3</v>
      </c>
      <c r="P1157" s="94">
        <v>1</v>
      </c>
      <c r="Q1157" s="94">
        <v>1</v>
      </c>
      <c r="R1157" s="94">
        <v>1</v>
      </c>
    </row>
    <row r="1158" spans="1:18" ht="39" customHeight="1" x14ac:dyDescent="0.25">
      <c r="A1158" s="468" t="s">
        <v>949</v>
      </c>
      <c r="B1158" s="468"/>
      <c r="C1158" s="164">
        <f>+SUM(G1158)</f>
        <v>7500</v>
      </c>
      <c r="D1158" s="99" t="s">
        <v>950</v>
      </c>
      <c r="E1158" s="118">
        <v>100</v>
      </c>
      <c r="F1158" s="253">
        <v>75</v>
      </c>
      <c r="G1158" s="210">
        <f t="shared" si="90"/>
        <v>7500</v>
      </c>
      <c r="H1158" s="248"/>
      <c r="I1158" s="248"/>
      <c r="J1158" s="241"/>
      <c r="K1158" s="338"/>
      <c r="L1158" s="521"/>
      <c r="M1158" s="212">
        <v>15</v>
      </c>
      <c r="N1158" s="242" t="s">
        <v>125</v>
      </c>
      <c r="O1158" s="128">
        <v>2</v>
      </c>
      <c r="P1158" s="128">
        <v>2</v>
      </c>
      <c r="Q1158" s="128">
        <v>2</v>
      </c>
      <c r="R1158" s="128">
        <v>1</v>
      </c>
    </row>
    <row r="1159" spans="1:18" ht="27.75" customHeight="1" x14ac:dyDescent="0.25">
      <c r="A1159" s="594" t="s">
        <v>951</v>
      </c>
      <c r="B1159" s="594"/>
      <c r="C1159" s="528">
        <f>+SUM(G1159:G1164)</f>
        <v>62539.199999999997</v>
      </c>
      <c r="D1159" s="276" t="s">
        <v>952</v>
      </c>
      <c r="E1159" s="358">
        <v>30</v>
      </c>
      <c r="F1159" s="245">
        <v>100</v>
      </c>
      <c r="G1159" s="210">
        <f>+F1159*E1159</f>
        <v>3000</v>
      </c>
      <c r="H1159" s="248"/>
      <c r="I1159" s="248"/>
      <c r="J1159" s="241"/>
      <c r="K1159" s="338"/>
      <c r="L1159" s="521" t="s">
        <v>247</v>
      </c>
      <c r="M1159" s="212">
        <v>15</v>
      </c>
      <c r="N1159" s="242" t="s">
        <v>125</v>
      </c>
      <c r="O1159" s="128">
        <v>6</v>
      </c>
      <c r="P1159" s="128">
        <v>5</v>
      </c>
      <c r="Q1159" s="128">
        <v>1</v>
      </c>
      <c r="R1159" s="128">
        <v>1</v>
      </c>
    </row>
    <row r="1160" spans="1:18" ht="30.75" customHeight="1" x14ac:dyDescent="0.25">
      <c r="A1160" s="594"/>
      <c r="B1160" s="594"/>
      <c r="C1160" s="528"/>
      <c r="D1160" s="276" t="s">
        <v>953</v>
      </c>
      <c r="E1160" s="358">
        <v>30</v>
      </c>
      <c r="F1160" s="245">
        <v>100</v>
      </c>
      <c r="G1160" s="210">
        <f t="shared" ref="G1160:G1170" si="91">+F1160*E1160</f>
        <v>3000</v>
      </c>
      <c r="H1160" s="248"/>
      <c r="I1160" s="248"/>
      <c r="J1160" s="241"/>
      <c r="K1160" s="338"/>
      <c r="L1160" s="521"/>
      <c r="M1160" s="212">
        <v>15</v>
      </c>
      <c r="N1160" s="242" t="s">
        <v>125</v>
      </c>
      <c r="O1160" s="128">
        <v>6</v>
      </c>
      <c r="P1160" s="128">
        <v>5</v>
      </c>
      <c r="Q1160" s="128">
        <v>1</v>
      </c>
      <c r="R1160" s="128">
        <v>1</v>
      </c>
    </row>
    <row r="1161" spans="1:18" ht="30" customHeight="1" x14ac:dyDescent="0.25">
      <c r="A1161" s="594"/>
      <c r="B1161" s="594"/>
      <c r="C1161" s="528"/>
      <c r="D1161" s="276" t="s">
        <v>954</v>
      </c>
      <c r="E1161" s="358">
        <v>30</v>
      </c>
      <c r="F1161" s="245">
        <v>384.64</v>
      </c>
      <c r="G1161" s="210">
        <f t="shared" si="91"/>
        <v>11539.199999999999</v>
      </c>
      <c r="H1161" s="286"/>
      <c r="I1161" s="248"/>
      <c r="J1161" s="241"/>
      <c r="K1161" s="338"/>
      <c r="L1161" s="521" t="s">
        <v>247</v>
      </c>
      <c r="M1161" s="212">
        <v>15</v>
      </c>
      <c r="N1161" s="242" t="s">
        <v>125</v>
      </c>
      <c r="O1161" s="128">
        <v>6</v>
      </c>
      <c r="P1161" s="128">
        <v>5</v>
      </c>
      <c r="Q1161" s="128">
        <v>1</v>
      </c>
      <c r="R1161" s="128">
        <v>1</v>
      </c>
    </row>
    <row r="1162" spans="1:18" ht="25.5" customHeight="1" x14ac:dyDescent="0.25">
      <c r="A1162" s="594"/>
      <c r="B1162" s="594"/>
      <c r="C1162" s="528"/>
      <c r="D1162" s="276" t="s">
        <v>955</v>
      </c>
      <c r="E1162" s="358">
        <v>30</v>
      </c>
      <c r="F1162" s="245">
        <v>1300</v>
      </c>
      <c r="G1162" s="210">
        <f t="shared" si="91"/>
        <v>39000</v>
      </c>
      <c r="H1162" s="248"/>
      <c r="I1162" s="248"/>
      <c r="J1162" s="241"/>
      <c r="K1162" s="338"/>
      <c r="L1162" s="521"/>
      <c r="M1162" s="212">
        <v>15</v>
      </c>
      <c r="N1162" s="242" t="s">
        <v>125</v>
      </c>
      <c r="O1162" s="128">
        <v>6</v>
      </c>
      <c r="P1162" s="128">
        <v>5</v>
      </c>
      <c r="Q1162" s="128">
        <v>1</v>
      </c>
      <c r="R1162" s="128">
        <v>1</v>
      </c>
    </row>
    <row r="1163" spans="1:18" ht="38.25" customHeight="1" x14ac:dyDescent="0.25">
      <c r="A1163" s="594"/>
      <c r="B1163" s="594"/>
      <c r="C1163" s="528"/>
      <c r="D1163" s="276" t="s">
        <v>956</v>
      </c>
      <c r="E1163" s="358">
        <v>30</v>
      </c>
      <c r="F1163" s="245">
        <v>100</v>
      </c>
      <c r="G1163" s="210">
        <f t="shared" si="91"/>
        <v>3000</v>
      </c>
      <c r="H1163" s="248"/>
      <c r="I1163" s="248"/>
      <c r="J1163" s="241"/>
      <c r="K1163" s="338"/>
      <c r="L1163" s="521" t="s">
        <v>247</v>
      </c>
      <c r="M1163" s="212">
        <v>15</v>
      </c>
      <c r="N1163" s="242" t="s">
        <v>125</v>
      </c>
      <c r="O1163" s="128">
        <v>6</v>
      </c>
      <c r="P1163" s="128">
        <v>5</v>
      </c>
      <c r="Q1163" s="128">
        <v>1</v>
      </c>
      <c r="R1163" s="128">
        <v>1</v>
      </c>
    </row>
    <row r="1164" spans="1:18" ht="27.75" customHeight="1" x14ac:dyDescent="0.25">
      <c r="A1164" s="594"/>
      <c r="B1164" s="594"/>
      <c r="C1164" s="528"/>
      <c r="D1164" s="276" t="s">
        <v>957</v>
      </c>
      <c r="E1164" s="358">
        <v>30</v>
      </c>
      <c r="F1164" s="245">
        <v>100</v>
      </c>
      <c r="G1164" s="210">
        <f t="shared" si="91"/>
        <v>3000</v>
      </c>
      <c r="H1164" s="248"/>
      <c r="I1164" s="248"/>
      <c r="J1164" s="241"/>
      <c r="K1164" s="338"/>
      <c r="L1164" s="521"/>
      <c r="M1164" s="212">
        <v>15</v>
      </c>
      <c r="N1164" s="242" t="s">
        <v>125</v>
      </c>
      <c r="O1164" s="128">
        <v>6</v>
      </c>
      <c r="P1164" s="128">
        <v>5</v>
      </c>
      <c r="Q1164" s="128">
        <v>8</v>
      </c>
      <c r="R1164" s="128">
        <v>1</v>
      </c>
    </row>
    <row r="1165" spans="1:18" ht="25.5" customHeight="1" x14ac:dyDescent="0.25">
      <c r="A1165" s="594" t="s">
        <v>958</v>
      </c>
      <c r="B1165" s="594"/>
      <c r="C1165" s="528">
        <f>+SUM(G1165:G1169)</f>
        <v>143500</v>
      </c>
      <c r="D1165" s="276" t="s">
        <v>959</v>
      </c>
      <c r="E1165" s="358">
        <v>1</v>
      </c>
      <c r="F1165" s="210">
        <v>28000</v>
      </c>
      <c r="G1165" s="210">
        <f t="shared" si="91"/>
        <v>28000</v>
      </c>
      <c r="H1165" s="286"/>
      <c r="I1165" s="287"/>
      <c r="J1165" s="241"/>
      <c r="K1165" s="338"/>
      <c r="L1165" s="521" t="s">
        <v>247</v>
      </c>
      <c r="M1165" s="212">
        <v>15</v>
      </c>
      <c r="N1165" s="242" t="s">
        <v>125</v>
      </c>
      <c r="O1165" s="128">
        <v>3</v>
      </c>
      <c r="P1165" s="128">
        <v>1</v>
      </c>
      <c r="Q1165" s="128">
        <v>3</v>
      </c>
      <c r="R1165" s="128">
        <v>2</v>
      </c>
    </row>
    <row r="1166" spans="1:18" ht="29.25" customHeight="1" x14ac:dyDescent="0.25">
      <c r="A1166" s="594"/>
      <c r="B1166" s="594"/>
      <c r="C1166" s="528"/>
      <c r="D1166" s="262" t="s">
        <v>960</v>
      </c>
      <c r="E1166" s="358">
        <v>8</v>
      </c>
      <c r="F1166" s="210">
        <v>2000</v>
      </c>
      <c r="G1166" s="210">
        <f t="shared" si="91"/>
        <v>16000</v>
      </c>
      <c r="H1166" s="248"/>
      <c r="I1166" s="248"/>
      <c r="J1166" s="241"/>
      <c r="K1166" s="338"/>
      <c r="L1166" s="521"/>
      <c r="M1166" s="212">
        <v>15</v>
      </c>
      <c r="N1166" s="242" t="s">
        <v>125</v>
      </c>
      <c r="O1166" s="128">
        <v>6</v>
      </c>
      <c r="P1166" s="128">
        <v>10</v>
      </c>
      <c r="Q1166" s="128">
        <v>2</v>
      </c>
      <c r="R1166" s="128">
        <v>1</v>
      </c>
    </row>
    <row r="1167" spans="1:18" ht="27" customHeight="1" x14ac:dyDescent="0.25">
      <c r="A1167" s="594"/>
      <c r="B1167" s="594"/>
      <c r="C1167" s="528"/>
      <c r="D1167" s="276" t="s">
        <v>961</v>
      </c>
      <c r="E1167" s="358">
        <v>5</v>
      </c>
      <c r="F1167" s="210">
        <v>2300</v>
      </c>
      <c r="G1167" s="210">
        <f t="shared" si="91"/>
        <v>11500</v>
      </c>
      <c r="H1167" s="248"/>
      <c r="I1167" s="248"/>
      <c r="J1167" s="241"/>
      <c r="K1167" s="338"/>
      <c r="L1167" s="521" t="s">
        <v>247</v>
      </c>
      <c r="M1167" s="212">
        <v>15</v>
      </c>
      <c r="N1167" s="242" t="s">
        <v>125</v>
      </c>
      <c r="O1167" s="128">
        <v>3</v>
      </c>
      <c r="P1167" s="128">
        <v>6</v>
      </c>
      <c r="Q1167" s="128">
        <v>1</v>
      </c>
      <c r="R1167" s="128">
        <v>5</v>
      </c>
    </row>
    <row r="1168" spans="1:18" ht="27" customHeight="1" x14ac:dyDescent="0.25">
      <c r="A1168" s="594"/>
      <c r="B1168" s="594"/>
      <c r="C1168" s="528"/>
      <c r="D1168" s="276" t="s">
        <v>962</v>
      </c>
      <c r="E1168" s="358">
        <v>1</v>
      </c>
      <c r="F1168" s="210">
        <v>25000</v>
      </c>
      <c r="G1168" s="210">
        <f t="shared" si="91"/>
        <v>25000</v>
      </c>
      <c r="H1168" s="248"/>
      <c r="I1168" s="286"/>
      <c r="J1168" s="241"/>
      <c r="K1168" s="338"/>
      <c r="L1168" s="521"/>
      <c r="M1168" s="212">
        <v>15</v>
      </c>
      <c r="N1168" s="242" t="s">
        <v>125</v>
      </c>
      <c r="O1168" s="128">
        <v>3</v>
      </c>
      <c r="P1168" s="128">
        <v>6</v>
      </c>
      <c r="Q1168" s="128">
        <v>9</v>
      </c>
      <c r="R1168" s="128">
        <v>1</v>
      </c>
    </row>
    <row r="1169" spans="1:18" ht="27" customHeight="1" x14ac:dyDescent="0.25">
      <c r="A1169" s="594"/>
      <c r="B1169" s="594"/>
      <c r="C1169" s="528"/>
      <c r="D1169" s="276" t="s">
        <v>963</v>
      </c>
      <c r="E1169" s="358">
        <v>30</v>
      </c>
      <c r="F1169" s="223">
        <v>2100</v>
      </c>
      <c r="G1169" s="210">
        <f t="shared" si="91"/>
        <v>63000</v>
      </c>
      <c r="H1169" s="248"/>
      <c r="I1169" s="248"/>
      <c r="J1169" s="241"/>
      <c r="K1169" s="338"/>
      <c r="L1169" s="94" t="s">
        <v>247</v>
      </c>
      <c r="M1169" s="212">
        <v>15</v>
      </c>
      <c r="N1169" s="242" t="s">
        <v>125</v>
      </c>
      <c r="O1169" s="128">
        <v>3</v>
      </c>
      <c r="P1169" s="128">
        <v>6</v>
      </c>
      <c r="Q1169" s="128">
        <v>3</v>
      </c>
      <c r="R1169" s="128">
        <v>3</v>
      </c>
    </row>
    <row r="1170" spans="1:18" ht="30.75" customHeight="1" x14ac:dyDescent="0.25">
      <c r="A1170" s="594" t="s">
        <v>964</v>
      </c>
      <c r="B1170" s="594"/>
      <c r="C1170" s="164">
        <f>+SUM(G1170)</f>
        <v>40000</v>
      </c>
      <c r="D1170" s="276" t="s">
        <v>965</v>
      </c>
      <c r="E1170" s="358">
        <v>1</v>
      </c>
      <c r="F1170" s="223">
        <v>40000</v>
      </c>
      <c r="G1170" s="210">
        <f t="shared" si="91"/>
        <v>40000</v>
      </c>
      <c r="H1170" s="248"/>
      <c r="I1170" s="248"/>
      <c r="J1170" s="241"/>
      <c r="K1170" s="338"/>
      <c r="L1170" s="94" t="s">
        <v>247</v>
      </c>
      <c r="M1170" s="212">
        <v>15</v>
      </c>
      <c r="N1170" s="242" t="s">
        <v>125</v>
      </c>
      <c r="O1170" s="94">
        <v>2</v>
      </c>
      <c r="P1170" s="94">
        <v>2</v>
      </c>
      <c r="Q1170" s="94">
        <v>1</v>
      </c>
      <c r="R1170" s="94">
        <v>1</v>
      </c>
    </row>
    <row r="1171" spans="1:18" ht="25.5" customHeight="1" x14ac:dyDescent="0.25">
      <c r="A1171" s="285"/>
      <c r="B1171" s="285"/>
      <c r="C1171" s="374"/>
      <c r="D1171" s="276"/>
      <c r="E1171" s="306"/>
      <c r="F1171" s="306"/>
      <c r="G1171" s="120"/>
      <c r="H1171" s="176"/>
      <c r="I1171" s="176"/>
      <c r="J1171" s="94"/>
      <c r="K1171" s="252"/>
      <c r="L1171" s="94"/>
      <c r="M1171" s="212"/>
      <c r="N1171" s="242"/>
      <c r="O1171" s="94"/>
      <c r="P1171" s="94"/>
      <c r="Q1171" s="94"/>
      <c r="R1171" s="94"/>
    </row>
    <row r="1172" spans="1:18" ht="30" customHeight="1" x14ac:dyDescent="0.25">
      <c r="A1172" s="947" t="s">
        <v>435</v>
      </c>
      <c r="B1172" s="948"/>
      <c r="C1172" s="94"/>
      <c r="D1172" s="92"/>
      <c r="E1172" s="94"/>
      <c r="F1172" s="163"/>
      <c r="G1172" s="949"/>
      <c r="H1172" s="103"/>
      <c r="I1172" s="242"/>
      <c r="J1172" s="239"/>
      <c r="K1172" s="242"/>
      <c r="L1172" s="242"/>
      <c r="M1172" s="242"/>
      <c r="N1172" s="427"/>
      <c r="O1172" s="128"/>
      <c r="P1172" s="128"/>
      <c r="Q1172" s="128"/>
      <c r="R1172" s="128"/>
    </row>
    <row r="1173" spans="1:18" ht="18" customHeight="1" x14ac:dyDescent="0.25">
      <c r="A1173" s="463" t="s">
        <v>121</v>
      </c>
      <c r="B1173" s="463" t="s">
        <v>12</v>
      </c>
      <c r="C1173" s="463"/>
      <c r="D1173" s="464" t="s">
        <v>13</v>
      </c>
      <c r="E1173" s="464" t="s">
        <v>14</v>
      </c>
      <c r="F1173" s="464" t="s">
        <v>15</v>
      </c>
      <c r="G1173" s="464" t="s">
        <v>16</v>
      </c>
      <c r="H1173" s="464" t="s">
        <v>17</v>
      </c>
      <c r="I1173" s="464"/>
      <c r="J1173" s="464"/>
      <c r="K1173" s="464"/>
      <c r="L1173" s="463" t="s">
        <v>18</v>
      </c>
      <c r="M1173" s="463" t="s">
        <v>19</v>
      </c>
      <c r="N1173" s="463"/>
      <c r="O1173" s="463"/>
      <c r="P1173" s="463"/>
      <c r="Q1173" s="463"/>
      <c r="R1173" s="463"/>
    </row>
    <row r="1174" spans="1:18" ht="21.75" customHeight="1" x14ac:dyDescent="0.25">
      <c r="A1174" s="463"/>
      <c r="B1174" s="463"/>
      <c r="C1174" s="463"/>
      <c r="D1174" s="464"/>
      <c r="E1174" s="464"/>
      <c r="F1174" s="464"/>
      <c r="G1174" s="464"/>
      <c r="H1174" s="90" t="s">
        <v>20</v>
      </c>
      <c r="I1174" s="90" t="s">
        <v>37</v>
      </c>
      <c r="J1174" s="90" t="s">
        <v>21</v>
      </c>
      <c r="K1174" s="90" t="s">
        <v>22</v>
      </c>
      <c r="L1174" s="463"/>
      <c r="M1174" s="463"/>
      <c r="N1174" s="463"/>
      <c r="O1174" s="463"/>
      <c r="P1174" s="463"/>
      <c r="Q1174" s="463"/>
      <c r="R1174" s="463"/>
    </row>
    <row r="1175" spans="1:18" ht="132" customHeight="1" x14ac:dyDescent="0.25">
      <c r="A1175" s="288" t="s">
        <v>966</v>
      </c>
      <c r="B1175" s="466" t="s">
        <v>967</v>
      </c>
      <c r="C1175" s="466"/>
      <c r="D1175" s="94" t="s">
        <v>968</v>
      </c>
      <c r="E1175" s="94" t="s">
        <v>969</v>
      </c>
      <c r="F1175" s="289"/>
      <c r="G1175" s="290"/>
      <c r="H1175" s="291"/>
      <c r="I1175" s="291"/>
      <c r="J1175" s="291"/>
      <c r="K1175" s="290"/>
      <c r="L1175" s="292">
        <f>+SUM(C1192,C1194:C1204)</f>
        <v>11740000</v>
      </c>
      <c r="M1175" s="593"/>
      <c r="N1175" s="593"/>
      <c r="O1175" s="593"/>
      <c r="P1175" s="593"/>
      <c r="Q1175" s="593"/>
      <c r="R1175" s="593"/>
    </row>
    <row r="1176" spans="1:18" x14ac:dyDescent="0.25">
      <c r="A1176" s="950"/>
      <c r="B1176" s="255"/>
      <c r="C1176" s="255"/>
      <c r="D1176" s="94"/>
      <c r="E1176" s="94"/>
      <c r="F1176" s="289"/>
      <c r="G1176" s="290"/>
      <c r="H1176" s="291"/>
      <c r="I1176" s="291"/>
      <c r="J1176" s="291"/>
      <c r="K1176" s="290"/>
      <c r="L1176" s="951"/>
      <c r="M1176" s="293"/>
      <c r="N1176" s="293"/>
      <c r="O1176" s="293"/>
      <c r="P1176" s="293"/>
      <c r="Q1176" s="293"/>
      <c r="R1176" s="293"/>
    </row>
    <row r="1177" spans="1:18" ht="20.25" customHeight="1" x14ac:dyDescent="0.25">
      <c r="A1177" s="831" t="s">
        <v>165</v>
      </c>
      <c r="B1177" s="402"/>
      <c r="C1177" s="402"/>
      <c r="D1177" s="402"/>
      <c r="E1177" s="402"/>
      <c r="F1177" s="402"/>
      <c r="G1177" s="402"/>
      <c r="H1177" s="402"/>
      <c r="I1177" s="402"/>
      <c r="J1177" s="402"/>
      <c r="K1177" s="402"/>
      <c r="L1177" s="939"/>
      <c r="M1177" s="121"/>
      <c r="N1177" s="402"/>
      <c r="O1177" s="402"/>
      <c r="P1177" s="402"/>
      <c r="Q1177" s="402"/>
      <c r="R1177" s="402"/>
    </row>
    <row r="1178" spans="1:18" ht="19.5" customHeight="1" x14ac:dyDescent="0.25">
      <c r="A1178" s="463" t="s">
        <v>244</v>
      </c>
      <c r="B1178" s="463"/>
      <c r="C1178" s="464" t="s">
        <v>28</v>
      </c>
      <c r="D1178" s="464" t="s">
        <v>29</v>
      </c>
      <c r="E1178" s="464"/>
      <c r="F1178" s="464"/>
      <c r="G1178" s="464"/>
      <c r="H1178" s="464" t="s">
        <v>30</v>
      </c>
      <c r="I1178" s="464"/>
      <c r="J1178" s="464"/>
      <c r="K1178" s="464"/>
      <c r="L1178" s="463" t="s">
        <v>31</v>
      </c>
      <c r="M1178" s="464" t="s">
        <v>32</v>
      </c>
      <c r="N1178" s="464"/>
      <c r="O1178" s="464"/>
      <c r="P1178" s="464"/>
      <c r="Q1178" s="464"/>
      <c r="R1178" s="464"/>
    </row>
    <row r="1179" spans="1:18" ht="53.25" customHeight="1" x14ac:dyDescent="0.25">
      <c r="A1179" s="463"/>
      <c r="B1179" s="463"/>
      <c r="C1179" s="464"/>
      <c r="D1179" s="90" t="s">
        <v>33</v>
      </c>
      <c r="E1179" s="90" t="s">
        <v>34</v>
      </c>
      <c r="F1179" s="90" t="s">
        <v>35</v>
      </c>
      <c r="G1179" s="294" t="s">
        <v>36</v>
      </c>
      <c r="H1179" s="90" t="s">
        <v>20</v>
      </c>
      <c r="I1179" s="90" t="s">
        <v>37</v>
      </c>
      <c r="J1179" s="90" t="s">
        <v>21</v>
      </c>
      <c r="K1179" s="90" t="s">
        <v>22</v>
      </c>
      <c r="L1179" s="463"/>
      <c r="M1179" s="140" t="s">
        <v>38</v>
      </c>
      <c r="N1179" s="140" t="s">
        <v>39</v>
      </c>
      <c r="O1179" s="140" t="s">
        <v>40</v>
      </c>
      <c r="P1179" s="140" t="s">
        <v>41</v>
      </c>
      <c r="Q1179" s="140" t="s">
        <v>42</v>
      </c>
      <c r="R1179" s="140" t="s">
        <v>43</v>
      </c>
    </row>
    <row r="1180" spans="1:18" ht="22.15" customHeight="1" x14ac:dyDescent="0.25">
      <c r="A1180" s="592" t="s">
        <v>970</v>
      </c>
      <c r="B1180" s="592"/>
      <c r="C1180" s="952"/>
      <c r="D1180" s="295" t="s">
        <v>971</v>
      </c>
      <c r="E1180" s="258" t="s">
        <v>972</v>
      </c>
      <c r="F1180" s="296"/>
      <c r="G1180" s="297"/>
      <c r="H1180" s="298"/>
      <c r="I1180" s="298"/>
      <c r="J1180" s="298"/>
      <c r="K1180" s="298"/>
      <c r="L1180" s="953" t="s">
        <v>247</v>
      </c>
      <c r="M1180" s="261">
        <v>15</v>
      </c>
      <c r="N1180" s="258" t="s">
        <v>125</v>
      </c>
      <c r="O1180" s="261"/>
      <c r="P1180" s="261"/>
      <c r="Q1180" s="261"/>
      <c r="R1180" s="261"/>
    </row>
    <row r="1181" spans="1:18" ht="22.15" customHeight="1" x14ac:dyDescent="0.25">
      <c r="A1181" s="592"/>
      <c r="B1181" s="592"/>
      <c r="C1181" s="952"/>
      <c r="D1181" s="295" t="s">
        <v>973</v>
      </c>
      <c r="E1181" s="260">
        <v>10</v>
      </c>
      <c r="F1181" s="296">
        <v>36000</v>
      </c>
      <c r="G1181" s="297"/>
      <c r="H1181" s="298"/>
      <c r="I1181" s="298"/>
      <c r="J1181" s="298"/>
      <c r="K1181" s="298"/>
      <c r="L1181" s="953"/>
      <c r="M1181" s="261">
        <v>15</v>
      </c>
      <c r="N1181" s="258" t="s">
        <v>125</v>
      </c>
      <c r="O1181" s="261">
        <v>6</v>
      </c>
      <c r="P1181" s="261">
        <v>1</v>
      </c>
      <c r="Q1181" s="261">
        <v>3</v>
      </c>
      <c r="R1181" s="261">
        <v>1</v>
      </c>
    </row>
    <row r="1182" spans="1:18" ht="25.9" customHeight="1" x14ac:dyDescent="0.25">
      <c r="A1182" s="592"/>
      <c r="B1182" s="592"/>
      <c r="C1182" s="952"/>
      <c r="D1182" s="295" t="s">
        <v>974</v>
      </c>
      <c r="E1182" s="260">
        <v>40</v>
      </c>
      <c r="F1182" s="296"/>
      <c r="G1182" s="297"/>
      <c r="H1182" s="298"/>
      <c r="I1182" s="298"/>
      <c r="J1182" s="298"/>
      <c r="K1182" s="298"/>
      <c r="L1182" s="953"/>
      <c r="M1182" s="261">
        <v>15</v>
      </c>
      <c r="N1182" s="258" t="s">
        <v>125</v>
      </c>
      <c r="O1182" s="261"/>
      <c r="P1182" s="261"/>
      <c r="Q1182" s="261"/>
      <c r="R1182" s="261"/>
    </row>
    <row r="1183" spans="1:18" ht="22.15" customHeight="1" x14ac:dyDescent="0.25">
      <c r="A1183" s="592"/>
      <c r="B1183" s="592"/>
      <c r="C1183" s="952"/>
      <c r="D1183" s="295" t="s">
        <v>975</v>
      </c>
      <c r="E1183" s="299">
        <v>1000</v>
      </c>
      <c r="F1183" s="296"/>
      <c r="G1183" s="297"/>
      <c r="H1183" s="298"/>
      <c r="I1183" s="298"/>
      <c r="J1183" s="298"/>
      <c r="K1183" s="298"/>
      <c r="L1183" s="953"/>
      <c r="M1183" s="261">
        <v>15</v>
      </c>
      <c r="N1183" s="258" t="s">
        <v>125</v>
      </c>
      <c r="O1183" s="261"/>
      <c r="P1183" s="261"/>
      <c r="Q1183" s="261"/>
      <c r="R1183" s="261"/>
    </row>
    <row r="1184" spans="1:18" ht="24.6" customHeight="1" x14ac:dyDescent="0.25">
      <c r="A1184" s="592"/>
      <c r="B1184" s="592"/>
      <c r="C1184" s="952"/>
      <c r="D1184" s="295" t="s">
        <v>976</v>
      </c>
      <c r="E1184" s="260">
        <v>100</v>
      </c>
      <c r="F1184" s="296"/>
      <c r="G1184" s="297"/>
      <c r="H1184" s="298"/>
      <c r="I1184" s="298"/>
      <c r="J1184" s="298"/>
      <c r="K1184" s="298"/>
      <c r="L1184" s="953"/>
      <c r="M1184" s="261">
        <v>15</v>
      </c>
      <c r="N1184" s="258" t="s">
        <v>125</v>
      </c>
      <c r="O1184" s="261"/>
      <c r="P1184" s="261"/>
      <c r="Q1184" s="261"/>
      <c r="R1184" s="261"/>
    </row>
    <row r="1185" spans="1:18" ht="25.9" customHeight="1" x14ac:dyDescent="0.25">
      <c r="A1185" s="592"/>
      <c r="B1185" s="592"/>
      <c r="C1185" s="952"/>
      <c r="D1185" s="300" t="s">
        <v>977</v>
      </c>
      <c r="E1185" s="301">
        <v>50</v>
      </c>
      <c r="F1185" s="302"/>
      <c r="G1185" s="297"/>
      <c r="H1185" s="257"/>
      <c r="I1185" s="257"/>
      <c r="J1185" s="303"/>
      <c r="K1185" s="298"/>
      <c r="L1185" s="953"/>
      <c r="M1185" s="261">
        <v>15</v>
      </c>
      <c r="N1185" s="258" t="s">
        <v>125</v>
      </c>
      <c r="O1185" s="260">
        <v>3</v>
      </c>
      <c r="P1185" s="260">
        <v>1</v>
      </c>
      <c r="Q1185" s="260">
        <v>1</v>
      </c>
      <c r="R1185" s="260">
        <v>1</v>
      </c>
    </row>
    <row r="1186" spans="1:18" ht="22.15" customHeight="1" x14ac:dyDescent="0.25">
      <c r="A1186" s="592"/>
      <c r="B1186" s="592"/>
      <c r="C1186" s="952"/>
      <c r="D1186" s="300" t="s">
        <v>978</v>
      </c>
      <c r="E1186" s="301">
        <v>100</v>
      </c>
      <c r="F1186" s="302"/>
      <c r="G1186" s="297"/>
      <c r="H1186" s="257"/>
      <c r="I1186" s="257"/>
      <c r="J1186" s="303"/>
      <c r="K1186" s="298"/>
      <c r="L1186" s="953"/>
      <c r="M1186" s="261">
        <v>15</v>
      </c>
      <c r="N1186" s="258" t="s">
        <v>125</v>
      </c>
      <c r="O1186" s="260"/>
      <c r="P1186" s="260"/>
      <c r="Q1186" s="260"/>
      <c r="R1186" s="260"/>
    </row>
    <row r="1187" spans="1:18" ht="22.15" customHeight="1" x14ac:dyDescent="0.25">
      <c r="A1187" s="592"/>
      <c r="B1187" s="592"/>
      <c r="C1187" s="952"/>
      <c r="D1187" s="300" t="s">
        <v>979</v>
      </c>
      <c r="E1187" s="301">
        <v>100</v>
      </c>
      <c r="F1187" s="302"/>
      <c r="G1187" s="297"/>
      <c r="H1187" s="257"/>
      <c r="I1187" s="257"/>
      <c r="J1187" s="303"/>
      <c r="K1187" s="298"/>
      <c r="L1187" s="953"/>
      <c r="M1187" s="261">
        <v>15</v>
      </c>
      <c r="N1187" s="258" t="s">
        <v>125</v>
      </c>
      <c r="O1187" s="260"/>
      <c r="P1187" s="260"/>
      <c r="Q1187" s="260"/>
      <c r="R1187" s="260"/>
    </row>
    <row r="1188" spans="1:18" ht="33" customHeight="1" x14ac:dyDescent="0.25">
      <c r="A1188" s="592"/>
      <c r="B1188" s="592"/>
      <c r="C1188" s="952"/>
      <c r="D1188" s="300" t="s">
        <v>980</v>
      </c>
      <c r="E1188" s="301">
        <v>792</v>
      </c>
      <c r="F1188" s="302"/>
      <c r="G1188" s="297"/>
      <c r="H1188" s="257"/>
      <c r="I1188" s="257"/>
      <c r="J1188" s="303"/>
      <c r="K1188" s="298"/>
      <c r="L1188" s="953"/>
      <c r="M1188" s="261">
        <v>15</v>
      </c>
      <c r="N1188" s="258" t="s">
        <v>125</v>
      </c>
      <c r="O1188" s="260"/>
      <c r="P1188" s="260"/>
      <c r="Q1188" s="260"/>
      <c r="R1188" s="260"/>
    </row>
    <row r="1189" spans="1:18" ht="23.45" customHeight="1" x14ac:dyDescent="0.25">
      <c r="A1189" s="592"/>
      <c r="B1189" s="592"/>
      <c r="C1189" s="952"/>
      <c r="D1189" s="304" t="s">
        <v>981</v>
      </c>
      <c r="E1189" s="301">
        <v>6000</v>
      </c>
      <c r="F1189" s="302"/>
      <c r="G1189" s="297"/>
      <c r="H1189" s="257"/>
      <c r="I1189" s="257"/>
      <c r="J1189" s="303"/>
      <c r="K1189" s="298"/>
      <c r="L1189" s="953"/>
      <c r="M1189" s="261">
        <v>15</v>
      </c>
      <c r="N1189" s="258" t="s">
        <v>125</v>
      </c>
      <c r="O1189" s="305">
        <v>2</v>
      </c>
      <c r="P1189" s="305">
        <v>3</v>
      </c>
      <c r="Q1189" s="305">
        <v>9</v>
      </c>
      <c r="R1189" s="305">
        <v>2</v>
      </c>
    </row>
    <row r="1190" spans="1:18" ht="24.6" customHeight="1" x14ac:dyDescent="0.25">
      <c r="A1190" s="592"/>
      <c r="B1190" s="592"/>
      <c r="C1190" s="952"/>
      <c r="D1190" s="304" t="s">
        <v>982</v>
      </c>
      <c r="E1190" s="301">
        <v>500</v>
      </c>
      <c r="F1190" s="302"/>
      <c r="G1190" s="297"/>
      <c r="H1190" s="257"/>
      <c r="I1190" s="257"/>
      <c r="J1190" s="303"/>
      <c r="K1190" s="298"/>
      <c r="L1190" s="953"/>
      <c r="M1190" s="261">
        <v>15</v>
      </c>
      <c r="N1190" s="258" t="s">
        <v>125</v>
      </c>
      <c r="O1190" s="305"/>
      <c r="P1190" s="305"/>
      <c r="Q1190" s="305"/>
      <c r="R1190" s="305"/>
    </row>
    <row r="1191" spans="1:18" ht="18" customHeight="1" x14ac:dyDescent="0.25">
      <c r="A1191" s="592"/>
      <c r="B1191" s="592"/>
      <c r="C1191" s="952"/>
      <c r="D1191" s="300" t="s">
        <v>983</v>
      </c>
      <c r="E1191" s="301">
        <v>500</v>
      </c>
      <c r="F1191" s="302"/>
      <c r="G1191" s="297"/>
      <c r="H1191" s="257"/>
      <c r="I1191" s="257"/>
      <c r="J1191" s="303"/>
      <c r="K1191" s="298"/>
      <c r="L1191" s="953"/>
      <c r="M1191" s="261">
        <v>15</v>
      </c>
      <c r="N1191" s="258" t="s">
        <v>125</v>
      </c>
      <c r="O1191" s="305"/>
      <c r="P1191" s="305"/>
      <c r="Q1191" s="305"/>
      <c r="R1191" s="305"/>
    </row>
    <row r="1192" spans="1:18" ht="73.900000000000006" customHeight="1" x14ac:dyDescent="0.25">
      <c r="A1192" s="494" t="s">
        <v>984</v>
      </c>
      <c r="B1192" s="494"/>
      <c r="C1192" s="96">
        <f>+SUM(G1192)</f>
        <v>100000</v>
      </c>
      <c r="D1192" s="99" t="s">
        <v>985</v>
      </c>
      <c r="E1192" s="176">
        <v>1</v>
      </c>
      <c r="F1192" s="96">
        <v>100000</v>
      </c>
      <c r="G1192" s="96">
        <f>+F1192*E1192</f>
        <v>100000</v>
      </c>
      <c r="H1192" s="176" t="s">
        <v>1</v>
      </c>
      <c r="I1192" s="176" t="s">
        <v>1</v>
      </c>
      <c r="J1192" s="306" t="s">
        <v>1</v>
      </c>
      <c r="K1192" s="176" t="s">
        <v>1</v>
      </c>
      <c r="L1192" s="176" t="s">
        <v>247</v>
      </c>
      <c r="M1192" s="261">
        <v>15</v>
      </c>
      <c r="N1192" s="258" t="s">
        <v>125</v>
      </c>
      <c r="O1192" s="307">
        <v>2</v>
      </c>
      <c r="P1192" s="307">
        <v>7</v>
      </c>
      <c r="Q1192" s="307">
        <v>2</v>
      </c>
      <c r="R1192" s="307">
        <v>1</v>
      </c>
    </row>
    <row r="1193" spans="1:18" ht="120" customHeight="1" x14ac:dyDescent="0.25">
      <c r="A1193" s="509" t="s">
        <v>986</v>
      </c>
      <c r="B1193" s="509"/>
      <c r="C1193" s="509"/>
      <c r="D1193" s="509"/>
      <c r="E1193" s="509"/>
      <c r="F1193" s="509"/>
      <c r="G1193" s="509"/>
      <c r="H1193" s="509"/>
      <c r="I1193" s="509"/>
      <c r="J1193" s="509"/>
      <c r="K1193" s="509"/>
      <c r="L1193" s="509"/>
      <c r="M1193" s="509"/>
      <c r="N1193" s="509"/>
      <c r="O1193" s="509"/>
      <c r="P1193" s="509"/>
      <c r="Q1193" s="509"/>
      <c r="R1193" s="509"/>
    </row>
    <row r="1194" spans="1:18" ht="160.15" customHeight="1" x14ac:dyDescent="0.25">
      <c r="A1194" s="494" t="s">
        <v>987</v>
      </c>
      <c r="B1194" s="494"/>
      <c r="C1194" s="96">
        <f t="shared" ref="C1194:C1203" si="92">+SUM(G1194)</f>
        <v>1000000</v>
      </c>
      <c r="D1194" s="285" t="s">
        <v>988</v>
      </c>
      <c r="E1194" s="176">
        <v>50</v>
      </c>
      <c r="F1194" s="253">
        <v>20000</v>
      </c>
      <c r="G1194" s="96">
        <f t="shared" ref="G1194:G1204" si="93">+F1194*E1194</f>
        <v>1000000</v>
      </c>
      <c r="H1194" s="176" t="s">
        <v>1</v>
      </c>
      <c r="I1194" s="120" t="s">
        <v>1</v>
      </c>
      <c r="J1194" s="176" t="s">
        <v>1</v>
      </c>
      <c r="K1194" s="176" t="s">
        <v>1</v>
      </c>
      <c r="L1194" s="176" t="s">
        <v>247</v>
      </c>
      <c r="M1194" s="128">
        <v>15</v>
      </c>
      <c r="N1194" s="128" t="s">
        <v>125</v>
      </c>
      <c r="O1194" s="128">
        <v>3</v>
      </c>
      <c r="P1194" s="128">
        <v>9</v>
      </c>
      <c r="Q1194" s="128">
        <v>2</v>
      </c>
      <c r="R1194" s="128">
        <v>1</v>
      </c>
    </row>
    <row r="1195" spans="1:18" ht="207.6" customHeight="1" x14ac:dyDescent="0.25">
      <c r="A1195" s="494" t="s">
        <v>989</v>
      </c>
      <c r="B1195" s="494"/>
      <c r="C1195" s="96">
        <f t="shared" si="92"/>
        <v>2620000</v>
      </c>
      <c r="D1195" s="285" t="s">
        <v>988</v>
      </c>
      <c r="E1195" s="176">
        <v>131</v>
      </c>
      <c r="F1195" s="253">
        <v>20000</v>
      </c>
      <c r="G1195" s="96">
        <f t="shared" si="93"/>
        <v>2620000</v>
      </c>
      <c r="H1195" s="176" t="s">
        <v>1</v>
      </c>
      <c r="I1195" s="120" t="s">
        <v>1</v>
      </c>
      <c r="J1195" s="176" t="s">
        <v>1</v>
      </c>
      <c r="K1195" s="176" t="s">
        <v>1</v>
      </c>
      <c r="L1195" s="176" t="s">
        <v>247</v>
      </c>
      <c r="M1195" s="128">
        <v>15</v>
      </c>
      <c r="N1195" s="128" t="s">
        <v>125</v>
      </c>
      <c r="O1195" s="128">
        <v>3</v>
      </c>
      <c r="P1195" s="128">
        <v>9</v>
      </c>
      <c r="Q1195" s="128">
        <v>2</v>
      </c>
      <c r="R1195" s="128">
        <v>1</v>
      </c>
    </row>
    <row r="1196" spans="1:18" ht="121.9" customHeight="1" x14ac:dyDescent="0.25">
      <c r="A1196" s="494" t="s">
        <v>990</v>
      </c>
      <c r="B1196" s="494"/>
      <c r="C1196" s="96">
        <f t="shared" si="92"/>
        <v>2080000</v>
      </c>
      <c r="D1196" s="285" t="s">
        <v>991</v>
      </c>
      <c r="E1196" s="176">
        <v>104</v>
      </c>
      <c r="F1196" s="253">
        <v>20000</v>
      </c>
      <c r="G1196" s="96">
        <f t="shared" si="93"/>
        <v>2080000</v>
      </c>
      <c r="H1196" s="176" t="s">
        <v>1</v>
      </c>
      <c r="I1196" s="120" t="s">
        <v>1</v>
      </c>
      <c r="J1196" s="176" t="s">
        <v>1</v>
      </c>
      <c r="K1196" s="176" t="s">
        <v>1</v>
      </c>
      <c r="L1196" s="176" t="s">
        <v>247</v>
      </c>
      <c r="M1196" s="128">
        <v>15</v>
      </c>
      <c r="N1196" s="128" t="s">
        <v>125</v>
      </c>
      <c r="O1196" s="176">
        <v>3</v>
      </c>
      <c r="P1196" s="176">
        <v>1</v>
      </c>
      <c r="Q1196" s="176">
        <v>1</v>
      </c>
      <c r="R1196" s="176">
        <v>1</v>
      </c>
    </row>
    <row r="1197" spans="1:18" ht="202.15" customHeight="1" x14ac:dyDescent="0.25">
      <c r="A1197" s="546" t="s">
        <v>992</v>
      </c>
      <c r="B1197" s="546"/>
      <c r="C1197" s="96">
        <f t="shared" si="92"/>
        <v>1660000</v>
      </c>
      <c r="D1197" s="285" t="s">
        <v>993</v>
      </c>
      <c r="E1197" s="176">
        <v>83</v>
      </c>
      <c r="F1197" s="253">
        <v>20000</v>
      </c>
      <c r="G1197" s="96">
        <f t="shared" si="93"/>
        <v>1660000</v>
      </c>
      <c r="H1197" s="176" t="s">
        <v>1</v>
      </c>
      <c r="I1197" s="120" t="s">
        <v>1</v>
      </c>
      <c r="J1197" s="176" t="s">
        <v>1</v>
      </c>
      <c r="K1197" s="176" t="s">
        <v>1</v>
      </c>
      <c r="L1197" s="176" t="s">
        <v>247</v>
      </c>
      <c r="M1197" s="128">
        <v>15</v>
      </c>
      <c r="N1197" s="128" t="s">
        <v>125</v>
      </c>
      <c r="O1197" s="176">
        <v>3</v>
      </c>
      <c r="P1197" s="128">
        <v>9</v>
      </c>
      <c r="Q1197" s="128">
        <v>2</v>
      </c>
      <c r="R1197" s="128">
        <v>1</v>
      </c>
    </row>
    <row r="1198" spans="1:18" ht="109.9" customHeight="1" x14ac:dyDescent="0.25">
      <c r="A1198" s="546" t="s">
        <v>994</v>
      </c>
      <c r="B1198" s="546"/>
      <c r="C1198" s="164">
        <f t="shared" si="92"/>
        <v>240000</v>
      </c>
      <c r="D1198" s="285" t="s">
        <v>988</v>
      </c>
      <c r="E1198" s="176">
        <v>12</v>
      </c>
      <c r="F1198" s="253">
        <v>20000</v>
      </c>
      <c r="G1198" s="96">
        <f t="shared" si="93"/>
        <v>240000</v>
      </c>
      <c r="H1198" s="176" t="s">
        <v>1</v>
      </c>
      <c r="I1198" s="120" t="s">
        <v>1</v>
      </c>
      <c r="J1198" s="176" t="s">
        <v>1</v>
      </c>
      <c r="K1198" s="176" t="s">
        <v>1</v>
      </c>
      <c r="L1198" s="176" t="s">
        <v>247</v>
      </c>
      <c r="M1198" s="128">
        <v>15</v>
      </c>
      <c r="N1198" s="128" t="s">
        <v>125</v>
      </c>
      <c r="O1198" s="176">
        <v>3</v>
      </c>
      <c r="P1198" s="128">
        <v>9</v>
      </c>
      <c r="Q1198" s="309">
        <v>2</v>
      </c>
      <c r="R1198" s="309">
        <v>1</v>
      </c>
    </row>
    <row r="1199" spans="1:18" ht="302.45" customHeight="1" x14ac:dyDescent="0.25">
      <c r="A1199" s="494" t="s">
        <v>995</v>
      </c>
      <c r="B1199" s="494"/>
      <c r="C1199" s="164">
        <f t="shared" si="92"/>
        <v>3180000</v>
      </c>
      <c r="D1199" s="285" t="s">
        <v>996</v>
      </c>
      <c r="E1199" s="176">
        <v>159</v>
      </c>
      <c r="F1199" s="253">
        <v>20000</v>
      </c>
      <c r="G1199" s="96">
        <f t="shared" si="93"/>
        <v>3180000</v>
      </c>
      <c r="H1199" s="176" t="s">
        <v>1</v>
      </c>
      <c r="I1199" s="120" t="s">
        <v>1</v>
      </c>
      <c r="J1199" s="176" t="s">
        <v>1</v>
      </c>
      <c r="K1199" s="176" t="s">
        <v>1</v>
      </c>
      <c r="L1199" s="176" t="s">
        <v>247</v>
      </c>
      <c r="M1199" s="128">
        <v>15</v>
      </c>
      <c r="N1199" s="128" t="s">
        <v>125</v>
      </c>
      <c r="O1199" s="176">
        <v>3</v>
      </c>
      <c r="P1199" s="128">
        <v>9</v>
      </c>
      <c r="Q1199" s="128">
        <v>2</v>
      </c>
      <c r="R1199" s="128">
        <v>1</v>
      </c>
    </row>
    <row r="1200" spans="1:18" ht="79.150000000000006" customHeight="1" x14ac:dyDescent="0.25">
      <c r="A1200" s="494" t="s">
        <v>997</v>
      </c>
      <c r="B1200" s="494"/>
      <c r="C1200" s="96">
        <f t="shared" si="92"/>
        <v>200000</v>
      </c>
      <c r="D1200" s="99" t="s">
        <v>900</v>
      </c>
      <c r="E1200" s="176">
        <v>10</v>
      </c>
      <c r="F1200" s="253">
        <v>20000</v>
      </c>
      <c r="G1200" s="96">
        <f t="shared" si="93"/>
        <v>200000</v>
      </c>
      <c r="H1200" s="176" t="s">
        <v>1</v>
      </c>
      <c r="I1200" s="120" t="s">
        <v>1</v>
      </c>
      <c r="J1200" s="176" t="s">
        <v>1</v>
      </c>
      <c r="K1200" s="176" t="s">
        <v>1</v>
      </c>
      <c r="L1200" s="176" t="s">
        <v>247</v>
      </c>
      <c r="M1200" s="128">
        <v>15</v>
      </c>
      <c r="N1200" s="128" t="s">
        <v>125</v>
      </c>
      <c r="O1200" s="176">
        <v>3</v>
      </c>
      <c r="P1200" s="128">
        <v>9</v>
      </c>
      <c r="Q1200" s="128">
        <v>2</v>
      </c>
      <c r="R1200" s="128">
        <v>1</v>
      </c>
    </row>
    <row r="1201" spans="1:18" ht="96.6" customHeight="1" x14ac:dyDescent="0.25">
      <c r="A1201" s="494" t="s">
        <v>998</v>
      </c>
      <c r="B1201" s="494"/>
      <c r="C1201" s="96">
        <f t="shared" si="92"/>
        <v>160000</v>
      </c>
      <c r="D1201" s="126" t="s">
        <v>900</v>
      </c>
      <c r="E1201" s="128">
        <v>8</v>
      </c>
      <c r="F1201" s="253">
        <v>20000</v>
      </c>
      <c r="G1201" s="96">
        <f t="shared" si="93"/>
        <v>160000</v>
      </c>
      <c r="H1201" s="176" t="s">
        <v>1</v>
      </c>
      <c r="I1201" s="120" t="s">
        <v>1</v>
      </c>
      <c r="J1201" s="176" t="s">
        <v>1</v>
      </c>
      <c r="K1201" s="176" t="s">
        <v>1</v>
      </c>
      <c r="L1201" s="176" t="s">
        <v>247</v>
      </c>
      <c r="M1201" s="128">
        <v>15</v>
      </c>
      <c r="N1201" s="128" t="s">
        <v>125</v>
      </c>
      <c r="O1201" s="176">
        <v>3</v>
      </c>
      <c r="P1201" s="128">
        <v>9</v>
      </c>
      <c r="Q1201" s="128">
        <v>2</v>
      </c>
      <c r="R1201" s="128">
        <v>1</v>
      </c>
    </row>
    <row r="1202" spans="1:18" ht="109.9" customHeight="1" x14ac:dyDescent="0.25">
      <c r="A1202" s="516" t="s">
        <v>999</v>
      </c>
      <c r="B1202" s="516"/>
      <c r="C1202" s="256">
        <f t="shared" si="92"/>
        <v>180000</v>
      </c>
      <c r="D1202" s="310" t="s">
        <v>900</v>
      </c>
      <c r="E1202" s="280">
        <v>9</v>
      </c>
      <c r="F1202" s="245">
        <v>20000</v>
      </c>
      <c r="G1202" s="96">
        <f t="shared" si="93"/>
        <v>180000</v>
      </c>
      <c r="H1202" s="176" t="s">
        <v>1</v>
      </c>
      <c r="I1202" s="120" t="s">
        <v>1</v>
      </c>
      <c r="J1202" s="176" t="s">
        <v>1</v>
      </c>
      <c r="K1202" s="176" t="s">
        <v>1</v>
      </c>
      <c r="L1202" s="280" t="s">
        <v>247</v>
      </c>
      <c r="M1202" s="212">
        <v>15</v>
      </c>
      <c r="N1202" s="212" t="s">
        <v>125</v>
      </c>
      <c r="O1202" s="280">
        <v>3</v>
      </c>
      <c r="P1202" s="212">
        <v>9</v>
      </c>
      <c r="Q1202" s="212">
        <v>2</v>
      </c>
      <c r="R1202" s="128">
        <v>1</v>
      </c>
    </row>
    <row r="1203" spans="1:18" ht="82.9" customHeight="1" x14ac:dyDescent="0.25">
      <c r="A1203" s="516" t="s">
        <v>1000</v>
      </c>
      <c r="B1203" s="516"/>
      <c r="C1203" s="256">
        <f t="shared" si="92"/>
        <v>260000</v>
      </c>
      <c r="D1203" s="310" t="s">
        <v>900</v>
      </c>
      <c r="E1203" s="280">
        <v>13</v>
      </c>
      <c r="F1203" s="245">
        <v>20000</v>
      </c>
      <c r="G1203" s="96">
        <f t="shared" si="93"/>
        <v>260000</v>
      </c>
      <c r="H1203" s="176" t="s">
        <v>1</v>
      </c>
      <c r="I1203" s="120" t="s">
        <v>1</v>
      </c>
      <c r="J1203" s="176" t="s">
        <v>1</v>
      </c>
      <c r="K1203" s="176" t="s">
        <v>1</v>
      </c>
      <c r="L1203" s="280" t="s">
        <v>247</v>
      </c>
      <c r="M1203" s="212">
        <v>15</v>
      </c>
      <c r="N1203" s="212" t="s">
        <v>125</v>
      </c>
      <c r="O1203" s="280">
        <v>3</v>
      </c>
      <c r="P1203" s="212">
        <v>9</v>
      </c>
      <c r="Q1203" s="212">
        <v>2</v>
      </c>
      <c r="R1203" s="128">
        <v>1</v>
      </c>
    </row>
    <row r="1204" spans="1:18" ht="48.75" customHeight="1" x14ac:dyDescent="0.25">
      <c r="A1204" s="494" t="s">
        <v>1001</v>
      </c>
      <c r="B1204" s="494"/>
      <c r="C1204" s="164">
        <f>+SUM(G1204)</f>
        <v>60000</v>
      </c>
      <c r="D1204" s="285" t="s">
        <v>1002</v>
      </c>
      <c r="E1204" s="176">
        <v>240</v>
      </c>
      <c r="F1204" s="96">
        <v>250</v>
      </c>
      <c r="G1204" s="96">
        <f t="shared" si="93"/>
        <v>60000</v>
      </c>
      <c r="H1204" s="176" t="s">
        <v>1</v>
      </c>
      <c r="I1204" s="306" t="s">
        <v>1</v>
      </c>
      <c r="J1204" s="306" t="s">
        <v>1</v>
      </c>
      <c r="K1204" s="306" t="s">
        <v>1</v>
      </c>
      <c r="L1204" s="176" t="s">
        <v>247</v>
      </c>
      <c r="M1204" s="128">
        <v>15</v>
      </c>
      <c r="N1204" s="128" t="s">
        <v>125</v>
      </c>
      <c r="O1204" s="176">
        <v>3</v>
      </c>
      <c r="P1204" s="176">
        <v>7</v>
      </c>
      <c r="Q1204" s="176">
        <v>1</v>
      </c>
      <c r="R1204" s="128">
        <v>1</v>
      </c>
    </row>
    <row r="1205" spans="1:18" ht="32.450000000000003" customHeight="1" x14ac:dyDescent="0.25">
      <c r="A1205" s="310"/>
      <c r="B1205" s="310"/>
      <c r="C1205" s="859"/>
      <c r="D1205" s="262"/>
      <c r="E1205" s="358"/>
      <c r="F1205" s="358"/>
      <c r="G1205" s="954"/>
      <c r="H1205" s="782"/>
      <c r="I1205" s="782"/>
      <c r="J1205" s="782"/>
      <c r="K1205" s="782"/>
      <c r="L1205" s="955"/>
      <c r="M1205" s="782"/>
      <c r="N1205" s="782"/>
      <c r="O1205" s="782"/>
      <c r="P1205" s="782"/>
      <c r="Q1205" s="782"/>
      <c r="R1205" s="782"/>
    </row>
    <row r="1206" spans="1:18" x14ac:dyDescent="0.25">
      <c r="A1206" s="937" t="s">
        <v>1003</v>
      </c>
      <c r="B1206" s="937"/>
      <c r="C1206" s="937"/>
      <c r="D1206" s="937"/>
      <c r="E1206" s="937"/>
      <c r="F1206" s="937"/>
      <c r="G1206" s="937"/>
      <c r="H1206" s="937"/>
      <c r="I1206" s="937"/>
      <c r="J1206" s="937"/>
      <c r="K1206" s="937"/>
      <c r="L1206" s="937"/>
      <c r="M1206" s="937"/>
      <c r="N1206" s="937"/>
      <c r="O1206" s="937"/>
      <c r="P1206" s="937"/>
      <c r="Q1206" s="937"/>
      <c r="R1206" s="937"/>
    </row>
    <row r="1207" spans="1:18" x14ac:dyDescent="0.25">
      <c r="A1207" s="202"/>
      <c r="B1207" s="202"/>
      <c r="C1207" s="202"/>
      <c r="D1207" s="202"/>
      <c r="E1207" s="202"/>
      <c r="F1207" s="202"/>
      <c r="G1207" s="202"/>
      <c r="H1207" s="202"/>
      <c r="I1207" s="202"/>
      <c r="J1207" s="202"/>
      <c r="K1207" s="202"/>
      <c r="L1207" s="230"/>
      <c r="M1207" s="202"/>
      <c r="N1207" s="202"/>
      <c r="O1207" s="202"/>
      <c r="P1207" s="202"/>
      <c r="Q1207" s="202"/>
      <c r="R1207" s="202"/>
    </row>
    <row r="1208" spans="1:18" x14ac:dyDescent="0.25">
      <c r="A1208" s="831" t="s">
        <v>11</v>
      </c>
      <c r="B1208" s="831"/>
      <c r="C1208" s="831"/>
      <c r="D1208" s="831"/>
      <c r="E1208" s="831"/>
      <c r="F1208" s="831"/>
      <c r="G1208" s="831"/>
      <c r="H1208" s="831"/>
      <c r="I1208" s="831"/>
      <c r="J1208" s="831"/>
      <c r="K1208" s="831"/>
      <c r="L1208" s="938"/>
      <c r="M1208" s="831"/>
      <c r="N1208" s="831"/>
      <c r="O1208" s="831"/>
      <c r="P1208" s="831"/>
      <c r="Q1208" s="831"/>
      <c r="R1208" s="831"/>
    </row>
    <row r="1209" spans="1:18" x14ac:dyDescent="0.25">
      <c r="A1209" s="463" t="s">
        <v>121</v>
      </c>
      <c r="B1209" s="463" t="s">
        <v>12</v>
      </c>
      <c r="C1209" s="463"/>
      <c r="D1209" s="464" t="s">
        <v>13</v>
      </c>
      <c r="E1209" s="464" t="s">
        <v>14</v>
      </c>
      <c r="F1209" s="464" t="s">
        <v>15</v>
      </c>
      <c r="G1209" s="464" t="s">
        <v>16</v>
      </c>
      <c r="H1209" s="464" t="s">
        <v>17</v>
      </c>
      <c r="I1209" s="464"/>
      <c r="J1209" s="464"/>
      <c r="K1209" s="464"/>
      <c r="L1209" s="463" t="s">
        <v>18</v>
      </c>
      <c r="M1209" s="463" t="s">
        <v>19</v>
      </c>
      <c r="N1209" s="463"/>
      <c r="O1209" s="463"/>
      <c r="P1209" s="463"/>
      <c r="Q1209" s="463"/>
      <c r="R1209" s="463"/>
    </row>
    <row r="1210" spans="1:18" x14ac:dyDescent="0.25">
      <c r="A1210" s="463"/>
      <c r="B1210" s="463"/>
      <c r="C1210" s="463"/>
      <c r="D1210" s="464"/>
      <c r="E1210" s="464"/>
      <c r="F1210" s="464"/>
      <c r="G1210" s="464"/>
      <c r="H1210" s="90" t="s">
        <v>20</v>
      </c>
      <c r="I1210" s="90" t="s">
        <v>37</v>
      </c>
      <c r="J1210" s="90" t="s">
        <v>21</v>
      </c>
      <c r="K1210" s="90" t="s">
        <v>22</v>
      </c>
      <c r="L1210" s="463"/>
      <c r="M1210" s="463"/>
      <c r="N1210" s="463"/>
      <c r="O1210" s="463"/>
      <c r="P1210" s="463"/>
      <c r="Q1210" s="463"/>
      <c r="R1210" s="463"/>
    </row>
    <row r="1211" spans="1:18" ht="153" customHeight="1" x14ac:dyDescent="0.25">
      <c r="A1211" s="99" t="s">
        <v>1004</v>
      </c>
      <c r="B1211" s="494" t="s">
        <v>1005</v>
      </c>
      <c r="C1211" s="494"/>
      <c r="D1211" s="118" t="s">
        <v>295</v>
      </c>
      <c r="E1211" s="118" t="s">
        <v>1006</v>
      </c>
      <c r="F1211" s="128"/>
      <c r="G1211" s="311"/>
      <c r="H1211" s="312"/>
      <c r="I1211" s="312"/>
      <c r="J1211" s="312"/>
      <c r="K1211" s="312"/>
      <c r="L1211" s="183">
        <f>+C1217+C1218+C1229+C1232+C1243</f>
        <v>880225</v>
      </c>
      <c r="M1211" s="580"/>
      <c r="N1211" s="580"/>
      <c r="O1211" s="580"/>
      <c r="P1211" s="580"/>
      <c r="Q1211" s="580"/>
      <c r="R1211" s="580"/>
    </row>
    <row r="1212" spans="1:18" ht="21" customHeight="1" x14ac:dyDescent="0.25">
      <c r="A1212" s="845"/>
      <c r="B1212" s="118"/>
      <c r="C1212" s="118"/>
      <c r="D1212" s="118"/>
      <c r="E1212" s="128"/>
      <c r="F1212" s="311"/>
      <c r="G1212" s="312"/>
      <c r="H1212" s="312"/>
      <c r="I1212" s="312"/>
      <c r="J1212" s="312"/>
      <c r="K1212" s="322"/>
      <c r="L1212" s="322"/>
      <c r="M1212" s="118"/>
      <c r="N1212" s="118"/>
      <c r="O1212" s="118"/>
      <c r="P1212" s="118"/>
      <c r="Q1212" s="118"/>
      <c r="R1212" s="202"/>
    </row>
    <row r="1213" spans="1:18" ht="20.25" customHeight="1" x14ac:dyDescent="0.25">
      <c r="A1213" s="831" t="s">
        <v>165</v>
      </c>
      <c r="B1213" s="402"/>
      <c r="C1213" s="402"/>
      <c r="D1213" s="402"/>
      <c r="E1213" s="402"/>
      <c r="F1213" s="402"/>
      <c r="G1213" s="402"/>
      <c r="H1213" s="402"/>
      <c r="I1213" s="402"/>
      <c r="J1213" s="402"/>
      <c r="K1213" s="402"/>
      <c r="L1213" s="939"/>
      <c r="M1213" s="121"/>
      <c r="N1213" s="402"/>
      <c r="O1213" s="402"/>
      <c r="P1213" s="402"/>
      <c r="Q1213" s="402"/>
      <c r="R1213" s="402"/>
    </row>
    <row r="1214" spans="1:18" ht="19.5" customHeight="1" x14ac:dyDescent="0.25">
      <c r="A1214" s="463" t="s">
        <v>244</v>
      </c>
      <c r="B1214" s="463"/>
      <c r="C1214" s="464" t="s">
        <v>28</v>
      </c>
      <c r="D1214" s="464" t="s">
        <v>29</v>
      </c>
      <c r="E1214" s="464"/>
      <c r="F1214" s="464"/>
      <c r="G1214" s="464"/>
      <c r="H1214" s="464" t="s">
        <v>30</v>
      </c>
      <c r="I1214" s="464"/>
      <c r="J1214" s="464"/>
      <c r="K1214" s="464"/>
      <c r="L1214" s="463" t="s">
        <v>31</v>
      </c>
      <c r="M1214" s="464" t="s">
        <v>32</v>
      </c>
      <c r="N1214" s="464"/>
      <c r="O1214" s="464"/>
      <c r="P1214" s="464"/>
      <c r="Q1214" s="464"/>
      <c r="R1214" s="464"/>
    </row>
    <row r="1215" spans="1:18" ht="53.25" customHeight="1" x14ac:dyDescent="0.25">
      <c r="A1215" s="463"/>
      <c r="B1215" s="463"/>
      <c r="C1215" s="464"/>
      <c r="D1215" s="90" t="s">
        <v>33</v>
      </c>
      <c r="E1215" s="90" t="s">
        <v>34</v>
      </c>
      <c r="F1215" s="90" t="s">
        <v>35</v>
      </c>
      <c r="G1215" s="294" t="s">
        <v>36</v>
      </c>
      <c r="H1215" s="90" t="s">
        <v>20</v>
      </c>
      <c r="I1215" s="90" t="s">
        <v>37</v>
      </c>
      <c r="J1215" s="90" t="s">
        <v>21</v>
      </c>
      <c r="K1215" s="90" t="s">
        <v>22</v>
      </c>
      <c r="L1215" s="463"/>
      <c r="M1215" s="140" t="s">
        <v>38</v>
      </c>
      <c r="N1215" s="140" t="s">
        <v>39</v>
      </c>
      <c r="O1215" s="140" t="s">
        <v>40</v>
      </c>
      <c r="P1215" s="140" t="s">
        <v>41</v>
      </c>
      <c r="Q1215" s="140" t="s">
        <v>42</v>
      </c>
      <c r="R1215" s="140" t="s">
        <v>43</v>
      </c>
    </row>
    <row r="1216" spans="1:18" ht="15" hidden="1" customHeight="1" x14ac:dyDescent="0.25">
      <c r="A1216" s="313" t="s">
        <v>1007</v>
      </c>
      <c r="B1216" s="314" t="e">
        <f>SUM(#REF!)</f>
        <v>#REF!</v>
      </c>
      <c r="C1216" s="315"/>
      <c r="D1216" s="316"/>
      <c r="E1216" s="317"/>
      <c r="F1216" s="317"/>
      <c r="G1216" s="317"/>
      <c r="H1216" s="317"/>
      <c r="I1216" s="317"/>
      <c r="J1216" s="317"/>
      <c r="K1216" s="272"/>
      <c r="L1216" s="212">
        <v>1</v>
      </c>
      <c r="M1216" s="272"/>
      <c r="N1216" s="272"/>
      <c r="O1216" s="272"/>
      <c r="P1216" s="272"/>
      <c r="Q1216" s="272"/>
      <c r="R1216" s="202"/>
    </row>
    <row r="1217" spans="1:18" ht="82.5" customHeight="1" x14ac:dyDescent="0.25">
      <c r="A1217" s="494" t="s">
        <v>1008</v>
      </c>
      <c r="B1217" s="494"/>
      <c r="C1217" s="183">
        <f>+G1217</f>
        <v>2500</v>
      </c>
      <c r="D1217" s="270" t="s">
        <v>85</v>
      </c>
      <c r="E1217" s="212">
        <v>10</v>
      </c>
      <c r="F1217" s="210">
        <v>250</v>
      </c>
      <c r="G1217" s="210">
        <f>+E1217*F1217</f>
        <v>2500</v>
      </c>
      <c r="H1217" s="320" t="s">
        <v>1</v>
      </c>
      <c r="I1217" s="320" t="s">
        <v>1</v>
      </c>
      <c r="J1217" s="320" t="s">
        <v>1</v>
      </c>
      <c r="K1217" s="320" t="s">
        <v>1</v>
      </c>
      <c r="L1217" s="212" t="s">
        <v>247</v>
      </c>
      <c r="M1217" s="275" t="s">
        <v>124</v>
      </c>
      <c r="N1217" s="306" t="s">
        <v>1009</v>
      </c>
      <c r="O1217" s="212">
        <v>3</v>
      </c>
      <c r="P1217" s="212">
        <v>7</v>
      </c>
      <c r="Q1217" s="212">
        <v>1</v>
      </c>
      <c r="R1217" s="212">
        <v>2</v>
      </c>
    </row>
    <row r="1218" spans="1:18" ht="47.25" x14ac:dyDescent="0.25">
      <c r="A1218" s="516" t="s">
        <v>1010</v>
      </c>
      <c r="B1218" s="516"/>
      <c r="C1218" s="531">
        <f>SUM(G1218:G1228)</f>
        <v>577500</v>
      </c>
      <c r="D1218" s="270" t="s">
        <v>1011</v>
      </c>
      <c r="E1218" s="212">
        <v>1500</v>
      </c>
      <c r="F1218" s="210">
        <v>35</v>
      </c>
      <c r="G1218" s="210">
        <f>+F1218*E1218</f>
        <v>52500</v>
      </c>
      <c r="H1218" s="590"/>
      <c r="I1218" s="590"/>
      <c r="J1218" s="590"/>
      <c r="K1218" s="590"/>
      <c r="L1218" s="582" t="s">
        <v>247</v>
      </c>
      <c r="M1218" s="275" t="s">
        <v>124</v>
      </c>
      <c r="N1218" s="306" t="s">
        <v>1009</v>
      </c>
      <c r="O1218" s="212">
        <v>2</v>
      </c>
      <c r="P1218" s="212">
        <v>2</v>
      </c>
      <c r="Q1218" s="212">
        <v>1</v>
      </c>
      <c r="R1218" s="212">
        <v>1</v>
      </c>
    </row>
    <row r="1219" spans="1:18" ht="31.5" x14ac:dyDescent="0.25">
      <c r="A1219" s="516"/>
      <c r="B1219" s="516"/>
      <c r="C1219" s="531"/>
      <c r="D1219" s="270" t="s">
        <v>1012</v>
      </c>
      <c r="E1219" s="212">
        <v>1500</v>
      </c>
      <c r="F1219" s="210">
        <v>35</v>
      </c>
      <c r="G1219" s="210">
        <f t="shared" ref="G1219:G1228" si="94">+F1219*E1219</f>
        <v>52500</v>
      </c>
      <c r="H1219" s="590"/>
      <c r="I1219" s="590"/>
      <c r="J1219" s="590"/>
      <c r="K1219" s="590"/>
      <c r="L1219" s="582"/>
      <c r="M1219" s="275" t="s">
        <v>124</v>
      </c>
      <c r="N1219" s="306" t="s">
        <v>1009</v>
      </c>
      <c r="O1219" s="212">
        <v>2</v>
      </c>
      <c r="P1219" s="212">
        <v>2</v>
      </c>
      <c r="Q1219" s="212">
        <v>1</v>
      </c>
      <c r="R1219" s="212">
        <v>1</v>
      </c>
    </row>
    <row r="1220" spans="1:18" ht="47.25" x14ac:dyDescent="0.25">
      <c r="A1220" s="516"/>
      <c r="B1220" s="516"/>
      <c r="C1220" s="531"/>
      <c r="D1220" s="270" t="s">
        <v>1013</v>
      </c>
      <c r="E1220" s="212">
        <v>1500</v>
      </c>
      <c r="F1220" s="210">
        <v>35</v>
      </c>
      <c r="G1220" s="210">
        <f t="shared" si="94"/>
        <v>52500</v>
      </c>
      <c r="H1220" s="590"/>
      <c r="I1220" s="590"/>
      <c r="J1220" s="590"/>
      <c r="K1220" s="590"/>
      <c r="L1220" s="582"/>
      <c r="M1220" s="275" t="s">
        <v>124</v>
      </c>
      <c r="N1220" s="306" t="s">
        <v>1009</v>
      </c>
      <c r="O1220" s="212">
        <v>2</v>
      </c>
      <c r="P1220" s="212">
        <v>2</v>
      </c>
      <c r="Q1220" s="212">
        <v>1</v>
      </c>
      <c r="R1220" s="212">
        <v>1</v>
      </c>
    </row>
    <row r="1221" spans="1:18" ht="47.25" x14ac:dyDescent="0.25">
      <c r="A1221" s="516"/>
      <c r="B1221" s="516"/>
      <c r="C1221" s="531"/>
      <c r="D1221" s="270" t="s">
        <v>1014</v>
      </c>
      <c r="E1221" s="212">
        <v>1500</v>
      </c>
      <c r="F1221" s="210">
        <v>35</v>
      </c>
      <c r="G1221" s="210">
        <f t="shared" si="94"/>
        <v>52500</v>
      </c>
      <c r="H1221" s="590"/>
      <c r="I1221" s="590"/>
      <c r="J1221" s="590"/>
      <c r="K1221" s="590"/>
      <c r="L1221" s="582"/>
      <c r="M1221" s="275" t="s">
        <v>124</v>
      </c>
      <c r="N1221" s="306" t="s">
        <v>1009</v>
      </c>
      <c r="O1221" s="212">
        <v>2</v>
      </c>
      <c r="P1221" s="212">
        <v>2</v>
      </c>
      <c r="Q1221" s="212">
        <v>1</v>
      </c>
      <c r="R1221" s="212">
        <v>1</v>
      </c>
    </row>
    <row r="1222" spans="1:18" ht="47.25" x14ac:dyDescent="0.25">
      <c r="A1222" s="516"/>
      <c r="B1222" s="516"/>
      <c r="C1222" s="531"/>
      <c r="D1222" s="270" t="s">
        <v>1015</v>
      </c>
      <c r="E1222" s="212">
        <v>1500</v>
      </c>
      <c r="F1222" s="210">
        <v>35</v>
      </c>
      <c r="G1222" s="210">
        <f t="shared" si="94"/>
        <v>52500</v>
      </c>
      <c r="H1222" s="590"/>
      <c r="I1222" s="590"/>
      <c r="J1222" s="590"/>
      <c r="K1222" s="590"/>
      <c r="L1222" s="582"/>
      <c r="M1222" s="275" t="s">
        <v>124</v>
      </c>
      <c r="N1222" s="306" t="s">
        <v>1009</v>
      </c>
      <c r="O1222" s="212">
        <v>2</v>
      </c>
      <c r="P1222" s="212">
        <v>2</v>
      </c>
      <c r="Q1222" s="212">
        <v>1</v>
      </c>
      <c r="R1222" s="212">
        <v>1</v>
      </c>
    </row>
    <row r="1223" spans="1:18" ht="63" x14ac:dyDescent="0.25">
      <c r="A1223" s="516"/>
      <c r="B1223" s="516"/>
      <c r="C1223" s="531"/>
      <c r="D1223" s="270" t="s">
        <v>1016</v>
      </c>
      <c r="E1223" s="212">
        <v>1500</v>
      </c>
      <c r="F1223" s="210">
        <v>35</v>
      </c>
      <c r="G1223" s="210">
        <f t="shared" si="94"/>
        <v>52500</v>
      </c>
      <c r="H1223" s="590"/>
      <c r="I1223" s="590"/>
      <c r="J1223" s="590"/>
      <c r="K1223" s="590"/>
      <c r="L1223" s="582"/>
      <c r="M1223" s="275" t="s">
        <v>124</v>
      </c>
      <c r="N1223" s="306" t="s">
        <v>1009</v>
      </c>
      <c r="O1223" s="212">
        <v>2</v>
      </c>
      <c r="P1223" s="212">
        <v>2</v>
      </c>
      <c r="Q1223" s="212">
        <v>1</v>
      </c>
      <c r="R1223" s="212">
        <v>1</v>
      </c>
    </row>
    <row r="1224" spans="1:18" ht="78.75" x14ac:dyDescent="0.25">
      <c r="A1224" s="516"/>
      <c r="B1224" s="516"/>
      <c r="C1224" s="531"/>
      <c r="D1224" s="270" t="s">
        <v>1017</v>
      </c>
      <c r="E1224" s="212">
        <v>1500</v>
      </c>
      <c r="F1224" s="210">
        <v>35</v>
      </c>
      <c r="G1224" s="210">
        <f t="shared" si="94"/>
        <v>52500</v>
      </c>
      <c r="H1224" s="590"/>
      <c r="I1224" s="590"/>
      <c r="J1224" s="590"/>
      <c r="K1224" s="590"/>
      <c r="L1224" s="582"/>
      <c r="M1224" s="275" t="s">
        <v>124</v>
      </c>
      <c r="N1224" s="306" t="s">
        <v>1009</v>
      </c>
      <c r="O1224" s="212">
        <v>2</v>
      </c>
      <c r="P1224" s="212">
        <v>2</v>
      </c>
      <c r="Q1224" s="212">
        <v>1</v>
      </c>
      <c r="R1224" s="212">
        <v>1</v>
      </c>
    </row>
    <row r="1225" spans="1:18" ht="47.25" x14ac:dyDescent="0.25">
      <c r="A1225" s="516"/>
      <c r="B1225" s="516"/>
      <c r="C1225" s="531"/>
      <c r="D1225" s="270" t="s">
        <v>1018</v>
      </c>
      <c r="E1225" s="212">
        <v>1500</v>
      </c>
      <c r="F1225" s="210">
        <v>35</v>
      </c>
      <c r="G1225" s="210">
        <f t="shared" si="94"/>
        <v>52500</v>
      </c>
      <c r="H1225" s="590"/>
      <c r="I1225" s="590"/>
      <c r="J1225" s="590"/>
      <c r="K1225" s="590"/>
      <c r="L1225" s="582"/>
      <c r="M1225" s="275" t="s">
        <v>124</v>
      </c>
      <c r="N1225" s="306" t="s">
        <v>1009</v>
      </c>
      <c r="O1225" s="212">
        <v>2</v>
      </c>
      <c r="P1225" s="212">
        <v>2</v>
      </c>
      <c r="Q1225" s="212">
        <v>1</v>
      </c>
      <c r="R1225" s="212">
        <v>1</v>
      </c>
    </row>
    <row r="1226" spans="1:18" ht="31.5" x14ac:dyDescent="0.25">
      <c r="A1226" s="516"/>
      <c r="B1226" s="516"/>
      <c r="C1226" s="531"/>
      <c r="D1226" s="270" t="s">
        <v>1019</v>
      </c>
      <c r="E1226" s="212">
        <v>1500</v>
      </c>
      <c r="F1226" s="210">
        <v>35</v>
      </c>
      <c r="G1226" s="210">
        <f t="shared" si="94"/>
        <v>52500</v>
      </c>
      <c r="H1226" s="590"/>
      <c r="I1226" s="590"/>
      <c r="J1226" s="590"/>
      <c r="K1226" s="590"/>
      <c r="L1226" s="582"/>
      <c r="M1226" s="275" t="s">
        <v>124</v>
      </c>
      <c r="N1226" s="306" t="s">
        <v>1009</v>
      </c>
      <c r="O1226" s="212">
        <v>2</v>
      </c>
      <c r="P1226" s="212">
        <v>2</v>
      </c>
      <c r="Q1226" s="212">
        <v>1</v>
      </c>
      <c r="R1226" s="212">
        <v>1</v>
      </c>
    </row>
    <row r="1227" spans="1:18" ht="47.25" x14ac:dyDescent="0.25">
      <c r="A1227" s="516"/>
      <c r="B1227" s="516"/>
      <c r="C1227" s="531"/>
      <c r="D1227" s="270" t="s">
        <v>1020</v>
      </c>
      <c r="E1227" s="212">
        <v>1500</v>
      </c>
      <c r="F1227" s="210">
        <v>35</v>
      </c>
      <c r="G1227" s="210">
        <f t="shared" si="94"/>
        <v>52500</v>
      </c>
      <c r="H1227" s="590"/>
      <c r="I1227" s="590"/>
      <c r="J1227" s="590"/>
      <c r="K1227" s="590"/>
      <c r="L1227" s="582"/>
      <c r="M1227" s="275" t="s">
        <v>124</v>
      </c>
      <c r="N1227" s="306" t="s">
        <v>1009</v>
      </c>
      <c r="O1227" s="212">
        <v>2</v>
      </c>
      <c r="P1227" s="212">
        <v>2</v>
      </c>
      <c r="Q1227" s="212">
        <v>1</v>
      </c>
      <c r="R1227" s="212">
        <v>1</v>
      </c>
    </row>
    <row r="1228" spans="1:18" ht="47.25" x14ac:dyDescent="0.25">
      <c r="A1228" s="516"/>
      <c r="B1228" s="516"/>
      <c r="C1228" s="531"/>
      <c r="D1228" s="270" t="s">
        <v>1021</v>
      </c>
      <c r="E1228" s="212">
        <v>1500</v>
      </c>
      <c r="F1228" s="210">
        <v>35</v>
      </c>
      <c r="G1228" s="210">
        <f t="shared" si="94"/>
        <v>52500</v>
      </c>
      <c r="H1228" s="590"/>
      <c r="I1228" s="590"/>
      <c r="J1228" s="590"/>
      <c r="K1228" s="590"/>
      <c r="L1228" s="582"/>
      <c r="M1228" s="275" t="s">
        <v>124</v>
      </c>
      <c r="N1228" s="306" t="s">
        <v>1009</v>
      </c>
      <c r="O1228" s="212">
        <v>2</v>
      </c>
      <c r="P1228" s="212">
        <v>2</v>
      </c>
      <c r="Q1228" s="212">
        <v>1</v>
      </c>
      <c r="R1228" s="212">
        <v>1</v>
      </c>
    </row>
    <row r="1229" spans="1:18" ht="28.5" customHeight="1" x14ac:dyDescent="0.25">
      <c r="A1229" s="494" t="s">
        <v>1022</v>
      </c>
      <c r="B1229" s="494"/>
      <c r="C1229" s="531">
        <f>SUM(G1229:G1231)</f>
        <v>50625</v>
      </c>
      <c r="D1229" s="126" t="s">
        <v>1023</v>
      </c>
      <c r="E1229" s="128">
        <v>2</v>
      </c>
      <c r="F1229" s="318"/>
      <c r="G1229" s="210">
        <f>+F1229*E1229</f>
        <v>0</v>
      </c>
      <c r="H1229" s="591"/>
      <c r="I1229" s="589" t="s">
        <v>1</v>
      </c>
      <c r="J1229" s="589" t="s">
        <v>1</v>
      </c>
      <c r="K1229" s="589" t="s">
        <v>1</v>
      </c>
      <c r="L1229" s="582" t="s">
        <v>247</v>
      </c>
      <c r="M1229" s="275" t="s">
        <v>124</v>
      </c>
      <c r="N1229" s="306" t="s">
        <v>1009</v>
      </c>
      <c r="O1229" s="212">
        <v>2</v>
      </c>
      <c r="P1229" s="212">
        <v>8</v>
      </c>
      <c r="Q1229" s="212">
        <v>7</v>
      </c>
      <c r="R1229" s="212">
        <v>4</v>
      </c>
    </row>
    <row r="1230" spans="1:18" ht="28.5" customHeight="1" x14ac:dyDescent="0.25">
      <c r="A1230" s="494"/>
      <c r="B1230" s="494"/>
      <c r="C1230" s="531"/>
      <c r="D1230" s="126" t="s">
        <v>85</v>
      </c>
      <c r="E1230" s="128">
        <v>15</v>
      </c>
      <c r="F1230" s="164">
        <v>250</v>
      </c>
      <c r="G1230" s="210">
        <f>+F1230*E1230</f>
        <v>3750</v>
      </c>
      <c r="H1230" s="591"/>
      <c r="I1230" s="589"/>
      <c r="J1230" s="589"/>
      <c r="K1230" s="589"/>
      <c r="L1230" s="582"/>
      <c r="M1230" s="275" t="s">
        <v>124</v>
      </c>
      <c r="N1230" s="306" t="s">
        <v>1009</v>
      </c>
      <c r="O1230" s="212">
        <v>3</v>
      </c>
      <c r="P1230" s="212">
        <v>7</v>
      </c>
      <c r="Q1230" s="212">
        <v>1</v>
      </c>
      <c r="R1230" s="212">
        <v>2</v>
      </c>
    </row>
    <row r="1231" spans="1:18" ht="28.5" customHeight="1" x14ac:dyDescent="0.25">
      <c r="A1231" s="494"/>
      <c r="B1231" s="494"/>
      <c r="C1231" s="531"/>
      <c r="D1231" s="126" t="s">
        <v>1024</v>
      </c>
      <c r="E1231" s="128">
        <v>375</v>
      </c>
      <c r="F1231" s="183">
        <v>125</v>
      </c>
      <c r="G1231" s="210">
        <f>+F1231*E1231</f>
        <v>46875</v>
      </c>
      <c r="H1231" s="591"/>
      <c r="I1231" s="589"/>
      <c r="J1231" s="589"/>
      <c r="K1231" s="589"/>
      <c r="L1231" s="582"/>
      <c r="M1231" s="275" t="s">
        <v>124</v>
      </c>
      <c r="N1231" s="306" t="s">
        <v>1009</v>
      </c>
      <c r="O1231" s="212">
        <v>3</v>
      </c>
      <c r="P1231" s="212">
        <v>9</v>
      </c>
      <c r="Q1231" s="212">
        <v>2</v>
      </c>
      <c r="R1231" s="212">
        <v>1</v>
      </c>
    </row>
    <row r="1232" spans="1:18" x14ac:dyDescent="0.25">
      <c r="A1232" s="494" t="s">
        <v>1025</v>
      </c>
      <c r="B1232" s="494"/>
      <c r="C1232" s="531">
        <f>+SUM(G1232:G1242)</f>
        <v>187100</v>
      </c>
      <c r="D1232" s="270" t="s">
        <v>226</v>
      </c>
      <c r="E1232" s="212">
        <v>210</v>
      </c>
      <c r="F1232" s="263">
        <v>450</v>
      </c>
      <c r="G1232" s="210">
        <f t="shared" ref="G1232:G1243" si="95">+F1232*E1232</f>
        <v>94500</v>
      </c>
      <c r="H1232" s="579"/>
      <c r="I1232" s="589" t="s">
        <v>1</v>
      </c>
      <c r="J1232" s="589" t="s">
        <v>1</v>
      </c>
      <c r="K1232" s="589" t="s">
        <v>1</v>
      </c>
      <c r="L1232" s="582" t="s">
        <v>247</v>
      </c>
      <c r="M1232" s="275" t="s">
        <v>124</v>
      </c>
      <c r="N1232" s="306" t="s">
        <v>1009</v>
      </c>
      <c r="O1232" s="212">
        <v>3</v>
      </c>
      <c r="P1232" s="212">
        <v>1</v>
      </c>
      <c r="Q1232" s="212">
        <v>1</v>
      </c>
      <c r="R1232" s="212">
        <v>1</v>
      </c>
    </row>
    <row r="1233" spans="1:18" ht="31.5" x14ac:dyDescent="0.25">
      <c r="A1233" s="494"/>
      <c r="B1233" s="494"/>
      <c r="C1233" s="531"/>
      <c r="D1233" s="270" t="s">
        <v>1026</v>
      </c>
      <c r="E1233" s="212">
        <v>1</v>
      </c>
      <c r="F1233" s="263">
        <v>4000</v>
      </c>
      <c r="G1233" s="210">
        <f t="shared" si="95"/>
        <v>4000</v>
      </c>
      <c r="H1233" s="579"/>
      <c r="I1233" s="589"/>
      <c r="J1233" s="589"/>
      <c r="K1233" s="589"/>
      <c r="L1233" s="582"/>
      <c r="M1233" s="275" t="s">
        <v>124</v>
      </c>
      <c r="N1233" s="306" t="s">
        <v>1009</v>
      </c>
      <c r="O1233" s="212">
        <v>2</v>
      </c>
      <c r="P1233" s="212">
        <v>3</v>
      </c>
      <c r="Q1233" s="212">
        <v>1</v>
      </c>
      <c r="R1233" s="212">
        <v>1</v>
      </c>
    </row>
    <row r="1234" spans="1:18" x14ac:dyDescent="0.25">
      <c r="A1234" s="494"/>
      <c r="B1234" s="494"/>
      <c r="C1234" s="531"/>
      <c r="D1234" s="270" t="s">
        <v>1027</v>
      </c>
      <c r="E1234" s="212">
        <v>5</v>
      </c>
      <c r="F1234" s="263">
        <v>2400</v>
      </c>
      <c r="G1234" s="210">
        <f t="shared" si="95"/>
        <v>12000</v>
      </c>
      <c r="H1234" s="579"/>
      <c r="I1234" s="589"/>
      <c r="J1234" s="589"/>
      <c r="K1234" s="589"/>
      <c r="L1234" s="582"/>
      <c r="M1234" s="275" t="s">
        <v>124</v>
      </c>
      <c r="N1234" s="306" t="s">
        <v>1009</v>
      </c>
      <c r="O1234" s="212">
        <v>2</v>
      </c>
      <c r="P1234" s="212">
        <v>3</v>
      </c>
      <c r="Q1234" s="212">
        <v>1</v>
      </c>
      <c r="R1234" s="212">
        <v>1</v>
      </c>
    </row>
    <row r="1235" spans="1:18" ht="31.5" x14ac:dyDescent="0.25">
      <c r="A1235" s="494"/>
      <c r="B1235" s="494"/>
      <c r="C1235" s="531"/>
      <c r="D1235" s="270" t="s">
        <v>1028</v>
      </c>
      <c r="E1235" s="212">
        <v>1</v>
      </c>
      <c r="F1235" s="263">
        <v>2500</v>
      </c>
      <c r="G1235" s="210">
        <f t="shared" si="95"/>
        <v>2500</v>
      </c>
      <c r="H1235" s="579"/>
      <c r="I1235" s="589"/>
      <c r="J1235" s="589"/>
      <c r="K1235" s="589"/>
      <c r="L1235" s="582"/>
      <c r="M1235" s="275" t="s">
        <v>124</v>
      </c>
      <c r="N1235" s="306" t="s">
        <v>1009</v>
      </c>
      <c r="O1235" s="212">
        <v>2</v>
      </c>
      <c r="P1235" s="212">
        <v>3</v>
      </c>
      <c r="Q1235" s="212">
        <v>1</v>
      </c>
      <c r="R1235" s="212">
        <v>1</v>
      </c>
    </row>
    <row r="1236" spans="1:18" x14ac:dyDescent="0.25">
      <c r="A1236" s="494"/>
      <c r="B1236" s="494"/>
      <c r="C1236" s="531"/>
      <c r="D1236" s="270" t="s">
        <v>341</v>
      </c>
      <c r="E1236" s="212">
        <v>5</v>
      </c>
      <c r="F1236" s="263">
        <v>1500</v>
      </c>
      <c r="G1236" s="210">
        <f t="shared" si="95"/>
        <v>7500</v>
      </c>
      <c r="H1236" s="579"/>
      <c r="I1236" s="589"/>
      <c r="J1236" s="589"/>
      <c r="K1236" s="589"/>
      <c r="L1236" s="582"/>
      <c r="M1236" s="275" t="s">
        <v>124</v>
      </c>
      <c r="N1236" s="306" t="s">
        <v>1009</v>
      </c>
      <c r="O1236" s="212">
        <v>2</v>
      </c>
      <c r="P1236" s="212">
        <v>3</v>
      </c>
      <c r="Q1236" s="212">
        <v>1</v>
      </c>
      <c r="R1236" s="212">
        <v>1</v>
      </c>
    </row>
    <row r="1237" spans="1:18" ht="31.5" x14ac:dyDescent="0.25">
      <c r="A1237" s="494"/>
      <c r="B1237" s="494"/>
      <c r="C1237" s="531"/>
      <c r="D1237" s="270" t="s">
        <v>1029</v>
      </c>
      <c r="E1237" s="212">
        <v>1</v>
      </c>
      <c r="F1237" s="210">
        <v>3000</v>
      </c>
      <c r="G1237" s="210">
        <f t="shared" si="95"/>
        <v>3000</v>
      </c>
      <c r="H1237" s="579"/>
      <c r="I1237" s="589"/>
      <c r="J1237" s="589"/>
      <c r="K1237" s="589"/>
      <c r="L1237" s="582"/>
      <c r="M1237" s="275" t="s">
        <v>124</v>
      </c>
      <c r="N1237" s="306" t="s">
        <v>1009</v>
      </c>
      <c r="O1237" s="212">
        <v>2</v>
      </c>
      <c r="P1237" s="212">
        <v>3</v>
      </c>
      <c r="Q1237" s="212">
        <v>1</v>
      </c>
      <c r="R1237" s="212">
        <v>1</v>
      </c>
    </row>
    <row r="1238" spans="1:18" x14ac:dyDescent="0.25">
      <c r="A1238" s="494"/>
      <c r="B1238" s="494"/>
      <c r="C1238" s="531"/>
      <c r="D1238" s="270" t="s">
        <v>1030</v>
      </c>
      <c r="E1238" s="212">
        <v>5</v>
      </c>
      <c r="F1238" s="210">
        <v>1800</v>
      </c>
      <c r="G1238" s="210">
        <f t="shared" si="95"/>
        <v>9000</v>
      </c>
      <c r="H1238" s="579"/>
      <c r="I1238" s="589"/>
      <c r="J1238" s="589"/>
      <c r="K1238" s="589"/>
      <c r="L1238" s="582"/>
      <c r="M1238" s="275" t="s">
        <v>124</v>
      </c>
      <c r="N1238" s="306" t="s">
        <v>1009</v>
      </c>
      <c r="O1238" s="212">
        <v>2</v>
      </c>
      <c r="P1238" s="212">
        <v>3</v>
      </c>
      <c r="Q1238" s="212">
        <v>1</v>
      </c>
      <c r="R1238" s="212">
        <v>1</v>
      </c>
    </row>
    <row r="1239" spans="1:18" x14ac:dyDescent="0.25">
      <c r="A1239" s="494"/>
      <c r="B1239" s="494"/>
      <c r="C1239" s="531"/>
      <c r="D1239" s="270" t="s">
        <v>85</v>
      </c>
      <c r="E1239" s="269">
        <v>6</v>
      </c>
      <c r="F1239" s="213">
        <v>250</v>
      </c>
      <c r="G1239" s="210">
        <f t="shared" si="95"/>
        <v>1500</v>
      </c>
      <c r="H1239" s="579"/>
      <c r="I1239" s="589"/>
      <c r="J1239" s="589"/>
      <c r="K1239" s="589"/>
      <c r="L1239" s="582"/>
      <c r="M1239" s="275" t="s">
        <v>124</v>
      </c>
      <c r="N1239" s="306" t="s">
        <v>1009</v>
      </c>
      <c r="O1239" s="212">
        <v>3</v>
      </c>
      <c r="P1239" s="212">
        <v>7</v>
      </c>
      <c r="Q1239" s="212">
        <v>1</v>
      </c>
      <c r="R1239" s="212">
        <v>2</v>
      </c>
    </row>
    <row r="1240" spans="1:18" s="107" customFormat="1" x14ac:dyDescent="0.25">
      <c r="A1240" s="494"/>
      <c r="B1240" s="494"/>
      <c r="C1240" s="531"/>
      <c r="D1240" s="270" t="s">
        <v>933</v>
      </c>
      <c r="E1240" s="212">
        <v>6</v>
      </c>
      <c r="F1240" s="210">
        <v>100</v>
      </c>
      <c r="G1240" s="210">
        <f t="shared" si="95"/>
        <v>600</v>
      </c>
      <c r="H1240" s="579"/>
      <c r="I1240" s="589"/>
      <c r="J1240" s="589"/>
      <c r="K1240" s="589"/>
      <c r="L1240" s="582"/>
      <c r="M1240" s="275" t="s">
        <v>124</v>
      </c>
      <c r="N1240" s="306" t="s">
        <v>1009</v>
      </c>
      <c r="O1240" s="128">
        <v>2</v>
      </c>
      <c r="P1240" s="128">
        <v>4</v>
      </c>
      <c r="Q1240" s="128">
        <v>4</v>
      </c>
      <c r="R1240" s="128">
        <v>1</v>
      </c>
    </row>
    <row r="1241" spans="1:18" s="321" customFormat="1" x14ac:dyDescent="0.25">
      <c r="A1241" s="494"/>
      <c r="B1241" s="494"/>
      <c r="C1241" s="531"/>
      <c r="D1241" s="270" t="s">
        <v>319</v>
      </c>
      <c r="E1241" s="212">
        <v>210</v>
      </c>
      <c r="F1241" s="210">
        <v>55</v>
      </c>
      <c r="G1241" s="210">
        <f t="shared" si="95"/>
        <v>11550</v>
      </c>
      <c r="H1241" s="579"/>
      <c r="I1241" s="589"/>
      <c r="J1241" s="589"/>
      <c r="K1241" s="589"/>
      <c r="L1241" s="582"/>
      <c r="M1241" s="275" t="s">
        <v>124</v>
      </c>
      <c r="N1241" s="306" t="s">
        <v>1009</v>
      </c>
      <c r="O1241" s="118">
        <v>3</v>
      </c>
      <c r="P1241" s="118">
        <v>9</v>
      </c>
      <c r="Q1241" s="118">
        <v>2</v>
      </c>
      <c r="R1241" s="118">
        <v>1</v>
      </c>
    </row>
    <row r="1242" spans="1:18" s="321" customFormat="1" ht="31.5" x14ac:dyDescent="0.25">
      <c r="A1242" s="494"/>
      <c r="B1242" s="494"/>
      <c r="C1242" s="531"/>
      <c r="D1242" s="270" t="s">
        <v>1031</v>
      </c>
      <c r="E1242" s="212">
        <v>210</v>
      </c>
      <c r="F1242" s="210">
        <v>195</v>
      </c>
      <c r="G1242" s="210">
        <f t="shared" si="95"/>
        <v>40950</v>
      </c>
      <c r="H1242" s="579"/>
      <c r="I1242" s="589"/>
      <c r="J1242" s="589"/>
      <c r="K1242" s="589"/>
      <c r="L1242" s="582"/>
      <c r="M1242" s="275" t="s">
        <v>124</v>
      </c>
      <c r="N1242" s="306" t="s">
        <v>1009</v>
      </c>
      <c r="O1242" s="118">
        <v>3</v>
      </c>
      <c r="P1242" s="118">
        <v>9</v>
      </c>
      <c r="Q1242" s="118">
        <v>2</v>
      </c>
      <c r="R1242" s="118">
        <v>1</v>
      </c>
    </row>
    <row r="1243" spans="1:18" s="321" customFormat="1" ht="68.25" customHeight="1" x14ac:dyDescent="0.25">
      <c r="A1243" s="494" t="s">
        <v>1032</v>
      </c>
      <c r="B1243" s="494"/>
      <c r="C1243" s="183">
        <f>+G1243</f>
        <v>62500</v>
      </c>
      <c r="D1243" s="270" t="s">
        <v>85</v>
      </c>
      <c r="E1243" s="212">
        <v>250</v>
      </c>
      <c r="F1243" s="210">
        <v>250</v>
      </c>
      <c r="G1243" s="210">
        <f t="shared" si="95"/>
        <v>62500</v>
      </c>
      <c r="H1243" s="855"/>
      <c r="I1243" s="319" t="s">
        <v>1</v>
      </c>
      <c r="J1243" s="319" t="s">
        <v>1</v>
      </c>
      <c r="K1243" s="319" t="s">
        <v>1</v>
      </c>
      <c r="L1243" s="242" t="s">
        <v>247</v>
      </c>
      <c r="M1243" s="275" t="s">
        <v>124</v>
      </c>
      <c r="N1243" s="306" t="s">
        <v>1009</v>
      </c>
      <c r="O1243" s="118">
        <v>3</v>
      </c>
      <c r="P1243" s="118">
        <v>7</v>
      </c>
      <c r="Q1243" s="118">
        <v>1</v>
      </c>
      <c r="R1243" s="118">
        <v>2</v>
      </c>
    </row>
    <row r="1244" spans="1:18" s="187" customFormat="1" ht="13.5" customHeight="1" x14ac:dyDescent="0.25">
      <c r="A1244" s="118"/>
      <c r="B1244" s="407"/>
      <c r="C1244" s="230"/>
      <c r="D1244" s="128"/>
      <c r="E1244" s="956"/>
      <c r="F1244" s="956"/>
      <c r="G1244" s="750"/>
      <c r="H1244" s="750"/>
      <c r="I1244" s="750"/>
      <c r="J1244" s="750"/>
      <c r="K1244" s="750"/>
      <c r="L1244" s="750"/>
      <c r="M1244" s="202"/>
      <c r="N1244" s="202"/>
      <c r="O1244" s="202"/>
      <c r="P1244" s="202"/>
      <c r="Q1244" s="202"/>
      <c r="R1244" s="230"/>
    </row>
    <row r="1245" spans="1:18" x14ac:dyDescent="0.25">
      <c r="A1245" s="831" t="s">
        <v>11</v>
      </c>
      <c r="B1245" s="831"/>
      <c r="C1245" s="831"/>
      <c r="D1245" s="831"/>
      <c r="E1245" s="831"/>
      <c r="F1245" s="831"/>
      <c r="G1245" s="831"/>
      <c r="H1245" s="831"/>
      <c r="I1245" s="831"/>
      <c r="J1245" s="831"/>
      <c r="K1245" s="831"/>
      <c r="L1245" s="938"/>
      <c r="M1245" s="831"/>
      <c r="N1245" s="831"/>
      <c r="O1245" s="831"/>
      <c r="P1245" s="831"/>
      <c r="Q1245" s="831"/>
      <c r="R1245" s="831"/>
    </row>
    <row r="1246" spans="1:18" x14ac:dyDescent="0.25">
      <c r="A1246" s="463" t="s">
        <v>121</v>
      </c>
      <c r="B1246" s="463" t="s">
        <v>12</v>
      </c>
      <c r="C1246" s="463"/>
      <c r="D1246" s="464" t="s">
        <v>13</v>
      </c>
      <c r="E1246" s="464" t="s">
        <v>14</v>
      </c>
      <c r="F1246" s="464" t="s">
        <v>15</v>
      </c>
      <c r="G1246" s="464" t="s">
        <v>16</v>
      </c>
      <c r="H1246" s="464" t="s">
        <v>17</v>
      </c>
      <c r="I1246" s="464"/>
      <c r="J1246" s="464"/>
      <c r="K1246" s="464"/>
      <c r="L1246" s="463" t="s">
        <v>18</v>
      </c>
      <c r="M1246" s="463" t="s">
        <v>19</v>
      </c>
      <c r="N1246" s="463"/>
      <c r="O1246" s="463"/>
      <c r="P1246" s="463"/>
      <c r="Q1246" s="463"/>
      <c r="R1246" s="463"/>
    </row>
    <row r="1247" spans="1:18" x14ac:dyDescent="0.25">
      <c r="A1247" s="463"/>
      <c r="B1247" s="463"/>
      <c r="C1247" s="463"/>
      <c r="D1247" s="464"/>
      <c r="E1247" s="464"/>
      <c r="F1247" s="464"/>
      <c r="G1247" s="464"/>
      <c r="H1247" s="90" t="s">
        <v>20</v>
      </c>
      <c r="I1247" s="90" t="s">
        <v>37</v>
      </c>
      <c r="J1247" s="90" t="s">
        <v>21</v>
      </c>
      <c r="K1247" s="90" t="s">
        <v>22</v>
      </c>
      <c r="L1247" s="463"/>
      <c r="M1247" s="463"/>
      <c r="N1247" s="463"/>
      <c r="O1247" s="463"/>
      <c r="P1247" s="463"/>
      <c r="Q1247" s="463"/>
      <c r="R1247" s="463"/>
    </row>
    <row r="1248" spans="1:18" ht="155.25" customHeight="1" x14ac:dyDescent="0.25">
      <c r="A1248" s="99" t="s">
        <v>1033</v>
      </c>
      <c r="B1248" s="494" t="s">
        <v>1034</v>
      </c>
      <c r="C1248" s="494"/>
      <c r="D1248" s="118" t="s">
        <v>1035</v>
      </c>
      <c r="E1248" s="118" t="s">
        <v>1006</v>
      </c>
      <c r="F1248" s="128"/>
      <c r="G1248" s="311"/>
      <c r="H1248" s="312"/>
      <c r="I1248" s="312"/>
      <c r="J1248" s="312"/>
      <c r="K1248" s="312"/>
      <c r="L1248" s="183">
        <f>+SUM(C1253:C1269)</f>
        <v>3481500</v>
      </c>
      <c r="M1248" s="580"/>
      <c r="N1248" s="580"/>
      <c r="O1248" s="580"/>
      <c r="P1248" s="580"/>
      <c r="Q1248" s="580"/>
      <c r="R1248" s="580"/>
    </row>
    <row r="1249" spans="1:18" ht="23.25" customHeight="1" x14ac:dyDescent="0.25">
      <c r="A1249" s="845"/>
      <c r="B1249" s="845"/>
      <c r="C1249" s="202"/>
      <c r="D1249" s="845"/>
      <c r="E1249" s="845"/>
      <c r="F1249" s="845"/>
      <c r="G1249" s="845"/>
      <c r="H1249" s="845"/>
      <c r="I1249" s="845"/>
      <c r="J1249" s="845"/>
      <c r="K1249" s="845"/>
      <c r="L1249" s="845"/>
      <c r="M1249" s="845"/>
      <c r="N1249" s="845"/>
      <c r="O1249" s="845"/>
      <c r="P1249" s="845"/>
      <c r="Q1249" s="845"/>
      <c r="R1249" s="202"/>
    </row>
    <row r="1250" spans="1:18" ht="20.25" customHeight="1" x14ac:dyDescent="0.25">
      <c r="A1250" s="831" t="s">
        <v>165</v>
      </c>
      <c r="B1250" s="402"/>
      <c r="C1250" s="402"/>
      <c r="D1250" s="402"/>
      <c r="E1250" s="402"/>
      <c r="F1250" s="402"/>
      <c r="G1250" s="402"/>
      <c r="H1250" s="402"/>
      <c r="I1250" s="402"/>
      <c r="J1250" s="402"/>
      <c r="K1250" s="402"/>
      <c r="L1250" s="939"/>
      <c r="M1250" s="121"/>
      <c r="N1250" s="402"/>
      <c r="O1250" s="402"/>
      <c r="P1250" s="402"/>
      <c r="Q1250" s="402"/>
      <c r="R1250" s="402"/>
    </row>
    <row r="1251" spans="1:18" ht="19.5" customHeight="1" x14ac:dyDescent="0.25">
      <c r="A1251" s="463" t="s">
        <v>244</v>
      </c>
      <c r="B1251" s="463"/>
      <c r="C1251" s="464" t="s">
        <v>28</v>
      </c>
      <c r="D1251" s="464" t="s">
        <v>29</v>
      </c>
      <c r="E1251" s="464"/>
      <c r="F1251" s="464"/>
      <c r="G1251" s="464"/>
      <c r="H1251" s="464" t="s">
        <v>30</v>
      </c>
      <c r="I1251" s="464"/>
      <c r="J1251" s="464"/>
      <c r="K1251" s="464"/>
      <c r="L1251" s="463" t="s">
        <v>31</v>
      </c>
      <c r="M1251" s="464" t="s">
        <v>32</v>
      </c>
      <c r="N1251" s="464"/>
      <c r="O1251" s="464"/>
      <c r="P1251" s="464"/>
      <c r="Q1251" s="464"/>
      <c r="R1251" s="464"/>
    </row>
    <row r="1252" spans="1:18" ht="53.25" customHeight="1" x14ac:dyDescent="0.25">
      <c r="A1252" s="463"/>
      <c r="B1252" s="463"/>
      <c r="C1252" s="464"/>
      <c r="D1252" s="90" t="s">
        <v>33</v>
      </c>
      <c r="E1252" s="90" t="s">
        <v>34</v>
      </c>
      <c r="F1252" s="90" t="s">
        <v>35</v>
      </c>
      <c r="G1252" s="294" t="s">
        <v>36</v>
      </c>
      <c r="H1252" s="90" t="s">
        <v>20</v>
      </c>
      <c r="I1252" s="90" t="s">
        <v>37</v>
      </c>
      <c r="J1252" s="90" t="s">
        <v>21</v>
      </c>
      <c r="K1252" s="90" t="s">
        <v>22</v>
      </c>
      <c r="L1252" s="463"/>
      <c r="M1252" s="140" t="s">
        <v>38</v>
      </c>
      <c r="N1252" s="140" t="s">
        <v>39</v>
      </c>
      <c r="O1252" s="140" t="s">
        <v>40</v>
      </c>
      <c r="P1252" s="140" t="s">
        <v>41</v>
      </c>
      <c r="Q1252" s="140" t="s">
        <v>42</v>
      </c>
      <c r="R1252" s="140" t="s">
        <v>43</v>
      </c>
    </row>
    <row r="1253" spans="1:18" ht="103.5" customHeight="1" x14ac:dyDescent="0.25">
      <c r="A1253" s="516" t="s">
        <v>1036</v>
      </c>
      <c r="B1253" s="516"/>
      <c r="C1253" s="183">
        <f>+SUM(G1253)</f>
        <v>2500</v>
      </c>
      <c r="D1253" s="270" t="s">
        <v>1037</v>
      </c>
      <c r="E1253" s="212">
        <v>10</v>
      </c>
      <c r="F1253" s="263">
        <v>250</v>
      </c>
      <c r="G1253" s="263">
        <f>+F1253*E1253</f>
        <v>2500</v>
      </c>
      <c r="H1253" s="323" t="s">
        <v>1</v>
      </c>
      <c r="I1253" s="323" t="s">
        <v>1</v>
      </c>
      <c r="J1253" s="323" t="s">
        <v>1</v>
      </c>
      <c r="K1253" s="323" t="s">
        <v>1</v>
      </c>
      <c r="L1253" s="212" t="s">
        <v>247</v>
      </c>
      <c r="M1253" s="275" t="s">
        <v>124</v>
      </c>
      <c r="N1253" s="275" t="s">
        <v>1009</v>
      </c>
      <c r="O1253" s="212">
        <v>3</v>
      </c>
      <c r="P1253" s="212">
        <v>7</v>
      </c>
      <c r="Q1253" s="212">
        <v>1</v>
      </c>
      <c r="R1253" s="212">
        <v>2</v>
      </c>
    </row>
    <row r="1254" spans="1:18" ht="31.5" x14ac:dyDescent="0.25">
      <c r="A1254" s="516" t="s">
        <v>1038</v>
      </c>
      <c r="B1254" s="516"/>
      <c r="C1254" s="547">
        <f>SUM(G1254:G1259)</f>
        <v>98750</v>
      </c>
      <c r="D1254" s="270" t="s">
        <v>1039</v>
      </c>
      <c r="E1254" s="212">
        <v>125</v>
      </c>
      <c r="F1254" s="263">
        <v>35</v>
      </c>
      <c r="G1254" s="263">
        <f t="shared" ref="G1254:G1269" si="96">+F1254*E1254</f>
        <v>4375</v>
      </c>
      <c r="H1254" s="582"/>
      <c r="I1254" s="957" t="s">
        <v>1</v>
      </c>
      <c r="J1254" s="957" t="s">
        <v>1</v>
      </c>
      <c r="K1254" s="582"/>
      <c r="L1254" s="582" t="s">
        <v>247</v>
      </c>
      <c r="M1254" s="275" t="s">
        <v>124</v>
      </c>
      <c r="N1254" s="275" t="s">
        <v>1009</v>
      </c>
      <c r="O1254" s="212">
        <v>3</v>
      </c>
      <c r="P1254" s="212">
        <v>1</v>
      </c>
      <c r="Q1254" s="212">
        <v>1</v>
      </c>
      <c r="R1254" s="212">
        <v>1</v>
      </c>
    </row>
    <row r="1255" spans="1:18" x14ac:dyDescent="0.25">
      <c r="A1255" s="516"/>
      <c r="B1255" s="516"/>
      <c r="C1255" s="547"/>
      <c r="D1255" s="270" t="s">
        <v>1037</v>
      </c>
      <c r="E1255" s="212">
        <v>20</v>
      </c>
      <c r="F1255" s="263">
        <v>250</v>
      </c>
      <c r="G1255" s="263">
        <f t="shared" si="96"/>
        <v>5000</v>
      </c>
      <c r="H1255" s="582"/>
      <c r="I1255" s="957"/>
      <c r="J1255" s="957"/>
      <c r="K1255" s="582"/>
      <c r="L1255" s="582"/>
      <c r="M1255" s="275" t="s">
        <v>124</v>
      </c>
      <c r="N1255" s="275" t="s">
        <v>1009</v>
      </c>
      <c r="O1255" s="212">
        <v>3</v>
      </c>
      <c r="P1255" s="212">
        <v>9</v>
      </c>
      <c r="Q1255" s="212">
        <v>2</v>
      </c>
      <c r="R1255" s="212">
        <v>1</v>
      </c>
    </row>
    <row r="1256" spans="1:18" x14ac:dyDescent="0.25">
      <c r="A1256" s="516"/>
      <c r="B1256" s="516"/>
      <c r="C1256" s="547"/>
      <c r="D1256" s="270" t="s">
        <v>226</v>
      </c>
      <c r="E1256" s="212">
        <v>125</v>
      </c>
      <c r="F1256" s="263">
        <v>450</v>
      </c>
      <c r="G1256" s="263">
        <f t="shared" si="96"/>
        <v>56250</v>
      </c>
      <c r="H1256" s="582"/>
      <c r="I1256" s="957"/>
      <c r="J1256" s="957"/>
      <c r="K1256" s="582"/>
      <c r="L1256" s="582"/>
      <c r="M1256" s="275" t="s">
        <v>124</v>
      </c>
      <c r="N1256" s="275" t="s">
        <v>1009</v>
      </c>
      <c r="O1256" s="212">
        <v>3</v>
      </c>
      <c r="P1256" s="212">
        <v>1</v>
      </c>
      <c r="Q1256" s="212">
        <v>1</v>
      </c>
      <c r="R1256" s="212">
        <v>1</v>
      </c>
    </row>
    <row r="1257" spans="1:18" x14ac:dyDescent="0.25">
      <c r="A1257" s="516"/>
      <c r="B1257" s="516"/>
      <c r="C1257" s="547"/>
      <c r="D1257" s="202" t="s">
        <v>503</v>
      </c>
      <c r="E1257" s="212">
        <v>125</v>
      </c>
      <c r="F1257" s="263">
        <v>195</v>
      </c>
      <c r="G1257" s="263">
        <f t="shared" si="96"/>
        <v>24375</v>
      </c>
      <c r="H1257" s="582"/>
      <c r="I1257" s="957"/>
      <c r="J1257" s="957"/>
      <c r="K1257" s="582"/>
      <c r="L1257" s="582"/>
      <c r="M1257" s="275" t="s">
        <v>124</v>
      </c>
      <c r="N1257" s="275" t="s">
        <v>1009</v>
      </c>
      <c r="O1257" s="212">
        <v>3</v>
      </c>
      <c r="P1257" s="212">
        <v>9</v>
      </c>
      <c r="Q1257" s="212">
        <v>2</v>
      </c>
      <c r="R1257" s="212">
        <v>1</v>
      </c>
    </row>
    <row r="1258" spans="1:18" x14ac:dyDescent="0.25">
      <c r="A1258" s="516"/>
      <c r="B1258" s="516"/>
      <c r="C1258" s="547"/>
      <c r="D1258" s="202" t="s">
        <v>319</v>
      </c>
      <c r="E1258" s="212">
        <v>125</v>
      </c>
      <c r="F1258" s="263">
        <v>55</v>
      </c>
      <c r="G1258" s="263">
        <f t="shared" si="96"/>
        <v>6875</v>
      </c>
      <c r="H1258" s="582"/>
      <c r="I1258" s="957"/>
      <c r="J1258" s="957"/>
      <c r="K1258" s="582"/>
      <c r="L1258" s="582"/>
      <c r="M1258" s="275" t="s">
        <v>124</v>
      </c>
      <c r="N1258" s="275" t="s">
        <v>1009</v>
      </c>
      <c r="O1258" s="212">
        <v>3</v>
      </c>
      <c r="P1258" s="212">
        <v>9</v>
      </c>
      <c r="Q1258" s="212">
        <v>2</v>
      </c>
      <c r="R1258" s="212">
        <v>1</v>
      </c>
    </row>
    <row r="1259" spans="1:18" x14ac:dyDescent="0.25">
      <c r="A1259" s="516"/>
      <c r="B1259" s="516"/>
      <c r="C1259" s="547"/>
      <c r="D1259" s="202" t="s">
        <v>324</v>
      </c>
      <c r="E1259" s="212">
        <v>125</v>
      </c>
      <c r="F1259" s="263">
        <v>15</v>
      </c>
      <c r="G1259" s="263">
        <f t="shared" si="96"/>
        <v>1875</v>
      </c>
      <c r="H1259" s="582"/>
      <c r="I1259" s="957"/>
      <c r="J1259" s="957"/>
      <c r="K1259" s="582"/>
      <c r="L1259" s="582"/>
      <c r="M1259" s="275" t="s">
        <v>124</v>
      </c>
      <c r="N1259" s="275" t="s">
        <v>1009</v>
      </c>
      <c r="O1259" s="212">
        <v>3</v>
      </c>
      <c r="P1259" s="212">
        <v>9</v>
      </c>
      <c r="Q1259" s="212">
        <v>2</v>
      </c>
      <c r="R1259" s="212">
        <v>1</v>
      </c>
    </row>
    <row r="1260" spans="1:18" ht="33" customHeight="1" x14ac:dyDescent="0.25">
      <c r="A1260" s="494" t="s">
        <v>1040</v>
      </c>
      <c r="B1260" s="494"/>
      <c r="C1260" s="531">
        <f>+SUM(G1260:G1261)</f>
        <v>350000</v>
      </c>
      <c r="D1260" s="270" t="s">
        <v>1041</v>
      </c>
      <c r="E1260" s="182">
        <v>5000</v>
      </c>
      <c r="F1260" s="263">
        <v>35</v>
      </c>
      <c r="G1260" s="263">
        <f t="shared" si="96"/>
        <v>175000</v>
      </c>
      <c r="H1260" s="612"/>
      <c r="I1260" s="612"/>
      <c r="J1260" s="958" t="s">
        <v>1</v>
      </c>
      <c r="K1260" s="612"/>
      <c r="L1260" s="612" t="s">
        <v>247</v>
      </c>
      <c r="M1260" s="275" t="s">
        <v>124</v>
      </c>
      <c r="N1260" s="275" t="s">
        <v>1009</v>
      </c>
      <c r="O1260" s="128">
        <v>2</v>
      </c>
      <c r="P1260" s="128">
        <v>2</v>
      </c>
      <c r="Q1260" s="128">
        <v>1</v>
      </c>
      <c r="R1260" s="128">
        <v>1</v>
      </c>
    </row>
    <row r="1261" spans="1:18" ht="33" customHeight="1" x14ac:dyDescent="0.25">
      <c r="A1261" s="494"/>
      <c r="B1261" s="494"/>
      <c r="C1261" s="531"/>
      <c r="D1261" s="270" t="s">
        <v>1042</v>
      </c>
      <c r="E1261" s="182">
        <v>500</v>
      </c>
      <c r="F1261" s="263">
        <v>350</v>
      </c>
      <c r="G1261" s="263">
        <f t="shared" si="96"/>
        <v>175000</v>
      </c>
      <c r="H1261" s="612"/>
      <c r="I1261" s="612"/>
      <c r="J1261" s="958"/>
      <c r="K1261" s="612"/>
      <c r="L1261" s="612"/>
      <c r="M1261" s="275" t="s">
        <v>124</v>
      </c>
      <c r="N1261" s="275" t="s">
        <v>1009</v>
      </c>
      <c r="O1261" s="128">
        <v>3</v>
      </c>
      <c r="P1261" s="128">
        <v>2</v>
      </c>
      <c r="Q1261" s="128">
        <v>3</v>
      </c>
      <c r="R1261" s="128">
        <v>1</v>
      </c>
    </row>
    <row r="1262" spans="1:18" ht="75.75" customHeight="1" x14ac:dyDescent="0.25">
      <c r="A1262" s="494" t="s">
        <v>1043</v>
      </c>
      <c r="B1262" s="494"/>
      <c r="C1262" s="183">
        <f>SUM(G1262)</f>
        <v>3000000</v>
      </c>
      <c r="D1262" s="270" t="s">
        <v>1044</v>
      </c>
      <c r="E1262" s="182">
        <v>2</v>
      </c>
      <c r="F1262" s="164">
        <v>1500000</v>
      </c>
      <c r="G1262" s="263">
        <f t="shared" si="96"/>
        <v>3000000</v>
      </c>
      <c r="H1262" s="324" t="s">
        <v>1</v>
      </c>
      <c r="I1262" s="128"/>
      <c r="J1262" s="325" t="s">
        <v>1</v>
      </c>
      <c r="K1262" s="128"/>
      <c r="L1262" s="128" t="s">
        <v>247</v>
      </c>
      <c r="M1262" s="275" t="s">
        <v>124</v>
      </c>
      <c r="N1262" s="275" t="s">
        <v>1009</v>
      </c>
      <c r="O1262" s="128">
        <v>2</v>
      </c>
      <c r="P1262" s="128">
        <v>7</v>
      </c>
      <c r="Q1262" s="128">
        <v>1</v>
      </c>
      <c r="R1262" s="128">
        <v>1</v>
      </c>
    </row>
    <row r="1263" spans="1:18" ht="15" customHeight="1" x14ac:dyDescent="0.25">
      <c r="A1263" s="516" t="s">
        <v>1045</v>
      </c>
      <c r="B1263" s="516"/>
      <c r="C1263" s="547">
        <f>SUM(G1263:G1269)</f>
        <v>30250</v>
      </c>
      <c r="D1263" s="222" t="s">
        <v>1039</v>
      </c>
      <c r="E1263" s="128">
        <v>20</v>
      </c>
      <c r="F1263" s="164">
        <v>35</v>
      </c>
      <c r="G1263" s="263">
        <f t="shared" si="96"/>
        <v>700</v>
      </c>
      <c r="H1263" s="579"/>
      <c r="I1263" s="579"/>
      <c r="J1263" s="579" t="s">
        <v>1</v>
      </c>
      <c r="K1263" s="579"/>
      <c r="L1263" s="582" t="s">
        <v>247</v>
      </c>
      <c r="M1263" s="275" t="s">
        <v>124</v>
      </c>
      <c r="N1263" s="275" t="s">
        <v>1009</v>
      </c>
      <c r="O1263" s="128">
        <v>2</v>
      </c>
      <c r="P1263" s="128">
        <v>2</v>
      </c>
      <c r="Q1263" s="128">
        <v>1</v>
      </c>
      <c r="R1263" s="128">
        <v>1</v>
      </c>
    </row>
    <row r="1264" spans="1:18" x14ac:dyDescent="0.25">
      <c r="A1264" s="516"/>
      <c r="B1264" s="516"/>
      <c r="C1264" s="547"/>
      <c r="D1264" s="222" t="s">
        <v>1037</v>
      </c>
      <c r="E1264" s="128">
        <v>1</v>
      </c>
      <c r="F1264" s="164">
        <v>250</v>
      </c>
      <c r="G1264" s="263">
        <f t="shared" si="96"/>
        <v>250</v>
      </c>
      <c r="H1264" s="579"/>
      <c r="I1264" s="579"/>
      <c r="J1264" s="579"/>
      <c r="K1264" s="579"/>
      <c r="L1264" s="582"/>
      <c r="M1264" s="275" t="s">
        <v>124</v>
      </c>
      <c r="N1264" s="275" t="s">
        <v>1009</v>
      </c>
      <c r="O1264" s="212">
        <v>2</v>
      </c>
      <c r="P1264" s="212">
        <v>2</v>
      </c>
      <c r="Q1264" s="212">
        <v>2</v>
      </c>
      <c r="R1264" s="212">
        <v>1</v>
      </c>
    </row>
    <row r="1265" spans="1:18" x14ac:dyDescent="0.25">
      <c r="A1265" s="516"/>
      <c r="B1265" s="516"/>
      <c r="C1265" s="547"/>
      <c r="D1265" s="222" t="s">
        <v>1046</v>
      </c>
      <c r="E1265" s="128">
        <v>20</v>
      </c>
      <c r="F1265" s="164">
        <v>450</v>
      </c>
      <c r="G1265" s="263">
        <f t="shared" si="96"/>
        <v>9000</v>
      </c>
      <c r="H1265" s="579"/>
      <c r="I1265" s="579"/>
      <c r="J1265" s="579"/>
      <c r="K1265" s="579"/>
      <c r="L1265" s="582"/>
      <c r="M1265" s="275" t="s">
        <v>124</v>
      </c>
      <c r="N1265" s="275" t="s">
        <v>1009</v>
      </c>
      <c r="O1265" s="212">
        <v>3</v>
      </c>
      <c r="P1265" s="212">
        <v>7</v>
      </c>
      <c r="Q1265" s="212">
        <v>1</v>
      </c>
      <c r="R1265" s="212">
        <v>2</v>
      </c>
    </row>
    <row r="1266" spans="1:18" x14ac:dyDescent="0.25">
      <c r="A1266" s="516"/>
      <c r="B1266" s="516"/>
      <c r="C1266" s="547"/>
      <c r="D1266" s="222" t="s">
        <v>64</v>
      </c>
      <c r="E1266" s="128">
        <v>20</v>
      </c>
      <c r="F1266" s="164">
        <v>750</v>
      </c>
      <c r="G1266" s="263">
        <f t="shared" si="96"/>
        <v>15000</v>
      </c>
      <c r="H1266" s="579"/>
      <c r="I1266" s="579"/>
      <c r="J1266" s="579"/>
      <c r="K1266" s="579"/>
      <c r="L1266" s="582"/>
      <c r="M1266" s="275" t="s">
        <v>124</v>
      </c>
      <c r="N1266" s="275" t="s">
        <v>1009</v>
      </c>
      <c r="O1266" s="212">
        <v>3</v>
      </c>
      <c r="P1266" s="212">
        <v>3</v>
      </c>
      <c r="Q1266" s="212">
        <v>3</v>
      </c>
      <c r="R1266" s="212">
        <v>1</v>
      </c>
    </row>
    <row r="1267" spans="1:18" x14ac:dyDescent="0.25">
      <c r="A1267" s="516"/>
      <c r="B1267" s="516"/>
      <c r="C1267" s="547"/>
      <c r="D1267" s="222" t="s">
        <v>503</v>
      </c>
      <c r="E1267" s="128">
        <v>20</v>
      </c>
      <c r="F1267" s="164">
        <v>195</v>
      </c>
      <c r="G1267" s="263">
        <f t="shared" si="96"/>
        <v>3900</v>
      </c>
      <c r="H1267" s="579"/>
      <c r="I1267" s="579"/>
      <c r="J1267" s="579"/>
      <c r="K1267" s="579"/>
      <c r="L1267" s="582"/>
      <c r="M1267" s="275" t="s">
        <v>124</v>
      </c>
      <c r="N1267" s="275" t="s">
        <v>1009</v>
      </c>
      <c r="O1267" s="212">
        <v>3</v>
      </c>
      <c r="P1267" s="212">
        <v>9</v>
      </c>
      <c r="Q1267" s="212">
        <v>2</v>
      </c>
      <c r="R1267" s="212">
        <v>1</v>
      </c>
    </row>
    <row r="1268" spans="1:18" x14ac:dyDescent="0.25">
      <c r="A1268" s="516"/>
      <c r="B1268" s="516"/>
      <c r="C1268" s="547"/>
      <c r="D1268" s="222" t="s">
        <v>319</v>
      </c>
      <c r="E1268" s="128">
        <v>20</v>
      </c>
      <c r="F1268" s="164">
        <v>55</v>
      </c>
      <c r="G1268" s="263">
        <f t="shared" si="96"/>
        <v>1100</v>
      </c>
      <c r="H1268" s="579"/>
      <c r="I1268" s="579"/>
      <c r="J1268" s="579"/>
      <c r="K1268" s="579"/>
      <c r="L1268" s="582"/>
      <c r="M1268" s="275" t="s">
        <v>124</v>
      </c>
      <c r="N1268" s="275" t="s">
        <v>1009</v>
      </c>
      <c r="O1268" s="212">
        <v>3</v>
      </c>
      <c r="P1268" s="212">
        <v>9</v>
      </c>
      <c r="Q1268" s="212">
        <v>2</v>
      </c>
      <c r="R1268" s="212">
        <v>1</v>
      </c>
    </row>
    <row r="1269" spans="1:18" x14ac:dyDescent="0.25">
      <c r="A1269" s="516"/>
      <c r="B1269" s="516"/>
      <c r="C1269" s="547"/>
      <c r="D1269" s="222" t="s">
        <v>324</v>
      </c>
      <c r="E1269" s="128">
        <v>20</v>
      </c>
      <c r="F1269" s="164">
        <v>15</v>
      </c>
      <c r="G1269" s="263">
        <f t="shared" si="96"/>
        <v>300</v>
      </c>
      <c r="H1269" s="579"/>
      <c r="I1269" s="579"/>
      <c r="J1269" s="579"/>
      <c r="K1269" s="579"/>
      <c r="L1269" s="582"/>
      <c r="M1269" s="275" t="s">
        <v>124</v>
      </c>
      <c r="N1269" s="275" t="s">
        <v>1009</v>
      </c>
      <c r="O1269" s="212">
        <v>3</v>
      </c>
      <c r="P1269" s="212">
        <v>9</v>
      </c>
      <c r="Q1269" s="212">
        <v>2</v>
      </c>
      <c r="R1269" s="212">
        <v>1</v>
      </c>
    </row>
    <row r="1270" spans="1:18" x14ac:dyDescent="0.25">
      <c r="A1270" s="403"/>
      <c r="B1270" s="334"/>
      <c r="C1270" s="202"/>
      <c r="D1270" s="128"/>
      <c r="E1270" s="202"/>
      <c r="F1270" s="202"/>
      <c r="G1270" s="202"/>
      <c r="H1270" s="202"/>
      <c r="I1270" s="202"/>
      <c r="J1270" s="202"/>
      <c r="K1270" s="202"/>
      <c r="L1270" s="209"/>
      <c r="M1270" s="202"/>
      <c r="N1270" s="202"/>
      <c r="O1270" s="202"/>
      <c r="P1270" s="202"/>
      <c r="Q1270" s="202"/>
      <c r="R1270" s="202"/>
    </row>
    <row r="1271" spans="1:18" x14ac:dyDescent="0.25">
      <c r="A1271" s="831" t="s">
        <v>11</v>
      </c>
      <c r="B1271" s="831"/>
      <c r="C1271" s="831"/>
      <c r="D1271" s="831"/>
      <c r="E1271" s="831"/>
      <c r="F1271" s="831"/>
      <c r="G1271" s="831"/>
      <c r="H1271" s="831"/>
      <c r="I1271" s="831"/>
      <c r="J1271" s="831"/>
      <c r="K1271" s="831"/>
      <c r="L1271" s="938"/>
      <c r="M1271" s="831"/>
      <c r="N1271" s="831"/>
      <c r="O1271" s="831"/>
      <c r="P1271" s="831"/>
      <c r="Q1271" s="831"/>
      <c r="R1271" s="831"/>
    </row>
    <row r="1272" spans="1:18" x14ac:dyDescent="0.25">
      <c r="A1272" s="463" t="s">
        <v>121</v>
      </c>
      <c r="B1272" s="463" t="s">
        <v>12</v>
      </c>
      <c r="C1272" s="463"/>
      <c r="D1272" s="464" t="s">
        <v>13</v>
      </c>
      <c r="E1272" s="464" t="s">
        <v>14</v>
      </c>
      <c r="F1272" s="464" t="s">
        <v>15</v>
      </c>
      <c r="G1272" s="464" t="s">
        <v>16</v>
      </c>
      <c r="H1272" s="464" t="s">
        <v>17</v>
      </c>
      <c r="I1272" s="464"/>
      <c r="J1272" s="464"/>
      <c r="K1272" s="464"/>
      <c r="L1272" s="463" t="s">
        <v>18</v>
      </c>
      <c r="M1272" s="463" t="s">
        <v>19</v>
      </c>
      <c r="N1272" s="463"/>
      <c r="O1272" s="463"/>
      <c r="P1272" s="463"/>
      <c r="Q1272" s="463"/>
      <c r="R1272" s="463"/>
    </row>
    <row r="1273" spans="1:18" x14ac:dyDescent="0.25">
      <c r="A1273" s="463"/>
      <c r="B1273" s="463"/>
      <c r="C1273" s="463"/>
      <c r="D1273" s="464"/>
      <c r="E1273" s="464"/>
      <c r="F1273" s="464"/>
      <c r="G1273" s="464"/>
      <c r="H1273" s="90" t="s">
        <v>20</v>
      </c>
      <c r="I1273" s="90" t="s">
        <v>37</v>
      </c>
      <c r="J1273" s="90" t="s">
        <v>21</v>
      </c>
      <c r="K1273" s="90" t="s">
        <v>22</v>
      </c>
      <c r="L1273" s="463"/>
      <c r="M1273" s="463"/>
      <c r="N1273" s="463"/>
      <c r="O1273" s="463"/>
      <c r="P1273" s="463"/>
      <c r="Q1273" s="463"/>
      <c r="R1273" s="463"/>
    </row>
    <row r="1274" spans="1:18" ht="111" customHeight="1" x14ac:dyDescent="0.25">
      <c r="A1274" s="126" t="s">
        <v>1047</v>
      </c>
      <c r="B1274" s="494" t="s">
        <v>1048</v>
      </c>
      <c r="C1274" s="494"/>
      <c r="D1274" s="118" t="s">
        <v>1035</v>
      </c>
      <c r="E1274" s="118" t="s">
        <v>1006</v>
      </c>
      <c r="F1274" s="128">
        <v>0</v>
      </c>
      <c r="G1274" s="128">
        <v>3</v>
      </c>
      <c r="H1274" s="403"/>
      <c r="I1274" s="403"/>
      <c r="J1274" s="403"/>
      <c r="K1274" s="403"/>
      <c r="L1274" s="183">
        <f>+SUM(C1279:C1281)</f>
        <v>10800</v>
      </c>
      <c r="M1274" s="790"/>
      <c r="N1274" s="790"/>
      <c r="O1274" s="790"/>
      <c r="P1274" s="790"/>
      <c r="Q1274" s="790"/>
      <c r="R1274" s="790"/>
    </row>
    <row r="1275" spans="1:18" x14ac:dyDescent="0.25">
      <c r="A1275" s="403"/>
      <c r="B1275" s="334"/>
      <c r="C1275" s="126"/>
      <c r="D1275" s="128"/>
      <c r="E1275" s="202"/>
      <c r="F1275" s="202"/>
      <c r="G1275" s="202"/>
      <c r="H1275" s="202"/>
      <c r="I1275" s="202"/>
      <c r="J1275" s="202"/>
      <c r="K1275" s="202"/>
      <c r="L1275" s="209"/>
      <c r="M1275" s="202"/>
      <c r="N1275" s="202"/>
      <c r="O1275" s="202"/>
      <c r="P1275" s="202"/>
      <c r="Q1275" s="202"/>
      <c r="R1275" s="202"/>
    </row>
    <row r="1276" spans="1:18" ht="20.25" customHeight="1" x14ac:dyDescent="0.25">
      <c r="A1276" s="831" t="s">
        <v>165</v>
      </c>
      <c r="B1276" s="402"/>
      <c r="C1276" s="402"/>
      <c r="D1276" s="402"/>
      <c r="E1276" s="402"/>
      <c r="F1276" s="402"/>
      <c r="G1276" s="402"/>
      <c r="H1276" s="402"/>
      <c r="I1276" s="402"/>
      <c r="J1276" s="402"/>
      <c r="K1276" s="402"/>
      <c r="L1276" s="939"/>
      <c r="M1276" s="121"/>
      <c r="N1276" s="402"/>
      <c r="O1276" s="402"/>
      <c r="P1276" s="402"/>
      <c r="Q1276" s="402"/>
      <c r="R1276" s="402"/>
    </row>
    <row r="1277" spans="1:18" ht="19.5" customHeight="1" x14ac:dyDescent="0.25">
      <c r="A1277" s="463" t="s">
        <v>244</v>
      </c>
      <c r="B1277" s="463"/>
      <c r="C1277" s="464" t="s">
        <v>28</v>
      </c>
      <c r="D1277" s="464" t="s">
        <v>29</v>
      </c>
      <c r="E1277" s="464"/>
      <c r="F1277" s="464"/>
      <c r="G1277" s="464"/>
      <c r="H1277" s="464" t="s">
        <v>30</v>
      </c>
      <c r="I1277" s="464"/>
      <c r="J1277" s="464"/>
      <c r="K1277" s="464"/>
      <c r="L1277" s="463" t="s">
        <v>31</v>
      </c>
      <c r="M1277" s="464" t="s">
        <v>32</v>
      </c>
      <c r="N1277" s="464"/>
      <c r="O1277" s="464"/>
      <c r="P1277" s="464"/>
      <c r="Q1277" s="464"/>
      <c r="R1277" s="464"/>
    </row>
    <row r="1278" spans="1:18" ht="53.25" customHeight="1" x14ac:dyDescent="0.25">
      <c r="A1278" s="463"/>
      <c r="B1278" s="463"/>
      <c r="C1278" s="464"/>
      <c r="D1278" s="90" t="s">
        <v>33</v>
      </c>
      <c r="E1278" s="90" t="s">
        <v>34</v>
      </c>
      <c r="F1278" s="90" t="s">
        <v>35</v>
      </c>
      <c r="G1278" s="294" t="s">
        <v>36</v>
      </c>
      <c r="H1278" s="90" t="s">
        <v>20</v>
      </c>
      <c r="I1278" s="90" t="s">
        <v>37</v>
      </c>
      <c r="J1278" s="90" t="s">
        <v>21</v>
      </c>
      <c r="K1278" s="90" t="s">
        <v>22</v>
      </c>
      <c r="L1278" s="463"/>
      <c r="M1278" s="140" t="s">
        <v>38</v>
      </c>
      <c r="N1278" s="140" t="s">
        <v>39</v>
      </c>
      <c r="O1278" s="140" t="s">
        <v>40</v>
      </c>
      <c r="P1278" s="140" t="s">
        <v>41</v>
      </c>
      <c r="Q1278" s="140" t="s">
        <v>42</v>
      </c>
      <c r="R1278" s="140" t="s">
        <v>43</v>
      </c>
    </row>
    <row r="1279" spans="1:18" ht="78.75" customHeight="1" x14ac:dyDescent="0.25">
      <c r="A1279" s="516" t="s">
        <v>1049</v>
      </c>
      <c r="B1279" s="516"/>
      <c r="C1279" s="183">
        <f>+G1279</f>
        <v>3600</v>
      </c>
      <c r="D1279" s="326" t="s">
        <v>1050</v>
      </c>
      <c r="E1279" s="212">
        <v>240</v>
      </c>
      <c r="F1279" s="263">
        <v>15</v>
      </c>
      <c r="G1279" s="263">
        <f>+F1279*E1279</f>
        <v>3600</v>
      </c>
      <c r="H1279" s="320"/>
      <c r="I1279" s="320"/>
      <c r="J1279" s="320" t="s">
        <v>1</v>
      </c>
      <c r="K1279" s="320"/>
      <c r="L1279" s="242" t="s">
        <v>247</v>
      </c>
      <c r="M1279" s="212">
        <v>15</v>
      </c>
      <c r="N1279" s="275" t="s">
        <v>125</v>
      </c>
      <c r="O1279" s="212">
        <v>3</v>
      </c>
      <c r="P1279" s="212">
        <v>1</v>
      </c>
      <c r="Q1279" s="212">
        <v>1</v>
      </c>
      <c r="R1279" s="212">
        <v>1</v>
      </c>
    </row>
    <row r="1280" spans="1:18" ht="78.75" customHeight="1" x14ac:dyDescent="0.25">
      <c r="A1280" s="516" t="s">
        <v>1051</v>
      </c>
      <c r="B1280" s="516"/>
      <c r="C1280" s="183">
        <f>+G1280</f>
        <v>3600</v>
      </c>
      <c r="D1280" s="326" t="s">
        <v>1050</v>
      </c>
      <c r="E1280" s="212">
        <v>240</v>
      </c>
      <c r="F1280" s="263">
        <v>15</v>
      </c>
      <c r="G1280" s="263">
        <f t="shared" ref="G1280:G1281" si="97">+F1280*E1280</f>
        <v>3600</v>
      </c>
      <c r="H1280" s="320"/>
      <c r="I1280" s="320"/>
      <c r="J1280" s="320" t="s">
        <v>1</v>
      </c>
      <c r="K1280" s="320"/>
      <c r="L1280" s="242" t="s">
        <v>247</v>
      </c>
      <c r="M1280" s="212">
        <v>15</v>
      </c>
      <c r="N1280" s="275" t="s">
        <v>125</v>
      </c>
      <c r="O1280" s="212">
        <v>3</v>
      </c>
      <c r="P1280" s="212">
        <v>1</v>
      </c>
      <c r="Q1280" s="212">
        <v>1</v>
      </c>
      <c r="R1280" s="212">
        <v>1</v>
      </c>
    </row>
    <row r="1281" spans="1:18" ht="88.5" customHeight="1" x14ac:dyDescent="0.25">
      <c r="A1281" s="516" t="s">
        <v>1052</v>
      </c>
      <c r="B1281" s="516"/>
      <c r="C1281" s="183">
        <f>+G1281</f>
        <v>3600</v>
      </c>
      <c r="D1281" s="326" t="s">
        <v>1050</v>
      </c>
      <c r="E1281" s="212">
        <v>240</v>
      </c>
      <c r="F1281" s="263">
        <v>15</v>
      </c>
      <c r="G1281" s="263">
        <f t="shared" si="97"/>
        <v>3600</v>
      </c>
      <c r="H1281" s="320"/>
      <c r="I1281" s="320"/>
      <c r="J1281" s="320"/>
      <c r="K1281" s="320" t="s">
        <v>1</v>
      </c>
      <c r="L1281" s="242" t="s">
        <v>247</v>
      </c>
      <c r="M1281" s="212">
        <v>15</v>
      </c>
      <c r="N1281" s="275" t="s">
        <v>125</v>
      </c>
      <c r="O1281" s="212">
        <v>3</v>
      </c>
      <c r="P1281" s="212">
        <v>1</v>
      </c>
      <c r="Q1281" s="212">
        <v>1</v>
      </c>
      <c r="R1281" s="212">
        <v>1</v>
      </c>
    </row>
    <row r="1282" spans="1:18" x14ac:dyDescent="0.25">
      <c r="A1282" s="202"/>
      <c r="B1282" s="202"/>
      <c r="C1282" s="202"/>
      <c r="D1282" s="202"/>
      <c r="E1282" s="202"/>
      <c r="F1282" s="202"/>
      <c r="G1282" s="202"/>
      <c r="H1282" s="202"/>
      <c r="I1282" s="202"/>
      <c r="J1282" s="202"/>
      <c r="K1282" s="202"/>
      <c r="L1282" s="230"/>
      <c r="M1282" s="202"/>
      <c r="N1282" s="202"/>
      <c r="O1282" s="202"/>
      <c r="P1282" s="202"/>
      <c r="Q1282" s="202"/>
      <c r="R1282" s="202"/>
    </row>
    <row r="1283" spans="1:18" x14ac:dyDescent="0.25">
      <c r="A1283" s="202"/>
      <c r="B1283" s="202"/>
      <c r="C1283" s="202"/>
      <c r="D1283" s="202"/>
      <c r="E1283" s="202"/>
      <c r="F1283" s="202"/>
      <c r="G1283" s="202"/>
      <c r="H1283" s="202"/>
      <c r="I1283" s="202"/>
      <c r="J1283" s="202"/>
      <c r="K1283" s="202"/>
      <c r="L1283" s="230"/>
      <c r="M1283" s="202"/>
      <c r="N1283" s="202"/>
      <c r="O1283" s="202"/>
      <c r="P1283" s="202"/>
      <c r="Q1283" s="202"/>
      <c r="R1283" s="202"/>
    </row>
    <row r="1284" spans="1:18" x14ac:dyDescent="0.25">
      <c r="A1284" s="937" t="s">
        <v>1053</v>
      </c>
      <c r="B1284" s="937"/>
      <c r="C1284" s="937"/>
      <c r="D1284" s="937"/>
      <c r="E1284" s="937"/>
      <c r="F1284" s="937"/>
      <c r="G1284" s="937"/>
      <c r="H1284" s="937"/>
      <c r="I1284" s="937"/>
      <c r="J1284" s="937"/>
      <c r="K1284" s="937"/>
      <c r="L1284" s="937"/>
      <c r="M1284" s="937"/>
      <c r="N1284" s="937"/>
      <c r="O1284" s="937"/>
      <c r="P1284" s="937"/>
      <c r="Q1284" s="937"/>
      <c r="R1284" s="937"/>
    </row>
    <row r="1285" spans="1:18" x14ac:dyDescent="0.25">
      <c r="A1285" s="202"/>
      <c r="B1285" s="202"/>
      <c r="C1285" s="202"/>
      <c r="D1285" s="202"/>
      <c r="E1285" s="202"/>
      <c r="F1285" s="202"/>
      <c r="G1285" s="202"/>
      <c r="H1285" s="202"/>
      <c r="I1285" s="202"/>
      <c r="J1285" s="202"/>
      <c r="K1285" s="202"/>
      <c r="L1285" s="230"/>
      <c r="M1285" s="202"/>
      <c r="N1285" s="202"/>
      <c r="O1285" s="202"/>
      <c r="P1285" s="202"/>
      <c r="Q1285" s="202"/>
      <c r="R1285" s="202"/>
    </row>
    <row r="1286" spans="1:18" x14ac:dyDescent="0.25">
      <c r="A1286" s="831" t="s">
        <v>11</v>
      </c>
      <c r="B1286" s="831"/>
      <c r="C1286" s="831"/>
      <c r="D1286" s="831"/>
      <c r="E1286" s="831"/>
      <c r="F1286" s="831"/>
      <c r="G1286" s="831"/>
      <c r="H1286" s="831"/>
      <c r="I1286" s="831"/>
      <c r="J1286" s="831"/>
      <c r="K1286" s="831"/>
      <c r="L1286" s="938"/>
      <c r="M1286" s="831"/>
      <c r="N1286" s="831"/>
      <c r="O1286" s="831"/>
      <c r="P1286" s="831"/>
      <c r="Q1286" s="831"/>
      <c r="R1286" s="831"/>
    </row>
    <row r="1287" spans="1:18" x14ac:dyDescent="0.25">
      <c r="A1287" s="463" t="s">
        <v>121</v>
      </c>
      <c r="B1287" s="463" t="s">
        <v>12</v>
      </c>
      <c r="C1287" s="463"/>
      <c r="D1287" s="464" t="s">
        <v>13</v>
      </c>
      <c r="E1287" s="464" t="s">
        <v>14</v>
      </c>
      <c r="F1287" s="464" t="s">
        <v>15</v>
      </c>
      <c r="G1287" s="464" t="s">
        <v>16</v>
      </c>
      <c r="H1287" s="464" t="s">
        <v>17</v>
      </c>
      <c r="I1287" s="464"/>
      <c r="J1287" s="464"/>
      <c r="K1287" s="464"/>
      <c r="L1287" s="463" t="s">
        <v>18</v>
      </c>
      <c r="M1287" s="463" t="s">
        <v>19</v>
      </c>
      <c r="N1287" s="463"/>
      <c r="O1287" s="463"/>
      <c r="P1287" s="463"/>
      <c r="Q1287" s="463"/>
      <c r="R1287" s="463"/>
    </row>
    <row r="1288" spans="1:18" x14ac:dyDescent="0.25">
      <c r="A1288" s="463"/>
      <c r="B1288" s="463"/>
      <c r="C1288" s="463"/>
      <c r="D1288" s="464"/>
      <c r="E1288" s="464"/>
      <c r="F1288" s="464"/>
      <c r="G1288" s="464"/>
      <c r="H1288" s="90" t="s">
        <v>20</v>
      </c>
      <c r="I1288" s="90" t="s">
        <v>37</v>
      </c>
      <c r="J1288" s="90" t="s">
        <v>21</v>
      </c>
      <c r="K1288" s="90" t="s">
        <v>22</v>
      </c>
      <c r="L1288" s="463"/>
      <c r="M1288" s="463"/>
      <c r="N1288" s="463"/>
      <c r="O1288" s="463"/>
      <c r="P1288" s="463"/>
      <c r="Q1288" s="463"/>
      <c r="R1288" s="463"/>
    </row>
    <row r="1289" spans="1:18" ht="215.25" customHeight="1" x14ac:dyDescent="0.25">
      <c r="A1289" s="99" t="s">
        <v>1054</v>
      </c>
      <c r="B1289" s="494" t="s">
        <v>1055</v>
      </c>
      <c r="C1289" s="494"/>
      <c r="D1289" s="118" t="s">
        <v>295</v>
      </c>
      <c r="E1289" s="118" t="s">
        <v>1056</v>
      </c>
      <c r="F1289" s="128">
        <v>10</v>
      </c>
      <c r="G1289" s="311">
        <v>10</v>
      </c>
      <c r="H1289" s="312"/>
      <c r="I1289" s="312"/>
      <c r="J1289" s="312"/>
      <c r="K1289" s="312"/>
      <c r="L1289" s="183">
        <f>+C1294+C1297</f>
        <v>180700</v>
      </c>
      <c r="M1289" s="581"/>
      <c r="N1289" s="581"/>
      <c r="O1289" s="581"/>
      <c r="P1289" s="581"/>
      <c r="Q1289" s="581"/>
      <c r="R1289" s="581"/>
    </row>
    <row r="1290" spans="1:18" s="327" customFormat="1" x14ac:dyDescent="0.25">
      <c r="A1290" s="959"/>
      <c r="B1290" s="959"/>
      <c r="C1290" s="959"/>
      <c r="D1290" s="959"/>
      <c r="E1290" s="959"/>
      <c r="F1290" s="959"/>
      <c r="G1290" s="959"/>
      <c r="H1290" s="959"/>
      <c r="I1290" s="959"/>
      <c r="J1290" s="959"/>
      <c r="K1290" s="959"/>
      <c r="L1290" s="959"/>
      <c r="M1290" s="959"/>
      <c r="N1290" s="959"/>
      <c r="O1290" s="959"/>
      <c r="P1290" s="959"/>
      <c r="Q1290" s="959"/>
      <c r="R1290" s="959"/>
    </row>
    <row r="1291" spans="1:18" ht="20.25" customHeight="1" x14ac:dyDescent="0.25">
      <c r="A1291" s="831" t="s">
        <v>165</v>
      </c>
      <c r="B1291" s="402"/>
      <c r="C1291" s="402"/>
      <c r="D1291" s="402"/>
      <c r="E1291" s="402"/>
      <c r="F1291" s="402"/>
      <c r="G1291" s="402"/>
      <c r="H1291" s="402"/>
      <c r="I1291" s="402"/>
      <c r="J1291" s="402"/>
      <c r="K1291" s="402"/>
      <c r="L1291" s="939"/>
      <c r="M1291" s="121"/>
      <c r="N1291" s="402"/>
      <c r="O1291" s="402"/>
      <c r="P1291" s="402"/>
      <c r="Q1291" s="402"/>
      <c r="R1291" s="402"/>
    </row>
    <row r="1292" spans="1:18" ht="19.5" customHeight="1" x14ac:dyDescent="0.25">
      <c r="A1292" s="463" t="s">
        <v>244</v>
      </c>
      <c r="B1292" s="463"/>
      <c r="C1292" s="464" t="s">
        <v>28</v>
      </c>
      <c r="D1292" s="464" t="s">
        <v>29</v>
      </c>
      <c r="E1292" s="464"/>
      <c r="F1292" s="464"/>
      <c r="G1292" s="464"/>
      <c r="H1292" s="464" t="s">
        <v>30</v>
      </c>
      <c r="I1292" s="464"/>
      <c r="J1292" s="464"/>
      <c r="K1292" s="464"/>
      <c r="L1292" s="463" t="s">
        <v>31</v>
      </c>
      <c r="M1292" s="464" t="s">
        <v>32</v>
      </c>
      <c r="N1292" s="464"/>
      <c r="O1292" s="464"/>
      <c r="P1292" s="464"/>
      <c r="Q1292" s="464"/>
      <c r="R1292" s="464"/>
    </row>
    <row r="1293" spans="1:18" ht="53.25" customHeight="1" x14ac:dyDescent="0.25">
      <c r="A1293" s="463"/>
      <c r="B1293" s="463"/>
      <c r="C1293" s="464"/>
      <c r="D1293" s="90" t="s">
        <v>33</v>
      </c>
      <c r="E1293" s="90" t="s">
        <v>34</v>
      </c>
      <c r="F1293" s="90" t="s">
        <v>35</v>
      </c>
      <c r="G1293" s="294" t="s">
        <v>36</v>
      </c>
      <c r="H1293" s="90" t="s">
        <v>20</v>
      </c>
      <c r="I1293" s="90" t="s">
        <v>37</v>
      </c>
      <c r="J1293" s="90" t="s">
        <v>21</v>
      </c>
      <c r="K1293" s="90" t="s">
        <v>22</v>
      </c>
      <c r="L1293" s="463"/>
      <c r="M1293" s="140" t="s">
        <v>38</v>
      </c>
      <c r="N1293" s="140" t="s">
        <v>39</v>
      </c>
      <c r="O1293" s="140" t="s">
        <v>40</v>
      </c>
      <c r="P1293" s="140" t="s">
        <v>41</v>
      </c>
      <c r="Q1293" s="140" t="s">
        <v>42</v>
      </c>
      <c r="R1293" s="140" t="s">
        <v>43</v>
      </c>
    </row>
    <row r="1294" spans="1:18" ht="34.5" customHeight="1" x14ac:dyDescent="0.25">
      <c r="A1294" s="567" t="s">
        <v>1057</v>
      </c>
      <c r="B1294" s="567"/>
      <c r="C1294" s="531">
        <f>SUM(G1294:G1296)</f>
        <v>12500</v>
      </c>
      <c r="D1294" s="222" t="s">
        <v>1058</v>
      </c>
      <c r="E1294" s="212">
        <v>10</v>
      </c>
      <c r="F1294" s="223" t="s">
        <v>252</v>
      </c>
      <c r="G1294" s="210"/>
      <c r="H1294" s="589" t="s">
        <v>1</v>
      </c>
      <c r="I1294" s="589" t="s">
        <v>1</v>
      </c>
      <c r="J1294" s="589" t="s">
        <v>1</v>
      </c>
      <c r="K1294" s="589" t="s">
        <v>1</v>
      </c>
      <c r="L1294" s="560" t="s">
        <v>247</v>
      </c>
      <c r="M1294" s="275" t="s">
        <v>124</v>
      </c>
      <c r="N1294" s="271" t="s">
        <v>1009</v>
      </c>
      <c r="O1294" s="272">
        <v>2</v>
      </c>
      <c r="P1294" s="272">
        <v>4</v>
      </c>
      <c r="Q1294" s="272">
        <v>1</v>
      </c>
      <c r="R1294" s="272">
        <v>1</v>
      </c>
    </row>
    <row r="1295" spans="1:18" ht="34.5" customHeight="1" x14ac:dyDescent="0.25">
      <c r="A1295" s="567"/>
      <c r="B1295" s="567"/>
      <c r="C1295" s="531"/>
      <c r="D1295" s="222" t="s">
        <v>1059</v>
      </c>
      <c r="E1295" s="212">
        <v>10</v>
      </c>
      <c r="F1295" s="265"/>
      <c r="G1295" s="210">
        <f>+E1295*F1295</f>
        <v>0</v>
      </c>
      <c r="H1295" s="589"/>
      <c r="I1295" s="589"/>
      <c r="J1295" s="589"/>
      <c r="K1295" s="589"/>
      <c r="L1295" s="560"/>
      <c r="M1295" s="275" t="s">
        <v>124</v>
      </c>
      <c r="N1295" s="271" t="s">
        <v>1009</v>
      </c>
      <c r="O1295" s="272">
        <v>2</v>
      </c>
      <c r="P1295" s="272">
        <v>3</v>
      </c>
      <c r="Q1295" s="272">
        <v>1</v>
      </c>
      <c r="R1295" s="272">
        <v>1</v>
      </c>
    </row>
    <row r="1296" spans="1:18" ht="54" customHeight="1" x14ac:dyDescent="0.25">
      <c r="A1296" s="567"/>
      <c r="B1296" s="567"/>
      <c r="C1296" s="531"/>
      <c r="D1296" s="270" t="s">
        <v>85</v>
      </c>
      <c r="E1296" s="212">
        <v>50</v>
      </c>
      <c r="F1296" s="210">
        <v>250</v>
      </c>
      <c r="G1296" s="210">
        <f>+E1296*F1296</f>
        <v>12500</v>
      </c>
      <c r="H1296" s="589"/>
      <c r="I1296" s="589"/>
      <c r="J1296" s="589"/>
      <c r="K1296" s="589"/>
      <c r="L1296" s="560"/>
      <c r="M1296" s="275" t="s">
        <v>124</v>
      </c>
      <c r="N1296" s="271" t="s">
        <v>1009</v>
      </c>
      <c r="O1296" s="272">
        <v>3</v>
      </c>
      <c r="P1296" s="272">
        <v>7</v>
      </c>
      <c r="Q1296" s="272">
        <v>1</v>
      </c>
      <c r="R1296" s="272">
        <v>1</v>
      </c>
    </row>
    <row r="1297" spans="1:18" ht="15.75" customHeight="1" x14ac:dyDescent="0.25">
      <c r="A1297" s="516" t="s">
        <v>1060</v>
      </c>
      <c r="B1297" s="516"/>
      <c r="C1297" s="531">
        <f>SUM(G1298:G1308)</f>
        <v>168200</v>
      </c>
      <c r="D1297" s="222" t="s">
        <v>1061</v>
      </c>
      <c r="E1297" s="212">
        <v>6</v>
      </c>
      <c r="F1297" s="210"/>
      <c r="G1297" s="210"/>
      <c r="H1297" s="579"/>
      <c r="I1297" s="579" t="s">
        <v>1</v>
      </c>
      <c r="J1297" s="579" t="s">
        <v>1</v>
      </c>
      <c r="K1297" s="579" t="s">
        <v>1</v>
      </c>
      <c r="L1297" s="560" t="s">
        <v>247</v>
      </c>
      <c r="M1297" s="275" t="s">
        <v>124</v>
      </c>
      <c r="N1297" s="271" t="s">
        <v>1009</v>
      </c>
      <c r="O1297" s="272">
        <v>2</v>
      </c>
      <c r="P1297" s="272">
        <v>2</v>
      </c>
      <c r="Q1297" s="272">
        <v>1</v>
      </c>
      <c r="R1297" s="272">
        <v>1</v>
      </c>
    </row>
    <row r="1298" spans="1:18" x14ac:dyDescent="0.25">
      <c r="A1298" s="516"/>
      <c r="B1298" s="516"/>
      <c r="C1298" s="531"/>
      <c r="D1298" s="270" t="s">
        <v>85</v>
      </c>
      <c r="E1298" s="212">
        <v>6</v>
      </c>
      <c r="F1298" s="210">
        <v>250</v>
      </c>
      <c r="G1298" s="210">
        <f>+F1298*E1298</f>
        <v>1500</v>
      </c>
      <c r="H1298" s="579"/>
      <c r="I1298" s="579"/>
      <c r="J1298" s="579"/>
      <c r="K1298" s="579"/>
      <c r="L1298" s="560"/>
      <c r="M1298" s="275" t="s">
        <v>124</v>
      </c>
      <c r="N1298" s="271" t="s">
        <v>1009</v>
      </c>
      <c r="O1298" s="272">
        <v>2</v>
      </c>
      <c r="P1298" s="272">
        <v>4</v>
      </c>
      <c r="Q1298" s="272">
        <v>1</v>
      </c>
      <c r="R1298" s="272">
        <v>1</v>
      </c>
    </row>
    <row r="1299" spans="1:18" x14ac:dyDescent="0.25">
      <c r="A1299" s="516"/>
      <c r="B1299" s="516"/>
      <c r="C1299" s="531"/>
      <c r="D1299" s="270" t="s">
        <v>1062</v>
      </c>
      <c r="E1299" s="212">
        <v>1</v>
      </c>
      <c r="F1299" s="210">
        <v>3000</v>
      </c>
      <c r="G1299" s="210">
        <f t="shared" ref="G1299:G1308" si="98">+F1299*E1299</f>
        <v>3000</v>
      </c>
      <c r="H1299" s="579"/>
      <c r="I1299" s="579"/>
      <c r="J1299" s="579"/>
      <c r="K1299" s="579"/>
      <c r="L1299" s="560"/>
      <c r="M1299" s="275" t="s">
        <v>124</v>
      </c>
      <c r="N1299" s="271" t="s">
        <v>1009</v>
      </c>
      <c r="O1299" s="272">
        <v>3</v>
      </c>
      <c r="P1299" s="272">
        <v>7</v>
      </c>
      <c r="Q1299" s="272">
        <v>1</v>
      </c>
      <c r="R1299" s="272">
        <v>1</v>
      </c>
    </row>
    <row r="1300" spans="1:18" x14ac:dyDescent="0.25">
      <c r="A1300" s="516"/>
      <c r="B1300" s="516"/>
      <c r="C1300" s="531"/>
      <c r="D1300" s="270" t="s">
        <v>934</v>
      </c>
      <c r="E1300" s="212">
        <v>1</v>
      </c>
      <c r="F1300" s="210">
        <v>4000</v>
      </c>
      <c r="G1300" s="210">
        <f t="shared" si="98"/>
        <v>4000</v>
      </c>
      <c r="H1300" s="579"/>
      <c r="I1300" s="579"/>
      <c r="J1300" s="579"/>
      <c r="K1300" s="579"/>
      <c r="L1300" s="560"/>
      <c r="M1300" s="275" t="s">
        <v>124</v>
      </c>
      <c r="N1300" s="271" t="s">
        <v>1009</v>
      </c>
      <c r="O1300" s="272">
        <v>2</v>
      </c>
      <c r="P1300" s="272">
        <v>3</v>
      </c>
      <c r="Q1300" s="272">
        <v>1</v>
      </c>
      <c r="R1300" s="272">
        <v>1</v>
      </c>
    </row>
    <row r="1301" spans="1:18" x14ac:dyDescent="0.25">
      <c r="A1301" s="516"/>
      <c r="B1301" s="516"/>
      <c r="C1301" s="531"/>
      <c r="D1301" s="222" t="s">
        <v>936</v>
      </c>
      <c r="E1301" s="212">
        <v>1</v>
      </c>
      <c r="F1301" s="210">
        <v>2500</v>
      </c>
      <c r="G1301" s="210">
        <f t="shared" si="98"/>
        <v>2500</v>
      </c>
      <c r="H1301" s="579"/>
      <c r="I1301" s="579"/>
      <c r="J1301" s="579"/>
      <c r="K1301" s="579"/>
      <c r="L1301" s="560"/>
      <c r="M1301" s="275" t="s">
        <v>124</v>
      </c>
      <c r="N1301" s="271" t="s">
        <v>1009</v>
      </c>
      <c r="O1301" s="272">
        <v>2</v>
      </c>
      <c r="P1301" s="272">
        <v>3</v>
      </c>
      <c r="Q1301" s="272">
        <v>1</v>
      </c>
      <c r="R1301" s="272">
        <v>1</v>
      </c>
    </row>
    <row r="1302" spans="1:18" x14ac:dyDescent="0.25">
      <c r="A1302" s="516"/>
      <c r="B1302" s="516"/>
      <c r="C1302" s="531"/>
      <c r="D1302" s="270" t="s">
        <v>1062</v>
      </c>
      <c r="E1302" s="212">
        <v>5</v>
      </c>
      <c r="F1302" s="210">
        <v>1800</v>
      </c>
      <c r="G1302" s="210">
        <f t="shared" si="98"/>
        <v>9000</v>
      </c>
      <c r="H1302" s="579"/>
      <c r="I1302" s="579"/>
      <c r="J1302" s="579"/>
      <c r="K1302" s="579"/>
      <c r="L1302" s="560"/>
      <c r="M1302" s="275" t="s">
        <v>124</v>
      </c>
      <c r="N1302" s="271" t="s">
        <v>1009</v>
      </c>
      <c r="O1302" s="272">
        <v>2</v>
      </c>
      <c r="P1302" s="272">
        <v>3</v>
      </c>
      <c r="Q1302" s="272">
        <v>1</v>
      </c>
      <c r="R1302" s="272">
        <v>1</v>
      </c>
    </row>
    <row r="1303" spans="1:18" x14ac:dyDescent="0.25">
      <c r="A1303" s="516"/>
      <c r="B1303" s="516"/>
      <c r="C1303" s="531"/>
      <c r="D1303" s="270" t="s">
        <v>934</v>
      </c>
      <c r="E1303" s="212">
        <v>5</v>
      </c>
      <c r="F1303" s="210">
        <v>2400</v>
      </c>
      <c r="G1303" s="210">
        <f t="shared" si="98"/>
        <v>12000</v>
      </c>
      <c r="H1303" s="579"/>
      <c r="I1303" s="579"/>
      <c r="J1303" s="579"/>
      <c r="K1303" s="579"/>
      <c r="L1303" s="560"/>
      <c r="M1303" s="275" t="s">
        <v>124</v>
      </c>
      <c r="N1303" s="271" t="s">
        <v>1009</v>
      </c>
      <c r="O1303" s="272">
        <v>2</v>
      </c>
      <c r="P1303" s="272">
        <v>3</v>
      </c>
      <c r="Q1303" s="272">
        <v>1</v>
      </c>
      <c r="R1303" s="272">
        <v>1</v>
      </c>
    </row>
    <row r="1304" spans="1:18" x14ac:dyDescent="0.25">
      <c r="A1304" s="516"/>
      <c r="B1304" s="516"/>
      <c r="C1304" s="531"/>
      <c r="D1304" s="222" t="s">
        <v>936</v>
      </c>
      <c r="E1304" s="212">
        <v>5</v>
      </c>
      <c r="F1304" s="210">
        <v>1500</v>
      </c>
      <c r="G1304" s="210">
        <f t="shared" si="98"/>
        <v>7500</v>
      </c>
      <c r="H1304" s="579"/>
      <c r="I1304" s="579"/>
      <c r="J1304" s="579"/>
      <c r="K1304" s="579"/>
      <c r="L1304" s="560"/>
      <c r="M1304" s="275" t="s">
        <v>124</v>
      </c>
      <c r="N1304" s="271" t="s">
        <v>1009</v>
      </c>
      <c r="O1304" s="272">
        <v>2</v>
      </c>
      <c r="P1304" s="272">
        <v>3</v>
      </c>
      <c r="Q1304" s="272">
        <v>1</v>
      </c>
      <c r="R1304" s="272">
        <v>1</v>
      </c>
    </row>
    <row r="1305" spans="1:18" ht="31.5" x14ac:dyDescent="0.25">
      <c r="A1305" s="516"/>
      <c r="B1305" s="516"/>
      <c r="C1305" s="531"/>
      <c r="D1305" s="270" t="s">
        <v>1031</v>
      </c>
      <c r="E1305" s="212">
        <v>180</v>
      </c>
      <c r="F1305" s="210">
        <v>195</v>
      </c>
      <c r="G1305" s="210">
        <f t="shared" si="98"/>
        <v>35100</v>
      </c>
      <c r="H1305" s="579"/>
      <c r="I1305" s="579"/>
      <c r="J1305" s="579"/>
      <c r="K1305" s="579"/>
      <c r="L1305" s="560"/>
      <c r="M1305" s="275" t="s">
        <v>124</v>
      </c>
      <c r="N1305" s="271" t="s">
        <v>1009</v>
      </c>
      <c r="O1305" s="272">
        <v>3</v>
      </c>
      <c r="P1305" s="272">
        <v>9</v>
      </c>
      <c r="Q1305" s="272">
        <v>2</v>
      </c>
      <c r="R1305" s="272">
        <v>1</v>
      </c>
    </row>
    <row r="1306" spans="1:18" x14ac:dyDescent="0.25">
      <c r="A1306" s="516"/>
      <c r="B1306" s="516"/>
      <c r="C1306" s="531"/>
      <c r="D1306" s="270" t="s">
        <v>1063</v>
      </c>
      <c r="E1306" s="212">
        <v>180</v>
      </c>
      <c r="F1306" s="210">
        <v>55</v>
      </c>
      <c r="G1306" s="210">
        <f t="shared" si="98"/>
        <v>9900</v>
      </c>
      <c r="H1306" s="579"/>
      <c r="I1306" s="579"/>
      <c r="J1306" s="579"/>
      <c r="K1306" s="579"/>
      <c r="L1306" s="560"/>
      <c r="M1306" s="275" t="s">
        <v>124</v>
      </c>
      <c r="N1306" s="271" t="s">
        <v>1009</v>
      </c>
      <c r="O1306" s="272">
        <v>3</v>
      </c>
      <c r="P1306" s="272">
        <v>9</v>
      </c>
      <c r="Q1306" s="272">
        <v>2</v>
      </c>
      <c r="R1306" s="272">
        <v>1</v>
      </c>
    </row>
    <row r="1307" spans="1:18" x14ac:dyDescent="0.25">
      <c r="A1307" s="516"/>
      <c r="B1307" s="516"/>
      <c r="C1307" s="531"/>
      <c r="D1307" s="270" t="s">
        <v>1064</v>
      </c>
      <c r="E1307" s="212">
        <v>180</v>
      </c>
      <c r="F1307" s="210">
        <v>15</v>
      </c>
      <c r="G1307" s="210">
        <f t="shared" si="98"/>
        <v>2700</v>
      </c>
      <c r="H1307" s="579"/>
      <c r="I1307" s="579"/>
      <c r="J1307" s="579"/>
      <c r="K1307" s="579"/>
      <c r="L1307" s="560"/>
      <c r="M1307" s="275" t="s">
        <v>124</v>
      </c>
      <c r="N1307" s="271" t="s">
        <v>1009</v>
      </c>
      <c r="O1307" s="272">
        <v>3</v>
      </c>
      <c r="P1307" s="272">
        <v>9</v>
      </c>
      <c r="Q1307" s="272">
        <v>2</v>
      </c>
      <c r="R1307" s="272">
        <v>1</v>
      </c>
    </row>
    <row r="1308" spans="1:18" x14ac:dyDescent="0.25">
      <c r="A1308" s="516"/>
      <c r="B1308" s="516"/>
      <c r="C1308" s="531"/>
      <c r="D1308" s="270" t="s">
        <v>1065</v>
      </c>
      <c r="E1308" s="212">
        <v>180</v>
      </c>
      <c r="F1308" s="210">
        <v>450</v>
      </c>
      <c r="G1308" s="210">
        <f t="shared" si="98"/>
        <v>81000</v>
      </c>
      <c r="H1308" s="579"/>
      <c r="I1308" s="579"/>
      <c r="J1308" s="579"/>
      <c r="K1308" s="579"/>
      <c r="L1308" s="560"/>
      <c r="M1308" s="275" t="s">
        <v>124</v>
      </c>
      <c r="N1308" s="271" t="s">
        <v>1009</v>
      </c>
      <c r="O1308" s="202">
        <v>3</v>
      </c>
      <c r="P1308" s="202">
        <v>1</v>
      </c>
      <c r="Q1308" s="202">
        <v>1</v>
      </c>
      <c r="R1308" s="202">
        <v>1</v>
      </c>
    </row>
    <row r="1309" spans="1:18" x14ac:dyDescent="0.25">
      <c r="A1309" s="358"/>
      <c r="B1309" s="407"/>
      <c r="C1309" s="270"/>
      <c r="D1309" s="212"/>
      <c r="E1309" s="329"/>
      <c r="F1309" s="329"/>
      <c r="G1309" s="960"/>
      <c r="H1309" s="960"/>
      <c r="I1309" s="960"/>
      <c r="J1309" s="960"/>
      <c r="K1309" s="358"/>
      <c r="L1309" s="212"/>
      <c r="M1309" s="202"/>
      <c r="N1309" s="202"/>
      <c r="O1309" s="202"/>
      <c r="P1309" s="202"/>
      <c r="Q1309" s="202"/>
      <c r="R1309" s="202"/>
    </row>
    <row r="1310" spans="1:18" x14ac:dyDescent="0.25">
      <c r="A1310" s="831" t="s">
        <v>11</v>
      </c>
      <c r="B1310" s="831"/>
      <c r="C1310" s="831"/>
      <c r="D1310" s="831"/>
      <c r="E1310" s="831"/>
      <c r="F1310" s="831"/>
      <c r="G1310" s="831"/>
      <c r="H1310" s="831"/>
      <c r="I1310" s="831"/>
      <c r="J1310" s="831"/>
      <c r="K1310" s="831"/>
      <c r="L1310" s="938"/>
      <c r="M1310" s="831"/>
      <c r="N1310" s="831"/>
      <c r="O1310" s="831"/>
      <c r="P1310" s="831"/>
      <c r="Q1310" s="831"/>
      <c r="R1310" s="831"/>
    </row>
    <row r="1311" spans="1:18" x14ac:dyDescent="0.25">
      <c r="A1311" s="463" t="s">
        <v>121</v>
      </c>
      <c r="B1311" s="463" t="s">
        <v>12</v>
      </c>
      <c r="C1311" s="463"/>
      <c r="D1311" s="464" t="s">
        <v>13</v>
      </c>
      <c r="E1311" s="464" t="s">
        <v>14</v>
      </c>
      <c r="F1311" s="464" t="s">
        <v>15</v>
      </c>
      <c r="G1311" s="464" t="s">
        <v>16</v>
      </c>
      <c r="H1311" s="464" t="s">
        <v>17</v>
      </c>
      <c r="I1311" s="464"/>
      <c r="J1311" s="464"/>
      <c r="K1311" s="464"/>
      <c r="L1311" s="463" t="s">
        <v>18</v>
      </c>
      <c r="M1311" s="463" t="s">
        <v>19</v>
      </c>
      <c r="N1311" s="463"/>
      <c r="O1311" s="463"/>
      <c r="P1311" s="463"/>
      <c r="Q1311" s="463"/>
      <c r="R1311" s="463"/>
    </row>
    <row r="1312" spans="1:18" x14ac:dyDescent="0.25">
      <c r="A1312" s="463"/>
      <c r="B1312" s="463"/>
      <c r="C1312" s="463"/>
      <c r="D1312" s="464"/>
      <c r="E1312" s="464"/>
      <c r="F1312" s="464"/>
      <c r="G1312" s="464"/>
      <c r="H1312" s="90" t="s">
        <v>20</v>
      </c>
      <c r="I1312" s="90" t="s">
        <v>37</v>
      </c>
      <c r="J1312" s="90" t="s">
        <v>21</v>
      </c>
      <c r="K1312" s="90" t="s">
        <v>22</v>
      </c>
      <c r="L1312" s="463"/>
      <c r="M1312" s="463"/>
      <c r="N1312" s="463"/>
      <c r="O1312" s="463"/>
      <c r="P1312" s="463"/>
      <c r="Q1312" s="463"/>
      <c r="R1312" s="463"/>
    </row>
    <row r="1313" spans="1:18" ht="122.25" customHeight="1" x14ac:dyDescent="0.25">
      <c r="A1313" s="99" t="s">
        <v>1066</v>
      </c>
      <c r="B1313" s="494" t="s">
        <v>1067</v>
      </c>
      <c r="C1313" s="494"/>
      <c r="D1313" s="118" t="s">
        <v>1035</v>
      </c>
      <c r="E1313" s="118" t="s">
        <v>1006</v>
      </c>
      <c r="F1313" s="128">
        <v>10</v>
      </c>
      <c r="G1313" s="311"/>
      <c r="H1313" s="312"/>
      <c r="I1313" s="312"/>
      <c r="J1313" s="312"/>
      <c r="K1313" s="312"/>
      <c r="L1313" s="183">
        <f>+SUM(C1318:C1344)</f>
        <v>1163060</v>
      </c>
      <c r="M1313" s="581"/>
      <c r="N1313" s="581"/>
      <c r="O1313" s="581"/>
      <c r="P1313" s="581"/>
      <c r="Q1313" s="581"/>
      <c r="R1313" s="581"/>
    </row>
    <row r="1314" spans="1:18" ht="27" customHeight="1" x14ac:dyDescent="0.25">
      <c r="A1314" s="118"/>
      <c r="B1314" s="118"/>
      <c r="C1314" s="118"/>
      <c r="D1314" s="118"/>
      <c r="E1314" s="128"/>
      <c r="F1314" s="311"/>
      <c r="G1314" s="312"/>
      <c r="H1314" s="312"/>
      <c r="I1314" s="312"/>
      <c r="J1314" s="312"/>
      <c r="K1314" s="322"/>
      <c r="L1314" s="322"/>
      <c r="M1314" s="202"/>
      <c r="N1314" s="202"/>
      <c r="O1314" s="202"/>
      <c r="P1314" s="202"/>
      <c r="Q1314" s="202"/>
      <c r="R1314" s="202"/>
    </row>
    <row r="1315" spans="1:18" ht="20.25" customHeight="1" x14ac:dyDescent="0.25">
      <c r="A1315" s="831" t="s">
        <v>165</v>
      </c>
      <c r="B1315" s="402"/>
      <c r="C1315" s="402"/>
      <c r="D1315" s="402"/>
      <c r="E1315" s="402"/>
      <c r="F1315" s="402"/>
      <c r="G1315" s="402"/>
      <c r="H1315" s="402"/>
      <c r="I1315" s="402"/>
      <c r="J1315" s="402"/>
      <c r="K1315" s="402"/>
      <c r="L1315" s="939"/>
      <c r="M1315" s="121"/>
      <c r="N1315" s="402"/>
      <c r="O1315" s="402"/>
      <c r="P1315" s="402"/>
      <c r="Q1315" s="402"/>
      <c r="R1315" s="402"/>
    </row>
    <row r="1316" spans="1:18" ht="19.5" customHeight="1" x14ac:dyDescent="0.25">
      <c r="A1316" s="463" t="s">
        <v>244</v>
      </c>
      <c r="B1316" s="463"/>
      <c r="C1316" s="464" t="s">
        <v>28</v>
      </c>
      <c r="D1316" s="464" t="s">
        <v>29</v>
      </c>
      <c r="E1316" s="464"/>
      <c r="F1316" s="464"/>
      <c r="G1316" s="464"/>
      <c r="H1316" s="464" t="s">
        <v>30</v>
      </c>
      <c r="I1316" s="464"/>
      <c r="J1316" s="464"/>
      <c r="K1316" s="464"/>
      <c r="L1316" s="463" t="s">
        <v>31</v>
      </c>
      <c r="M1316" s="464" t="s">
        <v>32</v>
      </c>
      <c r="N1316" s="464"/>
      <c r="O1316" s="464"/>
      <c r="P1316" s="464"/>
      <c r="Q1316" s="464"/>
      <c r="R1316" s="464"/>
    </row>
    <row r="1317" spans="1:18" ht="53.25" customHeight="1" x14ac:dyDescent="0.25">
      <c r="A1317" s="463"/>
      <c r="B1317" s="463"/>
      <c r="C1317" s="464"/>
      <c r="D1317" s="90" t="s">
        <v>33</v>
      </c>
      <c r="E1317" s="90" t="s">
        <v>34</v>
      </c>
      <c r="F1317" s="90" t="s">
        <v>35</v>
      </c>
      <c r="G1317" s="294" t="s">
        <v>36</v>
      </c>
      <c r="H1317" s="90" t="s">
        <v>20</v>
      </c>
      <c r="I1317" s="90" t="s">
        <v>37</v>
      </c>
      <c r="J1317" s="90" t="s">
        <v>21</v>
      </c>
      <c r="K1317" s="90" t="s">
        <v>22</v>
      </c>
      <c r="L1317" s="463"/>
      <c r="M1317" s="140" t="s">
        <v>38</v>
      </c>
      <c r="N1317" s="140" t="s">
        <v>39</v>
      </c>
      <c r="O1317" s="140" t="s">
        <v>40</v>
      </c>
      <c r="P1317" s="140" t="s">
        <v>41</v>
      </c>
      <c r="Q1317" s="140" t="s">
        <v>42</v>
      </c>
      <c r="R1317" s="140" t="s">
        <v>43</v>
      </c>
    </row>
    <row r="1318" spans="1:18" ht="39" customHeight="1" x14ac:dyDescent="0.25">
      <c r="A1318" s="587" t="s">
        <v>1068</v>
      </c>
      <c r="B1318" s="587"/>
      <c r="C1318" s="531">
        <f>SUM(G1318:G1320)</f>
        <v>2000</v>
      </c>
      <c r="D1318" s="222" t="s">
        <v>1058</v>
      </c>
      <c r="E1318" s="128">
        <v>8</v>
      </c>
      <c r="F1318" s="210" t="s">
        <v>252</v>
      </c>
      <c r="G1318" s="210"/>
      <c r="H1318" s="588" t="s">
        <v>1</v>
      </c>
      <c r="I1318" s="589" t="s">
        <v>1</v>
      </c>
      <c r="J1318" s="589" t="s">
        <v>1</v>
      </c>
      <c r="K1318" s="589" t="s">
        <v>1</v>
      </c>
      <c r="L1318" s="560" t="s">
        <v>247</v>
      </c>
      <c r="M1318" s="275" t="s">
        <v>124</v>
      </c>
      <c r="N1318" s="275" t="s">
        <v>1009</v>
      </c>
      <c r="O1318" s="272">
        <v>2</v>
      </c>
      <c r="P1318" s="272">
        <v>4</v>
      </c>
      <c r="Q1318" s="272">
        <v>1</v>
      </c>
      <c r="R1318" s="272">
        <v>1</v>
      </c>
    </row>
    <row r="1319" spans="1:18" ht="39" customHeight="1" x14ac:dyDescent="0.25">
      <c r="A1319" s="587"/>
      <c r="B1319" s="587"/>
      <c r="C1319" s="531"/>
      <c r="D1319" s="222" t="s">
        <v>85</v>
      </c>
      <c r="E1319" s="128">
        <v>8</v>
      </c>
      <c r="F1319" s="210">
        <v>250</v>
      </c>
      <c r="G1319" s="210">
        <f>+F1319*E1319</f>
        <v>2000</v>
      </c>
      <c r="H1319" s="588"/>
      <c r="I1319" s="589"/>
      <c r="J1319" s="589"/>
      <c r="K1319" s="589"/>
      <c r="L1319" s="560"/>
      <c r="M1319" s="275" t="s">
        <v>124</v>
      </c>
      <c r="N1319" s="275" t="s">
        <v>1009</v>
      </c>
      <c r="O1319" s="272">
        <v>3</v>
      </c>
      <c r="P1319" s="272">
        <v>7</v>
      </c>
      <c r="Q1319" s="272">
        <v>1</v>
      </c>
      <c r="R1319" s="272">
        <v>1</v>
      </c>
    </row>
    <row r="1320" spans="1:18" ht="39" customHeight="1" x14ac:dyDescent="0.25">
      <c r="A1320" s="587"/>
      <c r="B1320" s="587"/>
      <c r="C1320" s="531"/>
      <c r="D1320" s="222" t="s">
        <v>1059</v>
      </c>
      <c r="E1320" s="128">
        <v>8</v>
      </c>
      <c r="F1320" s="265"/>
      <c r="G1320" s="210">
        <f>+F1320*E1320</f>
        <v>0</v>
      </c>
      <c r="H1320" s="588"/>
      <c r="I1320" s="589"/>
      <c r="J1320" s="589"/>
      <c r="K1320" s="589"/>
      <c r="L1320" s="560"/>
      <c r="M1320" s="275" t="s">
        <v>124</v>
      </c>
      <c r="N1320" s="275" t="s">
        <v>1009</v>
      </c>
      <c r="O1320" s="272">
        <v>2</v>
      </c>
      <c r="P1320" s="272">
        <v>3</v>
      </c>
      <c r="Q1320" s="272">
        <v>1</v>
      </c>
      <c r="R1320" s="272">
        <v>1</v>
      </c>
    </row>
    <row r="1321" spans="1:18" x14ac:dyDescent="0.25">
      <c r="A1321" s="516" t="s">
        <v>1069</v>
      </c>
      <c r="B1321" s="516"/>
      <c r="C1321" s="531">
        <f>SUM(G1321:G1334)</f>
        <v>877280</v>
      </c>
      <c r="D1321" s="270" t="s">
        <v>1070</v>
      </c>
      <c r="E1321" s="212">
        <v>150</v>
      </c>
      <c r="F1321" s="210">
        <v>500</v>
      </c>
      <c r="G1321" s="210">
        <f>+E1321*F1321</f>
        <v>75000</v>
      </c>
      <c r="H1321" s="579"/>
      <c r="I1321" s="579" t="s">
        <v>1</v>
      </c>
      <c r="J1321" s="579"/>
      <c r="K1321" s="579"/>
      <c r="L1321" s="560" t="s">
        <v>247</v>
      </c>
      <c r="M1321" s="275" t="s">
        <v>124</v>
      </c>
      <c r="N1321" s="275" t="s">
        <v>1009</v>
      </c>
      <c r="O1321" s="272">
        <v>2</v>
      </c>
      <c r="P1321" s="272">
        <v>5</v>
      </c>
      <c r="Q1321" s="272">
        <v>8</v>
      </c>
      <c r="R1321" s="272">
        <v>1</v>
      </c>
    </row>
    <row r="1322" spans="1:18" ht="31.5" x14ac:dyDescent="0.25">
      <c r="A1322" s="516"/>
      <c r="B1322" s="516"/>
      <c r="C1322" s="531"/>
      <c r="D1322" s="270" t="s">
        <v>1071</v>
      </c>
      <c r="E1322" s="212">
        <v>150</v>
      </c>
      <c r="F1322" s="223">
        <v>500</v>
      </c>
      <c r="G1322" s="210">
        <f t="shared" ref="G1322:G1334" si="99">+E1322*F1322</f>
        <v>75000</v>
      </c>
      <c r="H1322" s="579"/>
      <c r="I1322" s="579"/>
      <c r="J1322" s="579"/>
      <c r="K1322" s="579"/>
      <c r="L1322" s="560"/>
      <c r="M1322" s="275" t="s">
        <v>124</v>
      </c>
      <c r="N1322" s="275" t="s">
        <v>1009</v>
      </c>
      <c r="O1322" s="272">
        <v>4</v>
      </c>
      <c r="P1322" s="272">
        <v>1</v>
      </c>
      <c r="Q1322" s="272">
        <v>3</v>
      </c>
      <c r="R1322" s="272">
        <v>1</v>
      </c>
    </row>
    <row r="1323" spans="1:18" x14ac:dyDescent="0.25">
      <c r="A1323" s="516"/>
      <c r="B1323" s="516"/>
      <c r="C1323" s="531"/>
      <c r="D1323" s="270" t="s">
        <v>85</v>
      </c>
      <c r="E1323" s="212">
        <v>10</v>
      </c>
      <c r="F1323" s="210">
        <v>250</v>
      </c>
      <c r="G1323" s="210">
        <f t="shared" si="99"/>
        <v>2500</v>
      </c>
      <c r="H1323" s="579"/>
      <c r="I1323" s="579"/>
      <c r="J1323" s="579"/>
      <c r="K1323" s="579"/>
      <c r="L1323" s="560"/>
      <c r="M1323" s="275" t="s">
        <v>124</v>
      </c>
      <c r="N1323" s="275" t="s">
        <v>1009</v>
      </c>
      <c r="O1323" s="272">
        <v>3</v>
      </c>
      <c r="P1323" s="272">
        <v>7</v>
      </c>
      <c r="Q1323" s="272">
        <v>1</v>
      </c>
      <c r="R1323" s="272">
        <v>1</v>
      </c>
    </row>
    <row r="1324" spans="1:18" ht="47.25" x14ac:dyDescent="0.25">
      <c r="A1324" s="516"/>
      <c r="B1324" s="516"/>
      <c r="C1324" s="531"/>
      <c r="D1324" s="270" t="s">
        <v>1072</v>
      </c>
      <c r="E1324" s="212">
        <v>1152</v>
      </c>
      <c r="F1324" s="210">
        <v>15</v>
      </c>
      <c r="G1324" s="210">
        <f t="shared" si="99"/>
        <v>17280</v>
      </c>
      <c r="H1324" s="579"/>
      <c r="I1324" s="579"/>
      <c r="J1324" s="579"/>
      <c r="K1324" s="579"/>
      <c r="L1324" s="560"/>
      <c r="M1324" s="275" t="s">
        <v>124</v>
      </c>
      <c r="N1324" s="275" t="s">
        <v>1009</v>
      </c>
      <c r="O1324" s="272">
        <v>3</v>
      </c>
      <c r="P1324" s="272">
        <v>1</v>
      </c>
      <c r="Q1324" s="272">
        <v>1</v>
      </c>
      <c r="R1324" s="272">
        <v>1</v>
      </c>
    </row>
    <row r="1325" spans="1:18" x14ac:dyDescent="0.25">
      <c r="A1325" s="516"/>
      <c r="B1325" s="516"/>
      <c r="C1325" s="531"/>
      <c r="D1325" s="270" t="s">
        <v>1073</v>
      </c>
      <c r="E1325" s="212">
        <v>500</v>
      </c>
      <c r="F1325" s="210">
        <v>350</v>
      </c>
      <c r="G1325" s="210">
        <f t="shared" si="99"/>
        <v>175000</v>
      </c>
      <c r="H1325" s="579"/>
      <c r="I1325" s="579"/>
      <c r="J1325" s="579"/>
      <c r="K1325" s="579"/>
      <c r="L1325" s="560"/>
      <c r="M1325" s="275" t="s">
        <v>124</v>
      </c>
      <c r="N1325" s="275" t="s">
        <v>1009</v>
      </c>
      <c r="O1325" s="272">
        <v>3</v>
      </c>
      <c r="P1325" s="272">
        <v>2</v>
      </c>
      <c r="Q1325" s="272">
        <v>3</v>
      </c>
      <c r="R1325" s="272">
        <v>1</v>
      </c>
    </row>
    <row r="1326" spans="1:18" ht="31.5" x14ac:dyDescent="0.25">
      <c r="A1326" s="516"/>
      <c r="B1326" s="516"/>
      <c r="C1326" s="531"/>
      <c r="D1326" s="270" t="s">
        <v>1074</v>
      </c>
      <c r="E1326" s="212">
        <v>2</v>
      </c>
      <c r="F1326" s="210">
        <v>15000</v>
      </c>
      <c r="G1326" s="210">
        <f t="shared" si="99"/>
        <v>30000</v>
      </c>
      <c r="H1326" s="579"/>
      <c r="I1326" s="579"/>
      <c r="J1326" s="579"/>
      <c r="K1326" s="579"/>
      <c r="L1326" s="560"/>
      <c r="M1326" s="275" t="s">
        <v>124</v>
      </c>
      <c r="N1326" s="275" t="s">
        <v>1009</v>
      </c>
      <c r="O1326" s="272">
        <v>2</v>
      </c>
      <c r="P1326" s="272">
        <v>2</v>
      </c>
      <c r="Q1326" s="272">
        <v>1</v>
      </c>
      <c r="R1326" s="272">
        <v>1</v>
      </c>
    </row>
    <row r="1327" spans="1:18" ht="47.25" x14ac:dyDescent="0.25">
      <c r="A1327" s="516"/>
      <c r="B1327" s="516"/>
      <c r="C1327" s="531"/>
      <c r="D1327" s="270" t="s">
        <v>1075</v>
      </c>
      <c r="E1327" s="212">
        <v>2</v>
      </c>
      <c r="F1327" s="210">
        <v>15000</v>
      </c>
      <c r="G1327" s="210">
        <f t="shared" si="99"/>
        <v>30000</v>
      </c>
      <c r="H1327" s="579"/>
      <c r="I1327" s="579"/>
      <c r="J1327" s="579"/>
      <c r="K1327" s="579"/>
      <c r="L1327" s="560"/>
      <c r="M1327" s="275" t="s">
        <v>124</v>
      </c>
      <c r="N1327" s="275" t="s">
        <v>1009</v>
      </c>
      <c r="O1327" s="272">
        <v>2</v>
      </c>
      <c r="P1327" s="272">
        <v>2</v>
      </c>
      <c r="Q1327" s="272">
        <v>1</v>
      </c>
      <c r="R1327" s="272">
        <v>1</v>
      </c>
    </row>
    <row r="1328" spans="1:18" x14ac:dyDescent="0.25">
      <c r="A1328" s="516"/>
      <c r="B1328" s="516"/>
      <c r="C1328" s="531"/>
      <c r="D1328" s="270" t="s">
        <v>1076</v>
      </c>
      <c r="E1328" s="212">
        <v>500</v>
      </c>
      <c r="F1328" s="210">
        <v>125</v>
      </c>
      <c r="G1328" s="210">
        <f t="shared" si="99"/>
        <v>62500</v>
      </c>
      <c r="H1328" s="579"/>
      <c r="I1328" s="579"/>
      <c r="J1328" s="579"/>
      <c r="K1328" s="579"/>
      <c r="L1328" s="560"/>
      <c r="M1328" s="275" t="s">
        <v>124</v>
      </c>
      <c r="N1328" s="275" t="s">
        <v>1009</v>
      </c>
      <c r="O1328" s="272">
        <v>2</v>
      </c>
      <c r="P1328" s="272">
        <v>2</v>
      </c>
      <c r="Q1328" s="272">
        <v>1</v>
      </c>
      <c r="R1328" s="272">
        <v>1</v>
      </c>
    </row>
    <row r="1329" spans="1:18" x14ac:dyDescent="0.25">
      <c r="A1329" s="516"/>
      <c r="B1329" s="516"/>
      <c r="C1329" s="531"/>
      <c r="D1329" s="270" t="s">
        <v>1077</v>
      </c>
      <c r="E1329" s="212">
        <v>500</v>
      </c>
      <c r="F1329" s="210">
        <v>125</v>
      </c>
      <c r="G1329" s="210">
        <f t="shared" si="99"/>
        <v>62500</v>
      </c>
      <c r="H1329" s="579"/>
      <c r="I1329" s="579"/>
      <c r="J1329" s="579"/>
      <c r="K1329" s="579"/>
      <c r="L1329" s="560"/>
      <c r="M1329" s="275" t="s">
        <v>124</v>
      </c>
      <c r="N1329" s="275" t="s">
        <v>1009</v>
      </c>
      <c r="O1329" s="272">
        <v>2</v>
      </c>
      <c r="P1329" s="272">
        <v>2</v>
      </c>
      <c r="Q1329" s="272">
        <v>1</v>
      </c>
      <c r="R1329" s="272">
        <v>1</v>
      </c>
    </row>
    <row r="1330" spans="1:18" x14ac:dyDescent="0.25">
      <c r="A1330" s="516"/>
      <c r="B1330" s="516"/>
      <c r="C1330" s="531"/>
      <c r="D1330" s="270" t="s">
        <v>1078</v>
      </c>
      <c r="E1330" s="212">
        <v>500</v>
      </c>
      <c r="F1330" s="210">
        <v>150</v>
      </c>
      <c r="G1330" s="210">
        <f t="shared" si="99"/>
        <v>75000</v>
      </c>
      <c r="H1330" s="579"/>
      <c r="I1330" s="579"/>
      <c r="J1330" s="579"/>
      <c r="K1330" s="579"/>
      <c r="L1330" s="560"/>
      <c r="M1330" s="275" t="s">
        <v>124</v>
      </c>
      <c r="N1330" s="275" t="s">
        <v>1009</v>
      </c>
      <c r="O1330" s="272">
        <v>3</v>
      </c>
      <c r="P1330" s="272">
        <v>2</v>
      </c>
      <c r="Q1330" s="272">
        <v>3</v>
      </c>
      <c r="R1330" s="272">
        <v>1</v>
      </c>
    </row>
    <row r="1331" spans="1:18" x14ac:dyDescent="0.25">
      <c r="A1331" s="516"/>
      <c r="B1331" s="516"/>
      <c r="C1331" s="531"/>
      <c r="D1331" s="270" t="s">
        <v>81</v>
      </c>
      <c r="E1331" s="212">
        <v>50</v>
      </c>
      <c r="F1331" s="210">
        <v>450</v>
      </c>
      <c r="G1331" s="210">
        <f t="shared" si="99"/>
        <v>22500</v>
      </c>
      <c r="H1331" s="579"/>
      <c r="I1331" s="579"/>
      <c r="J1331" s="579"/>
      <c r="K1331" s="579"/>
      <c r="L1331" s="560"/>
      <c r="M1331" s="275" t="s">
        <v>124</v>
      </c>
      <c r="N1331" s="275" t="s">
        <v>1009</v>
      </c>
      <c r="O1331" s="272">
        <v>3</v>
      </c>
      <c r="P1331" s="272">
        <v>1</v>
      </c>
      <c r="Q1331" s="272">
        <v>1</v>
      </c>
      <c r="R1331" s="272">
        <v>1</v>
      </c>
    </row>
    <row r="1332" spans="1:18" x14ac:dyDescent="0.25">
      <c r="A1332" s="516"/>
      <c r="B1332" s="516"/>
      <c r="C1332" s="531"/>
      <c r="D1332" s="270" t="s">
        <v>1079</v>
      </c>
      <c r="E1332" s="212">
        <v>1</v>
      </c>
      <c r="F1332" s="265"/>
      <c r="G1332" s="210">
        <f t="shared" si="99"/>
        <v>0</v>
      </c>
      <c r="H1332" s="579"/>
      <c r="I1332" s="579"/>
      <c r="J1332" s="579"/>
      <c r="K1332" s="579"/>
      <c r="L1332" s="560"/>
      <c r="M1332" s="275" t="s">
        <v>124</v>
      </c>
      <c r="N1332" s="275" t="s">
        <v>1009</v>
      </c>
      <c r="O1332" s="272">
        <v>2</v>
      </c>
      <c r="P1332" s="272">
        <v>8</v>
      </c>
      <c r="Q1332" s="272">
        <v>6</v>
      </c>
      <c r="R1332" s="272">
        <v>1</v>
      </c>
    </row>
    <row r="1333" spans="1:18" x14ac:dyDescent="0.25">
      <c r="A1333" s="516"/>
      <c r="B1333" s="516"/>
      <c r="C1333" s="531"/>
      <c r="D1333" s="270" t="s">
        <v>1080</v>
      </c>
      <c r="E1333" s="212">
        <v>2</v>
      </c>
      <c r="F1333" s="210">
        <v>50000</v>
      </c>
      <c r="G1333" s="210">
        <f t="shared" si="99"/>
        <v>100000</v>
      </c>
      <c r="H1333" s="579"/>
      <c r="I1333" s="579"/>
      <c r="J1333" s="579"/>
      <c r="K1333" s="579"/>
      <c r="L1333" s="560"/>
      <c r="M1333" s="275" t="s">
        <v>124</v>
      </c>
      <c r="N1333" s="275" t="s">
        <v>1009</v>
      </c>
      <c r="O1333" s="272">
        <v>2</v>
      </c>
      <c r="P1333" s="272">
        <v>8</v>
      </c>
      <c r="Q1333" s="272">
        <v>6</v>
      </c>
      <c r="R1333" s="272">
        <v>1</v>
      </c>
    </row>
    <row r="1334" spans="1:18" x14ac:dyDescent="0.25">
      <c r="A1334" s="516"/>
      <c r="B1334" s="516"/>
      <c r="C1334" s="531"/>
      <c r="D1334" s="270" t="s">
        <v>1081</v>
      </c>
      <c r="E1334" s="212">
        <v>500</v>
      </c>
      <c r="F1334" s="265">
        <v>300</v>
      </c>
      <c r="G1334" s="210">
        <f t="shared" si="99"/>
        <v>150000</v>
      </c>
      <c r="H1334" s="579"/>
      <c r="I1334" s="579"/>
      <c r="J1334" s="579"/>
      <c r="K1334" s="579"/>
      <c r="L1334" s="560"/>
      <c r="M1334" s="275" t="s">
        <v>124</v>
      </c>
      <c r="N1334" s="275" t="s">
        <v>1009</v>
      </c>
      <c r="O1334" s="272">
        <v>2</v>
      </c>
      <c r="P1334" s="272">
        <v>2</v>
      </c>
      <c r="Q1334" s="272">
        <v>1</v>
      </c>
      <c r="R1334" s="272">
        <v>1</v>
      </c>
    </row>
    <row r="1335" spans="1:18" x14ac:dyDescent="0.25">
      <c r="A1335" s="516" t="s">
        <v>1082</v>
      </c>
      <c r="B1335" s="516"/>
      <c r="C1335" s="531">
        <f>SUM(G1335:G1337)</f>
        <v>60000</v>
      </c>
      <c r="D1335" s="270" t="s">
        <v>1083</v>
      </c>
      <c r="E1335" s="266">
        <v>1</v>
      </c>
      <c r="F1335" s="265"/>
      <c r="G1335" s="265"/>
      <c r="H1335" s="579"/>
      <c r="I1335" s="589"/>
      <c r="J1335" s="589" t="s">
        <v>1</v>
      </c>
      <c r="K1335" s="589"/>
      <c r="L1335" s="582" t="s">
        <v>247</v>
      </c>
      <c r="M1335" s="275" t="s">
        <v>124</v>
      </c>
      <c r="N1335" s="275" t="s">
        <v>1009</v>
      </c>
      <c r="O1335" s="272">
        <v>2</v>
      </c>
      <c r="P1335" s="272">
        <v>8</v>
      </c>
      <c r="Q1335" s="272">
        <v>7</v>
      </c>
      <c r="R1335" s="272">
        <v>4</v>
      </c>
    </row>
    <row r="1336" spans="1:18" x14ac:dyDescent="0.25">
      <c r="A1336" s="516"/>
      <c r="B1336" s="516"/>
      <c r="C1336" s="531"/>
      <c r="D1336" s="270" t="s">
        <v>1084</v>
      </c>
      <c r="E1336" s="266">
        <v>1</v>
      </c>
      <c r="F1336" s="265"/>
      <c r="G1336" s="265"/>
      <c r="H1336" s="579"/>
      <c r="I1336" s="589"/>
      <c r="J1336" s="589"/>
      <c r="K1336" s="589"/>
      <c r="L1336" s="582"/>
      <c r="M1336" s="275" t="s">
        <v>124</v>
      </c>
      <c r="N1336" s="275" t="s">
        <v>1009</v>
      </c>
      <c r="O1336" s="272">
        <v>2</v>
      </c>
      <c r="P1336" s="272">
        <v>8</v>
      </c>
      <c r="Q1336" s="272">
        <v>6</v>
      </c>
      <c r="R1336" s="272">
        <v>2</v>
      </c>
    </row>
    <row r="1337" spans="1:18" x14ac:dyDescent="0.25">
      <c r="A1337" s="516"/>
      <c r="B1337" s="516"/>
      <c r="C1337" s="531"/>
      <c r="D1337" s="270" t="s">
        <v>1085</v>
      </c>
      <c r="E1337" s="128">
        <v>15</v>
      </c>
      <c r="F1337" s="265">
        <v>4000</v>
      </c>
      <c r="G1337" s="265">
        <f>+F1337*E1337</f>
        <v>60000</v>
      </c>
      <c r="H1337" s="579"/>
      <c r="I1337" s="589"/>
      <c r="J1337" s="589"/>
      <c r="K1337" s="589"/>
      <c r="L1337" s="582"/>
      <c r="M1337" s="275" t="s">
        <v>124</v>
      </c>
      <c r="N1337" s="275" t="s">
        <v>1009</v>
      </c>
      <c r="O1337" s="272">
        <v>3</v>
      </c>
      <c r="P1337" s="272">
        <v>2</v>
      </c>
      <c r="Q1337" s="272">
        <v>3</v>
      </c>
      <c r="R1337" s="272">
        <v>1</v>
      </c>
    </row>
    <row r="1338" spans="1:18" ht="37.5" customHeight="1" x14ac:dyDescent="0.25">
      <c r="A1338" s="496" t="s">
        <v>1086</v>
      </c>
      <c r="B1338" s="496"/>
      <c r="C1338" s="531">
        <f>SUM(G1338:G1344)</f>
        <v>223780</v>
      </c>
      <c r="D1338" s="270" t="s">
        <v>1087</v>
      </c>
      <c r="E1338" s="266">
        <v>12</v>
      </c>
      <c r="F1338" s="265"/>
      <c r="G1338" s="265">
        <f>+F1338*E1338</f>
        <v>0</v>
      </c>
      <c r="H1338" s="591"/>
      <c r="I1338" s="591"/>
      <c r="J1338" s="591" t="s">
        <v>1</v>
      </c>
      <c r="K1338" s="591"/>
      <c r="L1338" s="560" t="s">
        <v>247</v>
      </c>
      <c r="M1338" s="275" t="s">
        <v>124</v>
      </c>
      <c r="N1338" s="275" t="s">
        <v>1009</v>
      </c>
      <c r="O1338" s="328"/>
      <c r="P1338" s="328"/>
      <c r="Q1338" s="328"/>
      <c r="R1338" s="328"/>
    </row>
    <row r="1339" spans="1:18" x14ac:dyDescent="0.25">
      <c r="A1339" s="496"/>
      <c r="B1339" s="496"/>
      <c r="C1339" s="531"/>
      <c r="D1339" s="270" t="s">
        <v>85</v>
      </c>
      <c r="E1339" s="212">
        <v>10</v>
      </c>
      <c r="F1339" s="210">
        <v>250</v>
      </c>
      <c r="G1339" s="210">
        <f>+E1339*F1339</f>
        <v>2500</v>
      </c>
      <c r="H1339" s="591"/>
      <c r="I1339" s="591"/>
      <c r="J1339" s="591"/>
      <c r="K1339" s="591"/>
      <c r="L1339" s="560"/>
      <c r="M1339" s="275" t="s">
        <v>124</v>
      </c>
      <c r="N1339" s="275" t="s">
        <v>1009</v>
      </c>
      <c r="O1339" s="272">
        <v>3</v>
      </c>
      <c r="P1339" s="272">
        <v>7</v>
      </c>
      <c r="Q1339" s="272">
        <v>1</v>
      </c>
      <c r="R1339" s="272">
        <v>2</v>
      </c>
    </row>
    <row r="1340" spans="1:18" ht="47.25" x14ac:dyDescent="0.25">
      <c r="A1340" s="496"/>
      <c r="B1340" s="496"/>
      <c r="C1340" s="531"/>
      <c r="D1340" s="270" t="s">
        <v>1072</v>
      </c>
      <c r="E1340" s="212">
        <v>1152</v>
      </c>
      <c r="F1340" s="210">
        <v>15</v>
      </c>
      <c r="G1340" s="210">
        <f t="shared" ref="G1340:G1344" si="100">+E1340*F1340</f>
        <v>17280</v>
      </c>
      <c r="H1340" s="591"/>
      <c r="I1340" s="591"/>
      <c r="J1340" s="591"/>
      <c r="K1340" s="591"/>
      <c r="L1340" s="560"/>
      <c r="M1340" s="275" t="s">
        <v>124</v>
      </c>
      <c r="N1340" s="275" t="s">
        <v>1009</v>
      </c>
      <c r="O1340" s="272">
        <v>3</v>
      </c>
      <c r="P1340" s="272">
        <v>1</v>
      </c>
      <c r="Q1340" s="272">
        <v>1</v>
      </c>
      <c r="R1340" s="272">
        <v>1</v>
      </c>
    </row>
    <row r="1341" spans="1:18" ht="63" customHeight="1" x14ac:dyDescent="0.25">
      <c r="A1341" s="496"/>
      <c r="B1341" s="496"/>
      <c r="C1341" s="531"/>
      <c r="D1341" s="270" t="s">
        <v>1088</v>
      </c>
      <c r="E1341" s="212">
        <v>24</v>
      </c>
      <c r="F1341" s="265">
        <v>8500</v>
      </c>
      <c r="G1341" s="265">
        <f>+E1341*F1341</f>
        <v>204000</v>
      </c>
      <c r="H1341" s="591"/>
      <c r="I1341" s="591"/>
      <c r="J1341" s="591"/>
      <c r="K1341" s="591"/>
      <c r="L1341" s="560"/>
      <c r="M1341" s="275" t="s">
        <v>124</v>
      </c>
      <c r="N1341" s="275" t="s">
        <v>1009</v>
      </c>
      <c r="O1341" s="272">
        <v>3</v>
      </c>
      <c r="P1341" s="272">
        <v>2</v>
      </c>
      <c r="Q1341" s="272">
        <v>3</v>
      </c>
      <c r="R1341" s="272">
        <v>1</v>
      </c>
    </row>
    <row r="1342" spans="1:18" x14ac:dyDescent="0.25">
      <c r="A1342" s="496"/>
      <c r="B1342" s="496"/>
      <c r="C1342" s="531"/>
      <c r="D1342" s="270" t="s">
        <v>1089</v>
      </c>
      <c r="E1342" s="128">
        <v>1</v>
      </c>
      <c r="F1342" s="265"/>
      <c r="G1342" s="265">
        <f t="shared" si="100"/>
        <v>0</v>
      </c>
      <c r="H1342" s="591"/>
      <c r="I1342" s="591"/>
      <c r="J1342" s="591"/>
      <c r="K1342" s="591"/>
      <c r="L1342" s="560"/>
      <c r="M1342" s="275" t="s">
        <v>124</v>
      </c>
      <c r="N1342" s="275" t="s">
        <v>1009</v>
      </c>
      <c r="O1342" s="272">
        <v>2</v>
      </c>
      <c r="P1342" s="272">
        <v>8</v>
      </c>
      <c r="Q1342" s="272">
        <v>7</v>
      </c>
      <c r="R1342" s="272">
        <v>4</v>
      </c>
    </row>
    <row r="1343" spans="1:18" ht="31.5" x14ac:dyDescent="0.25">
      <c r="A1343" s="496"/>
      <c r="B1343" s="496"/>
      <c r="C1343" s="531"/>
      <c r="D1343" s="270" t="s">
        <v>1090</v>
      </c>
      <c r="E1343" s="128">
        <v>1</v>
      </c>
      <c r="F1343" s="265"/>
      <c r="G1343" s="265">
        <f t="shared" si="100"/>
        <v>0</v>
      </c>
      <c r="H1343" s="591"/>
      <c r="I1343" s="591"/>
      <c r="J1343" s="591"/>
      <c r="K1343" s="591"/>
      <c r="L1343" s="560"/>
      <c r="M1343" s="275" t="s">
        <v>124</v>
      </c>
      <c r="N1343" s="275" t="s">
        <v>1009</v>
      </c>
      <c r="O1343" s="272">
        <v>2</v>
      </c>
      <c r="P1343" s="272">
        <v>8</v>
      </c>
      <c r="Q1343" s="272">
        <v>7</v>
      </c>
      <c r="R1343" s="272">
        <v>4</v>
      </c>
    </row>
    <row r="1344" spans="1:18" x14ac:dyDescent="0.25">
      <c r="A1344" s="496"/>
      <c r="B1344" s="496"/>
      <c r="C1344" s="531"/>
      <c r="D1344" s="270" t="s">
        <v>1091</v>
      </c>
      <c r="E1344" s="212">
        <v>1</v>
      </c>
      <c r="F1344" s="265"/>
      <c r="G1344" s="265">
        <f t="shared" si="100"/>
        <v>0</v>
      </c>
      <c r="H1344" s="591"/>
      <c r="I1344" s="591"/>
      <c r="J1344" s="591"/>
      <c r="K1344" s="591"/>
      <c r="L1344" s="560"/>
      <c r="M1344" s="275" t="s">
        <v>124</v>
      </c>
      <c r="N1344" s="275" t="s">
        <v>1009</v>
      </c>
      <c r="O1344" s="328"/>
      <c r="P1344" s="328"/>
      <c r="Q1344" s="328"/>
      <c r="R1344" s="328"/>
    </row>
    <row r="1345" spans="1:18" x14ac:dyDescent="0.25">
      <c r="A1345" s="358"/>
      <c r="B1345" s="407"/>
      <c r="C1345" s="270"/>
      <c r="D1345" s="961"/>
      <c r="E1345" s="962"/>
      <c r="F1345" s="962"/>
      <c r="G1345" s="329"/>
      <c r="H1345" s="329"/>
      <c r="I1345" s="320"/>
      <c r="J1345" s="329"/>
      <c r="K1345" s="358"/>
      <c r="L1345" s="275"/>
      <c r="M1345" s="275"/>
      <c r="N1345" s="272"/>
      <c r="O1345" s="272"/>
      <c r="P1345" s="272"/>
      <c r="Q1345" s="272"/>
      <c r="R1345" s="202"/>
    </row>
    <row r="1346" spans="1:18" x14ac:dyDescent="0.25">
      <c r="A1346" s="831" t="s">
        <v>11</v>
      </c>
      <c r="B1346" s="831"/>
      <c r="C1346" s="831"/>
      <c r="D1346" s="831"/>
      <c r="E1346" s="831"/>
      <c r="F1346" s="831"/>
      <c r="G1346" s="831"/>
      <c r="H1346" s="831"/>
      <c r="I1346" s="831"/>
      <c r="J1346" s="831"/>
      <c r="K1346" s="831"/>
      <c r="L1346" s="938"/>
      <c r="M1346" s="831"/>
      <c r="N1346" s="831"/>
      <c r="O1346" s="831"/>
      <c r="P1346" s="831"/>
      <c r="Q1346" s="831"/>
      <c r="R1346" s="831"/>
    </row>
    <row r="1347" spans="1:18" x14ac:dyDescent="0.25">
      <c r="A1347" s="463" t="s">
        <v>121</v>
      </c>
      <c r="B1347" s="463" t="s">
        <v>12</v>
      </c>
      <c r="C1347" s="463"/>
      <c r="D1347" s="464" t="s">
        <v>13</v>
      </c>
      <c r="E1347" s="464" t="s">
        <v>14</v>
      </c>
      <c r="F1347" s="464" t="s">
        <v>15</v>
      </c>
      <c r="G1347" s="464" t="s">
        <v>16</v>
      </c>
      <c r="H1347" s="464" t="s">
        <v>17</v>
      </c>
      <c r="I1347" s="464"/>
      <c r="J1347" s="464"/>
      <c r="K1347" s="464"/>
      <c r="L1347" s="463" t="s">
        <v>18</v>
      </c>
      <c r="M1347" s="463" t="s">
        <v>19</v>
      </c>
      <c r="N1347" s="463"/>
      <c r="O1347" s="463"/>
      <c r="P1347" s="463"/>
      <c r="Q1347" s="463"/>
      <c r="R1347" s="463"/>
    </row>
    <row r="1348" spans="1:18" x14ac:dyDescent="0.25">
      <c r="A1348" s="463"/>
      <c r="B1348" s="463"/>
      <c r="C1348" s="463"/>
      <c r="D1348" s="464"/>
      <c r="E1348" s="464"/>
      <c r="F1348" s="464"/>
      <c r="G1348" s="464"/>
      <c r="H1348" s="90" t="s">
        <v>20</v>
      </c>
      <c r="I1348" s="90" t="s">
        <v>37</v>
      </c>
      <c r="J1348" s="90" t="s">
        <v>21</v>
      </c>
      <c r="K1348" s="90" t="s">
        <v>22</v>
      </c>
      <c r="L1348" s="463"/>
      <c r="M1348" s="463"/>
      <c r="N1348" s="463"/>
      <c r="O1348" s="463"/>
      <c r="P1348" s="463"/>
      <c r="Q1348" s="463"/>
      <c r="R1348" s="463"/>
    </row>
    <row r="1349" spans="1:18" ht="134.25" customHeight="1" x14ac:dyDescent="0.25">
      <c r="A1349" s="99" t="s">
        <v>1092</v>
      </c>
      <c r="B1349" s="494" t="s">
        <v>1093</v>
      </c>
      <c r="C1349" s="494"/>
      <c r="D1349" s="118" t="s">
        <v>1035</v>
      </c>
      <c r="E1349" s="118" t="s">
        <v>1006</v>
      </c>
      <c r="F1349" s="128"/>
      <c r="G1349" s="311">
        <v>5</v>
      </c>
      <c r="H1349" s="312"/>
      <c r="I1349" s="312"/>
      <c r="J1349" s="312"/>
      <c r="K1349" s="312"/>
      <c r="L1349" s="183">
        <f>+C1354</f>
        <v>158450</v>
      </c>
      <c r="M1349" s="581"/>
      <c r="N1349" s="581"/>
      <c r="O1349" s="581"/>
      <c r="P1349" s="581"/>
      <c r="Q1349" s="581"/>
      <c r="R1349" s="581"/>
    </row>
    <row r="1350" spans="1:18" x14ac:dyDescent="0.25">
      <c r="A1350" s="358"/>
      <c r="B1350" s="407"/>
      <c r="C1350" s="270"/>
      <c r="D1350" s="961"/>
      <c r="E1350" s="962"/>
      <c r="F1350" s="962"/>
      <c r="G1350" s="329"/>
      <c r="H1350" s="329"/>
      <c r="I1350" s="320"/>
      <c r="J1350" s="329"/>
      <c r="K1350" s="358"/>
      <c r="L1350" s="275"/>
      <c r="M1350" s="275"/>
      <c r="N1350" s="272"/>
      <c r="O1350" s="272"/>
      <c r="P1350" s="272"/>
      <c r="Q1350" s="272"/>
      <c r="R1350" s="202"/>
    </row>
    <row r="1351" spans="1:18" ht="20.25" customHeight="1" x14ac:dyDescent="0.25">
      <c r="A1351" s="831" t="s">
        <v>165</v>
      </c>
      <c r="B1351" s="402"/>
      <c r="C1351" s="402"/>
      <c r="D1351" s="402"/>
      <c r="E1351" s="402"/>
      <c r="F1351" s="402"/>
      <c r="G1351" s="402"/>
      <c r="H1351" s="402"/>
      <c r="I1351" s="402"/>
      <c r="J1351" s="402"/>
      <c r="K1351" s="402"/>
      <c r="L1351" s="939"/>
      <c r="M1351" s="121"/>
      <c r="N1351" s="402"/>
      <c r="O1351" s="402"/>
      <c r="P1351" s="402"/>
      <c r="Q1351" s="402"/>
      <c r="R1351" s="402"/>
    </row>
    <row r="1352" spans="1:18" ht="19.5" customHeight="1" x14ac:dyDescent="0.25">
      <c r="A1352" s="463" t="s">
        <v>244</v>
      </c>
      <c r="B1352" s="463"/>
      <c r="C1352" s="464" t="s">
        <v>28</v>
      </c>
      <c r="D1352" s="464" t="s">
        <v>29</v>
      </c>
      <c r="E1352" s="464"/>
      <c r="F1352" s="464"/>
      <c r="G1352" s="464"/>
      <c r="H1352" s="464" t="s">
        <v>30</v>
      </c>
      <c r="I1352" s="464"/>
      <c r="J1352" s="464"/>
      <c r="K1352" s="464"/>
      <c r="L1352" s="463" t="s">
        <v>31</v>
      </c>
      <c r="M1352" s="464" t="s">
        <v>32</v>
      </c>
      <c r="N1352" s="464"/>
      <c r="O1352" s="464"/>
      <c r="P1352" s="464"/>
      <c r="Q1352" s="464"/>
      <c r="R1352" s="464"/>
    </row>
    <row r="1353" spans="1:18" ht="53.25" customHeight="1" x14ac:dyDescent="0.25">
      <c r="A1353" s="463"/>
      <c r="B1353" s="463"/>
      <c r="C1353" s="464"/>
      <c r="D1353" s="90" t="s">
        <v>33</v>
      </c>
      <c r="E1353" s="90" t="s">
        <v>34</v>
      </c>
      <c r="F1353" s="90" t="s">
        <v>35</v>
      </c>
      <c r="G1353" s="294" t="s">
        <v>36</v>
      </c>
      <c r="H1353" s="90" t="s">
        <v>20</v>
      </c>
      <c r="I1353" s="90" t="s">
        <v>37</v>
      </c>
      <c r="J1353" s="90" t="s">
        <v>21</v>
      </c>
      <c r="K1353" s="90" t="s">
        <v>22</v>
      </c>
      <c r="L1353" s="463"/>
      <c r="M1353" s="140" t="s">
        <v>38</v>
      </c>
      <c r="N1353" s="140" t="s">
        <v>39</v>
      </c>
      <c r="O1353" s="140" t="s">
        <v>40</v>
      </c>
      <c r="P1353" s="140" t="s">
        <v>41</v>
      </c>
      <c r="Q1353" s="140" t="s">
        <v>42</v>
      </c>
      <c r="R1353" s="140" t="s">
        <v>43</v>
      </c>
    </row>
    <row r="1354" spans="1:18" ht="31.5" x14ac:dyDescent="0.25">
      <c r="A1354" s="496" t="s">
        <v>1094</v>
      </c>
      <c r="B1354" s="496"/>
      <c r="C1354" s="531">
        <f>+SUM(G1355:G1362)</f>
        <v>158450</v>
      </c>
      <c r="D1354" s="222" t="s">
        <v>1061</v>
      </c>
      <c r="E1354" s="128">
        <v>5</v>
      </c>
      <c r="F1354" s="329" t="s">
        <v>252</v>
      </c>
      <c r="G1354" s="329"/>
      <c r="H1354" s="963"/>
      <c r="I1354" s="963" t="s">
        <v>1</v>
      </c>
      <c r="J1354" s="963" t="s">
        <v>1</v>
      </c>
      <c r="K1354" s="963" t="s">
        <v>1</v>
      </c>
      <c r="L1354" s="560" t="s">
        <v>247</v>
      </c>
      <c r="M1354" s="275" t="s">
        <v>124</v>
      </c>
      <c r="N1354" s="275" t="s">
        <v>1009</v>
      </c>
      <c r="O1354" s="272">
        <v>2</v>
      </c>
      <c r="P1354" s="272">
        <v>4</v>
      </c>
      <c r="Q1354" s="272">
        <v>1</v>
      </c>
      <c r="R1354" s="272">
        <v>1</v>
      </c>
    </row>
    <row r="1355" spans="1:18" x14ac:dyDescent="0.25">
      <c r="A1355" s="496"/>
      <c r="B1355" s="496"/>
      <c r="C1355" s="531"/>
      <c r="D1355" s="270" t="s">
        <v>85</v>
      </c>
      <c r="E1355" s="128">
        <v>5</v>
      </c>
      <c r="F1355" s="210">
        <v>250</v>
      </c>
      <c r="G1355" s="210">
        <f>+F1355*E1355</f>
        <v>1250</v>
      </c>
      <c r="H1355" s="963"/>
      <c r="I1355" s="963"/>
      <c r="J1355" s="963"/>
      <c r="K1355" s="963"/>
      <c r="L1355" s="560"/>
      <c r="M1355" s="275" t="s">
        <v>124</v>
      </c>
      <c r="N1355" s="275" t="s">
        <v>1009</v>
      </c>
      <c r="O1355" s="272">
        <v>3</v>
      </c>
      <c r="P1355" s="272">
        <v>7</v>
      </c>
      <c r="Q1355" s="272">
        <v>1</v>
      </c>
      <c r="R1355" s="272">
        <v>1</v>
      </c>
    </row>
    <row r="1356" spans="1:18" x14ac:dyDescent="0.25">
      <c r="A1356" s="496"/>
      <c r="B1356" s="496"/>
      <c r="C1356" s="531"/>
      <c r="D1356" s="270" t="s">
        <v>1062</v>
      </c>
      <c r="E1356" s="128">
        <v>5</v>
      </c>
      <c r="F1356" s="210">
        <v>1800</v>
      </c>
      <c r="G1356" s="210">
        <f t="shared" ref="G1356:G1362" si="101">+F1356*E1356</f>
        <v>9000</v>
      </c>
      <c r="H1356" s="963"/>
      <c r="I1356" s="963"/>
      <c r="J1356" s="963"/>
      <c r="K1356" s="963"/>
      <c r="L1356" s="560"/>
      <c r="M1356" s="275" t="s">
        <v>124</v>
      </c>
      <c r="N1356" s="275" t="s">
        <v>1009</v>
      </c>
      <c r="O1356" s="272">
        <v>2</v>
      </c>
      <c r="P1356" s="272">
        <v>3</v>
      </c>
      <c r="Q1356" s="272">
        <v>1</v>
      </c>
      <c r="R1356" s="272">
        <v>1</v>
      </c>
    </row>
    <row r="1357" spans="1:18" x14ac:dyDescent="0.25">
      <c r="A1357" s="496"/>
      <c r="B1357" s="496"/>
      <c r="C1357" s="531"/>
      <c r="D1357" s="270" t="s">
        <v>934</v>
      </c>
      <c r="E1357" s="128">
        <v>5</v>
      </c>
      <c r="F1357" s="210">
        <v>2400</v>
      </c>
      <c r="G1357" s="210">
        <f t="shared" si="101"/>
        <v>12000</v>
      </c>
      <c r="H1357" s="963"/>
      <c r="I1357" s="963"/>
      <c r="J1357" s="963"/>
      <c r="K1357" s="963"/>
      <c r="L1357" s="560"/>
      <c r="M1357" s="275" t="s">
        <v>124</v>
      </c>
      <c r="N1357" s="271" t="s">
        <v>1009</v>
      </c>
      <c r="O1357" s="272">
        <v>2</v>
      </c>
      <c r="P1357" s="272">
        <v>3</v>
      </c>
      <c r="Q1357" s="272">
        <v>1</v>
      </c>
      <c r="R1357" s="272">
        <v>1</v>
      </c>
    </row>
    <row r="1358" spans="1:18" x14ac:dyDescent="0.25">
      <c r="A1358" s="496"/>
      <c r="B1358" s="496"/>
      <c r="C1358" s="531"/>
      <c r="D1358" s="222" t="s">
        <v>936</v>
      </c>
      <c r="E1358" s="128">
        <v>5</v>
      </c>
      <c r="F1358" s="210">
        <v>1500</v>
      </c>
      <c r="G1358" s="210">
        <f t="shared" si="101"/>
        <v>7500</v>
      </c>
      <c r="H1358" s="963"/>
      <c r="I1358" s="963"/>
      <c r="J1358" s="963"/>
      <c r="K1358" s="963"/>
      <c r="L1358" s="560"/>
      <c r="M1358" s="275" t="s">
        <v>124</v>
      </c>
      <c r="N1358" s="271" t="s">
        <v>1009</v>
      </c>
      <c r="O1358" s="272">
        <v>2</v>
      </c>
      <c r="P1358" s="272">
        <v>3</v>
      </c>
      <c r="Q1358" s="272">
        <v>1</v>
      </c>
      <c r="R1358" s="272">
        <v>1</v>
      </c>
    </row>
    <row r="1359" spans="1:18" ht="31.5" x14ac:dyDescent="0.25">
      <c r="A1359" s="496"/>
      <c r="B1359" s="496"/>
      <c r="C1359" s="531"/>
      <c r="D1359" s="270" t="s">
        <v>1031</v>
      </c>
      <c r="E1359" s="212">
        <v>180</v>
      </c>
      <c r="F1359" s="210">
        <v>195</v>
      </c>
      <c r="G1359" s="210">
        <f t="shared" si="101"/>
        <v>35100</v>
      </c>
      <c r="H1359" s="963"/>
      <c r="I1359" s="963"/>
      <c r="J1359" s="963"/>
      <c r="K1359" s="963"/>
      <c r="L1359" s="560"/>
      <c r="M1359" s="275" t="s">
        <v>124</v>
      </c>
      <c r="N1359" s="271" t="s">
        <v>1009</v>
      </c>
      <c r="O1359" s="272">
        <v>2</v>
      </c>
      <c r="P1359" s="272">
        <v>3</v>
      </c>
      <c r="Q1359" s="272">
        <v>1</v>
      </c>
      <c r="R1359" s="272">
        <v>1</v>
      </c>
    </row>
    <row r="1360" spans="1:18" x14ac:dyDescent="0.25">
      <c r="A1360" s="496"/>
      <c r="B1360" s="496"/>
      <c r="C1360" s="531"/>
      <c r="D1360" s="270" t="s">
        <v>1063</v>
      </c>
      <c r="E1360" s="212">
        <v>180</v>
      </c>
      <c r="F1360" s="210">
        <v>55</v>
      </c>
      <c r="G1360" s="210">
        <f t="shared" si="101"/>
        <v>9900</v>
      </c>
      <c r="H1360" s="963"/>
      <c r="I1360" s="963"/>
      <c r="J1360" s="963"/>
      <c r="K1360" s="963"/>
      <c r="L1360" s="560"/>
      <c r="M1360" s="275" t="s">
        <v>124</v>
      </c>
      <c r="N1360" s="271" t="s">
        <v>1009</v>
      </c>
      <c r="O1360" s="272">
        <v>3</v>
      </c>
      <c r="P1360" s="272">
        <v>9</v>
      </c>
      <c r="Q1360" s="272">
        <v>2</v>
      </c>
      <c r="R1360" s="272">
        <v>1</v>
      </c>
    </row>
    <row r="1361" spans="1:18" x14ac:dyDescent="0.25">
      <c r="A1361" s="496"/>
      <c r="B1361" s="496"/>
      <c r="C1361" s="531"/>
      <c r="D1361" s="270" t="s">
        <v>1064</v>
      </c>
      <c r="E1361" s="212">
        <v>180</v>
      </c>
      <c r="F1361" s="210">
        <v>15</v>
      </c>
      <c r="G1361" s="210">
        <f t="shared" si="101"/>
        <v>2700</v>
      </c>
      <c r="H1361" s="963"/>
      <c r="I1361" s="963"/>
      <c r="J1361" s="963"/>
      <c r="K1361" s="963"/>
      <c r="L1361" s="560"/>
      <c r="M1361" s="275" t="s">
        <v>124</v>
      </c>
      <c r="N1361" s="271" t="s">
        <v>1009</v>
      </c>
      <c r="O1361" s="272">
        <v>3</v>
      </c>
      <c r="P1361" s="272">
        <v>9</v>
      </c>
      <c r="Q1361" s="272">
        <v>2</v>
      </c>
      <c r="R1361" s="272">
        <v>1</v>
      </c>
    </row>
    <row r="1362" spans="1:18" x14ac:dyDescent="0.25">
      <c r="A1362" s="496"/>
      <c r="B1362" s="496"/>
      <c r="C1362" s="531"/>
      <c r="D1362" s="270" t="s">
        <v>1065</v>
      </c>
      <c r="E1362" s="212">
        <v>180</v>
      </c>
      <c r="F1362" s="210">
        <v>450</v>
      </c>
      <c r="G1362" s="210">
        <f t="shared" si="101"/>
        <v>81000</v>
      </c>
      <c r="H1362" s="963"/>
      <c r="I1362" s="963"/>
      <c r="J1362" s="963"/>
      <c r="K1362" s="963"/>
      <c r="L1362" s="560"/>
      <c r="M1362" s="275" t="s">
        <v>124</v>
      </c>
      <c r="N1362" s="271" t="s">
        <v>1009</v>
      </c>
      <c r="O1362" s="202">
        <v>3</v>
      </c>
      <c r="P1362" s="202">
        <v>1</v>
      </c>
      <c r="Q1362" s="202">
        <v>1</v>
      </c>
      <c r="R1362" s="202">
        <v>1</v>
      </c>
    </row>
    <row r="1363" spans="1:18" x14ac:dyDescent="0.25">
      <c r="A1363" s="358"/>
      <c r="B1363" s="202"/>
      <c r="C1363" s="407"/>
      <c r="D1363" s="270"/>
      <c r="E1363" s="961"/>
      <c r="F1363" s="962"/>
      <c r="G1363" s="962"/>
      <c r="H1363" s="329"/>
      <c r="I1363" s="329"/>
      <c r="J1363" s="320"/>
      <c r="K1363" s="329"/>
      <c r="L1363" s="358"/>
      <c r="M1363" s="202"/>
      <c r="N1363" s="202"/>
      <c r="O1363" s="202"/>
      <c r="P1363" s="202"/>
      <c r="Q1363" s="202"/>
      <c r="R1363" s="202"/>
    </row>
    <row r="1364" spans="1:18" x14ac:dyDescent="0.25">
      <c r="A1364" s="831" t="s">
        <v>11</v>
      </c>
      <c r="B1364" s="831"/>
      <c r="C1364" s="831"/>
      <c r="D1364" s="831"/>
      <c r="E1364" s="831"/>
      <c r="F1364" s="831"/>
      <c r="G1364" s="831"/>
      <c r="H1364" s="831"/>
      <c r="I1364" s="831"/>
      <c r="J1364" s="831"/>
      <c r="K1364" s="831"/>
      <c r="L1364" s="938"/>
      <c r="M1364" s="831"/>
      <c r="N1364" s="831"/>
      <c r="O1364" s="831"/>
      <c r="P1364" s="831"/>
      <c r="Q1364" s="831"/>
      <c r="R1364" s="831"/>
    </row>
    <row r="1365" spans="1:18" x14ac:dyDescent="0.25">
      <c r="A1365" s="463" t="s">
        <v>121</v>
      </c>
      <c r="B1365" s="463" t="s">
        <v>12</v>
      </c>
      <c r="C1365" s="463"/>
      <c r="D1365" s="464" t="s">
        <v>13</v>
      </c>
      <c r="E1365" s="464" t="s">
        <v>14</v>
      </c>
      <c r="F1365" s="464" t="s">
        <v>15</v>
      </c>
      <c r="G1365" s="464" t="s">
        <v>16</v>
      </c>
      <c r="H1365" s="464" t="s">
        <v>17</v>
      </c>
      <c r="I1365" s="464"/>
      <c r="J1365" s="464"/>
      <c r="K1365" s="464"/>
      <c r="L1365" s="463" t="s">
        <v>18</v>
      </c>
      <c r="M1365" s="463" t="s">
        <v>19</v>
      </c>
      <c r="N1365" s="463"/>
      <c r="O1365" s="463"/>
      <c r="P1365" s="463"/>
      <c r="Q1365" s="463"/>
      <c r="R1365" s="463"/>
    </row>
    <row r="1366" spans="1:18" x14ac:dyDescent="0.25">
      <c r="A1366" s="463"/>
      <c r="B1366" s="463"/>
      <c r="C1366" s="463"/>
      <c r="D1366" s="464"/>
      <c r="E1366" s="464"/>
      <c r="F1366" s="464"/>
      <c r="G1366" s="464"/>
      <c r="H1366" s="90" t="s">
        <v>20</v>
      </c>
      <c r="I1366" s="90" t="s">
        <v>37</v>
      </c>
      <c r="J1366" s="90" t="s">
        <v>21</v>
      </c>
      <c r="K1366" s="90" t="s">
        <v>22</v>
      </c>
      <c r="L1366" s="463"/>
      <c r="M1366" s="463"/>
      <c r="N1366" s="463"/>
      <c r="O1366" s="463"/>
      <c r="P1366" s="463"/>
      <c r="Q1366" s="463"/>
      <c r="R1366" s="463"/>
    </row>
    <row r="1367" spans="1:18" ht="141.75" customHeight="1" x14ac:dyDescent="0.25">
      <c r="A1367" s="99" t="s">
        <v>1095</v>
      </c>
      <c r="B1367" s="494" t="s">
        <v>1096</v>
      </c>
      <c r="C1367" s="494"/>
      <c r="D1367" s="118" t="s">
        <v>1097</v>
      </c>
      <c r="E1367" s="118" t="s">
        <v>1098</v>
      </c>
      <c r="F1367" s="128"/>
      <c r="G1367" s="311">
        <v>1500</v>
      </c>
      <c r="H1367" s="330"/>
      <c r="I1367" s="330"/>
      <c r="J1367" s="330"/>
      <c r="K1367" s="330"/>
      <c r="L1367" s="183">
        <f>+SUM(C1372)</f>
        <v>52500</v>
      </c>
      <c r="M1367" s="580"/>
      <c r="N1367" s="580"/>
      <c r="O1367" s="580"/>
      <c r="P1367" s="580"/>
      <c r="Q1367" s="580"/>
      <c r="R1367" s="580"/>
    </row>
    <row r="1368" spans="1:18" x14ac:dyDescent="0.25">
      <c r="A1368" s="118"/>
      <c r="B1368" s="118"/>
      <c r="C1368" s="118"/>
      <c r="D1368" s="118"/>
      <c r="E1368" s="128"/>
      <c r="F1368" s="311"/>
      <c r="G1368" s="330"/>
      <c r="H1368" s="330"/>
      <c r="I1368" s="330"/>
      <c r="J1368" s="330"/>
      <c r="K1368" s="322"/>
      <c r="L1368" s="322"/>
      <c r="M1368" s="118"/>
      <c r="N1368" s="118"/>
      <c r="O1368" s="118"/>
      <c r="P1368" s="118"/>
      <c r="Q1368" s="118"/>
      <c r="R1368" s="202"/>
    </row>
    <row r="1369" spans="1:18" ht="20.25" customHeight="1" x14ac:dyDescent="0.25">
      <c r="A1369" s="831" t="s">
        <v>165</v>
      </c>
      <c r="B1369" s="402"/>
      <c r="C1369" s="402"/>
      <c r="D1369" s="402"/>
      <c r="E1369" s="402"/>
      <c r="F1369" s="402"/>
      <c r="G1369" s="402"/>
      <c r="H1369" s="402"/>
      <c r="I1369" s="402"/>
      <c r="J1369" s="402"/>
      <c r="K1369" s="402"/>
      <c r="L1369" s="939"/>
      <c r="M1369" s="121"/>
      <c r="N1369" s="402"/>
      <c r="O1369" s="402"/>
      <c r="P1369" s="402"/>
      <c r="Q1369" s="402"/>
      <c r="R1369" s="402"/>
    </row>
    <row r="1370" spans="1:18" ht="19.5" customHeight="1" x14ac:dyDescent="0.25">
      <c r="A1370" s="463" t="s">
        <v>244</v>
      </c>
      <c r="B1370" s="463"/>
      <c r="C1370" s="464" t="s">
        <v>28</v>
      </c>
      <c r="D1370" s="464" t="s">
        <v>29</v>
      </c>
      <c r="E1370" s="464"/>
      <c r="F1370" s="464"/>
      <c r="G1370" s="464"/>
      <c r="H1370" s="464" t="s">
        <v>30</v>
      </c>
      <c r="I1370" s="464"/>
      <c r="J1370" s="464"/>
      <c r="K1370" s="464"/>
      <c r="L1370" s="463" t="s">
        <v>31</v>
      </c>
      <c r="M1370" s="464" t="s">
        <v>32</v>
      </c>
      <c r="N1370" s="464"/>
      <c r="O1370" s="464"/>
      <c r="P1370" s="464"/>
      <c r="Q1370" s="464"/>
      <c r="R1370" s="464"/>
    </row>
    <row r="1371" spans="1:18" ht="53.25" customHeight="1" x14ac:dyDescent="0.25">
      <c r="A1371" s="463"/>
      <c r="B1371" s="463"/>
      <c r="C1371" s="464"/>
      <c r="D1371" s="90" t="s">
        <v>33</v>
      </c>
      <c r="E1371" s="90" t="s">
        <v>34</v>
      </c>
      <c r="F1371" s="90" t="s">
        <v>35</v>
      </c>
      <c r="G1371" s="294" t="s">
        <v>36</v>
      </c>
      <c r="H1371" s="90" t="s">
        <v>20</v>
      </c>
      <c r="I1371" s="90" t="s">
        <v>37</v>
      </c>
      <c r="J1371" s="90" t="s">
        <v>21</v>
      </c>
      <c r="K1371" s="90" t="s">
        <v>22</v>
      </c>
      <c r="L1371" s="463"/>
      <c r="M1371" s="140" t="s">
        <v>38</v>
      </c>
      <c r="N1371" s="140" t="s">
        <v>39</v>
      </c>
      <c r="O1371" s="140" t="s">
        <v>40</v>
      </c>
      <c r="P1371" s="140" t="s">
        <v>41</v>
      </c>
      <c r="Q1371" s="140" t="s">
        <v>42</v>
      </c>
      <c r="R1371" s="140" t="s">
        <v>43</v>
      </c>
    </row>
    <row r="1372" spans="1:18" ht="43.5" customHeight="1" x14ac:dyDescent="0.25">
      <c r="A1372" s="516" t="s">
        <v>1099</v>
      </c>
      <c r="B1372" s="516"/>
      <c r="C1372" s="331">
        <f>+G1372</f>
        <v>52500</v>
      </c>
      <c r="D1372" s="270" t="s">
        <v>1100</v>
      </c>
      <c r="E1372" s="212">
        <v>1500</v>
      </c>
      <c r="F1372" s="210">
        <v>35</v>
      </c>
      <c r="G1372" s="210">
        <f>+F1372*E1372</f>
        <v>52500</v>
      </c>
      <c r="H1372" s="329"/>
      <c r="I1372" s="320" t="s">
        <v>1</v>
      </c>
      <c r="J1372" s="329"/>
      <c r="K1372" s="329"/>
      <c r="L1372" s="128" t="s">
        <v>140</v>
      </c>
      <c r="M1372" s="128">
        <v>15</v>
      </c>
      <c r="N1372" s="268" t="s">
        <v>1009</v>
      </c>
      <c r="O1372" s="272">
        <v>2</v>
      </c>
      <c r="P1372" s="272">
        <v>2</v>
      </c>
      <c r="Q1372" s="272">
        <v>2</v>
      </c>
      <c r="R1372" s="272">
        <v>1</v>
      </c>
    </row>
    <row r="1373" spans="1:18" x14ac:dyDescent="0.25">
      <c r="A1373" s="202"/>
      <c r="B1373" s="202"/>
      <c r="C1373" s="202"/>
      <c r="D1373" s="202"/>
      <c r="E1373" s="202"/>
      <c r="F1373" s="202"/>
      <c r="G1373" s="202"/>
      <c r="H1373" s="202"/>
      <c r="I1373" s="202"/>
      <c r="J1373" s="202"/>
      <c r="K1373" s="202"/>
      <c r="L1373" s="230"/>
      <c r="M1373" s="202"/>
      <c r="N1373" s="202"/>
      <c r="O1373" s="202"/>
      <c r="P1373" s="202"/>
      <c r="Q1373" s="202"/>
      <c r="R1373" s="202"/>
    </row>
    <row r="1374" spans="1:18" x14ac:dyDescent="0.25">
      <c r="A1374" s="511" t="s">
        <v>1101</v>
      </c>
      <c r="B1374" s="511"/>
      <c r="C1374" s="511"/>
      <c r="D1374" s="511"/>
      <c r="E1374" s="511"/>
      <c r="F1374" s="511"/>
      <c r="G1374" s="511"/>
      <c r="H1374" s="511"/>
      <c r="I1374" s="511"/>
      <c r="J1374" s="511"/>
      <c r="K1374" s="511"/>
      <c r="L1374" s="511"/>
      <c r="M1374" s="511"/>
      <c r="N1374" s="511"/>
      <c r="O1374" s="511"/>
      <c r="P1374" s="511"/>
      <c r="Q1374" s="511"/>
      <c r="R1374" s="511"/>
    </row>
    <row r="1375" spans="1:18" x14ac:dyDescent="0.25">
      <c r="A1375" s="202"/>
      <c r="B1375" s="202"/>
      <c r="C1375" s="202"/>
      <c r="D1375" s="202"/>
      <c r="E1375" s="202"/>
      <c r="F1375" s="202"/>
      <c r="G1375" s="202"/>
      <c r="H1375" s="202"/>
      <c r="I1375" s="202"/>
      <c r="J1375" s="202"/>
      <c r="K1375" s="202"/>
      <c r="L1375" s="230"/>
      <c r="M1375" s="202"/>
      <c r="N1375" s="202"/>
      <c r="O1375" s="202"/>
      <c r="P1375" s="202"/>
      <c r="Q1375" s="202"/>
      <c r="R1375" s="202"/>
    </row>
    <row r="1376" spans="1:18" x14ac:dyDescent="0.25">
      <c r="A1376" s="831" t="s">
        <v>11</v>
      </c>
      <c r="B1376" s="831"/>
      <c r="C1376" s="831"/>
      <c r="D1376" s="831"/>
      <c r="E1376" s="831"/>
      <c r="F1376" s="831"/>
      <c r="G1376" s="831"/>
      <c r="H1376" s="831"/>
      <c r="I1376" s="831"/>
      <c r="J1376" s="831"/>
      <c r="K1376" s="831"/>
      <c r="L1376" s="938"/>
      <c r="M1376" s="831"/>
      <c r="N1376" s="831"/>
      <c r="O1376" s="831"/>
      <c r="P1376" s="831"/>
      <c r="Q1376" s="831"/>
      <c r="R1376" s="831"/>
    </row>
    <row r="1377" spans="1:18" x14ac:dyDescent="0.25">
      <c r="A1377" s="463" t="s">
        <v>121</v>
      </c>
      <c r="B1377" s="463" t="s">
        <v>12</v>
      </c>
      <c r="C1377" s="463"/>
      <c r="D1377" s="464" t="s">
        <v>13</v>
      </c>
      <c r="E1377" s="464" t="s">
        <v>14</v>
      </c>
      <c r="F1377" s="464" t="s">
        <v>15</v>
      </c>
      <c r="G1377" s="464" t="s">
        <v>16</v>
      </c>
      <c r="H1377" s="464" t="s">
        <v>17</v>
      </c>
      <c r="I1377" s="464"/>
      <c r="J1377" s="464"/>
      <c r="K1377" s="464"/>
      <c r="L1377" s="463" t="s">
        <v>18</v>
      </c>
      <c r="M1377" s="463" t="s">
        <v>19</v>
      </c>
      <c r="N1377" s="463"/>
      <c r="O1377" s="463"/>
      <c r="P1377" s="463"/>
      <c r="Q1377" s="463"/>
      <c r="R1377" s="463"/>
    </row>
    <row r="1378" spans="1:18" x14ac:dyDescent="0.25">
      <c r="A1378" s="463"/>
      <c r="B1378" s="463"/>
      <c r="C1378" s="463"/>
      <c r="D1378" s="464"/>
      <c r="E1378" s="464"/>
      <c r="F1378" s="464"/>
      <c r="G1378" s="464"/>
      <c r="H1378" s="90" t="s">
        <v>20</v>
      </c>
      <c r="I1378" s="90" t="s">
        <v>37</v>
      </c>
      <c r="J1378" s="90" t="s">
        <v>21</v>
      </c>
      <c r="K1378" s="90" t="s">
        <v>22</v>
      </c>
      <c r="L1378" s="463"/>
      <c r="M1378" s="463"/>
      <c r="N1378" s="463"/>
      <c r="O1378" s="463"/>
      <c r="P1378" s="463"/>
      <c r="Q1378" s="463"/>
      <c r="R1378" s="463"/>
    </row>
    <row r="1379" spans="1:18" ht="95.25" customHeight="1" x14ac:dyDescent="0.25">
      <c r="A1379" s="99" t="s">
        <v>1102</v>
      </c>
      <c r="B1379" s="494" t="s">
        <v>1103</v>
      </c>
      <c r="C1379" s="494"/>
      <c r="D1379" s="118" t="s">
        <v>1035</v>
      </c>
      <c r="E1379" s="118" t="s">
        <v>1006</v>
      </c>
      <c r="F1379" s="128"/>
      <c r="G1379" s="311"/>
      <c r="H1379" s="312"/>
      <c r="I1379" s="312"/>
      <c r="J1379" s="312"/>
      <c r="K1379" s="312"/>
      <c r="L1379" s="183">
        <f>+SUM(C1385:C1446)</f>
        <v>1296720</v>
      </c>
      <c r="M1379" s="580"/>
      <c r="N1379" s="580"/>
      <c r="O1379" s="580"/>
      <c r="P1379" s="580"/>
      <c r="Q1379" s="580"/>
      <c r="R1379" s="580"/>
    </row>
    <row r="1380" spans="1:18" x14ac:dyDescent="0.25">
      <c r="A1380" s="118"/>
      <c r="B1380" s="118"/>
      <c r="C1380" s="118"/>
      <c r="D1380" s="118"/>
      <c r="E1380" s="128"/>
      <c r="F1380" s="311"/>
      <c r="G1380" s="312"/>
      <c r="H1380" s="312"/>
      <c r="I1380" s="312"/>
      <c r="J1380" s="312"/>
      <c r="K1380" s="322"/>
      <c r="L1380" s="322"/>
      <c r="M1380" s="118"/>
      <c r="N1380" s="118"/>
      <c r="O1380" s="118"/>
      <c r="P1380" s="118"/>
      <c r="Q1380" s="118"/>
      <c r="R1380" s="202"/>
    </row>
    <row r="1381" spans="1:18" ht="20.25" customHeight="1" x14ac:dyDescent="0.25">
      <c r="A1381" s="831" t="s">
        <v>165</v>
      </c>
      <c r="B1381" s="402"/>
      <c r="C1381" s="402"/>
      <c r="D1381" s="402"/>
      <c r="E1381" s="402"/>
      <c r="F1381" s="402"/>
      <c r="G1381" s="402"/>
      <c r="H1381" s="402"/>
      <c r="I1381" s="402"/>
      <c r="J1381" s="402"/>
      <c r="K1381" s="402"/>
      <c r="L1381" s="939"/>
      <c r="M1381" s="121"/>
      <c r="N1381" s="402"/>
      <c r="O1381" s="402"/>
      <c r="P1381" s="402"/>
      <c r="Q1381" s="402"/>
      <c r="R1381" s="402"/>
    </row>
    <row r="1382" spans="1:18" ht="19.5" customHeight="1" x14ac:dyDescent="0.25">
      <c r="A1382" s="463" t="s">
        <v>244</v>
      </c>
      <c r="B1382" s="463"/>
      <c r="C1382" s="464" t="s">
        <v>28</v>
      </c>
      <c r="D1382" s="464" t="s">
        <v>29</v>
      </c>
      <c r="E1382" s="464"/>
      <c r="F1382" s="464"/>
      <c r="G1382" s="464"/>
      <c r="H1382" s="464" t="s">
        <v>30</v>
      </c>
      <c r="I1382" s="464"/>
      <c r="J1382" s="464"/>
      <c r="K1382" s="464"/>
      <c r="L1382" s="463" t="s">
        <v>31</v>
      </c>
      <c r="M1382" s="464" t="s">
        <v>32</v>
      </c>
      <c r="N1382" s="464"/>
      <c r="O1382" s="464"/>
      <c r="P1382" s="464"/>
      <c r="Q1382" s="464"/>
      <c r="R1382" s="464"/>
    </row>
    <row r="1383" spans="1:18" ht="53.25" customHeight="1" x14ac:dyDescent="0.25">
      <c r="A1383" s="463"/>
      <c r="B1383" s="463"/>
      <c r="C1383" s="464"/>
      <c r="D1383" s="90" t="s">
        <v>33</v>
      </c>
      <c r="E1383" s="90" t="s">
        <v>34</v>
      </c>
      <c r="F1383" s="90" t="s">
        <v>35</v>
      </c>
      <c r="G1383" s="294" t="s">
        <v>36</v>
      </c>
      <c r="H1383" s="90" t="s">
        <v>20</v>
      </c>
      <c r="I1383" s="90" t="s">
        <v>37</v>
      </c>
      <c r="J1383" s="90" t="s">
        <v>21</v>
      </c>
      <c r="K1383" s="90" t="s">
        <v>22</v>
      </c>
      <c r="L1383" s="463"/>
      <c r="M1383" s="140" t="s">
        <v>38</v>
      </c>
      <c r="N1383" s="140" t="s">
        <v>39</v>
      </c>
      <c r="O1383" s="140" t="s">
        <v>40</v>
      </c>
      <c r="P1383" s="140" t="s">
        <v>41</v>
      </c>
      <c r="Q1383" s="140" t="s">
        <v>42</v>
      </c>
      <c r="R1383" s="140" t="s">
        <v>43</v>
      </c>
    </row>
    <row r="1384" spans="1:18" ht="45" hidden="1" customHeight="1" x14ac:dyDescent="0.25">
      <c r="A1384" s="125"/>
      <c r="B1384" s="332"/>
      <c r="C1384" s="270" t="s">
        <v>932</v>
      </c>
      <c r="D1384" s="212">
        <v>20</v>
      </c>
      <c r="E1384" s="329"/>
      <c r="F1384" s="329"/>
      <c r="G1384" s="329"/>
      <c r="H1384" s="329"/>
      <c r="I1384" s="329"/>
      <c r="J1384" s="329"/>
      <c r="K1384" s="272"/>
      <c r="L1384" s="212"/>
      <c r="M1384" s="272"/>
      <c r="N1384" s="272"/>
      <c r="O1384" s="272"/>
      <c r="P1384" s="272"/>
      <c r="Q1384" s="272"/>
      <c r="R1384" s="202"/>
    </row>
    <row r="1385" spans="1:18" ht="47.25" customHeight="1" x14ac:dyDescent="0.25">
      <c r="A1385" s="516" t="s">
        <v>1104</v>
      </c>
      <c r="B1385" s="516"/>
      <c r="C1385" s="531">
        <f>+SUM(G1385:G1391)</f>
        <v>103560</v>
      </c>
      <c r="D1385" s="270" t="s">
        <v>341</v>
      </c>
      <c r="E1385" s="212">
        <v>6</v>
      </c>
      <c r="F1385" s="210">
        <v>1500</v>
      </c>
      <c r="G1385" s="210">
        <f t="shared" ref="G1385:G1430" si="102">+E1385*F1385</f>
        <v>9000</v>
      </c>
      <c r="H1385" s="964" t="s">
        <v>1</v>
      </c>
      <c r="I1385" s="964" t="s">
        <v>1</v>
      </c>
      <c r="J1385" s="964" t="s">
        <v>1</v>
      </c>
      <c r="K1385" s="964" t="s">
        <v>1</v>
      </c>
      <c r="L1385" s="582" t="s">
        <v>247</v>
      </c>
      <c r="M1385" s="212">
        <v>15</v>
      </c>
      <c r="N1385" s="271" t="s">
        <v>125</v>
      </c>
      <c r="O1385" s="272">
        <v>2</v>
      </c>
      <c r="P1385" s="272">
        <v>3</v>
      </c>
      <c r="Q1385" s="272">
        <v>1</v>
      </c>
      <c r="R1385" s="272">
        <v>1</v>
      </c>
    </row>
    <row r="1386" spans="1:18" x14ac:dyDescent="0.25">
      <c r="A1386" s="516"/>
      <c r="B1386" s="516"/>
      <c r="C1386" s="531"/>
      <c r="D1386" s="270" t="s">
        <v>932</v>
      </c>
      <c r="E1386" s="212">
        <v>6</v>
      </c>
      <c r="F1386" s="223" t="s">
        <v>252</v>
      </c>
      <c r="G1386" s="210"/>
      <c r="H1386" s="964"/>
      <c r="I1386" s="964"/>
      <c r="J1386" s="964"/>
      <c r="K1386" s="964"/>
      <c r="L1386" s="582"/>
      <c r="M1386" s="212">
        <v>15</v>
      </c>
      <c r="N1386" s="271" t="s">
        <v>125</v>
      </c>
      <c r="O1386" s="272">
        <v>6</v>
      </c>
      <c r="P1386" s="272">
        <v>4</v>
      </c>
      <c r="Q1386" s="272">
        <v>1</v>
      </c>
      <c r="R1386" s="272">
        <v>1</v>
      </c>
    </row>
    <row r="1387" spans="1:18" x14ac:dyDescent="0.25">
      <c r="A1387" s="516"/>
      <c r="B1387" s="516"/>
      <c r="C1387" s="531"/>
      <c r="D1387" s="270" t="s">
        <v>1027</v>
      </c>
      <c r="E1387" s="212">
        <v>6</v>
      </c>
      <c r="F1387" s="965">
        <v>2400</v>
      </c>
      <c r="G1387" s="210">
        <f t="shared" si="102"/>
        <v>14400</v>
      </c>
      <c r="H1387" s="964"/>
      <c r="I1387" s="964"/>
      <c r="J1387" s="964"/>
      <c r="K1387" s="964"/>
      <c r="L1387" s="582"/>
      <c r="M1387" s="212">
        <v>15</v>
      </c>
      <c r="N1387" s="271" t="s">
        <v>125</v>
      </c>
      <c r="O1387" s="272">
        <v>2</v>
      </c>
      <c r="P1387" s="272">
        <v>3</v>
      </c>
      <c r="Q1387" s="272">
        <v>1</v>
      </c>
      <c r="R1387" s="272">
        <v>1</v>
      </c>
    </row>
    <row r="1388" spans="1:18" x14ac:dyDescent="0.25">
      <c r="A1388" s="516"/>
      <c r="B1388" s="516"/>
      <c r="C1388" s="531"/>
      <c r="D1388" s="270" t="s">
        <v>1030</v>
      </c>
      <c r="E1388" s="212">
        <v>6</v>
      </c>
      <c r="F1388" s="210">
        <v>1800</v>
      </c>
      <c r="G1388" s="210">
        <f t="shared" si="102"/>
        <v>10800</v>
      </c>
      <c r="H1388" s="964"/>
      <c r="I1388" s="964"/>
      <c r="J1388" s="964"/>
      <c r="K1388" s="964"/>
      <c r="L1388" s="582"/>
      <c r="M1388" s="212">
        <v>15</v>
      </c>
      <c r="N1388" s="271" t="s">
        <v>125</v>
      </c>
      <c r="O1388" s="272">
        <v>2</v>
      </c>
      <c r="P1388" s="272">
        <v>3</v>
      </c>
      <c r="Q1388" s="272">
        <v>1</v>
      </c>
      <c r="R1388" s="272">
        <v>1</v>
      </c>
    </row>
    <row r="1389" spans="1:18" x14ac:dyDescent="0.25">
      <c r="A1389" s="516"/>
      <c r="B1389" s="516"/>
      <c r="C1389" s="531"/>
      <c r="D1389" s="270" t="s">
        <v>85</v>
      </c>
      <c r="E1389" s="212">
        <v>6</v>
      </c>
      <c r="F1389" s="210">
        <v>250</v>
      </c>
      <c r="G1389" s="210">
        <f t="shared" si="102"/>
        <v>1500</v>
      </c>
      <c r="H1389" s="964"/>
      <c r="I1389" s="964"/>
      <c r="J1389" s="964"/>
      <c r="K1389" s="964"/>
      <c r="L1389" s="582"/>
      <c r="M1389" s="212">
        <v>15</v>
      </c>
      <c r="N1389" s="271" t="s">
        <v>125</v>
      </c>
      <c r="O1389" s="272">
        <v>3</v>
      </c>
      <c r="P1389" s="272">
        <v>7</v>
      </c>
      <c r="Q1389" s="272">
        <v>1</v>
      </c>
      <c r="R1389" s="272">
        <v>1</v>
      </c>
    </row>
    <row r="1390" spans="1:18" x14ac:dyDescent="0.25">
      <c r="A1390" s="516"/>
      <c r="B1390" s="516"/>
      <c r="C1390" s="531"/>
      <c r="D1390" s="270" t="s">
        <v>226</v>
      </c>
      <c r="E1390" s="212">
        <v>150</v>
      </c>
      <c r="F1390" s="210">
        <v>450</v>
      </c>
      <c r="G1390" s="210">
        <f t="shared" si="102"/>
        <v>67500</v>
      </c>
      <c r="H1390" s="964"/>
      <c r="I1390" s="964"/>
      <c r="J1390" s="964"/>
      <c r="K1390" s="964"/>
      <c r="L1390" s="582"/>
      <c r="M1390" s="212">
        <v>15</v>
      </c>
      <c r="N1390" s="271" t="s">
        <v>125</v>
      </c>
      <c r="O1390" s="272">
        <v>3</v>
      </c>
      <c r="P1390" s="272">
        <v>1</v>
      </c>
      <c r="Q1390" s="272">
        <v>1</v>
      </c>
      <c r="R1390" s="272">
        <v>1</v>
      </c>
    </row>
    <row r="1391" spans="1:18" x14ac:dyDescent="0.25">
      <c r="A1391" s="516"/>
      <c r="B1391" s="516"/>
      <c r="C1391" s="531"/>
      <c r="D1391" s="270" t="s">
        <v>933</v>
      </c>
      <c r="E1391" s="212">
        <v>6</v>
      </c>
      <c r="F1391" s="210">
        <v>60</v>
      </c>
      <c r="G1391" s="210">
        <f t="shared" si="102"/>
        <v>360</v>
      </c>
      <c r="H1391" s="964"/>
      <c r="I1391" s="964"/>
      <c r="J1391" s="964"/>
      <c r="K1391" s="964"/>
      <c r="L1391" s="582"/>
      <c r="M1391" s="212">
        <v>15</v>
      </c>
      <c r="N1391" s="271" t="s">
        <v>125</v>
      </c>
      <c r="O1391" s="272">
        <v>2</v>
      </c>
      <c r="P1391" s="272">
        <v>3</v>
      </c>
      <c r="Q1391" s="272">
        <v>1</v>
      </c>
      <c r="R1391" s="272">
        <v>1</v>
      </c>
    </row>
    <row r="1392" spans="1:18" ht="31.5" x14ac:dyDescent="0.25">
      <c r="A1392" s="516" t="s">
        <v>1105</v>
      </c>
      <c r="B1392" s="516"/>
      <c r="C1392" s="531">
        <f>+SUM(G1392:G1407)</f>
        <v>407260</v>
      </c>
      <c r="D1392" s="270" t="s">
        <v>1106</v>
      </c>
      <c r="E1392" s="212">
        <v>4</v>
      </c>
      <c r="F1392" s="210">
        <v>1500</v>
      </c>
      <c r="G1392" s="210">
        <f>+E1392*F1392</f>
        <v>6000</v>
      </c>
      <c r="H1392" s="964" t="s">
        <v>1</v>
      </c>
      <c r="I1392" s="964" t="s">
        <v>1</v>
      </c>
      <c r="J1392" s="964" t="s">
        <v>1</v>
      </c>
      <c r="K1392" s="964" t="s">
        <v>1</v>
      </c>
      <c r="L1392" s="582" t="s">
        <v>247</v>
      </c>
      <c r="M1392" s="212">
        <v>15</v>
      </c>
      <c r="N1392" s="271" t="s">
        <v>125</v>
      </c>
      <c r="O1392" s="272">
        <v>2</v>
      </c>
      <c r="P1392" s="272">
        <v>3</v>
      </c>
      <c r="Q1392" s="272">
        <v>1</v>
      </c>
      <c r="R1392" s="272">
        <v>1</v>
      </c>
    </row>
    <row r="1393" spans="1:18" ht="31.5" x14ac:dyDescent="0.25">
      <c r="A1393" s="516"/>
      <c r="B1393" s="516"/>
      <c r="C1393" s="531"/>
      <c r="D1393" s="270" t="s">
        <v>1107</v>
      </c>
      <c r="E1393" s="212">
        <v>2</v>
      </c>
      <c r="F1393" s="210">
        <v>2500</v>
      </c>
      <c r="G1393" s="210">
        <f t="shared" ref="G1393:G1407" si="103">+E1393*F1393</f>
        <v>5000</v>
      </c>
      <c r="H1393" s="964"/>
      <c r="I1393" s="964"/>
      <c r="J1393" s="964"/>
      <c r="K1393" s="964"/>
      <c r="L1393" s="582"/>
      <c r="M1393" s="212">
        <v>15</v>
      </c>
      <c r="N1393" s="271" t="s">
        <v>125</v>
      </c>
      <c r="O1393" s="272">
        <v>2</v>
      </c>
      <c r="P1393" s="272">
        <v>3</v>
      </c>
      <c r="Q1393" s="272">
        <v>1</v>
      </c>
      <c r="R1393" s="272">
        <v>1</v>
      </c>
    </row>
    <row r="1394" spans="1:18" x14ac:dyDescent="0.25">
      <c r="A1394" s="516"/>
      <c r="B1394" s="516"/>
      <c r="C1394" s="531"/>
      <c r="D1394" s="270" t="s">
        <v>932</v>
      </c>
      <c r="E1394" s="212">
        <v>6</v>
      </c>
      <c r="F1394" s="223" t="s">
        <v>252</v>
      </c>
      <c r="G1394" s="210"/>
      <c r="H1394" s="964"/>
      <c r="I1394" s="964"/>
      <c r="J1394" s="964"/>
      <c r="K1394" s="964"/>
      <c r="L1394" s="582"/>
      <c r="M1394" s="212">
        <v>15</v>
      </c>
      <c r="N1394" s="271" t="s">
        <v>125</v>
      </c>
      <c r="O1394" s="272">
        <v>6</v>
      </c>
      <c r="P1394" s="272">
        <v>4</v>
      </c>
      <c r="Q1394" s="272">
        <v>1</v>
      </c>
      <c r="R1394" s="272">
        <v>1</v>
      </c>
    </row>
    <row r="1395" spans="1:18" ht="31.5" x14ac:dyDescent="0.25">
      <c r="A1395" s="516"/>
      <c r="B1395" s="516"/>
      <c r="C1395" s="531"/>
      <c r="D1395" s="270" t="s">
        <v>1108</v>
      </c>
      <c r="E1395" s="212">
        <v>4</v>
      </c>
      <c r="F1395" s="210">
        <v>2400</v>
      </c>
      <c r="G1395" s="210">
        <f t="shared" si="103"/>
        <v>9600</v>
      </c>
      <c r="H1395" s="964"/>
      <c r="I1395" s="964"/>
      <c r="J1395" s="964"/>
      <c r="K1395" s="964"/>
      <c r="L1395" s="582"/>
      <c r="M1395" s="212">
        <v>15</v>
      </c>
      <c r="N1395" s="271" t="s">
        <v>125</v>
      </c>
      <c r="O1395" s="272">
        <v>2</v>
      </c>
      <c r="P1395" s="272">
        <v>3</v>
      </c>
      <c r="Q1395" s="272">
        <v>1</v>
      </c>
      <c r="R1395" s="272">
        <v>1</v>
      </c>
    </row>
    <row r="1396" spans="1:18" ht="31.5" x14ac:dyDescent="0.25">
      <c r="A1396" s="516"/>
      <c r="B1396" s="516"/>
      <c r="C1396" s="531"/>
      <c r="D1396" s="270" t="s">
        <v>1109</v>
      </c>
      <c r="E1396" s="212">
        <v>2</v>
      </c>
      <c r="F1396" s="210">
        <v>4000</v>
      </c>
      <c r="G1396" s="210">
        <f t="shared" si="103"/>
        <v>8000</v>
      </c>
      <c r="H1396" s="964"/>
      <c r="I1396" s="964"/>
      <c r="J1396" s="964"/>
      <c r="K1396" s="964"/>
      <c r="L1396" s="582"/>
      <c r="M1396" s="212">
        <v>15</v>
      </c>
      <c r="N1396" s="271" t="s">
        <v>125</v>
      </c>
      <c r="O1396" s="272">
        <v>2</v>
      </c>
      <c r="P1396" s="272">
        <v>3</v>
      </c>
      <c r="Q1396" s="272">
        <v>1</v>
      </c>
      <c r="R1396" s="272">
        <v>1</v>
      </c>
    </row>
    <row r="1397" spans="1:18" ht="31.5" x14ac:dyDescent="0.25">
      <c r="A1397" s="516"/>
      <c r="B1397" s="516"/>
      <c r="C1397" s="531"/>
      <c r="D1397" s="270" t="s">
        <v>1110</v>
      </c>
      <c r="E1397" s="212">
        <v>2</v>
      </c>
      <c r="F1397" s="210">
        <v>3000</v>
      </c>
      <c r="G1397" s="210">
        <f t="shared" si="103"/>
        <v>6000</v>
      </c>
      <c r="H1397" s="964"/>
      <c r="I1397" s="964"/>
      <c r="J1397" s="964"/>
      <c r="K1397" s="964"/>
      <c r="L1397" s="582"/>
      <c r="M1397" s="212">
        <v>15</v>
      </c>
      <c r="N1397" s="271" t="s">
        <v>125</v>
      </c>
      <c r="O1397" s="272">
        <v>2</v>
      </c>
      <c r="P1397" s="272">
        <v>3</v>
      </c>
      <c r="Q1397" s="272">
        <v>1</v>
      </c>
      <c r="R1397" s="272">
        <v>1</v>
      </c>
    </row>
    <row r="1398" spans="1:18" ht="31.5" x14ac:dyDescent="0.25">
      <c r="A1398" s="516"/>
      <c r="B1398" s="516"/>
      <c r="C1398" s="531"/>
      <c r="D1398" s="222" t="s">
        <v>1111</v>
      </c>
      <c r="E1398" s="128">
        <v>4</v>
      </c>
      <c r="F1398" s="223">
        <v>1200</v>
      </c>
      <c r="G1398" s="210">
        <f t="shared" si="103"/>
        <v>4800</v>
      </c>
      <c r="H1398" s="964"/>
      <c r="I1398" s="964"/>
      <c r="J1398" s="964"/>
      <c r="K1398" s="964"/>
      <c r="L1398" s="582"/>
      <c r="M1398" s="212">
        <v>15</v>
      </c>
      <c r="N1398" s="271" t="s">
        <v>125</v>
      </c>
      <c r="O1398" s="272">
        <v>2</v>
      </c>
      <c r="P1398" s="272">
        <v>3</v>
      </c>
      <c r="Q1398" s="272">
        <v>1</v>
      </c>
      <c r="R1398" s="272">
        <v>1</v>
      </c>
    </row>
    <row r="1399" spans="1:18" x14ac:dyDescent="0.25">
      <c r="A1399" s="516"/>
      <c r="B1399" s="516"/>
      <c r="C1399" s="531"/>
      <c r="D1399" s="222" t="s">
        <v>85</v>
      </c>
      <c r="E1399" s="128">
        <v>6</v>
      </c>
      <c r="F1399" s="223">
        <v>250</v>
      </c>
      <c r="G1399" s="210">
        <f t="shared" si="103"/>
        <v>1500</v>
      </c>
      <c r="H1399" s="964"/>
      <c r="I1399" s="964"/>
      <c r="J1399" s="964"/>
      <c r="K1399" s="964"/>
      <c r="L1399" s="582"/>
      <c r="M1399" s="128">
        <v>15</v>
      </c>
      <c r="N1399" s="333" t="s">
        <v>125</v>
      </c>
      <c r="O1399" s="334">
        <v>3</v>
      </c>
      <c r="P1399" s="334">
        <v>7</v>
      </c>
      <c r="Q1399" s="334">
        <v>1</v>
      </c>
      <c r="R1399" s="334">
        <v>1</v>
      </c>
    </row>
    <row r="1400" spans="1:18" x14ac:dyDescent="0.25">
      <c r="A1400" s="516"/>
      <c r="B1400" s="516"/>
      <c r="C1400" s="531"/>
      <c r="D1400" s="222" t="s">
        <v>226</v>
      </c>
      <c r="E1400" s="128">
        <v>240</v>
      </c>
      <c r="F1400" s="223">
        <v>450</v>
      </c>
      <c r="G1400" s="210">
        <f t="shared" si="103"/>
        <v>108000</v>
      </c>
      <c r="H1400" s="964"/>
      <c r="I1400" s="964"/>
      <c r="J1400" s="964"/>
      <c r="K1400" s="964"/>
      <c r="L1400" s="582"/>
      <c r="M1400" s="128">
        <v>15</v>
      </c>
      <c r="N1400" s="333" t="s">
        <v>125</v>
      </c>
      <c r="O1400" s="334">
        <v>3</v>
      </c>
      <c r="P1400" s="334">
        <v>1</v>
      </c>
      <c r="Q1400" s="334">
        <v>1</v>
      </c>
      <c r="R1400" s="334">
        <v>1</v>
      </c>
    </row>
    <row r="1401" spans="1:18" x14ac:dyDescent="0.25">
      <c r="A1401" s="516"/>
      <c r="B1401" s="516"/>
      <c r="C1401" s="531"/>
      <c r="D1401" s="222" t="s">
        <v>933</v>
      </c>
      <c r="E1401" s="128">
        <v>6</v>
      </c>
      <c r="F1401" s="223">
        <v>60</v>
      </c>
      <c r="G1401" s="210">
        <f t="shared" si="103"/>
        <v>360</v>
      </c>
      <c r="H1401" s="964"/>
      <c r="I1401" s="964"/>
      <c r="J1401" s="964"/>
      <c r="K1401" s="964"/>
      <c r="L1401" s="582"/>
      <c r="M1401" s="128">
        <v>15</v>
      </c>
      <c r="N1401" s="333" t="s">
        <v>125</v>
      </c>
      <c r="O1401" s="334">
        <v>2</v>
      </c>
      <c r="P1401" s="334">
        <v>3</v>
      </c>
      <c r="Q1401" s="334">
        <v>1</v>
      </c>
      <c r="R1401" s="334">
        <v>1</v>
      </c>
    </row>
    <row r="1402" spans="1:18" x14ac:dyDescent="0.25">
      <c r="A1402" s="516"/>
      <c r="B1402" s="516"/>
      <c r="C1402" s="531"/>
      <c r="D1402" s="222" t="s">
        <v>64</v>
      </c>
      <c r="E1402" s="128">
        <v>240</v>
      </c>
      <c r="F1402" s="223">
        <v>750</v>
      </c>
      <c r="G1402" s="210">
        <f t="shared" si="103"/>
        <v>180000</v>
      </c>
      <c r="H1402" s="964"/>
      <c r="I1402" s="964"/>
      <c r="J1402" s="964"/>
      <c r="K1402" s="964"/>
      <c r="L1402" s="582"/>
      <c r="M1402" s="128">
        <v>15</v>
      </c>
      <c r="N1402" s="333" t="s">
        <v>125</v>
      </c>
      <c r="O1402" s="334">
        <v>3</v>
      </c>
      <c r="P1402" s="334">
        <v>1</v>
      </c>
      <c r="Q1402" s="334">
        <v>1</v>
      </c>
      <c r="R1402" s="334">
        <v>1</v>
      </c>
    </row>
    <row r="1403" spans="1:18" x14ac:dyDescent="0.25">
      <c r="A1403" s="516"/>
      <c r="B1403" s="516"/>
      <c r="C1403" s="531"/>
      <c r="D1403" s="222" t="s">
        <v>1064</v>
      </c>
      <c r="E1403" s="128">
        <v>240</v>
      </c>
      <c r="F1403" s="223">
        <v>15</v>
      </c>
      <c r="G1403" s="210">
        <f t="shared" si="103"/>
        <v>3600</v>
      </c>
      <c r="H1403" s="964"/>
      <c r="I1403" s="964"/>
      <c r="J1403" s="964"/>
      <c r="K1403" s="964"/>
      <c r="L1403" s="582"/>
      <c r="M1403" s="128">
        <v>15</v>
      </c>
      <c r="N1403" s="333" t="s">
        <v>125</v>
      </c>
      <c r="O1403" s="334">
        <v>3</v>
      </c>
      <c r="P1403" s="334">
        <v>9</v>
      </c>
      <c r="Q1403" s="334">
        <v>2</v>
      </c>
      <c r="R1403" s="334">
        <v>1</v>
      </c>
    </row>
    <row r="1404" spans="1:18" ht="31.5" x14ac:dyDescent="0.25">
      <c r="A1404" s="516"/>
      <c r="B1404" s="516"/>
      <c r="C1404" s="531"/>
      <c r="D1404" s="222" t="s">
        <v>1031</v>
      </c>
      <c r="E1404" s="128">
        <v>240</v>
      </c>
      <c r="F1404" s="223">
        <v>195</v>
      </c>
      <c r="G1404" s="210">
        <f t="shared" si="103"/>
        <v>46800</v>
      </c>
      <c r="H1404" s="964"/>
      <c r="I1404" s="964"/>
      <c r="J1404" s="964"/>
      <c r="K1404" s="964"/>
      <c r="L1404" s="582"/>
      <c r="M1404" s="128">
        <v>15</v>
      </c>
      <c r="N1404" s="333" t="s">
        <v>125</v>
      </c>
      <c r="O1404" s="334">
        <v>3</v>
      </c>
      <c r="P1404" s="334">
        <v>9</v>
      </c>
      <c r="Q1404" s="334">
        <v>2</v>
      </c>
      <c r="R1404" s="334">
        <v>1</v>
      </c>
    </row>
    <row r="1405" spans="1:18" x14ac:dyDescent="0.25">
      <c r="A1405" s="516"/>
      <c r="B1405" s="516"/>
      <c r="C1405" s="531"/>
      <c r="D1405" s="222" t="s">
        <v>1112</v>
      </c>
      <c r="E1405" s="128">
        <v>240</v>
      </c>
      <c r="F1405" s="223">
        <v>35</v>
      </c>
      <c r="G1405" s="210">
        <f t="shared" si="103"/>
        <v>8400</v>
      </c>
      <c r="H1405" s="964"/>
      <c r="I1405" s="964"/>
      <c r="J1405" s="964"/>
      <c r="K1405" s="964"/>
      <c r="L1405" s="582"/>
      <c r="M1405" s="128">
        <v>15</v>
      </c>
      <c r="N1405" s="333" t="s">
        <v>125</v>
      </c>
      <c r="O1405" s="334">
        <v>3</v>
      </c>
      <c r="P1405" s="334">
        <v>9</v>
      </c>
      <c r="Q1405" s="334">
        <v>2</v>
      </c>
      <c r="R1405" s="334">
        <v>1</v>
      </c>
    </row>
    <row r="1406" spans="1:18" ht="31.5" x14ac:dyDescent="0.25">
      <c r="A1406" s="516"/>
      <c r="B1406" s="516"/>
      <c r="C1406" s="531"/>
      <c r="D1406" s="222" t="s">
        <v>926</v>
      </c>
      <c r="E1406" s="128">
        <v>20</v>
      </c>
      <c r="F1406" s="223">
        <v>300</v>
      </c>
      <c r="G1406" s="210">
        <f t="shared" si="103"/>
        <v>6000</v>
      </c>
      <c r="H1406" s="964"/>
      <c r="I1406" s="964"/>
      <c r="J1406" s="964"/>
      <c r="K1406" s="964"/>
      <c r="L1406" s="582"/>
      <c r="M1406" s="128">
        <v>15</v>
      </c>
      <c r="N1406" s="333" t="s">
        <v>125</v>
      </c>
      <c r="O1406" s="334">
        <v>3</v>
      </c>
      <c r="P1406" s="334">
        <v>9</v>
      </c>
      <c r="Q1406" s="334">
        <v>2</v>
      </c>
      <c r="R1406" s="334">
        <v>1</v>
      </c>
    </row>
    <row r="1407" spans="1:18" x14ac:dyDescent="0.25">
      <c r="A1407" s="516"/>
      <c r="B1407" s="516"/>
      <c r="C1407" s="531"/>
      <c r="D1407" s="222" t="s">
        <v>319</v>
      </c>
      <c r="E1407" s="128">
        <v>240</v>
      </c>
      <c r="F1407" s="223">
        <v>55</v>
      </c>
      <c r="G1407" s="210">
        <f t="shared" si="103"/>
        <v>13200</v>
      </c>
      <c r="H1407" s="964"/>
      <c r="I1407" s="964"/>
      <c r="J1407" s="964"/>
      <c r="K1407" s="964"/>
      <c r="L1407" s="582"/>
      <c r="M1407" s="128">
        <v>15</v>
      </c>
      <c r="N1407" s="333" t="s">
        <v>125</v>
      </c>
      <c r="O1407" s="334">
        <v>3</v>
      </c>
      <c r="P1407" s="334">
        <v>9</v>
      </c>
      <c r="Q1407" s="334">
        <v>2</v>
      </c>
      <c r="R1407" s="334">
        <v>1</v>
      </c>
    </row>
    <row r="1408" spans="1:18" s="187" customFormat="1" ht="22.5" customHeight="1" x14ac:dyDescent="0.25">
      <c r="A1408" s="494" t="s">
        <v>1113</v>
      </c>
      <c r="B1408" s="494"/>
      <c r="C1408" s="528">
        <f>+SUM(G1408:G1419)</f>
        <v>49655</v>
      </c>
      <c r="D1408" s="222" t="s">
        <v>1106</v>
      </c>
      <c r="E1408" s="128">
        <v>2</v>
      </c>
      <c r="F1408" s="223">
        <v>1500</v>
      </c>
      <c r="G1408" s="223">
        <f t="shared" si="102"/>
        <v>3000</v>
      </c>
      <c r="H1408" s="964" t="s">
        <v>1</v>
      </c>
      <c r="I1408" s="964" t="s">
        <v>1</v>
      </c>
      <c r="J1408" s="964" t="s">
        <v>1</v>
      </c>
      <c r="K1408" s="964"/>
      <c r="L1408" s="612" t="s">
        <v>247</v>
      </c>
      <c r="M1408" s="128">
        <v>15</v>
      </c>
      <c r="N1408" s="333" t="s">
        <v>125</v>
      </c>
      <c r="O1408" s="334">
        <v>2</v>
      </c>
      <c r="P1408" s="334">
        <v>3</v>
      </c>
      <c r="Q1408" s="334">
        <v>1</v>
      </c>
      <c r="R1408" s="334">
        <v>1</v>
      </c>
    </row>
    <row r="1409" spans="1:18" s="187" customFormat="1" ht="22.5" customHeight="1" x14ac:dyDescent="0.25">
      <c r="A1409" s="494"/>
      <c r="B1409" s="494"/>
      <c r="C1409" s="528"/>
      <c r="D1409" s="222" t="s">
        <v>1114</v>
      </c>
      <c r="E1409" s="128">
        <v>1</v>
      </c>
      <c r="F1409" s="223">
        <v>2500</v>
      </c>
      <c r="G1409" s="223">
        <f t="shared" si="102"/>
        <v>2500</v>
      </c>
      <c r="H1409" s="964"/>
      <c r="I1409" s="964"/>
      <c r="J1409" s="964"/>
      <c r="K1409" s="964"/>
      <c r="L1409" s="612"/>
      <c r="M1409" s="128">
        <v>15</v>
      </c>
      <c r="N1409" s="333" t="s">
        <v>125</v>
      </c>
      <c r="O1409" s="334">
        <v>2</v>
      </c>
      <c r="P1409" s="334">
        <v>3</v>
      </c>
      <c r="Q1409" s="334">
        <v>1</v>
      </c>
      <c r="R1409" s="334">
        <v>1</v>
      </c>
    </row>
    <row r="1410" spans="1:18" s="187" customFormat="1" ht="22.5" customHeight="1" x14ac:dyDescent="0.25">
      <c r="A1410" s="494"/>
      <c r="B1410" s="494"/>
      <c r="C1410" s="528"/>
      <c r="D1410" s="222" t="s">
        <v>1108</v>
      </c>
      <c r="E1410" s="128">
        <v>2</v>
      </c>
      <c r="F1410" s="223">
        <v>2400</v>
      </c>
      <c r="G1410" s="223">
        <f t="shared" si="102"/>
        <v>4800</v>
      </c>
      <c r="H1410" s="964"/>
      <c r="I1410" s="964"/>
      <c r="J1410" s="964"/>
      <c r="K1410" s="964"/>
      <c r="L1410" s="612"/>
      <c r="M1410" s="128">
        <v>15</v>
      </c>
      <c r="N1410" s="333" t="s">
        <v>125</v>
      </c>
      <c r="O1410" s="334">
        <v>2</v>
      </c>
      <c r="P1410" s="334">
        <v>3</v>
      </c>
      <c r="Q1410" s="334">
        <v>1</v>
      </c>
      <c r="R1410" s="334">
        <v>1</v>
      </c>
    </row>
    <row r="1411" spans="1:18" ht="22.5" customHeight="1" x14ac:dyDescent="0.25">
      <c r="A1411" s="494"/>
      <c r="B1411" s="494"/>
      <c r="C1411" s="528"/>
      <c r="D1411" s="222" t="s">
        <v>1115</v>
      </c>
      <c r="E1411" s="128">
        <v>1</v>
      </c>
      <c r="F1411" s="223">
        <v>4000</v>
      </c>
      <c r="G1411" s="223">
        <f t="shared" si="102"/>
        <v>4000</v>
      </c>
      <c r="H1411" s="964"/>
      <c r="I1411" s="964"/>
      <c r="J1411" s="964"/>
      <c r="K1411" s="964"/>
      <c r="L1411" s="612"/>
      <c r="M1411" s="128">
        <v>15</v>
      </c>
      <c r="N1411" s="333" t="s">
        <v>125</v>
      </c>
      <c r="O1411" s="334">
        <v>6</v>
      </c>
      <c r="P1411" s="334">
        <v>4</v>
      </c>
      <c r="Q1411" s="334">
        <v>1</v>
      </c>
      <c r="R1411" s="334">
        <v>1</v>
      </c>
    </row>
    <row r="1412" spans="1:18" ht="22.5" customHeight="1" x14ac:dyDescent="0.25">
      <c r="A1412" s="494"/>
      <c r="B1412" s="494"/>
      <c r="C1412" s="528"/>
      <c r="D1412" s="222" t="s">
        <v>932</v>
      </c>
      <c r="E1412" s="128">
        <v>3</v>
      </c>
      <c r="F1412" s="223" t="s">
        <v>252</v>
      </c>
      <c r="G1412" s="210"/>
      <c r="H1412" s="964"/>
      <c r="I1412" s="964"/>
      <c r="J1412" s="964"/>
      <c r="K1412" s="964"/>
      <c r="L1412" s="612"/>
      <c r="M1412" s="128">
        <v>15</v>
      </c>
      <c r="N1412" s="333" t="s">
        <v>125</v>
      </c>
      <c r="O1412" s="334"/>
      <c r="P1412" s="334"/>
      <c r="Q1412" s="334"/>
      <c r="R1412" s="334"/>
    </row>
    <row r="1413" spans="1:18" ht="22.5" customHeight="1" x14ac:dyDescent="0.25">
      <c r="A1413" s="494"/>
      <c r="B1413" s="494"/>
      <c r="C1413" s="528"/>
      <c r="D1413" s="222" t="s">
        <v>1116</v>
      </c>
      <c r="E1413" s="128">
        <v>2</v>
      </c>
      <c r="F1413" s="223">
        <v>1800</v>
      </c>
      <c r="G1413" s="223">
        <f t="shared" si="102"/>
        <v>3600</v>
      </c>
      <c r="H1413" s="964"/>
      <c r="I1413" s="964"/>
      <c r="J1413" s="964"/>
      <c r="K1413" s="964"/>
      <c r="L1413" s="612"/>
      <c r="M1413" s="128">
        <v>15</v>
      </c>
      <c r="N1413" s="333" t="s">
        <v>125</v>
      </c>
      <c r="O1413" s="334">
        <v>2</v>
      </c>
      <c r="P1413" s="334">
        <v>3</v>
      </c>
      <c r="Q1413" s="334">
        <v>1</v>
      </c>
      <c r="R1413" s="334">
        <v>1</v>
      </c>
    </row>
    <row r="1414" spans="1:18" ht="22.5" customHeight="1" x14ac:dyDescent="0.25">
      <c r="A1414" s="494"/>
      <c r="B1414" s="494"/>
      <c r="C1414" s="528"/>
      <c r="D1414" s="222" t="s">
        <v>1117</v>
      </c>
      <c r="E1414" s="128">
        <v>1</v>
      </c>
      <c r="F1414" s="223">
        <v>3000</v>
      </c>
      <c r="G1414" s="223">
        <f t="shared" si="102"/>
        <v>3000</v>
      </c>
      <c r="H1414" s="964"/>
      <c r="I1414" s="964"/>
      <c r="J1414" s="964"/>
      <c r="K1414" s="964"/>
      <c r="L1414" s="612"/>
      <c r="M1414" s="128">
        <v>15</v>
      </c>
      <c r="N1414" s="333" t="s">
        <v>125</v>
      </c>
      <c r="O1414" s="334">
        <v>2</v>
      </c>
      <c r="P1414" s="334">
        <v>3</v>
      </c>
      <c r="Q1414" s="334">
        <v>1</v>
      </c>
      <c r="R1414" s="334">
        <v>1</v>
      </c>
    </row>
    <row r="1415" spans="1:18" ht="22.5" customHeight="1" x14ac:dyDescent="0.25">
      <c r="A1415" s="494"/>
      <c r="B1415" s="494"/>
      <c r="C1415" s="528"/>
      <c r="D1415" s="222" t="s">
        <v>85</v>
      </c>
      <c r="E1415" s="128">
        <v>3</v>
      </c>
      <c r="F1415" s="223">
        <v>250</v>
      </c>
      <c r="G1415" s="223">
        <f t="shared" si="102"/>
        <v>750</v>
      </c>
      <c r="H1415" s="964"/>
      <c r="I1415" s="964"/>
      <c r="J1415" s="964"/>
      <c r="K1415" s="964"/>
      <c r="L1415" s="612"/>
      <c r="M1415" s="128">
        <v>15</v>
      </c>
      <c r="N1415" s="333" t="s">
        <v>125</v>
      </c>
      <c r="O1415" s="334">
        <v>3</v>
      </c>
      <c r="P1415" s="334">
        <v>7</v>
      </c>
      <c r="Q1415" s="334">
        <v>1</v>
      </c>
      <c r="R1415" s="334">
        <v>1</v>
      </c>
    </row>
    <row r="1416" spans="1:18" ht="22.5" customHeight="1" x14ac:dyDescent="0.25">
      <c r="A1416" s="494"/>
      <c r="B1416" s="494"/>
      <c r="C1416" s="528"/>
      <c r="D1416" s="222" t="s">
        <v>933</v>
      </c>
      <c r="E1416" s="128">
        <v>3</v>
      </c>
      <c r="F1416" s="223">
        <v>60</v>
      </c>
      <c r="G1416" s="223">
        <f t="shared" si="102"/>
        <v>180</v>
      </c>
      <c r="H1416" s="964"/>
      <c r="I1416" s="964"/>
      <c r="J1416" s="964"/>
      <c r="K1416" s="964"/>
      <c r="L1416" s="612"/>
      <c r="M1416" s="128">
        <v>15</v>
      </c>
      <c r="N1416" s="333" t="s">
        <v>125</v>
      </c>
      <c r="O1416" s="334">
        <v>2</v>
      </c>
      <c r="P1416" s="334">
        <v>3</v>
      </c>
      <c r="Q1416" s="334">
        <v>1</v>
      </c>
      <c r="R1416" s="334">
        <v>1</v>
      </c>
    </row>
    <row r="1417" spans="1:18" ht="22.5" customHeight="1" x14ac:dyDescent="0.25">
      <c r="A1417" s="494"/>
      <c r="B1417" s="494"/>
      <c r="C1417" s="528"/>
      <c r="D1417" s="222" t="s">
        <v>319</v>
      </c>
      <c r="E1417" s="128">
        <v>105</v>
      </c>
      <c r="F1417" s="223">
        <v>55</v>
      </c>
      <c r="G1417" s="223">
        <f t="shared" si="102"/>
        <v>5775</v>
      </c>
      <c r="H1417" s="964"/>
      <c r="I1417" s="964"/>
      <c r="J1417" s="964"/>
      <c r="K1417" s="964"/>
      <c r="L1417" s="612"/>
      <c r="M1417" s="128">
        <v>15</v>
      </c>
      <c r="N1417" s="333" t="s">
        <v>125</v>
      </c>
      <c r="O1417" s="334">
        <v>3</v>
      </c>
      <c r="P1417" s="334">
        <v>9</v>
      </c>
      <c r="Q1417" s="334">
        <v>2</v>
      </c>
      <c r="R1417" s="334">
        <v>1</v>
      </c>
    </row>
    <row r="1418" spans="1:18" ht="22.5" customHeight="1" x14ac:dyDescent="0.25">
      <c r="A1418" s="494"/>
      <c r="B1418" s="494"/>
      <c r="C1418" s="528"/>
      <c r="D1418" s="222" t="s">
        <v>925</v>
      </c>
      <c r="E1418" s="128">
        <v>105</v>
      </c>
      <c r="F1418" s="223">
        <v>15</v>
      </c>
      <c r="G1418" s="223">
        <f t="shared" si="102"/>
        <v>1575</v>
      </c>
      <c r="H1418" s="964"/>
      <c r="I1418" s="964"/>
      <c r="J1418" s="964"/>
      <c r="K1418" s="964"/>
      <c r="L1418" s="612"/>
      <c r="M1418" s="128">
        <v>15</v>
      </c>
      <c r="N1418" s="333" t="s">
        <v>125</v>
      </c>
      <c r="O1418" s="334">
        <v>3</v>
      </c>
      <c r="P1418" s="334">
        <v>9</v>
      </c>
      <c r="Q1418" s="334">
        <v>2</v>
      </c>
      <c r="R1418" s="334">
        <v>1</v>
      </c>
    </row>
    <row r="1419" spans="1:18" ht="22.5" customHeight="1" x14ac:dyDescent="0.25">
      <c r="A1419" s="494"/>
      <c r="B1419" s="494"/>
      <c r="C1419" s="528"/>
      <c r="D1419" s="222" t="s">
        <v>1118</v>
      </c>
      <c r="E1419" s="128">
        <v>105</v>
      </c>
      <c r="F1419" s="223">
        <v>195</v>
      </c>
      <c r="G1419" s="223">
        <f t="shared" si="102"/>
        <v>20475</v>
      </c>
      <c r="H1419" s="964"/>
      <c r="I1419" s="964"/>
      <c r="J1419" s="964"/>
      <c r="K1419" s="964"/>
      <c r="L1419" s="612"/>
      <c r="M1419" s="128">
        <v>15</v>
      </c>
      <c r="N1419" s="333" t="s">
        <v>125</v>
      </c>
      <c r="O1419" s="334">
        <v>3</v>
      </c>
      <c r="P1419" s="334">
        <v>9</v>
      </c>
      <c r="Q1419" s="334">
        <v>2</v>
      </c>
      <c r="R1419" s="334">
        <v>1</v>
      </c>
    </row>
    <row r="1420" spans="1:18" s="187" customFormat="1" ht="28.5" customHeight="1" x14ac:dyDescent="0.25">
      <c r="A1420" s="494" t="s">
        <v>1119</v>
      </c>
      <c r="B1420" s="494"/>
      <c r="C1420" s="528">
        <f>+SUM(G1420:G1426)</f>
        <v>22125</v>
      </c>
      <c r="D1420" s="222" t="s">
        <v>1120</v>
      </c>
      <c r="E1420" s="128">
        <v>525</v>
      </c>
      <c r="F1420" s="223">
        <v>35</v>
      </c>
      <c r="G1420" s="223">
        <f t="shared" si="102"/>
        <v>18375</v>
      </c>
      <c r="H1420" s="591"/>
      <c r="I1420" s="591"/>
      <c r="J1420" s="591"/>
      <c r="K1420" s="964" t="s">
        <v>1</v>
      </c>
      <c r="L1420" s="612" t="s">
        <v>247</v>
      </c>
      <c r="M1420" s="128">
        <v>15</v>
      </c>
      <c r="N1420" s="333" t="s">
        <v>125</v>
      </c>
      <c r="O1420" s="334">
        <v>2</v>
      </c>
      <c r="P1420" s="334">
        <v>2</v>
      </c>
      <c r="Q1420" s="334">
        <v>2</v>
      </c>
      <c r="R1420" s="334">
        <v>1</v>
      </c>
    </row>
    <row r="1421" spans="1:18" s="187" customFormat="1" ht="20.25" customHeight="1" x14ac:dyDescent="0.25">
      <c r="A1421" s="494"/>
      <c r="B1421" s="494"/>
      <c r="C1421" s="528"/>
      <c r="D1421" s="222" t="s">
        <v>1121</v>
      </c>
      <c r="E1421" s="128">
        <v>15</v>
      </c>
      <c r="F1421" s="265">
        <v>0</v>
      </c>
      <c r="G1421" s="265">
        <f t="shared" si="102"/>
        <v>0</v>
      </c>
      <c r="H1421" s="591"/>
      <c r="I1421" s="591"/>
      <c r="J1421" s="591"/>
      <c r="K1421" s="964"/>
      <c r="L1421" s="612"/>
      <c r="M1421" s="128">
        <v>15</v>
      </c>
      <c r="N1421" s="333" t="s">
        <v>125</v>
      </c>
      <c r="O1421" s="334">
        <v>2</v>
      </c>
      <c r="P1421" s="334">
        <v>3</v>
      </c>
      <c r="Q1421" s="334">
        <v>1</v>
      </c>
      <c r="R1421" s="334">
        <v>1</v>
      </c>
    </row>
    <row r="1422" spans="1:18" s="187" customFormat="1" ht="20.25" customHeight="1" x14ac:dyDescent="0.25">
      <c r="A1422" s="494"/>
      <c r="B1422" s="494"/>
      <c r="C1422" s="528"/>
      <c r="D1422" s="222" t="s">
        <v>1122</v>
      </c>
      <c r="E1422" s="128">
        <v>525</v>
      </c>
      <c r="F1422" s="265">
        <v>0</v>
      </c>
      <c r="G1422" s="265">
        <f t="shared" si="102"/>
        <v>0</v>
      </c>
      <c r="H1422" s="591"/>
      <c r="I1422" s="591"/>
      <c r="J1422" s="591"/>
      <c r="K1422" s="964"/>
      <c r="L1422" s="612"/>
      <c r="M1422" s="128">
        <v>15</v>
      </c>
      <c r="N1422" s="333" t="s">
        <v>125</v>
      </c>
      <c r="O1422" s="334"/>
      <c r="P1422" s="334"/>
      <c r="Q1422" s="334"/>
      <c r="R1422" s="334"/>
    </row>
    <row r="1423" spans="1:18" s="187" customFormat="1" ht="20.25" customHeight="1" x14ac:dyDescent="0.25">
      <c r="A1423" s="494"/>
      <c r="B1423" s="494"/>
      <c r="C1423" s="528"/>
      <c r="D1423" s="222" t="s">
        <v>1123</v>
      </c>
      <c r="E1423" s="128">
        <v>15</v>
      </c>
      <c r="F1423" s="223" t="s">
        <v>252</v>
      </c>
      <c r="G1423" s="210"/>
      <c r="H1423" s="591"/>
      <c r="I1423" s="591"/>
      <c r="J1423" s="591"/>
      <c r="K1423" s="964"/>
      <c r="L1423" s="612"/>
      <c r="M1423" s="128">
        <v>15</v>
      </c>
      <c r="N1423" s="333" t="s">
        <v>125</v>
      </c>
      <c r="O1423" s="334">
        <v>6</v>
      </c>
      <c r="P1423" s="334">
        <v>4</v>
      </c>
      <c r="Q1423" s="334">
        <v>1</v>
      </c>
      <c r="R1423" s="334">
        <v>1</v>
      </c>
    </row>
    <row r="1424" spans="1:18" ht="20.25" customHeight="1" x14ac:dyDescent="0.25">
      <c r="A1424" s="494"/>
      <c r="B1424" s="494"/>
      <c r="C1424" s="528"/>
      <c r="D1424" s="222" t="s">
        <v>1059</v>
      </c>
      <c r="E1424" s="128">
        <v>15</v>
      </c>
      <c r="F1424" s="265">
        <v>0</v>
      </c>
      <c r="G1424" s="265">
        <f t="shared" si="102"/>
        <v>0</v>
      </c>
      <c r="H1424" s="591"/>
      <c r="I1424" s="591"/>
      <c r="J1424" s="591"/>
      <c r="K1424" s="964"/>
      <c r="L1424" s="612"/>
      <c r="M1424" s="128">
        <v>15</v>
      </c>
      <c r="N1424" s="333" t="s">
        <v>125</v>
      </c>
      <c r="O1424" s="334">
        <v>2</v>
      </c>
      <c r="P1424" s="334">
        <v>3</v>
      </c>
      <c r="Q1424" s="334">
        <v>1</v>
      </c>
      <c r="R1424" s="334">
        <v>1</v>
      </c>
    </row>
    <row r="1425" spans="1:18" ht="20.25" customHeight="1" x14ac:dyDescent="0.25">
      <c r="A1425" s="494"/>
      <c r="B1425" s="494"/>
      <c r="C1425" s="528"/>
      <c r="D1425" s="222" t="s">
        <v>85</v>
      </c>
      <c r="E1425" s="128">
        <v>15</v>
      </c>
      <c r="F1425" s="223">
        <v>250</v>
      </c>
      <c r="G1425" s="223">
        <f t="shared" si="102"/>
        <v>3750</v>
      </c>
      <c r="H1425" s="591"/>
      <c r="I1425" s="591"/>
      <c r="J1425" s="591"/>
      <c r="K1425" s="964"/>
      <c r="L1425" s="612"/>
      <c r="M1425" s="128">
        <v>15</v>
      </c>
      <c r="N1425" s="333" t="s">
        <v>125</v>
      </c>
      <c r="O1425" s="334">
        <v>3</v>
      </c>
      <c r="P1425" s="334">
        <v>7</v>
      </c>
      <c r="Q1425" s="334">
        <v>1</v>
      </c>
      <c r="R1425" s="334">
        <v>1</v>
      </c>
    </row>
    <row r="1426" spans="1:18" ht="20.25" customHeight="1" x14ac:dyDescent="0.25">
      <c r="A1426" s="494"/>
      <c r="B1426" s="494"/>
      <c r="C1426" s="528"/>
      <c r="D1426" s="222" t="s">
        <v>1124</v>
      </c>
      <c r="E1426" s="128">
        <v>15</v>
      </c>
      <c r="F1426" s="265">
        <v>0</v>
      </c>
      <c r="G1426" s="265">
        <f t="shared" si="102"/>
        <v>0</v>
      </c>
      <c r="H1426" s="591"/>
      <c r="I1426" s="591"/>
      <c r="J1426" s="591"/>
      <c r="K1426" s="964"/>
      <c r="L1426" s="612"/>
      <c r="M1426" s="128">
        <v>15</v>
      </c>
      <c r="N1426" s="333" t="s">
        <v>125</v>
      </c>
      <c r="O1426" s="334">
        <v>2</v>
      </c>
      <c r="P1426" s="334">
        <v>3</v>
      </c>
      <c r="Q1426" s="334">
        <v>1</v>
      </c>
      <c r="R1426" s="334">
        <v>1</v>
      </c>
    </row>
    <row r="1427" spans="1:18" ht="15.75" customHeight="1" x14ac:dyDescent="0.25">
      <c r="A1427" s="494" t="s">
        <v>1125</v>
      </c>
      <c r="B1427" s="494"/>
      <c r="C1427" s="584">
        <f>+SUM(G1427:G1441)</f>
        <v>685370</v>
      </c>
      <c r="D1427" s="222" t="s">
        <v>226</v>
      </c>
      <c r="E1427" s="128">
        <v>50</v>
      </c>
      <c r="F1427" s="223">
        <v>450</v>
      </c>
      <c r="G1427" s="223">
        <f t="shared" si="102"/>
        <v>22500</v>
      </c>
      <c r="H1427" s="591"/>
      <c r="I1427" s="591"/>
      <c r="J1427" s="591"/>
      <c r="K1427" s="591" t="s">
        <v>1</v>
      </c>
      <c r="L1427" s="612" t="s">
        <v>247</v>
      </c>
      <c r="M1427" s="128">
        <v>15</v>
      </c>
      <c r="N1427" s="333" t="s">
        <v>125</v>
      </c>
      <c r="O1427" s="334">
        <v>3</v>
      </c>
      <c r="P1427" s="334">
        <v>1</v>
      </c>
      <c r="Q1427" s="334">
        <v>1</v>
      </c>
      <c r="R1427" s="334">
        <v>1</v>
      </c>
    </row>
    <row r="1428" spans="1:18" x14ac:dyDescent="0.25">
      <c r="A1428" s="494"/>
      <c r="B1428" s="494"/>
      <c r="C1428" s="584"/>
      <c r="D1428" s="222" t="s">
        <v>1126</v>
      </c>
      <c r="E1428" s="128">
        <v>1</v>
      </c>
      <c r="F1428" s="223">
        <v>30000</v>
      </c>
      <c r="G1428" s="223">
        <f t="shared" si="102"/>
        <v>30000</v>
      </c>
      <c r="H1428" s="591"/>
      <c r="I1428" s="591"/>
      <c r="J1428" s="591"/>
      <c r="K1428" s="591"/>
      <c r="L1428" s="612"/>
      <c r="M1428" s="128">
        <v>15</v>
      </c>
      <c r="N1428" s="333" t="s">
        <v>125</v>
      </c>
      <c r="O1428" s="334">
        <v>2</v>
      </c>
      <c r="P1428" s="334">
        <v>2</v>
      </c>
      <c r="Q1428" s="334">
        <v>1</v>
      </c>
      <c r="R1428" s="334">
        <v>2</v>
      </c>
    </row>
    <row r="1429" spans="1:18" x14ac:dyDescent="0.25">
      <c r="A1429" s="494"/>
      <c r="B1429" s="494"/>
      <c r="C1429" s="584"/>
      <c r="D1429" s="222" t="s">
        <v>1127</v>
      </c>
      <c r="E1429" s="128">
        <v>2</v>
      </c>
      <c r="F1429" s="265">
        <v>0</v>
      </c>
      <c r="G1429" s="265">
        <f t="shared" si="102"/>
        <v>0</v>
      </c>
      <c r="H1429" s="591"/>
      <c r="I1429" s="591"/>
      <c r="J1429" s="591"/>
      <c r="K1429" s="591"/>
      <c r="L1429" s="612"/>
      <c r="M1429" s="128">
        <v>15</v>
      </c>
      <c r="N1429" s="333" t="s">
        <v>125</v>
      </c>
      <c r="O1429" s="334"/>
      <c r="P1429" s="334"/>
      <c r="Q1429" s="334"/>
      <c r="R1429" s="334"/>
    </row>
    <row r="1430" spans="1:18" ht="31.5" x14ac:dyDescent="0.25">
      <c r="A1430" s="494"/>
      <c r="B1430" s="494"/>
      <c r="C1430" s="584"/>
      <c r="D1430" s="222" t="s">
        <v>1128</v>
      </c>
      <c r="E1430" s="128">
        <v>5</v>
      </c>
      <c r="F1430" s="223">
        <v>10000</v>
      </c>
      <c r="G1430" s="223">
        <f t="shared" si="102"/>
        <v>50000</v>
      </c>
      <c r="H1430" s="591"/>
      <c r="I1430" s="591"/>
      <c r="J1430" s="591"/>
      <c r="K1430" s="591"/>
      <c r="L1430" s="612"/>
      <c r="M1430" s="128">
        <v>15</v>
      </c>
      <c r="N1430" s="333" t="s">
        <v>125</v>
      </c>
      <c r="O1430" s="334">
        <v>2</v>
      </c>
      <c r="P1430" s="334">
        <v>8</v>
      </c>
      <c r="Q1430" s="334">
        <v>7</v>
      </c>
      <c r="R1430" s="334">
        <v>4</v>
      </c>
    </row>
    <row r="1431" spans="1:18" x14ac:dyDescent="0.25">
      <c r="A1431" s="494"/>
      <c r="B1431" s="494"/>
      <c r="C1431" s="584"/>
      <c r="D1431" s="222" t="s">
        <v>1081</v>
      </c>
      <c r="E1431" s="128">
        <v>500</v>
      </c>
      <c r="F1431" s="223" t="s">
        <v>1129</v>
      </c>
      <c r="G1431" s="223">
        <v>175000</v>
      </c>
      <c r="H1431" s="591"/>
      <c r="I1431" s="591"/>
      <c r="J1431" s="591"/>
      <c r="K1431" s="591"/>
      <c r="L1431" s="612"/>
      <c r="M1431" s="128">
        <v>15</v>
      </c>
      <c r="N1431" s="333" t="s">
        <v>125</v>
      </c>
      <c r="O1431" s="334">
        <v>3</v>
      </c>
      <c r="P1431" s="334">
        <v>2</v>
      </c>
      <c r="Q1431" s="334">
        <v>2</v>
      </c>
      <c r="R1431" s="334">
        <v>1</v>
      </c>
    </row>
    <row r="1432" spans="1:18" x14ac:dyDescent="0.25">
      <c r="A1432" s="494"/>
      <c r="B1432" s="494"/>
      <c r="C1432" s="584"/>
      <c r="D1432" s="222" t="s">
        <v>1130</v>
      </c>
      <c r="E1432" s="128">
        <v>1</v>
      </c>
      <c r="F1432" s="265">
        <v>0</v>
      </c>
      <c r="G1432" s="265">
        <f>+E1432*F1432</f>
        <v>0</v>
      </c>
      <c r="H1432" s="591"/>
      <c r="I1432" s="591"/>
      <c r="J1432" s="591"/>
      <c r="K1432" s="591"/>
      <c r="L1432" s="612"/>
      <c r="M1432" s="128">
        <v>15</v>
      </c>
      <c r="N1432" s="333" t="s">
        <v>125</v>
      </c>
      <c r="O1432" s="334"/>
      <c r="P1432" s="334"/>
      <c r="Q1432" s="334"/>
      <c r="R1432" s="334"/>
    </row>
    <row r="1433" spans="1:18" ht="31.5" x14ac:dyDescent="0.25">
      <c r="A1433" s="494"/>
      <c r="B1433" s="494"/>
      <c r="C1433" s="584"/>
      <c r="D1433" s="222" t="s">
        <v>1131</v>
      </c>
      <c r="E1433" s="128">
        <v>500</v>
      </c>
      <c r="F1433" s="223">
        <v>250</v>
      </c>
      <c r="G1433" s="223">
        <f>+E1433*F1433</f>
        <v>125000</v>
      </c>
      <c r="H1433" s="591"/>
      <c r="I1433" s="591"/>
      <c r="J1433" s="591"/>
      <c r="K1433" s="591"/>
      <c r="L1433" s="612"/>
      <c r="M1433" s="128">
        <v>15</v>
      </c>
      <c r="N1433" s="333" t="s">
        <v>125</v>
      </c>
      <c r="O1433" s="334"/>
      <c r="P1433" s="334"/>
      <c r="Q1433" s="334"/>
      <c r="R1433" s="334"/>
    </row>
    <row r="1434" spans="1:18" x14ac:dyDescent="0.25">
      <c r="A1434" s="494"/>
      <c r="B1434" s="494"/>
      <c r="C1434" s="584"/>
      <c r="D1434" s="222" t="s">
        <v>1078</v>
      </c>
      <c r="E1434" s="128">
        <v>500</v>
      </c>
      <c r="F1434" s="265">
        <v>0</v>
      </c>
      <c r="G1434" s="265">
        <f>+E1434*F1434</f>
        <v>0</v>
      </c>
      <c r="H1434" s="591"/>
      <c r="I1434" s="591"/>
      <c r="J1434" s="591"/>
      <c r="K1434" s="591"/>
      <c r="L1434" s="612"/>
      <c r="M1434" s="128">
        <v>15</v>
      </c>
      <c r="N1434" s="333" t="s">
        <v>125</v>
      </c>
      <c r="O1434" s="334">
        <v>3</v>
      </c>
      <c r="P1434" s="334">
        <v>2</v>
      </c>
      <c r="Q1434" s="334">
        <v>2</v>
      </c>
      <c r="R1434" s="334">
        <v>1</v>
      </c>
    </row>
    <row r="1435" spans="1:18" x14ac:dyDescent="0.25">
      <c r="A1435" s="494"/>
      <c r="B1435" s="494"/>
      <c r="C1435" s="584"/>
      <c r="D1435" s="222" t="s">
        <v>1132</v>
      </c>
      <c r="E1435" s="128">
        <v>500</v>
      </c>
      <c r="F1435" s="223">
        <v>125</v>
      </c>
      <c r="G1435" s="223">
        <f>+E1435*F1435</f>
        <v>62500</v>
      </c>
      <c r="H1435" s="591"/>
      <c r="I1435" s="591"/>
      <c r="J1435" s="591"/>
      <c r="K1435" s="591"/>
      <c r="L1435" s="612"/>
      <c r="M1435" s="128">
        <v>15</v>
      </c>
      <c r="N1435" s="333" t="s">
        <v>125</v>
      </c>
      <c r="O1435" s="334"/>
      <c r="P1435" s="334"/>
      <c r="Q1435" s="334"/>
      <c r="R1435" s="334"/>
    </row>
    <row r="1436" spans="1:18" ht="20.25" customHeight="1" x14ac:dyDescent="0.25">
      <c r="A1436" s="494"/>
      <c r="B1436" s="494"/>
      <c r="C1436" s="584"/>
      <c r="D1436" s="222" t="s">
        <v>1133</v>
      </c>
      <c r="E1436" s="128">
        <v>1008</v>
      </c>
      <c r="F1436" s="223" t="s">
        <v>1134</v>
      </c>
      <c r="G1436" s="223">
        <v>15120</v>
      </c>
      <c r="H1436" s="591"/>
      <c r="I1436" s="591"/>
      <c r="J1436" s="591"/>
      <c r="K1436" s="591"/>
      <c r="L1436" s="612"/>
      <c r="M1436" s="128">
        <v>15</v>
      </c>
      <c r="N1436" s="333" t="s">
        <v>125</v>
      </c>
      <c r="O1436" s="334">
        <v>3</v>
      </c>
      <c r="P1436" s="334">
        <v>1</v>
      </c>
      <c r="Q1436" s="334">
        <v>1</v>
      </c>
      <c r="R1436" s="334">
        <v>1</v>
      </c>
    </row>
    <row r="1437" spans="1:18" ht="15" customHeight="1" x14ac:dyDescent="0.25">
      <c r="A1437" s="494"/>
      <c r="B1437" s="494"/>
      <c r="C1437" s="584"/>
      <c r="D1437" s="222" t="s">
        <v>1135</v>
      </c>
      <c r="E1437" s="128">
        <v>2</v>
      </c>
      <c r="F1437" s="223">
        <v>15000</v>
      </c>
      <c r="G1437" s="223">
        <f t="shared" ref="G1437:G1446" si="104">+E1437*F1437</f>
        <v>30000</v>
      </c>
      <c r="H1437" s="591"/>
      <c r="I1437" s="591"/>
      <c r="J1437" s="591"/>
      <c r="K1437" s="591"/>
      <c r="L1437" s="612"/>
      <c r="M1437" s="128">
        <v>15</v>
      </c>
      <c r="N1437" s="333" t="s">
        <v>125</v>
      </c>
      <c r="O1437" s="334">
        <v>2</v>
      </c>
      <c r="P1437" s="334">
        <v>2</v>
      </c>
      <c r="Q1437" s="334">
        <v>1</v>
      </c>
      <c r="R1437" s="334">
        <v>2</v>
      </c>
    </row>
    <row r="1438" spans="1:18" ht="23.25" customHeight="1" x14ac:dyDescent="0.25">
      <c r="A1438" s="494"/>
      <c r="B1438" s="494"/>
      <c r="C1438" s="584"/>
      <c r="D1438" s="222" t="s">
        <v>1042</v>
      </c>
      <c r="E1438" s="128">
        <v>500</v>
      </c>
      <c r="F1438" s="223">
        <v>350</v>
      </c>
      <c r="G1438" s="223">
        <f t="shared" si="104"/>
        <v>175000</v>
      </c>
      <c r="H1438" s="591"/>
      <c r="I1438" s="591"/>
      <c r="J1438" s="591"/>
      <c r="K1438" s="591"/>
      <c r="L1438" s="612"/>
      <c r="M1438" s="128">
        <v>15</v>
      </c>
      <c r="N1438" s="333" t="s">
        <v>125</v>
      </c>
      <c r="O1438" s="334">
        <v>3</v>
      </c>
      <c r="P1438" s="334">
        <v>2</v>
      </c>
      <c r="Q1438" s="334">
        <v>2</v>
      </c>
      <c r="R1438" s="334">
        <v>1</v>
      </c>
    </row>
    <row r="1439" spans="1:18" ht="18" customHeight="1" x14ac:dyDescent="0.25">
      <c r="A1439" s="494"/>
      <c r="B1439" s="494"/>
      <c r="C1439" s="584"/>
      <c r="D1439" s="222" t="s">
        <v>1059</v>
      </c>
      <c r="E1439" s="128">
        <v>1</v>
      </c>
      <c r="F1439" s="265">
        <v>0</v>
      </c>
      <c r="G1439" s="265">
        <f t="shared" si="104"/>
        <v>0</v>
      </c>
      <c r="H1439" s="591"/>
      <c r="I1439" s="591"/>
      <c r="J1439" s="591"/>
      <c r="K1439" s="591"/>
      <c r="L1439" s="612"/>
      <c r="M1439" s="128">
        <v>15</v>
      </c>
      <c r="N1439" s="333" t="s">
        <v>125</v>
      </c>
      <c r="O1439" s="334">
        <v>2</v>
      </c>
      <c r="P1439" s="334">
        <v>3</v>
      </c>
      <c r="Q1439" s="334">
        <v>1</v>
      </c>
      <c r="R1439" s="334">
        <v>1</v>
      </c>
    </row>
    <row r="1440" spans="1:18" ht="17.25" customHeight="1" x14ac:dyDescent="0.25">
      <c r="A1440" s="494"/>
      <c r="B1440" s="494"/>
      <c r="C1440" s="584"/>
      <c r="D1440" s="222" t="s">
        <v>85</v>
      </c>
      <c r="E1440" s="128">
        <v>1</v>
      </c>
      <c r="F1440" s="223">
        <v>250</v>
      </c>
      <c r="G1440" s="223">
        <f t="shared" si="104"/>
        <v>250</v>
      </c>
      <c r="H1440" s="591"/>
      <c r="I1440" s="591"/>
      <c r="J1440" s="591"/>
      <c r="K1440" s="591"/>
      <c r="L1440" s="612"/>
      <c r="M1440" s="128">
        <v>15</v>
      </c>
      <c r="N1440" s="333" t="s">
        <v>125</v>
      </c>
      <c r="O1440" s="334">
        <v>3</v>
      </c>
      <c r="P1440" s="334">
        <v>7</v>
      </c>
      <c r="Q1440" s="334">
        <v>1</v>
      </c>
      <c r="R1440" s="334">
        <v>1</v>
      </c>
    </row>
    <row r="1441" spans="1:18" ht="17.25" customHeight="1" x14ac:dyDescent="0.25">
      <c r="A1441" s="494"/>
      <c r="B1441" s="494"/>
      <c r="C1441" s="584"/>
      <c r="D1441" s="222" t="s">
        <v>932</v>
      </c>
      <c r="E1441" s="128">
        <v>1</v>
      </c>
      <c r="F1441" s="223" t="s">
        <v>252</v>
      </c>
      <c r="G1441" s="223"/>
      <c r="H1441" s="591"/>
      <c r="I1441" s="591"/>
      <c r="J1441" s="591"/>
      <c r="K1441" s="591"/>
      <c r="L1441" s="612"/>
      <c r="M1441" s="128">
        <v>15</v>
      </c>
      <c r="N1441" s="333" t="s">
        <v>125</v>
      </c>
      <c r="O1441" s="334">
        <v>6</v>
      </c>
      <c r="P1441" s="334">
        <v>4</v>
      </c>
      <c r="Q1441" s="334">
        <v>1</v>
      </c>
      <c r="R1441" s="334">
        <v>1</v>
      </c>
    </row>
    <row r="1442" spans="1:18" ht="15.75" customHeight="1" x14ac:dyDescent="0.25">
      <c r="A1442" s="494" t="s">
        <v>1136</v>
      </c>
      <c r="B1442" s="494"/>
      <c r="C1442" s="583">
        <f>+SUM(G1442:G1446)</f>
        <v>28750</v>
      </c>
      <c r="D1442" s="222" t="s">
        <v>1059</v>
      </c>
      <c r="E1442" s="128">
        <v>1</v>
      </c>
      <c r="F1442" s="265"/>
      <c r="G1442" s="265">
        <f t="shared" si="104"/>
        <v>0</v>
      </c>
      <c r="H1442" s="591" t="s">
        <v>1</v>
      </c>
      <c r="I1442" s="591" t="s">
        <v>1</v>
      </c>
      <c r="J1442" s="591" t="s">
        <v>1</v>
      </c>
      <c r="K1442" s="591" t="s">
        <v>1</v>
      </c>
      <c r="L1442" s="612" t="s">
        <v>247</v>
      </c>
      <c r="M1442" s="128">
        <v>15</v>
      </c>
      <c r="N1442" s="333" t="s">
        <v>125</v>
      </c>
      <c r="O1442" s="334">
        <v>2</v>
      </c>
      <c r="P1442" s="334">
        <v>3</v>
      </c>
      <c r="Q1442" s="334">
        <v>1</v>
      </c>
      <c r="R1442" s="334">
        <v>1</v>
      </c>
    </row>
    <row r="1443" spans="1:18" ht="17.25" customHeight="1" x14ac:dyDescent="0.25">
      <c r="A1443" s="494"/>
      <c r="B1443" s="494"/>
      <c r="C1443" s="583"/>
      <c r="D1443" s="222" t="s">
        <v>932</v>
      </c>
      <c r="E1443" s="128">
        <v>1</v>
      </c>
      <c r="F1443" s="223" t="s">
        <v>252</v>
      </c>
      <c r="G1443" s="223"/>
      <c r="H1443" s="591"/>
      <c r="I1443" s="591"/>
      <c r="J1443" s="591"/>
      <c r="K1443" s="591"/>
      <c r="L1443" s="612"/>
      <c r="M1443" s="128">
        <v>15</v>
      </c>
      <c r="N1443" s="333" t="s">
        <v>125</v>
      </c>
      <c r="O1443" s="334"/>
      <c r="P1443" s="334"/>
      <c r="Q1443" s="334"/>
      <c r="R1443" s="334"/>
    </row>
    <row r="1444" spans="1:18" ht="18" customHeight="1" x14ac:dyDescent="0.25">
      <c r="A1444" s="494"/>
      <c r="B1444" s="494"/>
      <c r="C1444" s="583"/>
      <c r="D1444" s="222" t="s">
        <v>1121</v>
      </c>
      <c r="E1444" s="128">
        <v>1</v>
      </c>
      <c r="F1444" s="265"/>
      <c r="G1444" s="265">
        <f t="shared" si="104"/>
        <v>0</v>
      </c>
      <c r="H1444" s="591"/>
      <c r="I1444" s="591"/>
      <c r="J1444" s="591"/>
      <c r="K1444" s="591"/>
      <c r="L1444" s="612"/>
      <c r="M1444" s="128">
        <v>15</v>
      </c>
      <c r="N1444" s="333" t="s">
        <v>125</v>
      </c>
      <c r="O1444" s="334">
        <v>2</v>
      </c>
      <c r="P1444" s="334">
        <v>3</v>
      </c>
      <c r="Q1444" s="334">
        <v>1</v>
      </c>
      <c r="R1444" s="334">
        <v>1</v>
      </c>
    </row>
    <row r="1445" spans="1:18" ht="24.75" customHeight="1" x14ac:dyDescent="0.25">
      <c r="A1445" s="494"/>
      <c r="B1445" s="494"/>
      <c r="C1445" s="583"/>
      <c r="D1445" s="222" t="s">
        <v>85</v>
      </c>
      <c r="E1445" s="128">
        <v>25</v>
      </c>
      <c r="F1445" s="223">
        <v>250</v>
      </c>
      <c r="G1445" s="223">
        <f t="shared" si="104"/>
        <v>6250</v>
      </c>
      <c r="H1445" s="591"/>
      <c r="I1445" s="591"/>
      <c r="J1445" s="591"/>
      <c r="K1445" s="591"/>
      <c r="L1445" s="612"/>
      <c r="M1445" s="128">
        <v>15</v>
      </c>
      <c r="N1445" s="333" t="s">
        <v>125</v>
      </c>
      <c r="O1445" s="334">
        <v>3</v>
      </c>
      <c r="P1445" s="334">
        <v>7</v>
      </c>
      <c r="Q1445" s="334">
        <v>1</v>
      </c>
      <c r="R1445" s="334">
        <v>2</v>
      </c>
    </row>
    <row r="1446" spans="1:18" ht="15.75" customHeight="1" x14ac:dyDescent="0.25">
      <c r="A1446" s="494"/>
      <c r="B1446" s="494"/>
      <c r="C1446" s="583"/>
      <c r="D1446" s="222" t="s">
        <v>226</v>
      </c>
      <c r="E1446" s="128">
        <v>50</v>
      </c>
      <c r="F1446" s="223">
        <v>450</v>
      </c>
      <c r="G1446" s="223">
        <f t="shared" si="104"/>
        <v>22500</v>
      </c>
      <c r="H1446" s="591"/>
      <c r="I1446" s="591"/>
      <c r="J1446" s="591"/>
      <c r="K1446" s="591"/>
      <c r="L1446" s="612"/>
      <c r="M1446" s="128">
        <v>15</v>
      </c>
      <c r="N1446" s="333" t="s">
        <v>125</v>
      </c>
      <c r="O1446" s="334">
        <v>3</v>
      </c>
      <c r="P1446" s="334">
        <v>1</v>
      </c>
      <c r="Q1446" s="334">
        <v>1</v>
      </c>
      <c r="R1446" s="334">
        <v>1</v>
      </c>
    </row>
    <row r="1447" spans="1:18" s="327" customFormat="1" x14ac:dyDescent="0.25">
      <c r="A1447" s="959"/>
      <c r="B1447" s="959"/>
      <c r="C1447" s="959"/>
      <c r="D1447" s="959"/>
      <c r="E1447" s="959"/>
      <c r="F1447" s="959"/>
      <c r="G1447" s="959"/>
      <c r="H1447" s="959"/>
      <c r="I1447" s="959"/>
      <c r="J1447" s="959"/>
      <c r="K1447" s="959"/>
      <c r="L1447" s="959"/>
      <c r="M1447" s="959"/>
      <c r="N1447" s="959"/>
      <c r="O1447" s="959"/>
      <c r="P1447" s="959"/>
      <c r="Q1447" s="959"/>
      <c r="R1447" s="959"/>
    </row>
    <row r="1448" spans="1:18" x14ac:dyDescent="0.25">
      <c r="A1448" s="831" t="s">
        <v>11</v>
      </c>
      <c r="B1448" s="831"/>
      <c r="C1448" s="831"/>
      <c r="D1448" s="831"/>
      <c r="E1448" s="831"/>
      <c r="F1448" s="831"/>
      <c r="G1448" s="831"/>
      <c r="H1448" s="831"/>
      <c r="I1448" s="831"/>
      <c r="J1448" s="831"/>
      <c r="K1448" s="831"/>
      <c r="L1448" s="938"/>
      <c r="M1448" s="831"/>
      <c r="N1448" s="831"/>
      <c r="O1448" s="831"/>
      <c r="P1448" s="831"/>
      <c r="Q1448" s="831"/>
      <c r="R1448" s="831"/>
    </row>
    <row r="1449" spans="1:18" x14ac:dyDescent="0.25">
      <c r="A1449" s="463" t="s">
        <v>121</v>
      </c>
      <c r="B1449" s="463" t="s">
        <v>12</v>
      </c>
      <c r="C1449" s="463"/>
      <c r="D1449" s="464" t="s">
        <v>13</v>
      </c>
      <c r="E1449" s="464" t="s">
        <v>14</v>
      </c>
      <c r="F1449" s="464" t="s">
        <v>15</v>
      </c>
      <c r="G1449" s="464" t="s">
        <v>16</v>
      </c>
      <c r="H1449" s="464" t="s">
        <v>17</v>
      </c>
      <c r="I1449" s="464"/>
      <c r="J1449" s="464"/>
      <c r="K1449" s="464"/>
      <c r="L1449" s="463" t="s">
        <v>18</v>
      </c>
      <c r="M1449" s="463" t="s">
        <v>19</v>
      </c>
      <c r="N1449" s="463"/>
      <c r="O1449" s="463"/>
      <c r="P1449" s="463"/>
      <c r="Q1449" s="463"/>
      <c r="R1449" s="463"/>
    </row>
    <row r="1450" spans="1:18" x14ac:dyDescent="0.25">
      <c r="A1450" s="463"/>
      <c r="B1450" s="463"/>
      <c r="C1450" s="463"/>
      <c r="D1450" s="464"/>
      <c r="E1450" s="464"/>
      <c r="F1450" s="464"/>
      <c r="G1450" s="464"/>
      <c r="H1450" s="90" t="s">
        <v>20</v>
      </c>
      <c r="I1450" s="90" t="s">
        <v>37</v>
      </c>
      <c r="J1450" s="90" t="s">
        <v>21</v>
      </c>
      <c r="K1450" s="90" t="s">
        <v>22</v>
      </c>
      <c r="L1450" s="463"/>
      <c r="M1450" s="463"/>
      <c r="N1450" s="463"/>
      <c r="O1450" s="463"/>
      <c r="P1450" s="463"/>
      <c r="Q1450" s="463"/>
      <c r="R1450" s="463"/>
    </row>
    <row r="1451" spans="1:18" ht="105.75" customHeight="1" x14ac:dyDescent="0.25">
      <c r="A1451" s="99" t="s">
        <v>1137</v>
      </c>
      <c r="B1451" s="494" t="s">
        <v>1138</v>
      </c>
      <c r="C1451" s="494"/>
      <c r="D1451" s="118" t="s">
        <v>295</v>
      </c>
      <c r="E1451" s="118" t="s">
        <v>1139</v>
      </c>
      <c r="F1451" s="128"/>
      <c r="G1451" s="311"/>
      <c r="H1451" s="335"/>
      <c r="I1451" s="335"/>
      <c r="J1451" s="335"/>
      <c r="K1451" s="335"/>
      <c r="L1451" s="183">
        <f>+SUM(C1456:C1472)</f>
        <v>959050</v>
      </c>
      <c r="M1451" s="580"/>
      <c r="N1451" s="580"/>
      <c r="O1451" s="580"/>
      <c r="P1451" s="580"/>
      <c r="Q1451" s="580"/>
      <c r="R1451" s="580"/>
    </row>
    <row r="1452" spans="1:18" x14ac:dyDescent="0.25">
      <c r="A1452" s="118"/>
      <c r="B1452" s="930"/>
      <c r="C1452" s="99"/>
      <c r="D1452" s="118"/>
      <c r="E1452" s="128"/>
      <c r="F1452" s="128"/>
      <c r="G1452" s="312"/>
      <c r="H1452" s="312"/>
      <c r="I1452" s="312"/>
      <c r="J1452" s="312"/>
      <c r="K1452" s="312"/>
      <c r="L1452" s="312"/>
      <c r="M1452" s="118"/>
      <c r="N1452" s="118"/>
      <c r="O1452" s="118"/>
      <c r="P1452" s="118"/>
      <c r="Q1452" s="118"/>
      <c r="R1452" s="202"/>
    </row>
    <row r="1453" spans="1:18" ht="20.25" customHeight="1" x14ac:dyDescent="0.25">
      <c r="A1453" s="831" t="s">
        <v>165</v>
      </c>
      <c r="B1453" s="402"/>
      <c r="C1453" s="402"/>
      <c r="D1453" s="402"/>
      <c r="E1453" s="402"/>
      <c r="F1453" s="402"/>
      <c r="G1453" s="402"/>
      <c r="H1453" s="402"/>
      <c r="I1453" s="402"/>
      <c r="J1453" s="402"/>
      <c r="K1453" s="402"/>
      <c r="L1453" s="939"/>
      <c r="M1453" s="121"/>
      <c r="N1453" s="402"/>
      <c r="O1453" s="402"/>
      <c r="P1453" s="402"/>
      <c r="Q1453" s="402"/>
      <c r="R1453" s="402"/>
    </row>
    <row r="1454" spans="1:18" ht="19.5" customHeight="1" x14ac:dyDescent="0.25">
      <c r="A1454" s="463" t="s">
        <v>244</v>
      </c>
      <c r="B1454" s="463"/>
      <c r="C1454" s="464" t="s">
        <v>28</v>
      </c>
      <c r="D1454" s="464" t="s">
        <v>29</v>
      </c>
      <c r="E1454" s="464"/>
      <c r="F1454" s="464"/>
      <c r="G1454" s="464"/>
      <c r="H1454" s="464" t="s">
        <v>30</v>
      </c>
      <c r="I1454" s="464"/>
      <c r="J1454" s="464"/>
      <c r="K1454" s="464"/>
      <c r="L1454" s="463" t="s">
        <v>31</v>
      </c>
      <c r="M1454" s="464" t="s">
        <v>32</v>
      </c>
      <c r="N1454" s="464"/>
      <c r="O1454" s="464"/>
      <c r="P1454" s="464"/>
      <c r="Q1454" s="464"/>
      <c r="R1454" s="464"/>
    </row>
    <row r="1455" spans="1:18" ht="53.25" customHeight="1" x14ac:dyDescent="0.25">
      <c r="A1455" s="463"/>
      <c r="B1455" s="463"/>
      <c r="C1455" s="464"/>
      <c r="D1455" s="90" t="s">
        <v>33</v>
      </c>
      <c r="E1455" s="90" t="s">
        <v>34</v>
      </c>
      <c r="F1455" s="90" t="s">
        <v>35</v>
      </c>
      <c r="G1455" s="294" t="s">
        <v>36</v>
      </c>
      <c r="H1455" s="90" t="s">
        <v>20</v>
      </c>
      <c r="I1455" s="90" t="s">
        <v>37</v>
      </c>
      <c r="J1455" s="90" t="s">
        <v>21</v>
      </c>
      <c r="K1455" s="90" t="s">
        <v>22</v>
      </c>
      <c r="L1455" s="463"/>
      <c r="M1455" s="140" t="s">
        <v>38</v>
      </c>
      <c r="N1455" s="140" t="s">
        <v>39</v>
      </c>
      <c r="O1455" s="140" t="s">
        <v>40</v>
      </c>
      <c r="P1455" s="140" t="s">
        <v>41</v>
      </c>
      <c r="Q1455" s="140" t="s">
        <v>42</v>
      </c>
      <c r="R1455" s="140" t="s">
        <v>43</v>
      </c>
    </row>
    <row r="1456" spans="1:18" x14ac:dyDescent="0.25">
      <c r="A1456" s="516" t="s">
        <v>1140</v>
      </c>
      <c r="B1456" s="516"/>
      <c r="C1456" s="531">
        <f>+SUM(G1456:G1459)</f>
        <v>3000</v>
      </c>
      <c r="D1456" s="270" t="s">
        <v>1059</v>
      </c>
      <c r="E1456" s="212">
        <v>12</v>
      </c>
      <c r="F1456" s="265">
        <v>0</v>
      </c>
      <c r="G1456" s="210">
        <f t="shared" ref="G1456:G1464" si="105">+F1456*E1456</f>
        <v>0</v>
      </c>
      <c r="H1456" s="589" t="s">
        <v>1</v>
      </c>
      <c r="I1456" s="589" t="s">
        <v>1</v>
      </c>
      <c r="J1456" s="589" t="s">
        <v>1</v>
      </c>
      <c r="K1456" s="589" t="s">
        <v>1</v>
      </c>
      <c r="L1456" s="582" t="s">
        <v>247</v>
      </c>
      <c r="M1456" s="212">
        <v>15</v>
      </c>
      <c r="N1456" s="275" t="s">
        <v>125</v>
      </c>
      <c r="O1456" s="212">
        <v>2</v>
      </c>
      <c r="P1456" s="212">
        <v>3</v>
      </c>
      <c r="Q1456" s="212">
        <v>1</v>
      </c>
      <c r="R1456" s="212">
        <v>1</v>
      </c>
    </row>
    <row r="1457" spans="1:18" x14ac:dyDescent="0.25">
      <c r="A1457" s="516"/>
      <c r="B1457" s="516"/>
      <c r="C1457" s="531"/>
      <c r="D1457" s="270" t="s">
        <v>932</v>
      </c>
      <c r="E1457" s="212">
        <v>12</v>
      </c>
      <c r="F1457" s="265" t="s">
        <v>252</v>
      </c>
      <c r="G1457" s="210"/>
      <c r="H1457" s="589"/>
      <c r="I1457" s="589"/>
      <c r="J1457" s="589"/>
      <c r="K1457" s="589"/>
      <c r="L1457" s="582"/>
      <c r="M1457" s="212">
        <v>15</v>
      </c>
      <c r="N1457" s="275" t="s">
        <v>125</v>
      </c>
      <c r="O1457" s="212">
        <v>6</v>
      </c>
      <c r="P1457" s="212">
        <v>4</v>
      </c>
      <c r="Q1457" s="212">
        <v>1</v>
      </c>
      <c r="R1457" s="212">
        <v>1</v>
      </c>
    </row>
    <row r="1458" spans="1:18" x14ac:dyDescent="0.25">
      <c r="A1458" s="516"/>
      <c r="B1458" s="516"/>
      <c r="C1458" s="531"/>
      <c r="D1458" s="270" t="s">
        <v>85</v>
      </c>
      <c r="E1458" s="212">
        <v>12</v>
      </c>
      <c r="F1458" s="210">
        <v>250</v>
      </c>
      <c r="G1458" s="210">
        <f t="shared" si="105"/>
        <v>3000</v>
      </c>
      <c r="H1458" s="589"/>
      <c r="I1458" s="589"/>
      <c r="J1458" s="589"/>
      <c r="K1458" s="589"/>
      <c r="L1458" s="582"/>
      <c r="M1458" s="212">
        <v>15</v>
      </c>
      <c r="N1458" s="275" t="s">
        <v>125</v>
      </c>
      <c r="O1458" s="212">
        <v>3</v>
      </c>
      <c r="P1458" s="212">
        <v>7</v>
      </c>
      <c r="Q1458" s="212">
        <v>1</v>
      </c>
      <c r="R1458" s="212">
        <v>1</v>
      </c>
    </row>
    <row r="1459" spans="1:18" x14ac:dyDescent="0.25">
      <c r="A1459" s="516"/>
      <c r="B1459" s="516"/>
      <c r="C1459" s="531"/>
      <c r="D1459" s="270" t="s">
        <v>1141</v>
      </c>
      <c r="E1459" s="212">
        <v>12</v>
      </c>
      <c r="F1459" s="265">
        <v>0</v>
      </c>
      <c r="G1459" s="210">
        <f t="shared" si="105"/>
        <v>0</v>
      </c>
      <c r="H1459" s="589"/>
      <c r="I1459" s="589"/>
      <c r="J1459" s="589"/>
      <c r="K1459" s="589"/>
      <c r="L1459" s="582"/>
      <c r="M1459" s="212">
        <v>15</v>
      </c>
      <c r="N1459" s="275" t="s">
        <v>125</v>
      </c>
      <c r="O1459" s="212">
        <v>2</v>
      </c>
      <c r="P1459" s="212">
        <v>3</v>
      </c>
      <c r="Q1459" s="212">
        <v>1</v>
      </c>
      <c r="R1459" s="212">
        <v>1</v>
      </c>
    </row>
    <row r="1460" spans="1:18" x14ac:dyDescent="0.25">
      <c r="A1460" s="516" t="s">
        <v>1142</v>
      </c>
      <c r="B1460" s="516"/>
      <c r="C1460" s="531">
        <f>+SUM(G1460:G1466)</f>
        <v>940300</v>
      </c>
      <c r="D1460" s="270" t="s">
        <v>341</v>
      </c>
      <c r="E1460" s="212">
        <v>51</v>
      </c>
      <c r="F1460" s="223">
        <v>1500</v>
      </c>
      <c r="G1460" s="210">
        <f t="shared" si="105"/>
        <v>76500</v>
      </c>
      <c r="H1460" s="579" t="s">
        <v>1</v>
      </c>
      <c r="I1460" s="579" t="s">
        <v>1</v>
      </c>
      <c r="J1460" s="579" t="s">
        <v>1</v>
      </c>
      <c r="K1460" s="579" t="s">
        <v>1</v>
      </c>
      <c r="L1460" s="582" t="s">
        <v>247</v>
      </c>
      <c r="M1460" s="212">
        <v>15</v>
      </c>
      <c r="N1460" s="275" t="s">
        <v>125</v>
      </c>
      <c r="O1460" s="212">
        <v>2</v>
      </c>
      <c r="P1460" s="212">
        <v>3</v>
      </c>
      <c r="Q1460" s="212">
        <v>1</v>
      </c>
      <c r="R1460" s="212">
        <v>1</v>
      </c>
    </row>
    <row r="1461" spans="1:18" x14ac:dyDescent="0.25">
      <c r="A1461" s="516"/>
      <c r="B1461" s="516"/>
      <c r="C1461" s="531"/>
      <c r="D1461" s="270" t="s">
        <v>932</v>
      </c>
      <c r="E1461" s="212">
        <v>56</v>
      </c>
      <c r="F1461" s="223" t="s">
        <v>252</v>
      </c>
      <c r="G1461" s="210"/>
      <c r="H1461" s="579"/>
      <c r="I1461" s="579"/>
      <c r="J1461" s="579"/>
      <c r="K1461" s="579"/>
      <c r="L1461" s="582"/>
      <c r="M1461" s="212">
        <v>15</v>
      </c>
      <c r="N1461" s="275" t="s">
        <v>125</v>
      </c>
      <c r="O1461" s="212">
        <v>2</v>
      </c>
      <c r="P1461" s="212">
        <v>3</v>
      </c>
      <c r="Q1461" s="212">
        <v>1</v>
      </c>
      <c r="R1461" s="212">
        <v>1</v>
      </c>
    </row>
    <row r="1462" spans="1:18" x14ac:dyDescent="0.25">
      <c r="A1462" s="516"/>
      <c r="B1462" s="516"/>
      <c r="C1462" s="531"/>
      <c r="D1462" s="270" t="s">
        <v>1027</v>
      </c>
      <c r="E1462" s="212">
        <v>51</v>
      </c>
      <c r="F1462" s="223">
        <v>2400</v>
      </c>
      <c r="G1462" s="210">
        <f t="shared" si="105"/>
        <v>122400</v>
      </c>
      <c r="H1462" s="579"/>
      <c r="I1462" s="579"/>
      <c r="J1462" s="579"/>
      <c r="K1462" s="579"/>
      <c r="L1462" s="582"/>
      <c r="M1462" s="212">
        <v>15</v>
      </c>
      <c r="N1462" s="275" t="s">
        <v>125</v>
      </c>
      <c r="O1462" s="212">
        <v>2</v>
      </c>
      <c r="P1462" s="212">
        <v>3</v>
      </c>
      <c r="Q1462" s="212">
        <v>1</v>
      </c>
      <c r="R1462" s="212">
        <v>1</v>
      </c>
    </row>
    <row r="1463" spans="1:18" x14ac:dyDescent="0.25">
      <c r="A1463" s="516"/>
      <c r="B1463" s="516"/>
      <c r="C1463" s="531"/>
      <c r="D1463" s="270" t="s">
        <v>1030</v>
      </c>
      <c r="E1463" s="212">
        <v>51</v>
      </c>
      <c r="F1463" s="223">
        <v>1800</v>
      </c>
      <c r="G1463" s="210">
        <f t="shared" si="105"/>
        <v>91800</v>
      </c>
      <c r="H1463" s="579"/>
      <c r="I1463" s="579"/>
      <c r="J1463" s="579"/>
      <c r="K1463" s="579"/>
      <c r="L1463" s="582"/>
      <c r="M1463" s="212">
        <v>15</v>
      </c>
      <c r="N1463" s="275" t="s">
        <v>125</v>
      </c>
      <c r="O1463" s="212">
        <v>2</v>
      </c>
      <c r="P1463" s="212">
        <v>3</v>
      </c>
      <c r="Q1463" s="212">
        <v>1</v>
      </c>
      <c r="R1463" s="212">
        <v>1</v>
      </c>
    </row>
    <row r="1464" spans="1:18" x14ac:dyDescent="0.25">
      <c r="A1464" s="516"/>
      <c r="B1464" s="516"/>
      <c r="C1464" s="531"/>
      <c r="D1464" s="270" t="s">
        <v>85</v>
      </c>
      <c r="E1464" s="212">
        <v>56</v>
      </c>
      <c r="F1464" s="223">
        <v>250</v>
      </c>
      <c r="G1464" s="210">
        <f t="shared" si="105"/>
        <v>14000</v>
      </c>
      <c r="H1464" s="579"/>
      <c r="I1464" s="579"/>
      <c r="J1464" s="579"/>
      <c r="K1464" s="579"/>
      <c r="L1464" s="582"/>
      <c r="M1464" s="212">
        <v>15</v>
      </c>
      <c r="N1464" s="275" t="s">
        <v>125</v>
      </c>
      <c r="O1464" s="212">
        <v>2</v>
      </c>
      <c r="P1464" s="212">
        <v>3</v>
      </c>
      <c r="Q1464" s="212">
        <v>1</v>
      </c>
      <c r="R1464" s="212">
        <v>1</v>
      </c>
    </row>
    <row r="1465" spans="1:18" x14ac:dyDescent="0.25">
      <c r="A1465" s="516"/>
      <c r="B1465" s="516"/>
      <c r="C1465" s="531"/>
      <c r="D1465" s="270" t="s">
        <v>226</v>
      </c>
      <c r="E1465" s="212">
        <v>1400</v>
      </c>
      <c r="F1465" s="223">
        <v>450</v>
      </c>
      <c r="G1465" s="210">
        <f>+F1465*E1465</f>
        <v>630000</v>
      </c>
      <c r="H1465" s="579"/>
      <c r="I1465" s="579"/>
      <c r="J1465" s="579"/>
      <c r="K1465" s="579"/>
      <c r="L1465" s="582"/>
      <c r="M1465" s="212">
        <v>15</v>
      </c>
      <c r="N1465" s="275" t="s">
        <v>125</v>
      </c>
      <c r="O1465" s="212">
        <v>2</v>
      </c>
      <c r="P1465" s="212">
        <v>3</v>
      </c>
      <c r="Q1465" s="212">
        <v>1</v>
      </c>
      <c r="R1465" s="212">
        <v>1</v>
      </c>
    </row>
    <row r="1466" spans="1:18" x14ac:dyDescent="0.25">
      <c r="A1466" s="516"/>
      <c r="B1466" s="516"/>
      <c r="C1466" s="531"/>
      <c r="D1466" s="270" t="s">
        <v>933</v>
      </c>
      <c r="E1466" s="212">
        <v>56</v>
      </c>
      <c r="F1466" s="223">
        <v>100</v>
      </c>
      <c r="G1466" s="210">
        <f>+F1466*E1466</f>
        <v>5600</v>
      </c>
      <c r="H1466" s="579"/>
      <c r="I1466" s="579"/>
      <c r="J1466" s="579"/>
      <c r="K1466" s="579"/>
      <c r="L1466" s="582"/>
      <c r="M1466" s="212">
        <v>15</v>
      </c>
      <c r="N1466" s="275" t="s">
        <v>125</v>
      </c>
      <c r="O1466" s="212">
        <v>2</v>
      </c>
      <c r="P1466" s="212">
        <v>3</v>
      </c>
      <c r="Q1466" s="212">
        <v>1</v>
      </c>
      <c r="R1466" s="212">
        <v>1</v>
      </c>
    </row>
    <row r="1467" spans="1:18" ht="33" customHeight="1" x14ac:dyDescent="0.25">
      <c r="A1467" s="516" t="s">
        <v>1143</v>
      </c>
      <c r="B1467" s="516"/>
      <c r="C1467" s="531">
        <f>+SUM(G1467:G1470)</f>
        <v>15750</v>
      </c>
      <c r="D1467" s="270" t="s">
        <v>864</v>
      </c>
      <c r="E1467" s="212">
        <v>1</v>
      </c>
      <c r="F1467" s="265"/>
      <c r="G1467" s="210">
        <f t="shared" ref="G1467:G1472" si="106">+F1467*E1467</f>
        <v>0</v>
      </c>
      <c r="H1467" s="579"/>
      <c r="I1467" s="579"/>
      <c r="J1467" s="579" t="s">
        <v>1</v>
      </c>
      <c r="K1467" s="579"/>
      <c r="L1467" s="582" t="s">
        <v>247</v>
      </c>
      <c r="M1467" s="212">
        <v>15</v>
      </c>
      <c r="N1467" s="275" t="s">
        <v>125</v>
      </c>
      <c r="O1467" s="212"/>
      <c r="P1467" s="212"/>
      <c r="Q1467" s="212"/>
      <c r="R1467" s="212"/>
    </row>
    <row r="1468" spans="1:18" ht="33" customHeight="1" x14ac:dyDescent="0.25">
      <c r="A1468" s="516"/>
      <c r="B1468" s="516"/>
      <c r="C1468" s="531"/>
      <c r="D1468" s="270" t="s">
        <v>1144</v>
      </c>
      <c r="E1468" s="212">
        <v>1</v>
      </c>
      <c r="F1468" s="265"/>
      <c r="G1468" s="210">
        <f t="shared" si="106"/>
        <v>0</v>
      </c>
      <c r="H1468" s="579"/>
      <c r="I1468" s="579"/>
      <c r="J1468" s="579"/>
      <c r="K1468" s="579"/>
      <c r="L1468" s="582"/>
      <c r="M1468" s="212">
        <v>15</v>
      </c>
      <c r="N1468" s="275" t="s">
        <v>125</v>
      </c>
      <c r="O1468" s="212"/>
      <c r="P1468" s="212"/>
      <c r="Q1468" s="212"/>
      <c r="R1468" s="212"/>
    </row>
    <row r="1469" spans="1:18" ht="33" customHeight="1" x14ac:dyDescent="0.25">
      <c r="A1469" s="516"/>
      <c r="B1469" s="516"/>
      <c r="C1469" s="531"/>
      <c r="D1469" s="270" t="s">
        <v>1145</v>
      </c>
      <c r="E1469" s="212">
        <v>1</v>
      </c>
      <c r="F1469" s="265"/>
      <c r="G1469" s="210">
        <f t="shared" si="106"/>
        <v>0</v>
      </c>
      <c r="H1469" s="579"/>
      <c r="I1469" s="579"/>
      <c r="J1469" s="579"/>
      <c r="K1469" s="579"/>
      <c r="L1469" s="582"/>
      <c r="M1469" s="212">
        <v>15</v>
      </c>
      <c r="N1469" s="275" t="s">
        <v>125</v>
      </c>
      <c r="O1469" s="212"/>
      <c r="P1469" s="212"/>
      <c r="Q1469" s="212"/>
      <c r="R1469" s="212"/>
    </row>
    <row r="1470" spans="1:18" ht="33" customHeight="1" x14ac:dyDescent="0.25">
      <c r="A1470" s="516"/>
      <c r="B1470" s="516"/>
      <c r="C1470" s="531"/>
      <c r="D1470" s="270" t="s">
        <v>226</v>
      </c>
      <c r="E1470" s="212">
        <v>35</v>
      </c>
      <c r="F1470" s="223">
        <v>450</v>
      </c>
      <c r="G1470" s="210">
        <f t="shared" si="106"/>
        <v>15750</v>
      </c>
      <c r="H1470" s="579"/>
      <c r="I1470" s="579"/>
      <c r="J1470" s="579"/>
      <c r="K1470" s="579"/>
      <c r="L1470" s="582"/>
      <c r="M1470" s="212">
        <v>15</v>
      </c>
      <c r="N1470" s="275" t="s">
        <v>125</v>
      </c>
      <c r="O1470" s="212">
        <v>2</v>
      </c>
      <c r="P1470" s="212">
        <v>3</v>
      </c>
      <c r="Q1470" s="212">
        <v>1</v>
      </c>
      <c r="R1470" s="212">
        <v>1</v>
      </c>
    </row>
    <row r="1471" spans="1:18" ht="52.5" customHeight="1" x14ac:dyDescent="0.25">
      <c r="A1471" s="516" t="s">
        <v>1146</v>
      </c>
      <c r="B1471" s="516"/>
      <c r="C1471" s="531">
        <f>+SUM(G1471:G1472)</f>
        <v>0</v>
      </c>
      <c r="D1471" s="270" t="s">
        <v>1147</v>
      </c>
      <c r="E1471" s="212">
        <v>1</v>
      </c>
      <c r="F1471" s="265"/>
      <c r="G1471" s="210">
        <f t="shared" si="106"/>
        <v>0</v>
      </c>
      <c r="H1471" s="579"/>
      <c r="I1471" s="579"/>
      <c r="J1471" s="579"/>
      <c r="K1471" s="579" t="s">
        <v>1</v>
      </c>
      <c r="L1471" s="582" t="s">
        <v>247</v>
      </c>
      <c r="M1471" s="212">
        <v>15</v>
      </c>
      <c r="N1471" s="275" t="s">
        <v>125</v>
      </c>
      <c r="O1471" s="212">
        <v>2</v>
      </c>
      <c r="P1471" s="212">
        <v>3</v>
      </c>
      <c r="Q1471" s="212">
        <v>1</v>
      </c>
      <c r="R1471" s="212">
        <v>1</v>
      </c>
    </row>
    <row r="1472" spans="1:18" ht="52.5" customHeight="1" x14ac:dyDescent="0.25">
      <c r="A1472" s="516"/>
      <c r="B1472" s="516"/>
      <c r="C1472" s="531"/>
      <c r="D1472" s="270" t="s">
        <v>1148</v>
      </c>
      <c r="E1472" s="212">
        <v>1</v>
      </c>
      <c r="F1472" s="265"/>
      <c r="G1472" s="210">
        <f t="shared" si="106"/>
        <v>0</v>
      </c>
      <c r="H1472" s="579"/>
      <c r="I1472" s="579"/>
      <c r="J1472" s="579"/>
      <c r="K1472" s="579"/>
      <c r="L1472" s="582"/>
      <c r="M1472" s="212">
        <v>15</v>
      </c>
      <c r="N1472" s="275" t="s">
        <v>125</v>
      </c>
      <c r="O1472" s="212"/>
      <c r="P1472" s="212"/>
      <c r="Q1472" s="212"/>
      <c r="R1472" s="212"/>
    </row>
    <row r="1473" spans="1:18" x14ac:dyDescent="0.25">
      <c r="A1473" s="125"/>
      <c r="B1473" s="314"/>
      <c r="C1473" s="831"/>
      <c r="D1473" s="831"/>
      <c r="E1473" s="831"/>
      <c r="F1473" s="831"/>
      <c r="G1473" s="831"/>
      <c r="H1473" s="831"/>
      <c r="I1473" s="831"/>
      <c r="J1473" s="831"/>
      <c r="K1473" s="831"/>
      <c r="L1473" s="938"/>
      <c r="M1473" s="831"/>
      <c r="N1473" s="831"/>
      <c r="O1473" s="831"/>
      <c r="P1473" s="831"/>
      <c r="Q1473" s="831"/>
      <c r="R1473" s="831"/>
    </row>
    <row r="1474" spans="1:18" x14ac:dyDescent="0.25">
      <c r="A1474" s="831" t="s">
        <v>11</v>
      </c>
      <c r="B1474" s="314"/>
      <c r="C1474" s="831"/>
      <c r="D1474" s="831"/>
      <c r="E1474" s="831"/>
      <c r="F1474" s="831"/>
      <c r="G1474" s="831"/>
      <c r="H1474" s="831"/>
      <c r="I1474" s="831"/>
      <c r="J1474" s="831"/>
      <c r="K1474" s="831"/>
      <c r="L1474" s="938"/>
      <c r="M1474" s="831"/>
      <c r="N1474" s="831"/>
      <c r="O1474" s="831"/>
      <c r="P1474" s="831"/>
      <c r="Q1474" s="831"/>
      <c r="R1474" s="831"/>
    </row>
    <row r="1475" spans="1:18" x14ac:dyDescent="0.25">
      <c r="A1475" s="463" t="s">
        <v>121</v>
      </c>
      <c r="B1475" s="463" t="s">
        <v>12</v>
      </c>
      <c r="C1475" s="463"/>
      <c r="D1475" s="464" t="s">
        <v>13</v>
      </c>
      <c r="E1475" s="464" t="s">
        <v>14</v>
      </c>
      <c r="F1475" s="464" t="s">
        <v>15</v>
      </c>
      <c r="G1475" s="464" t="s">
        <v>16</v>
      </c>
      <c r="H1475" s="464" t="s">
        <v>17</v>
      </c>
      <c r="I1475" s="464"/>
      <c r="J1475" s="464"/>
      <c r="K1475" s="464"/>
      <c r="L1475" s="463" t="s">
        <v>18</v>
      </c>
      <c r="M1475" s="463" t="s">
        <v>19</v>
      </c>
      <c r="N1475" s="463"/>
      <c r="O1475" s="463"/>
      <c r="P1475" s="463"/>
      <c r="Q1475" s="463"/>
      <c r="R1475" s="463"/>
    </row>
    <row r="1476" spans="1:18" x14ac:dyDescent="0.25">
      <c r="A1476" s="463"/>
      <c r="B1476" s="463"/>
      <c r="C1476" s="463"/>
      <c r="D1476" s="464"/>
      <c r="E1476" s="464"/>
      <c r="F1476" s="464"/>
      <c r="G1476" s="464"/>
      <c r="H1476" s="90" t="s">
        <v>20</v>
      </c>
      <c r="I1476" s="90" t="s">
        <v>37</v>
      </c>
      <c r="J1476" s="90" t="s">
        <v>21</v>
      </c>
      <c r="K1476" s="90" t="s">
        <v>22</v>
      </c>
      <c r="L1476" s="463"/>
      <c r="M1476" s="463"/>
      <c r="N1476" s="463"/>
      <c r="O1476" s="463"/>
      <c r="P1476" s="463"/>
      <c r="Q1476" s="463"/>
      <c r="R1476" s="463"/>
    </row>
    <row r="1477" spans="1:18" ht="170.25" customHeight="1" x14ac:dyDescent="0.25">
      <c r="A1477" s="99" t="s">
        <v>1149</v>
      </c>
      <c r="B1477" s="494" t="s">
        <v>1150</v>
      </c>
      <c r="C1477" s="494"/>
      <c r="D1477" s="118" t="s">
        <v>295</v>
      </c>
      <c r="E1477" s="118" t="s">
        <v>1151</v>
      </c>
      <c r="F1477" s="128"/>
      <c r="G1477" s="311"/>
      <c r="H1477" s="312" t="s">
        <v>1</v>
      </c>
      <c r="I1477" s="312"/>
      <c r="J1477" s="312"/>
      <c r="K1477" s="312"/>
      <c r="L1477" s="183">
        <f>+SUM(C1482:C1506)</f>
        <v>1560250</v>
      </c>
      <c r="M1477" s="531"/>
      <c r="N1477" s="531"/>
      <c r="O1477" s="531"/>
      <c r="P1477" s="531"/>
      <c r="Q1477" s="531"/>
      <c r="R1477" s="531"/>
    </row>
    <row r="1478" spans="1:18" x14ac:dyDescent="0.25">
      <c r="A1478" s="118"/>
      <c r="B1478" s="930"/>
      <c r="C1478" s="99"/>
      <c r="D1478" s="118"/>
      <c r="E1478" s="128"/>
      <c r="F1478" s="128"/>
      <c r="G1478" s="312"/>
      <c r="H1478" s="312"/>
      <c r="I1478" s="312"/>
      <c r="J1478" s="312"/>
      <c r="K1478" s="312"/>
      <c r="L1478" s="312"/>
      <c r="M1478" s="118"/>
      <c r="N1478" s="118"/>
      <c r="O1478" s="118"/>
      <c r="P1478" s="118"/>
      <c r="Q1478" s="118"/>
      <c r="R1478" s="202"/>
    </row>
    <row r="1479" spans="1:18" ht="20.25" customHeight="1" x14ac:dyDescent="0.25">
      <c r="A1479" s="831" t="s">
        <v>165</v>
      </c>
      <c r="B1479" s="402"/>
      <c r="C1479" s="402"/>
      <c r="D1479" s="402"/>
      <c r="E1479" s="402"/>
      <c r="F1479" s="402"/>
      <c r="G1479" s="402"/>
      <c r="H1479" s="402"/>
      <c r="I1479" s="402"/>
      <c r="J1479" s="402"/>
      <c r="K1479" s="402"/>
      <c r="L1479" s="939"/>
      <c r="M1479" s="121"/>
      <c r="N1479" s="402"/>
      <c r="O1479" s="402"/>
      <c r="P1479" s="402"/>
      <c r="Q1479" s="402"/>
      <c r="R1479" s="402"/>
    </row>
    <row r="1480" spans="1:18" ht="19.5" customHeight="1" x14ac:dyDescent="0.25">
      <c r="A1480" s="463" t="s">
        <v>244</v>
      </c>
      <c r="B1480" s="463"/>
      <c r="C1480" s="464" t="s">
        <v>28</v>
      </c>
      <c r="D1480" s="464" t="s">
        <v>29</v>
      </c>
      <c r="E1480" s="464"/>
      <c r="F1480" s="464"/>
      <c r="G1480" s="464"/>
      <c r="H1480" s="464" t="s">
        <v>30</v>
      </c>
      <c r="I1480" s="464"/>
      <c r="J1480" s="464"/>
      <c r="K1480" s="464"/>
      <c r="L1480" s="463" t="s">
        <v>31</v>
      </c>
      <c r="M1480" s="464" t="s">
        <v>32</v>
      </c>
      <c r="N1480" s="464"/>
      <c r="O1480" s="464"/>
      <c r="P1480" s="464"/>
      <c r="Q1480" s="464"/>
      <c r="R1480" s="464"/>
    </row>
    <row r="1481" spans="1:18" ht="53.25" customHeight="1" x14ac:dyDescent="0.25">
      <c r="A1481" s="463"/>
      <c r="B1481" s="463"/>
      <c r="C1481" s="464"/>
      <c r="D1481" s="90" t="s">
        <v>33</v>
      </c>
      <c r="E1481" s="90" t="s">
        <v>34</v>
      </c>
      <c r="F1481" s="90" t="s">
        <v>35</v>
      </c>
      <c r="G1481" s="294" t="s">
        <v>36</v>
      </c>
      <c r="H1481" s="90" t="s">
        <v>20</v>
      </c>
      <c r="I1481" s="90" t="s">
        <v>37</v>
      </c>
      <c r="J1481" s="90" t="s">
        <v>21</v>
      </c>
      <c r="K1481" s="90" t="s">
        <v>22</v>
      </c>
      <c r="L1481" s="463"/>
      <c r="M1481" s="140" t="s">
        <v>38</v>
      </c>
      <c r="N1481" s="140" t="s">
        <v>39</v>
      </c>
      <c r="O1481" s="140" t="s">
        <v>40</v>
      </c>
      <c r="P1481" s="140" t="s">
        <v>41</v>
      </c>
      <c r="Q1481" s="140" t="s">
        <v>42</v>
      </c>
      <c r="R1481" s="140" t="s">
        <v>43</v>
      </c>
    </row>
    <row r="1482" spans="1:18" ht="15.75" customHeight="1" x14ac:dyDescent="0.25">
      <c r="A1482" s="516" t="s">
        <v>1152</v>
      </c>
      <c r="B1482" s="516"/>
      <c r="C1482" s="531">
        <f>+SUM(G1482:G1486)</f>
        <v>1000</v>
      </c>
      <c r="D1482" s="270" t="s">
        <v>932</v>
      </c>
      <c r="E1482" s="212">
        <v>4</v>
      </c>
      <c r="F1482" s="164" t="s">
        <v>252</v>
      </c>
      <c r="G1482" s="210"/>
      <c r="H1482" s="579" t="s">
        <v>1</v>
      </c>
      <c r="I1482" s="579"/>
      <c r="J1482" s="579" t="s">
        <v>1</v>
      </c>
      <c r="K1482" s="579"/>
      <c r="L1482" s="582" t="s">
        <v>247</v>
      </c>
      <c r="M1482" s="212">
        <v>15</v>
      </c>
      <c r="N1482" s="275" t="s">
        <v>125</v>
      </c>
      <c r="O1482" s="212">
        <v>6</v>
      </c>
      <c r="P1482" s="212">
        <v>4</v>
      </c>
      <c r="Q1482" s="212">
        <v>1</v>
      </c>
      <c r="R1482" s="212">
        <v>1</v>
      </c>
    </row>
    <row r="1483" spans="1:18" x14ac:dyDescent="0.25">
      <c r="A1483" s="516"/>
      <c r="B1483" s="516"/>
      <c r="C1483" s="531"/>
      <c r="D1483" s="270" t="s">
        <v>85</v>
      </c>
      <c r="E1483" s="212">
        <v>4</v>
      </c>
      <c r="F1483" s="210">
        <v>250</v>
      </c>
      <c r="G1483" s="210">
        <f>+F1483*E1483</f>
        <v>1000</v>
      </c>
      <c r="H1483" s="579"/>
      <c r="I1483" s="579"/>
      <c r="J1483" s="579"/>
      <c r="K1483" s="579"/>
      <c r="L1483" s="582"/>
      <c r="M1483" s="212">
        <v>15</v>
      </c>
      <c r="N1483" s="275" t="s">
        <v>125</v>
      </c>
      <c r="O1483" s="212">
        <v>3</v>
      </c>
      <c r="P1483" s="212">
        <v>7</v>
      </c>
      <c r="Q1483" s="212">
        <v>1</v>
      </c>
      <c r="R1483" s="212">
        <v>1</v>
      </c>
    </row>
    <row r="1484" spans="1:18" x14ac:dyDescent="0.25">
      <c r="A1484" s="516"/>
      <c r="B1484" s="516"/>
      <c r="C1484" s="531"/>
      <c r="D1484" s="270" t="s">
        <v>1141</v>
      </c>
      <c r="E1484" s="212">
        <v>4</v>
      </c>
      <c r="F1484" s="265">
        <v>0</v>
      </c>
      <c r="G1484" s="210">
        <f t="shared" ref="G1484:G1506" si="107">+F1484*E1484</f>
        <v>0</v>
      </c>
      <c r="H1484" s="579"/>
      <c r="I1484" s="579"/>
      <c r="J1484" s="579"/>
      <c r="K1484" s="579"/>
      <c r="L1484" s="582"/>
      <c r="M1484" s="212">
        <v>15</v>
      </c>
      <c r="N1484" s="275" t="s">
        <v>125</v>
      </c>
      <c r="O1484" s="212">
        <v>2</v>
      </c>
      <c r="P1484" s="212">
        <v>3</v>
      </c>
      <c r="Q1484" s="212">
        <v>1</v>
      </c>
      <c r="R1484" s="212">
        <v>1</v>
      </c>
    </row>
    <row r="1485" spans="1:18" ht="15.75" customHeight="1" x14ac:dyDescent="0.25">
      <c r="A1485" s="516"/>
      <c r="B1485" s="516"/>
      <c r="C1485" s="531"/>
      <c r="D1485" s="270" t="s">
        <v>1059</v>
      </c>
      <c r="E1485" s="212">
        <v>4</v>
      </c>
      <c r="F1485" s="265">
        <v>0</v>
      </c>
      <c r="G1485" s="210">
        <f t="shared" si="107"/>
        <v>0</v>
      </c>
      <c r="H1485" s="579"/>
      <c r="I1485" s="579"/>
      <c r="J1485" s="579"/>
      <c r="K1485" s="579"/>
      <c r="L1485" s="582"/>
      <c r="M1485" s="212">
        <v>15</v>
      </c>
      <c r="N1485" s="275" t="s">
        <v>125</v>
      </c>
      <c r="O1485" s="212">
        <v>2</v>
      </c>
      <c r="P1485" s="212">
        <v>3</v>
      </c>
      <c r="Q1485" s="212">
        <v>1</v>
      </c>
      <c r="R1485" s="212">
        <v>1</v>
      </c>
    </row>
    <row r="1486" spans="1:18" x14ac:dyDescent="0.25">
      <c r="A1486" s="516"/>
      <c r="B1486" s="516"/>
      <c r="C1486" s="531"/>
      <c r="D1486" s="270" t="s">
        <v>1121</v>
      </c>
      <c r="E1486" s="212">
        <v>4</v>
      </c>
      <c r="F1486" s="265">
        <v>0</v>
      </c>
      <c r="G1486" s="210">
        <f t="shared" si="107"/>
        <v>0</v>
      </c>
      <c r="H1486" s="579"/>
      <c r="I1486" s="579"/>
      <c r="J1486" s="579"/>
      <c r="K1486" s="579"/>
      <c r="L1486" s="582"/>
      <c r="M1486" s="212">
        <v>15</v>
      </c>
      <c r="N1486" s="275" t="s">
        <v>125</v>
      </c>
      <c r="O1486" s="212">
        <v>2</v>
      </c>
      <c r="P1486" s="212">
        <v>3</v>
      </c>
      <c r="Q1486" s="212">
        <v>1</v>
      </c>
      <c r="R1486" s="212">
        <v>1</v>
      </c>
    </row>
    <row r="1487" spans="1:18" ht="15.75" customHeight="1" x14ac:dyDescent="0.25">
      <c r="A1487" s="516" t="s">
        <v>1153</v>
      </c>
      <c r="B1487" s="516"/>
      <c r="C1487" s="531">
        <f>+SUM(G1487:G1506)</f>
        <v>1559250</v>
      </c>
      <c r="D1487" s="270" t="s">
        <v>1154</v>
      </c>
      <c r="E1487" s="212">
        <v>700</v>
      </c>
      <c r="F1487" s="210">
        <v>450</v>
      </c>
      <c r="G1487" s="210">
        <f t="shared" si="107"/>
        <v>315000</v>
      </c>
      <c r="H1487" s="579" t="s">
        <v>1</v>
      </c>
      <c r="I1487" s="579"/>
      <c r="J1487" s="579"/>
      <c r="K1487" s="579" t="s">
        <v>1</v>
      </c>
      <c r="L1487" s="582" t="s">
        <v>247</v>
      </c>
      <c r="M1487" s="212">
        <v>15</v>
      </c>
      <c r="N1487" s="275" t="s">
        <v>125</v>
      </c>
      <c r="O1487" s="212">
        <v>3</v>
      </c>
      <c r="P1487" s="212">
        <v>1</v>
      </c>
      <c r="Q1487" s="212">
        <v>1</v>
      </c>
      <c r="R1487" s="212">
        <v>1</v>
      </c>
    </row>
    <row r="1488" spans="1:18" x14ac:dyDescent="0.25">
      <c r="A1488" s="516"/>
      <c r="B1488" s="516"/>
      <c r="C1488" s="531"/>
      <c r="D1488" s="270" t="s">
        <v>1155</v>
      </c>
      <c r="E1488" s="212">
        <v>350</v>
      </c>
      <c r="F1488" s="210">
        <v>750</v>
      </c>
      <c r="G1488" s="210">
        <f t="shared" si="107"/>
        <v>262500</v>
      </c>
      <c r="H1488" s="579"/>
      <c r="I1488" s="579"/>
      <c r="J1488" s="579"/>
      <c r="K1488" s="579"/>
      <c r="L1488" s="582"/>
      <c r="M1488" s="212">
        <v>15</v>
      </c>
      <c r="N1488" s="275" t="s">
        <v>125</v>
      </c>
      <c r="O1488" s="212">
        <v>3</v>
      </c>
      <c r="P1488" s="212">
        <v>1</v>
      </c>
      <c r="Q1488" s="212">
        <v>1</v>
      </c>
      <c r="R1488" s="212">
        <v>1</v>
      </c>
    </row>
    <row r="1489" spans="1:18" ht="15" customHeight="1" x14ac:dyDescent="0.25">
      <c r="A1489" s="516"/>
      <c r="B1489" s="516"/>
      <c r="C1489" s="531"/>
      <c r="D1489" s="270" t="s">
        <v>1156</v>
      </c>
      <c r="E1489" s="212">
        <v>5</v>
      </c>
      <c r="F1489" s="210">
        <v>2500</v>
      </c>
      <c r="G1489" s="210">
        <f t="shared" si="107"/>
        <v>12500</v>
      </c>
      <c r="H1489" s="579"/>
      <c r="I1489" s="579"/>
      <c r="J1489" s="579"/>
      <c r="K1489" s="579"/>
      <c r="L1489" s="582"/>
      <c r="M1489" s="212">
        <v>15</v>
      </c>
      <c r="N1489" s="275" t="s">
        <v>125</v>
      </c>
      <c r="O1489" s="212">
        <v>2</v>
      </c>
      <c r="P1489" s="212">
        <v>3</v>
      </c>
      <c r="Q1489" s="212">
        <v>1</v>
      </c>
      <c r="R1489" s="212">
        <v>1</v>
      </c>
    </row>
    <row r="1490" spans="1:18" ht="21.75" customHeight="1" x14ac:dyDescent="0.25">
      <c r="A1490" s="516"/>
      <c r="B1490" s="516"/>
      <c r="C1490" s="531"/>
      <c r="D1490" s="270" t="s">
        <v>1157</v>
      </c>
      <c r="E1490" s="212">
        <v>5</v>
      </c>
      <c r="F1490" s="265">
        <v>0</v>
      </c>
      <c r="G1490" s="210">
        <f t="shared" si="107"/>
        <v>0</v>
      </c>
      <c r="H1490" s="579"/>
      <c r="I1490" s="579"/>
      <c r="J1490" s="579"/>
      <c r="K1490" s="579"/>
      <c r="L1490" s="582"/>
      <c r="M1490" s="212">
        <v>15</v>
      </c>
      <c r="N1490" s="275" t="s">
        <v>125</v>
      </c>
      <c r="O1490" s="212">
        <v>2</v>
      </c>
      <c r="P1490" s="212">
        <v>8</v>
      </c>
      <c r="Q1490" s="212">
        <v>7</v>
      </c>
      <c r="R1490" s="212">
        <v>4</v>
      </c>
    </row>
    <row r="1491" spans="1:18" ht="20.25" customHeight="1" x14ac:dyDescent="0.25">
      <c r="A1491" s="516"/>
      <c r="B1491" s="516"/>
      <c r="C1491" s="531"/>
      <c r="D1491" s="270" t="s">
        <v>1124</v>
      </c>
      <c r="E1491" s="212">
        <v>3</v>
      </c>
      <c r="F1491" s="265">
        <v>0</v>
      </c>
      <c r="G1491" s="210">
        <f t="shared" si="107"/>
        <v>0</v>
      </c>
      <c r="H1491" s="579"/>
      <c r="I1491" s="579"/>
      <c r="J1491" s="579"/>
      <c r="K1491" s="579"/>
      <c r="L1491" s="582"/>
      <c r="M1491" s="212">
        <v>15</v>
      </c>
      <c r="N1491" s="275" t="s">
        <v>125</v>
      </c>
      <c r="O1491" s="212">
        <v>2</v>
      </c>
      <c r="P1491" s="212">
        <v>3</v>
      </c>
      <c r="Q1491" s="212">
        <v>1</v>
      </c>
      <c r="R1491" s="212">
        <v>1</v>
      </c>
    </row>
    <row r="1492" spans="1:18" x14ac:dyDescent="0.25">
      <c r="A1492" s="516"/>
      <c r="B1492" s="516"/>
      <c r="C1492" s="531"/>
      <c r="D1492" s="270" t="s">
        <v>367</v>
      </c>
      <c r="E1492" s="212">
        <v>5</v>
      </c>
      <c r="F1492" s="265">
        <v>0</v>
      </c>
      <c r="G1492" s="210">
        <f t="shared" si="107"/>
        <v>0</v>
      </c>
      <c r="H1492" s="579"/>
      <c r="I1492" s="579"/>
      <c r="J1492" s="579"/>
      <c r="K1492" s="579"/>
      <c r="L1492" s="582"/>
      <c r="M1492" s="212">
        <v>15</v>
      </c>
      <c r="N1492" s="275" t="s">
        <v>125</v>
      </c>
      <c r="O1492" s="212">
        <v>2</v>
      </c>
      <c r="P1492" s="212">
        <v>3</v>
      </c>
      <c r="Q1492" s="212">
        <v>1</v>
      </c>
      <c r="R1492" s="212">
        <v>1</v>
      </c>
    </row>
    <row r="1493" spans="1:18" x14ac:dyDescent="0.25">
      <c r="A1493" s="516"/>
      <c r="B1493" s="516"/>
      <c r="C1493" s="531"/>
      <c r="D1493" s="270" t="s">
        <v>1158</v>
      </c>
      <c r="E1493" s="212">
        <v>1</v>
      </c>
      <c r="F1493" s="265">
        <v>0</v>
      </c>
      <c r="G1493" s="210">
        <f t="shared" si="107"/>
        <v>0</v>
      </c>
      <c r="H1493" s="579"/>
      <c r="I1493" s="579"/>
      <c r="J1493" s="579"/>
      <c r="K1493" s="579"/>
      <c r="L1493" s="582"/>
      <c r="M1493" s="212">
        <v>15</v>
      </c>
      <c r="N1493" s="275" t="s">
        <v>125</v>
      </c>
      <c r="O1493" s="212">
        <v>2</v>
      </c>
      <c r="P1493" s="212">
        <v>3</v>
      </c>
      <c r="Q1493" s="212">
        <v>1</v>
      </c>
      <c r="R1493" s="212">
        <v>1</v>
      </c>
    </row>
    <row r="1494" spans="1:18" x14ac:dyDescent="0.25">
      <c r="A1494" s="516"/>
      <c r="B1494" s="516"/>
      <c r="C1494" s="531"/>
      <c r="D1494" s="270" t="s">
        <v>1059</v>
      </c>
      <c r="E1494" s="212">
        <v>1</v>
      </c>
      <c r="F1494" s="265">
        <v>0</v>
      </c>
      <c r="G1494" s="210">
        <f t="shared" si="107"/>
        <v>0</v>
      </c>
      <c r="H1494" s="579"/>
      <c r="I1494" s="579"/>
      <c r="J1494" s="579"/>
      <c r="K1494" s="579"/>
      <c r="L1494" s="582"/>
      <c r="M1494" s="212">
        <v>15</v>
      </c>
      <c r="N1494" s="275" t="s">
        <v>125</v>
      </c>
      <c r="O1494" s="212">
        <v>2</v>
      </c>
      <c r="P1494" s="212">
        <v>3</v>
      </c>
      <c r="Q1494" s="212">
        <v>1</v>
      </c>
      <c r="R1494" s="212">
        <v>1</v>
      </c>
    </row>
    <row r="1495" spans="1:18" x14ac:dyDescent="0.25">
      <c r="A1495" s="516"/>
      <c r="B1495" s="516"/>
      <c r="C1495" s="531"/>
      <c r="D1495" s="270" t="s">
        <v>85</v>
      </c>
      <c r="E1495" s="212">
        <v>10</v>
      </c>
      <c r="F1495" s="210">
        <v>250</v>
      </c>
      <c r="G1495" s="210">
        <f t="shared" si="107"/>
        <v>2500</v>
      </c>
      <c r="H1495" s="579"/>
      <c r="I1495" s="579"/>
      <c r="J1495" s="579"/>
      <c r="K1495" s="579"/>
      <c r="L1495" s="582"/>
      <c r="M1495" s="212">
        <v>15</v>
      </c>
      <c r="N1495" s="275" t="s">
        <v>125</v>
      </c>
      <c r="O1495" s="212">
        <v>3</v>
      </c>
      <c r="P1495" s="212">
        <v>7</v>
      </c>
      <c r="Q1495" s="212">
        <v>1</v>
      </c>
      <c r="R1495" s="212">
        <v>1</v>
      </c>
    </row>
    <row r="1496" spans="1:18" x14ac:dyDescent="0.25">
      <c r="A1496" s="516"/>
      <c r="B1496" s="516"/>
      <c r="C1496" s="531"/>
      <c r="D1496" s="270" t="s">
        <v>1159</v>
      </c>
      <c r="E1496" s="212">
        <v>1</v>
      </c>
      <c r="F1496" s="265"/>
      <c r="G1496" s="210">
        <f t="shared" si="107"/>
        <v>0</v>
      </c>
      <c r="H1496" s="579"/>
      <c r="I1496" s="579"/>
      <c r="J1496" s="579"/>
      <c r="K1496" s="579"/>
      <c r="L1496" s="582"/>
      <c r="M1496" s="212">
        <v>15</v>
      </c>
      <c r="N1496" s="275" t="s">
        <v>125</v>
      </c>
      <c r="O1496" s="266"/>
      <c r="P1496" s="266"/>
      <c r="Q1496" s="266"/>
      <c r="R1496" s="266"/>
    </row>
    <row r="1497" spans="1:18" x14ac:dyDescent="0.25">
      <c r="A1497" s="516"/>
      <c r="B1497" s="516"/>
      <c r="C1497" s="531"/>
      <c r="D1497" s="202" t="s">
        <v>1112</v>
      </c>
      <c r="E1497" s="212">
        <v>175</v>
      </c>
      <c r="F1497" s="210">
        <v>55</v>
      </c>
      <c r="G1497" s="210">
        <f t="shared" si="107"/>
        <v>9625</v>
      </c>
      <c r="H1497" s="579"/>
      <c r="I1497" s="579"/>
      <c r="J1497" s="579"/>
      <c r="K1497" s="579"/>
      <c r="L1497" s="582"/>
      <c r="M1497" s="212">
        <v>15</v>
      </c>
      <c r="N1497" s="275" t="s">
        <v>125</v>
      </c>
      <c r="O1497" s="212">
        <v>3</v>
      </c>
      <c r="P1497" s="212">
        <v>9</v>
      </c>
      <c r="Q1497" s="212">
        <v>2</v>
      </c>
      <c r="R1497" s="212">
        <v>1</v>
      </c>
    </row>
    <row r="1498" spans="1:18" x14ac:dyDescent="0.25">
      <c r="A1498" s="516"/>
      <c r="B1498" s="516"/>
      <c r="C1498" s="531"/>
      <c r="D1498" s="270" t="s">
        <v>319</v>
      </c>
      <c r="E1498" s="212">
        <v>175</v>
      </c>
      <c r="F1498" s="210">
        <v>55</v>
      </c>
      <c r="G1498" s="210">
        <f t="shared" si="107"/>
        <v>9625</v>
      </c>
      <c r="H1498" s="579"/>
      <c r="I1498" s="579"/>
      <c r="J1498" s="579"/>
      <c r="K1498" s="579"/>
      <c r="L1498" s="582"/>
      <c r="M1498" s="212">
        <v>15</v>
      </c>
      <c r="N1498" s="275" t="s">
        <v>125</v>
      </c>
      <c r="O1498" s="212">
        <v>3</v>
      </c>
      <c r="P1498" s="212">
        <v>9</v>
      </c>
      <c r="Q1498" s="212">
        <v>2</v>
      </c>
      <c r="R1498" s="212">
        <v>1</v>
      </c>
    </row>
    <row r="1499" spans="1:18" x14ac:dyDescent="0.25">
      <c r="A1499" s="516"/>
      <c r="B1499" s="516"/>
      <c r="C1499" s="531"/>
      <c r="D1499" s="270" t="s">
        <v>1160</v>
      </c>
      <c r="E1499" s="212">
        <v>5</v>
      </c>
      <c r="F1499" s="265">
        <v>100000</v>
      </c>
      <c r="G1499" s="210">
        <f t="shared" si="107"/>
        <v>500000</v>
      </c>
      <c r="H1499" s="579"/>
      <c r="I1499" s="579"/>
      <c r="J1499" s="579"/>
      <c r="K1499" s="579"/>
      <c r="L1499" s="582"/>
      <c r="M1499" s="212">
        <v>15</v>
      </c>
      <c r="N1499" s="275" t="s">
        <v>125</v>
      </c>
      <c r="O1499" s="212">
        <v>2</v>
      </c>
      <c r="P1499" s="212">
        <v>4</v>
      </c>
      <c r="Q1499" s="212">
        <v>1</v>
      </c>
      <c r="R1499" s="212">
        <v>1</v>
      </c>
    </row>
    <row r="1500" spans="1:18" x14ac:dyDescent="0.25">
      <c r="A1500" s="516"/>
      <c r="B1500" s="516"/>
      <c r="C1500" s="531"/>
      <c r="D1500" s="270" t="s">
        <v>1081</v>
      </c>
      <c r="E1500" s="212">
        <v>175</v>
      </c>
      <c r="F1500" s="210">
        <v>350</v>
      </c>
      <c r="G1500" s="210">
        <f t="shared" si="107"/>
        <v>61250</v>
      </c>
      <c r="H1500" s="579"/>
      <c r="I1500" s="579"/>
      <c r="J1500" s="579"/>
      <c r="K1500" s="579"/>
      <c r="L1500" s="582"/>
      <c r="M1500" s="212">
        <v>15</v>
      </c>
      <c r="N1500" s="275" t="s">
        <v>125</v>
      </c>
      <c r="O1500" s="212">
        <v>3</v>
      </c>
      <c r="P1500" s="212">
        <v>2</v>
      </c>
      <c r="Q1500" s="212">
        <v>2</v>
      </c>
      <c r="R1500" s="212">
        <v>1</v>
      </c>
    </row>
    <row r="1501" spans="1:18" x14ac:dyDescent="0.25">
      <c r="A1501" s="516"/>
      <c r="B1501" s="516"/>
      <c r="C1501" s="531"/>
      <c r="D1501" s="270" t="s">
        <v>217</v>
      </c>
      <c r="E1501" s="212">
        <v>175</v>
      </c>
      <c r="F1501" s="210">
        <v>350</v>
      </c>
      <c r="G1501" s="210">
        <f t="shared" si="107"/>
        <v>61250</v>
      </c>
      <c r="H1501" s="579"/>
      <c r="I1501" s="579"/>
      <c r="J1501" s="579"/>
      <c r="K1501" s="579"/>
      <c r="L1501" s="582"/>
      <c r="M1501" s="212">
        <v>15</v>
      </c>
      <c r="N1501" s="275" t="s">
        <v>125</v>
      </c>
      <c r="O1501" s="212">
        <v>3</v>
      </c>
      <c r="P1501" s="212">
        <v>9</v>
      </c>
      <c r="Q1501" s="212">
        <v>2</v>
      </c>
      <c r="R1501" s="212">
        <v>1</v>
      </c>
    </row>
    <row r="1502" spans="1:18" x14ac:dyDescent="0.25">
      <c r="A1502" s="516"/>
      <c r="B1502" s="516"/>
      <c r="C1502" s="531"/>
      <c r="D1502" s="270" t="s">
        <v>1161</v>
      </c>
      <c r="E1502" s="212">
        <v>1</v>
      </c>
      <c r="F1502" s="210">
        <v>210000</v>
      </c>
      <c r="G1502" s="210">
        <f t="shared" si="107"/>
        <v>210000</v>
      </c>
      <c r="H1502" s="579"/>
      <c r="I1502" s="579"/>
      <c r="J1502" s="579"/>
      <c r="K1502" s="579"/>
      <c r="L1502" s="582"/>
      <c r="M1502" s="212">
        <v>15</v>
      </c>
      <c r="N1502" s="275" t="s">
        <v>125</v>
      </c>
      <c r="O1502" s="212">
        <v>2</v>
      </c>
      <c r="P1502" s="212">
        <v>5</v>
      </c>
      <c r="Q1502" s="212">
        <v>1</v>
      </c>
      <c r="R1502" s="212">
        <v>1</v>
      </c>
    </row>
    <row r="1503" spans="1:18" x14ac:dyDescent="0.25">
      <c r="A1503" s="516"/>
      <c r="B1503" s="516"/>
      <c r="C1503" s="531"/>
      <c r="D1503" s="270" t="s">
        <v>1162</v>
      </c>
      <c r="E1503" s="212">
        <v>1</v>
      </c>
      <c r="F1503" s="210">
        <v>25000</v>
      </c>
      <c r="G1503" s="210">
        <f t="shared" si="107"/>
        <v>25000</v>
      </c>
      <c r="H1503" s="579"/>
      <c r="I1503" s="579"/>
      <c r="J1503" s="579"/>
      <c r="K1503" s="579"/>
      <c r="L1503" s="582"/>
      <c r="M1503" s="212">
        <v>15</v>
      </c>
      <c r="N1503" s="275" t="s">
        <v>125</v>
      </c>
      <c r="O1503" s="212">
        <v>2</v>
      </c>
      <c r="P1503" s="212">
        <v>5</v>
      </c>
      <c r="Q1503" s="212">
        <v>2</v>
      </c>
      <c r="R1503" s="212">
        <v>1</v>
      </c>
    </row>
    <row r="1504" spans="1:18" ht="14.25" customHeight="1" x14ac:dyDescent="0.25">
      <c r="A1504" s="516"/>
      <c r="B1504" s="516"/>
      <c r="C1504" s="531"/>
      <c r="D1504" s="270" t="s">
        <v>1163</v>
      </c>
      <c r="E1504" s="212">
        <v>2</v>
      </c>
      <c r="F1504" s="265">
        <v>0</v>
      </c>
      <c r="G1504" s="210">
        <f t="shared" si="107"/>
        <v>0</v>
      </c>
      <c r="H1504" s="579"/>
      <c r="I1504" s="579"/>
      <c r="J1504" s="579"/>
      <c r="K1504" s="579"/>
      <c r="L1504" s="582"/>
      <c r="M1504" s="212">
        <v>15</v>
      </c>
      <c r="N1504" s="275" t="s">
        <v>125</v>
      </c>
      <c r="O1504" s="212">
        <v>2</v>
      </c>
      <c r="P1504" s="212">
        <v>8</v>
      </c>
      <c r="Q1504" s="212">
        <v>7</v>
      </c>
      <c r="R1504" s="212">
        <v>5</v>
      </c>
    </row>
    <row r="1505" spans="1:18" ht="31.5" x14ac:dyDescent="0.25">
      <c r="A1505" s="516"/>
      <c r="B1505" s="516"/>
      <c r="C1505" s="531"/>
      <c r="D1505" s="270" t="s">
        <v>1164</v>
      </c>
      <c r="E1505" s="212">
        <v>2</v>
      </c>
      <c r="F1505" s="210">
        <v>30000</v>
      </c>
      <c r="G1505" s="210">
        <f t="shared" si="107"/>
        <v>60000</v>
      </c>
      <c r="H1505" s="579"/>
      <c r="I1505" s="579"/>
      <c r="J1505" s="579"/>
      <c r="K1505" s="579"/>
      <c r="L1505" s="582"/>
      <c r="M1505" s="212">
        <v>15</v>
      </c>
      <c r="N1505" s="275" t="s">
        <v>125</v>
      </c>
      <c r="O1505" s="212">
        <v>2</v>
      </c>
      <c r="P1505" s="212">
        <v>2</v>
      </c>
      <c r="Q1505" s="212">
        <v>1</v>
      </c>
      <c r="R1505" s="212">
        <v>2</v>
      </c>
    </row>
    <row r="1506" spans="1:18" x14ac:dyDescent="0.25">
      <c r="A1506" s="516"/>
      <c r="B1506" s="516"/>
      <c r="C1506" s="531"/>
      <c r="D1506" s="270" t="s">
        <v>1165</v>
      </c>
      <c r="E1506" s="212">
        <v>1</v>
      </c>
      <c r="F1506" s="210">
        <v>30000</v>
      </c>
      <c r="G1506" s="210">
        <f t="shared" si="107"/>
        <v>30000</v>
      </c>
      <c r="H1506" s="579"/>
      <c r="I1506" s="579"/>
      <c r="J1506" s="579"/>
      <c r="K1506" s="579"/>
      <c r="L1506" s="582"/>
      <c r="M1506" s="212">
        <v>15</v>
      </c>
      <c r="N1506" s="275" t="s">
        <v>125</v>
      </c>
      <c r="O1506" s="212">
        <v>2</v>
      </c>
      <c r="P1506" s="212">
        <v>2</v>
      </c>
      <c r="Q1506" s="212">
        <v>1</v>
      </c>
      <c r="R1506" s="212">
        <v>2</v>
      </c>
    </row>
    <row r="1507" spans="1:18" x14ac:dyDescent="0.25">
      <c r="A1507" s="403"/>
      <c r="B1507" s="334"/>
      <c r="C1507" s="126"/>
      <c r="D1507" s="128"/>
      <c r="E1507" s="202"/>
      <c r="F1507" s="202"/>
      <c r="G1507" s="202"/>
      <c r="H1507" s="202"/>
      <c r="I1507" s="202"/>
      <c r="J1507" s="202"/>
      <c r="K1507" s="202"/>
      <c r="L1507" s="209"/>
      <c r="M1507" s="202"/>
      <c r="N1507" s="202"/>
      <c r="O1507" s="202"/>
      <c r="P1507" s="202"/>
      <c r="Q1507" s="202"/>
      <c r="R1507" s="202"/>
    </row>
    <row r="1508" spans="1:18" x14ac:dyDescent="0.25">
      <c r="A1508" s="831" t="s">
        <v>11</v>
      </c>
      <c r="B1508" s="831"/>
      <c r="C1508" s="831"/>
      <c r="D1508" s="831"/>
      <c r="E1508" s="831"/>
      <c r="F1508" s="831"/>
      <c r="G1508" s="831"/>
      <c r="H1508" s="831"/>
      <c r="I1508" s="831"/>
      <c r="J1508" s="831"/>
      <c r="K1508" s="831"/>
      <c r="L1508" s="938"/>
      <c r="M1508" s="831"/>
      <c r="N1508" s="831"/>
      <c r="O1508" s="831"/>
      <c r="P1508" s="831"/>
      <c r="Q1508" s="831"/>
      <c r="R1508" s="831"/>
    </row>
    <row r="1509" spans="1:18" x14ac:dyDescent="0.25">
      <c r="A1509" s="463" t="s">
        <v>121</v>
      </c>
      <c r="B1509" s="463" t="s">
        <v>12</v>
      </c>
      <c r="C1509" s="463"/>
      <c r="D1509" s="464" t="s">
        <v>13</v>
      </c>
      <c r="E1509" s="464" t="s">
        <v>14</v>
      </c>
      <c r="F1509" s="464" t="s">
        <v>15</v>
      </c>
      <c r="G1509" s="464" t="s">
        <v>16</v>
      </c>
      <c r="H1509" s="464" t="s">
        <v>17</v>
      </c>
      <c r="I1509" s="464"/>
      <c r="J1509" s="464"/>
      <c r="K1509" s="464"/>
      <c r="L1509" s="463" t="s">
        <v>18</v>
      </c>
      <c r="M1509" s="463" t="s">
        <v>19</v>
      </c>
      <c r="N1509" s="463"/>
      <c r="O1509" s="463"/>
      <c r="P1509" s="463"/>
      <c r="Q1509" s="463"/>
      <c r="R1509" s="463"/>
    </row>
    <row r="1510" spans="1:18" x14ac:dyDescent="0.25">
      <c r="A1510" s="463"/>
      <c r="B1510" s="463"/>
      <c r="C1510" s="463"/>
      <c r="D1510" s="464"/>
      <c r="E1510" s="464"/>
      <c r="F1510" s="464"/>
      <c r="G1510" s="464"/>
      <c r="H1510" s="90" t="s">
        <v>20</v>
      </c>
      <c r="I1510" s="90" t="s">
        <v>37</v>
      </c>
      <c r="J1510" s="90" t="s">
        <v>21</v>
      </c>
      <c r="K1510" s="90" t="s">
        <v>22</v>
      </c>
      <c r="L1510" s="463"/>
      <c r="M1510" s="463"/>
      <c r="N1510" s="463"/>
      <c r="O1510" s="463"/>
      <c r="P1510" s="463"/>
      <c r="Q1510" s="463"/>
      <c r="R1510" s="463"/>
    </row>
    <row r="1511" spans="1:18" ht="129" customHeight="1" x14ac:dyDescent="0.25">
      <c r="A1511" s="99" t="s">
        <v>1047</v>
      </c>
      <c r="B1511" s="494" t="s">
        <v>1166</v>
      </c>
      <c r="C1511" s="494"/>
      <c r="D1511" s="118" t="s">
        <v>295</v>
      </c>
      <c r="E1511" s="118" t="s">
        <v>1167</v>
      </c>
      <c r="F1511" s="128">
        <v>0</v>
      </c>
      <c r="G1511" s="311">
        <v>4</v>
      </c>
      <c r="H1511" s="312"/>
      <c r="I1511" s="312"/>
      <c r="J1511" s="312"/>
      <c r="K1511" s="312"/>
      <c r="L1511" s="183">
        <f>+SUM(C1516:C1517)</f>
        <v>7200</v>
      </c>
      <c r="M1511" s="581"/>
      <c r="N1511" s="581"/>
      <c r="O1511" s="581"/>
      <c r="P1511" s="581"/>
      <c r="Q1511" s="581"/>
      <c r="R1511" s="581"/>
    </row>
    <row r="1512" spans="1:18" x14ac:dyDescent="0.25">
      <c r="A1512" s="118"/>
      <c r="B1512" s="930"/>
      <c r="C1512" s="99"/>
      <c r="D1512" s="118"/>
      <c r="E1512" s="128"/>
      <c r="F1512" s="128"/>
      <c r="G1512" s="312"/>
      <c r="H1512" s="312"/>
      <c r="I1512" s="312"/>
      <c r="J1512" s="312"/>
      <c r="K1512" s="312"/>
      <c r="L1512" s="312"/>
      <c r="M1512" s="118"/>
      <c r="N1512" s="118"/>
      <c r="O1512" s="118"/>
      <c r="P1512" s="118"/>
      <c r="Q1512" s="118"/>
      <c r="R1512" s="202"/>
    </row>
    <row r="1513" spans="1:18" ht="20.25" customHeight="1" x14ac:dyDescent="0.25">
      <c r="A1513" s="831" t="s">
        <v>165</v>
      </c>
      <c r="B1513" s="402"/>
      <c r="C1513" s="402"/>
      <c r="D1513" s="402"/>
      <c r="E1513" s="402"/>
      <c r="F1513" s="402"/>
      <c r="G1513" s="402"/>
      <c r="H1513" s="402"/>
      <c r="I1513" s="402"/>
      <c r="J1513" s="402"/>
      <c r="K1513" s="402"/>
      <c r="L1513" s="939"/>
      <c r="M1513" s="121"/>
      <c r="N1513" s="402"/>
      <c r="O1513" s="402"/>
      <c r="P1513" s="402"/>
      <c r="Q1513" s="402"/>
      <c r="R1513" s="402"/>
    </row>
    <row r="1514" spans="1:18" ht="19.5" customHeight="1" x14ac:dyDescent="0.25">
      <c r="A1514" s="463" t="s">
        <v>244</v>
      </c>
      <c r="B1514" s="463"/>
      <c r="C1514" s="464" t="s">
        <v>28</v>
      </c>
      <c r="D1514" s="464" t="s">
        <v>29</v>
      </c>
      <c r="E1514" s="464"/>
      <c r="F1514" s="464"/>
      <c r="G1514" s="464"/>
      <c r="H1514" s="464" t="s">
        <v>30</v>
      </c>
      <c r="I1514" s="464"/>
      <c r="J1514" s="464"/>
      <c r="K1514" s="464"/>
      <c r="L1514" s="463" t="s">
        <v>31</v>
      </c>
      <c r="M1514" s="464" t="s">
        <v>32</v>
      </c>
      <c r="N1514" s="464"/>
      <c r="O1514" s="464"/>
      <c r="P1514" s="464"/>
      <c r="Q1514" s="464"/>
      <c r="R1514" s="464"/>
    </row>
    <row r="1515" spans="1:18" ht="53.25" customHeight="1" x14ac:dyDescent="0.25">
      <c r="A1515" s="463"/>
      <c r="B1515" s="463"/>
      <c r="C1515" s="464"/>
      <c r="D1515" s="90" t="s">
        <v>33</v>
      </c>
      <c r="E1515" s="90" t="s">
        <v>34</v>
      </c>
      <c r="F1515" s="90" t="s">
        <v>35</v>
      </c>
      <c r="G1515" s="294" t="s">
        <v>36</v>
      </c>
      <c r="H1515" s="90" t="s">
        <v>20</v>
      </c>
      <c r="I1515" s="90" t="s">
        <v>37</v>
      </c>
      <c r="J1515" s="90" t="s">
        <v>21</v>
      </c>
      <c r="K1515" s="90" t="s">
        <v>22</v>
      </c>
      <c r="L1515" s="463"/>
      <c r="M1515" s="140" t="s">
        <v>38</v>
      </c>
      <c r="N1515" s="140" t="s">
        <v>39</v>
      </c>
      <c r="O1515" s="140" t="s">
        <v>40</v>
      </c>
      <c r="P1515" s="140" t="s">
        <v>41</v>
      </c>
      <c r="Q1515" s="140" t="s">
        <v>42</v>
      </c>
      <c r="R1515" s="140" t="s">
        <v>43</v>
      </c>
    </row>
    <row r="1516" spans="1:18" ht="68.25" customHeight="1" x14ac:dyDescent="0.25">
      <c r="A1516" s="516" t="s">
        <v>1168</v>
      </c>
      <c r="B1516" s="516"/>
      <c r="C1516" s="183">
        <f>+G1516</f>
        <v>3600</v>
      </c>
      <c r="D1516" s="326" t="s">
        <v>1050</v>
      </c>
      <c r="E1516" s="212">
        <v>240</v>
      </c>
      <c r="F1516" s="263">
        <v>15</v>
      </c>
      <c r="G1516" s="263">
        <f>+F1516*E1516</f>
        <v>3600</v>
      </c>
      <c r="H1516" s="320"/>
      <c r="I1516" s="320" t="s">
        <v>1</v>
      </c>
      <c r="J1516" s="320"/>
      <c r="K1516" s="320"/>
      <c r="L1516" s="242" t="s">
        <v>247</v>
      </c>
      <c r="M1516" s="212">
        <v>15</v>
      </c>
      <c r="N1516" s="275" t="s">
        <v>125</v>
      </c>
      <c r="O1516" s="212">
        <v>3</v>
      </c>
      <c r="P1516" s="212">
        <v>1</v>
      </c>
      <c r="Q1516" s="212">
        <v>1</v>
      </c>
      <c r="R1516" s="212">
        <v>1</v>
      </c>
    </row>
    <row r="1517" spans="1:18" ht="88.5" customHeight="1" x14ac:dyDescent="0.25">
      <c r="A1517" s="516" t="s">
        <v>1169</v>
      </c>
      <c r="B1517" s="516"/>
      <c r="C1517" s="183">
        <f t="shared" ref="C1517" si="108">+G1517</f>
        <v>3600</v>
      </c>
      <c r="D1517" s="326" t="s">
        <v>1050</v>
      </c>
      <c r="E1517" s="212">
        <v>240</v>
      </c>
      <c r="F1517" s="263">
        <v>15</v>
      </c>
      <c r="G1517" s="263">
        <f>+F1517*E1517</f>
        <v>3600</v>
      </c>
      <c r="H1517" s="320"/>
      <c r="I1517" s="320"/>
      <c r="J1517" s="320"/>
      <c r="K1517" s="320" t="s">
        <v>1</v>
      </c>
      <c r="L1517" s="242" t="s">
        <v>247</v>
      </c>
      <c r="M1517" s="212">
        <v>15</v>
      </c>
      <c r="N1517" s="275" t="s">
        <v>125</v>
      </c>
      <c r="O1517" s="212">
        <v>3</v>
      </c>
      <c r="P1517" s="212">
        <v>1</v>
      </c>
      <c r="Q1517" s="212">
        <v>1</v>
      </c>
      <c r="R1517" s="212">
        <v>1</v>
      </c>
    </row>
    <row r="1518" spans="1:18" x14ac:dyDescent="0.25">
      <c r="A1518" s="125"/>
      <c r="B1518" s="314"/>
      <c r="C1518" s="270"/>
      <c r="D1518" s="212"/>
      <c r="E1518" s="329"/>
      <c r="F1518" s="329"/>
      <c r="G1518" s="329"/>
      <c r="H1518" s="329"/>
      <c r="I1518" s="329"/>
      <c r="J1518" s="329"/>
      <c r="K1518" s="272"/>
      <c r="L1518" s="212"/>
      <c r="M1518" s="272"/>
      <c r="N1518" s="272"/>
      <c r="O1518" s="272"/>
      <c r="P1518" s="272"/>
      <c r="Q1518" s="272"/>
      <c r="R1518" s="202"/>
    </row>
    <row r="1519" spans="1:18" x14ac:dyDescent="0.25">
      <c r="A1519" s="831" t="s">
        <v>11</v>
      </c>
      <c r="B1519" s="831"/>
      <c r="C1519" s="831"/>
      <c r="D1519" s="831"/>
      <c r="E1519" s="831"/>
      <c r="F1519" s="831"/>
      <c r="G1519" s="831"/>
      <c r="H1519" s="831"/>
      <c r="I1519" s="831"/>
      <c r="J1519" s="831"/>
      <c r="K1519" s="831"/>
      <c r="L1519" s="938"/>
      <c r="M1519" s="831"/>
      <c r="N1519" s="831"/>
      <c r="O1519" s="831"/>
      <c r="P1519" s="831"/>
      <c r="Q1519" s="831"/>
      <c r="R1519" s="831"/>
    </row>
    <row r="1520" spans="1:18" x14ac:dyDescent="0.25">
      <c r="A1520" s="463" t="s">
        <v>121</v>
      </c>
      <c r="B1520" s="463" t="s">
        <v>12</v>
      </c>
      <c r="C1520" s="463"/>
      <c r="D1520" s="464" t="s">
        <v>13</v>
      </c>
      <c r="E1520" s="464" t="s">
        <v>14</v>
      </c>
      <c r="F1520" s="464" t="s">
        <v>15</v>
      </c>
      <c r="G1520" s="464" t="s">
        <v>16</v>
      </c>
      <c r="H1520" s="464" t="s">
        <v>17</v>
      </c>
      <c r="I1520" s="464"/>
      <c r="J1520" s="464"/>
      <c r="K1520" s="464"/>
      <c r="L1520" s="463" t="s">
        <v>18</v>
      </c>
      <c r="M1520" s="463" t="s">
        <v>19</v>
      </c>
      <c r="N1520" s="463"/>
      <c r="O1520" s="463"/>
      <c r="P1520" s="463"/>
      <c r="Q1520" s="463"/>
      <c r="R1520" s="463"/>
    </row>
    <row r="1521" spans="1:18" x14ac:dyDescent="0.25">
      <c r="A1521" s="463"/>
      <c r="B1521" s="463"/>
      <c r="C1521" s="463"/>
      <c r="D1521" s="464"/>
      <c r="E1521" s="464"/>
      <c r="F1521" s="464"/>
      <c r="G1521" s="464"/>
      <c r="H1521" s="90" t="s">
        <v>20</v>
      </c>
      <c r="I1521" s="90" t="s">
        <v>37</v>
      </c>
      <c r="J1521" s="90" t="s">
        <v>21</v>
      </c>
      <c r="K1521" s="90" t="s">
        <v>22</v>
      </c>
      <c r="L1521" s="463"/>
      <c r="M1521" s="463"/>
      <c r="N1521" s="463"/>
      <c r="O1521" s="463"/>
      <c r="P1521" s="463"/>
      <c r="Q1521" s="463"/>
      <c r="R1521" s="463"/>
    </row>
    <row r="1522" spans="1:18" ht="172.5" customHeight="1" x14ac:dyDescent="0.25">
      <c r="A1522" s="99" t="s">
        <v>1095</v>
      </c>
      <c r="B1522" s="494" t="s">
        <v>1096</v>
      </c>
      <c r="C1522" s="494"/>
      <c r="D1522" s="118" t="s">
        <v>1097</v>
      </c>
      <c r="E1522" s="118" t="s">
        <v>1098</v>
      </c>
      <c r="F1522" s="128"/>
      <c r="G1522" s="311">
        <v>16500</v>
      </c>
      <c r="H1522" s="335"/>
      <c r="I1522" s="335"/>
      <c r="J1522" s="335"/>
      <c r="K1522" s="335"/>
      <c r="L1522" s="183">
        <f>+SUM(C1527)</f>
        <v>420000</v>
      </c>
      <c r="M1522" s="580"/>
      <c r="N1522" s="580"/>
      <c r="O1522" s="580"/>
      <c r="P1522" s="580"/>
      <c r="Q1522" s="580"/>
      <c r="R1522" s="580"/>
    </row>
    <row r="1523" spans="1:18" x14ac:dyDescent="0.25">
      <c r="A1523" s="118"/>
      <c r="B1523" s="118"/>
      <c r="C1523" s="118"/>
      <c r="D1523" s="118"/>
      <c r="E1523" s="128"/>
      <c r="F1523" s="311"/>
      <c r="G1523" s="312"/>
      <c r="H1523" s="312"/>
      <c r="I1523" s="312"/>
      <c r="J1523" s="312"/>
      <c r="K1523" s="322"/>
      <c r="L1523" s="322"/>
      <c r="M1523" s="118"/>
      <c r="N1523" s="118"/>
      <c r="O1523" s="118"/>
      <c r="P1523" s="118"/>
      <c r="Q1523" s="118"/>
      <c r="R1523" s="202"/>
    </row>
    <row r="1524" spans="1:18" ht="20.25" customHeight="1" x14ac:dyDescent="0.25">
      <c r="A1524" s="831" t="s">
        <v>165</v>
      </c>
      <c r="B1524" s="402"/>
      <c r="C1524" s="402"/>
      <c r="D1524" s="402"/>
      <c r="E1524" s="402"/>
      <c r="F1524" s="402"/>
      <c r="G1524" s="402"/>
      <c r="H1524" s="402"/>
      <c r="I1524" s="402"/>
      <c r="J1524" s="402"/>
      <c r="K1524" s="402"/>
      <c r="L1524" s="939"/>
      <c r="M1524" s="121"/>
      <c r="N1524" s="402"/>
      <c r="O1524" s="402"/>
      <c r="P1524" s="402"/>
      <c r="Q1524" s="402"/>
      <c r="R1524" s="402"/>
    </row>
    <row r="1525" spans="1:18" ht="19.5" customHeight="1" x14ac:dyDescent="0.25">
      <c r="A1525" s="463" t="s">
        <v>244</v>
      </c>
      <c r="B1525" s="463"/>
      <c r="C1525" s="464" t="s">
        <v>28</v>
      </c>
      <c r="D1525" s="464" t="s">
        <v>29</v>
      </c>
      <c r="E1525" s="464"/>
      <c r="F1525" s="464"/>
      <c r="G1525" s="464"/>
      <c r="H1525" s="464" t="s">
        <v>30</v>
      </c>
      <c r="I1525" s="464"/>
      <c r="J1525" s="464"/>
      <c r="K1525" s="464"/>
      <c r="L1525" s="463" t="s">
        <v>31</v>
      </c>
      <c r="M1525" s="464" t="s">
        <v>32</v>
      </c>
      <c r="N1525" s="464"/>
      <c r="O1525" s="464"/>
      <c r="P1525" s="464"/>
      <c r="Q1525" s="464"/>
      <c r="R1525" s="464"/>
    </row>
    <row r="1526" spans="1:18" ht="53.25" customHeight="1" x14ac:dyDescent="0.25">
      <c r="A1526" s="463"/>
      <c r="B1526" s="463"/>
      <c r="C1526" s="464"/>
      <c r="D1526" s="90" t="s">
        <v>33</v>
      </c>
      <c r="E1526" s="90" t="s">
        <v>34</v>
      </c>
      <c r="F1526" s="90" t="s">
        <v>35</v>
      </c>
      <c r="G1526" s="294" t="s">
        <v>36</v>
      </c>
      <c r="H1526" s="90" t="s">
        <v>20</v>
      </c>
      <c r="I1526" s="90" t="s">
        <v>37</v>
      </c>
      <c r="J1526" s="90" t="s">
        <v>21</v>
      </c>
      <c r="K1526" s="90" t="s">
        <v>22</v>
      </c>
      <c r="L1526" s="463"/>
      <c r="M1526" s="140" t="s">
        <v>38</v>
      </c>
      <c r="N1526" s="140" t="s">
        <v>39</v>
      </c>
      <c r="O1526" s="140" t="s">
        <v>40</v>
      </c>
      <c r="P1526" s="140" t="s">
        <v>41</v>
      </c>
      <c r="Q1526" s="140" t="s">
        <v>42</v>
      </c>
      <c r="R1526" s="140" t="s">
        <v>43</v>
      </c>
    </row>
    <row r="1527" spans="1:18" ht="31.5" x14ac:dyDescent="0.25">
      <c r="A1527" s="516" t="s">
        <v>1099</v>
      </c>
      <c r="B1527" s="516"/>
      <c r="C1527" s="531">
        <f>+SUM(G1527:G1534)</f>
        <v>420000</v>
      </c>
      <c r="D1527" s="270" t="s">
        <v>1120</v>
      </c>
      <c r="E1527" s="212">
        <v>1500</v>
      </c>
      <c r="F1527" s="210">
        <v>35</v>
      </c>
      <c r="G1527" s="210">
        <f>+F1527*E1527</f>
        <v>52500</v>
      </c>
      <c r="H1527" s="579"/>
      <c r="I1527" s="579" t="s">
        <v>1</v>
      </c>
      <c r="J1527" s="579"/>
      <c r="K1527" s="579"/>
      <c r="L1527" s="582" t="s">
        <v>247</v>
      </c>
      <c r="M1527" s="212">
        <v>15</v>
      </c>
      <c r="N1527" s="275" t="s">
        <v>125</v>
      </c>
      <c r="O1527" s="212">
        <v>2</v>
      </c>
      <c r="P1527" s="212">
        <v>2</v>
      </c>
      <c r="Q1527" s="212">
        <v>2</v>
      </c>
      <c r="R1527" s="212">
        <v>1</v>
      </c>
    </row>
    <row r="1528" spans="1:18" ht="31.5" x14ac:dyDescent="0.25">
      <c r="A1528" s="516"/>
      <c r="B1528" s="516"/>
      <c r="C1528" s="531"/>
      <c r="D1528" s="270" t="s">
        <v>1170</v>
      </c>
      <c r="E1528" s="212">
        <v>1500</v>
      </c>
      <c r="F1528" s="210">
        <v>35</v>
      </c>
      <c r="G1528" s="210">
        <f t="shared" ref="G1528:G1534" si="109">+F1528*E1528</f>
        <v>52500</v>
      </c>
      <c r="H1528" s="579"/>
      <c r="I1528" s="579"/>
      <c r="J1528" s="579"/>
      <c r="K1528" s="579"/>
      <c r="L1528" s="582"/>
      <c r="M1528" s="212">
        <v>15</v>
      </c>
      <c r="N1528" s="275" t="s">
        <v>125</v>
      </c>
      <c r="O1528" s="212">
        <v>2</v>
      </c>
      <c r="P1528" s="212">
        <v>2</v>
      </c>
      <c r="Q1528" s="212">
        <v>2</v>
      </c>
      <c r="R1528" s="212">
        <v>1</v>
      </c>
    </row>
    <row r="1529" spans="1:18" ht="47.25" x14ac:dyDescent="0.25">
      <c r="A1529" s="516"/>
      <c r="B1529" s="516"/>
      <c r="C1529" s="531"/>
      <c r="D1529" s="270" t="s">
        <v>1171</v>
      </c>
      <c r="E1529" s="212">
        <v>1500</v>
      </c>
      <c r="F1529" s="210">
        <v>35</v>
      </c>
      <c r="G1529" s="210">
        <f t="shared" si="109"/>
        <v>52500</v>
      </c>
      <c r="H1529" s="579"/>
      <c r="I1529" s="579"/>
      <c r="J1529" s="579"/>
      <c r="K1529" s="579"/>
      <c r="L1529" s="582"/>
      <c r="M1529" s="212">
        <v>15</v>
      </c>
      <c r="N1529" s="275" t="s">
        <v>125</v>
      </c>
      <c r="O1529" s="212">
        <v>2</v>
      </c>
      <c r="P1529" s="212">
        <v>2</v>
      </c>
      <c r="Q1529" s="212">
        <v>2</v>
      </c>
      <c r="R1529" s="212">
        <v>1</v>
      </c>
    </row>
    <row r="1530" spans="1:18" ht="31.5" x14ac:dyDescent="0.25">
      <c r="A1530" s="516"/>
      <c r="B1530" s="516"/>
      <c r="C1530" s="531"/>
      <c r="D1530" s="270" t="s">
        <v>1172</v>
      </c>
      <c r="E1530" s="212">
        <v>1500</v>
      </c>
      <c r="F1530" s="210">
        <v>35</v>
      </c>
      <c r="G1530" s="210">
        <f t="shared" si="109"/>
        <v>52500</v>
      </c>
      <c r="H1530" s="579"/>
      <c r="I1530" s="579"/>
      <c r="J1530" s="579"/>
      <c r="K1530" s="579"/>
      <c r="L1530" s="582"/>
      <c r="M1530" s="212">
        <v>15</v>
      </c>
      <c r="N1530" s="275" t="s">
        <v>125</v>
      </c>
      <c r="O1530" s="212">
        <v>2</v>
      </c>
      <c r="P1530" s="212">
        <v>2</v>
      </c>
      <c r="Q1530" s="212">
        <v>2</v>
      </c>
      <c r="R1530" s="212">
        <v>1</v>
      </c>
    </row>
    <row r="1531" spans="1:18" ht="47.25" x14ac:dyDescent="0.25">
      <c r="A1531" s="516"/>
      <c r="B1531" s="516"/>
      <c r="C1531" s="531"/>
      <c r="D1531" s="270" t="s">
        <v>1173</v>
      </c>
      <c r="E1531" s="212">
        <v>1500</v>
      </c>
      <c r="F1531" s="210">
        <v>35</v>
      </c>
      <c r="G1531" s="210">
        <f t="shared" si="109"/>
        <v>52500</v>
      </c>
      <c r="H1531" s="579"/>
      <c r="I1531" s="579"/>
      <c r="J1531" s="579"/>
      <c r="K1531" s="579"/>
      <c r="L1531" s="582"/>
      <c r="M1531" s="212">
        <v>15</v>
      </c>
      <c r="N1531" s="275" t="s">
        <v>125</v>
      </c>
      <c r="O1531" s="212">
        <v>2</v>
      </c>
      <c r="P1531" s="212">
        <v>2</v>
      </c>
      <c r="Q1531" s="212">
        <v>2</v>
      </c>
      <c r="R1531" s="212">
        <v>1</v>
      </c>
    </row>
    <row r="1532" spans="1:18" ht="94.5" x14ac:dyDescent="0.25">
      <c r="A1532" s="516"/>
      <c r="B1532" s="516"/>
      <c r="C1532" s="531"/>
      <c r="D1532" s="270" t="s">
        <v>1174</v>
      </c>
      <c r="E1532" s="212">
        <v>1500</v>
      </c>
      <c r="F1532" s="210">
        <v>35</v>
      </c>
      <c r="G1532" s="210">
        <f t="shared" si="109"/>
        <v>52500</v>
      </c>
      <c r="H1532" s="579"/>
      <c r="I1532" s="579"/>
      <c r="J1532" s="579"/>
      <c r="K1532" s="579"/>
      <c r="L1532" s="582"/>
      <c r="M1532" s="212">
        <v>15</v>
      </c>
      <c r="N1532" s="275" t="s">
        <v>125</v>
      </c>
      <c r="O1532" s="212">
        <v>2</v>
      </c>
      <c r="P1532" s="212">
        <v>2</v>
      </c>
      <c r="Q1532" s="212">
        <v>2</v>
      </c>
      <c r="R1532" s="212">
        <v>1</v>
      </c>
    </row>
    <row r="1533" spans="1:18" ht="31.5" x14ac:dyDescent="0.25">
      <c r="A1533" s="516"/>
      <c r="B1533" s="516"/>
      <c r="C1533" s="531"/>
      <c r="D1533" s="270" t="s">
        <v>1175</v>
      </c>
      <c r="E1533" s="212">
        <v>1500</v>
      </c>
      <c r="F1533" s="210">
        <v>35</v>
      </c>
      <c r="G1533" s="210">
        <f t="shared" si="109"/>
        <v>52500</v>
      </c>
      <c r="H1533" s="579"/>
      <c r="I1533" s="579"/>
      <c r="J1533" s="579"/>
      <c r="K1533" s="579"/>
      <c r="L1533" s="582"/>
      <c r="M1533" s="212">
        <v>15</v>
      </c>
      <c r="N1533" s="275" t="s">
        <v>125</v>
      </c>
      <c r="O1533" s="212">
        <v>2</v>
      </c>
      <c r="P1533" s="212">
        <v>2</v>
      </c>
      <c r="Q1533" s="212">
        <v>2</v>
      </c>
      <c r="R1533" s="212">
        <v>1</v>
      </c>
    </row>
    <row r="1534" spans="1:18" ht="47.25" x14ac:dyDescent="0.25">
      <c r="A1534" s="516"/>
      <c r="B1534" s="516"/>
      <c r="C1534" s="531"/>
      <c r="D1534" s="270" t="s">
        <v>1176</v>
      </c>
      <c r="E1534" s="212">
        <v>1500</v>
      </c>
      <c r="F1534" s="210">
        <v>35</v>
      </c>
      <c r="G1534" s="210">
        <f t="shared" si="109"/>
        <v>52500</v>
      </c>
      <c r="H1534" s="579"/>
      <c r="I1534" s="579"/>
      <c r="J1534" s="579"/>
      <c r="K1534" s="579"/>
      <c r="L1534" s="582"/>
      <c r="M1534" s="212">
        <v>15</v>
      </c>
      <c r="N1534" s="275" t="s">
        <v>125</v>
      </c>
      <c r="O1534" s="212">
        <v>2</v>
      </c>
      <c r="P1534" s="212">
        <v>2</v>
      </c>
      <c r="Q1534" s="212">
        <v>2</v>
      </c>
      <c r="R1534" s="212">
        <v>1</v>
      </c>
    </row>
    <row r="1535" spans="1:18" x14ac:dyDescent="0.25">
      <c r="A1535" s="202"/>
      <c r="B1535" s="202"/>
      <c r="C1535" s="202"/>
      <c r="D1535" s="202"/>
      <c r="E1535" s="202"/>
      <c r="F1535" s="202"/>
      <c r="G1535" s="202"/>
      <c r="H1535" s="202"/>
      <c r="I1535" s="202"/>
      <c r="J1535" s="202"/>
      <c r="K1535" s="202"/>
      <c r="L1535" s="230"/>
      <c r="M1535" s="202"/>
      <c r="N1535" s="202"/>
      <c r="O1535" s="202"/>
      <c r="P1535" s="202"/>
      <c r="Q1535" s="202"/>
      <c r="R1535" s="202"/>
    </row>
    <row r="1536" spans="1:18" x14ac:dyDescent="0.25">
      <c r="A1536" s="511" t="s">
        <v>1177</v>
      </c>
      <c r="B1536" s="511"/>
      <c r="C1536" s="511"/>
      <c r="D1536" s="511"/>
      <c r="E1536" s="511"/>
      <c r="F1536" s="511"/>
      <c r="G1536" s="511"/>
      <c r="H1536" s="511"/>
      <c r="I1536" s="511"/>
      <c r="J1536" s="511"/>
      <c r="K1536" s="511"/>
      <c r="L1536" s="511"/>
      <c r="M1536" s="511"/>
      <c r="N1536" s="511"/>
      <c r="O1536" s="511"/>
      <c r="P1536" s="511"/>
      <c r="Q1536" s="511"/>
      <c r="R1536" s="511"/>
    </row>
    <row r="1537" spans="1:18" x14ac:dyDescent="0.25">
      <c r="A1537" s="202"/>
      <c r="B1537" s="202"/>
      <c r="C1537" s="202"/>
      <c r="D1537" s="202"/>
      <c r="E1537" s="202"/>
      <c r="F1537" s="202"/>
      <c r="G1537" s="202"/>
      <c r="H1537" s="202"/>
      <c r="I1537" s="202"/>
      <c r="J1537" s="202"/>
      <c r="K1537" s="202"/>
      <c r="L1537" s="230"/>
      <c r="M1537" s="202"/>
      <c r="N1537" s="202"/>
      <c r="O1537" s="202"/>
      <c r="P1537" s="202"/>
      <c r="Q1537" s="202"/>
      <c r="R1537" s="202"/>
    </row>
    <row r="1538" spans="1:18" x14ac:dyDescent="0.25">
      <c r="A1538" s="827" t="s">
        <v>11</v>
      </c>
      <c r="B1538" s="827"/>
      <c r="C1538" s="827"/>
      <c r="D1538" s="827"/>
      <c r="E1538" s="827"/>
      <c r="F1538" s="827"/>
      <c r="G1538" s="827"/>
      <c r="H1538" s="827"/>
      <c r="I1538" s="827"/>
      <c r="J1538" s="827"/>
      <c r="K1538" s="827"/>
      <c r="L1538" s="827"/>
      <c r="M1538" s="827"/>
      <c r="N1538" s="827"/>
      <c r="O1538" s="827"/>
      <c r="P1538" s="827"/>
      <c r="Q1538" s="827"/>
      <c r="R1538" s="827"/>
    </row>
    <row r="1539" spans="1:18" s="3" customFormat="1" x14ac:dyDescent="0.25">
      <c r="A1539" s="511" t="s">
        <v>121</v>
      </c>
      <c r="B1539" s="511" t="s">
        <v>12</v>
      </c>
      <c r="C1539" s="511"/>
      <c r="D1539" s="512" t="s">
        <v>13</v>
      </c>
      <c r="E1539" s="464" t="s">
        <v>14</v>
      </c>
      <c r="F1539" s="464" t="s">
        <v>15</v>
      </c>
      <c r="G1539" s="464" t="s">
        <v>16</v>
      </c>
      <c r="H1539" s="464" t="s">
        <v>17</v>
      </c>
      <c r="I1539" s="464"/>
      <c r="J1539" s="464"/>
      <c r="K1539" s="464"/>
      <c r="L1539" s="511" t="s">
        <v>18</v>
      </c>
      <c r="M1539" s="511" t="s">
        <v>19</v>
      </c>
      <c r="N1539" s="511"/>
      <c r="O1539" s="511"/>
      <c r="P1539" s="511"/>
      <c r="Q1539" s="511"/>
      <c r="R1539" s="511"/>
    </row>
    <row r="1540" spans="1:18" s="3" customFormat="1" x14ac:dyDescent="0.25">
      <c r="A1540" s="511"/>
      <c r="B1540" s="511"/>
      <c r="C1540" s="511"/>
      <c r="D1540" s="512"/>
      <c r="E1540" s="464"/>
      <c r="F1540" s="464"/>
      <c r="G1540" s="464"/>
      <c r="H1540" s="84" t="s">
        <v>20</v>
      </c>
      <c r="I1540" s="84" t="s">
        <v>37</v>
      </c>
      <c r="J1540" s="84" t="s">
        <v>21</v>
      </c>
      <c r="K1540" s="84" t="s">
        <v>22</v>
      </c>
      <c r="L1540" s="511"/>
      <c r="M1540" s="511"/>
      <c r="N1540" s="511"/>
      <c r="O1540" s="511"/>
      <c r="P1540" s="511"/>
      <c r="Q1540" s="511"/>
      <c r="R1540" s="511"/>
    </row>
    <row r="1541" spans="1:18" ht="78.75" x14ac:dyDescent="0.25">
      <c r="A1541" s="231" t="s">
        <v>1178</v>
      </c>
      <c r="B1541" s="577"/>
      <c r="C1541" s="577"/>
      <c r="D1541" s="252" t="s">
        <v>1179</v>
      </c>
      <c r="E1541" s="252" t="s">
        <v>1180</v>
      </c>
      <c r="F1541" s="336">
        <v>28883</v>
      </c>
      <c r="G1541" s="336">
        <v>3000</v>
      </c>
      <c r="H1541" s="336">
        <v>750</v>
      </c>
      <c r="I1541" s="336">
        <v>750</v>
      </c>
      <c r="J1541" s="336">
        <v>750</v>
      </c>
      <c r="K1541" s="336">
        <v>750</v>
      </c>
      <c r="L1541" s="213">
        <f>+SUM(C1546)</f>
        <v>1736780</v>
      </c>
      <c r="M1541" s="574"/>
      <c r="N1541" s="574"/>
      <c r="O1541" s="574"/>
      <c r="P1541" s="574"/>
      <c r="Q1541" s="574"/>
      <c r="R1541" s="574"/>
    </row>
    <row r="1542" spans="1:18" x14ac:dyDescent="0.25">
      <c r="A1542" s="231"/>
      <c r="B1542" s="362"/>
      <c r="C1542" s="362"/>
      <c r="D1542" s="252"/>
      <c r="E1542" s="252"/>
      <c r="F1542" s="336"/>
      <c r="G1542" s="336"/>
      <c r="H1542" s="336"/>
      <c r="I1542" s="336"/>
      <c r="J1542" s="336"/>
      <c r="K1542" s="336"/>
      <c r="L1542" s="966"/>
      <c r="M1542" s="337"/>
      <c r="N1542" s="337"/>
      <c r="O1542" s="337"/>
      <c r="P1542" s="337"/>
      <c r="Q1542" s="337"/>
      <c r="R1542" s="337"/>
    </row>
    <row r="1543" spans="1:18" x14ac:dyDescent="0.25">
      <c r="A1543" s="836" t="s">
        <v>165</v>
      </c>
      <c r="B1543" s="836"/>
      <c r="C1543" s="402"/>
      <c r="D1543" s="402"/>
      <c r="E1543" s="402"/>
      <c r="F1543" s="402"/>
      <c r="G1543" s="402"/>
      <c r="H1543" s="402"/>
      <c r="I1543" s="402"/>
      <c r="J1543" s="402"/>
      <c r="K1543" s="402"/>
      <c r="L1543" s="402"/>
      <c r="M1543" s="402"/>
      <c r="N1543" s="402"/>
      <c r="O1543" s="402"/>
      <c r="P1543" s="402"/>
      <c r="Q1543" s="402"/>
      <c r="R1543" s="402"/>
    </row>
    <row r="1544" spans="1:18" s="3" customFormat="1" x14ac:dyDescent="0.25">
      <c r="A1544" s="511" t="s">
        <v>244</v>
      </c>
      <c r="B1544" s="511"/>
      <c r="C1544" s="464" t="s">
        <v>28</v>
      </c>
      <c r="D1544" s="512" t="s">
        <v>29</v>
      </c>
      <c r="E1544" s="512"/>
      <c r="F1544" s="512"/>
      <c r="G1544" s="512"/>
      <c r="H1544" s="512" t="s">
        <v>30</v>
      </c>
      <c r="I1544" s="512"/>
      <c r="J1544" s="512"/>
      <c r="K1544" s="512"/>
      <c r="L1544" s="463" t="s">
        <v>31</v>
      </c>
      <c r="M1544" s="512" t="s">
        <v>32</v>
      </c>
      <c r="N1544" s="512"/>
      <c r="O1544" s="512"/>
      <c r="P1544" s="512"/>
      <c r="Q1544" s="512"/>
      <c r="R1544" s="512"/>
    </row>
    <row r="1545" spans="1:18" s="3" customFormat="1" ht="45" x14ac:dyDescent="0.25">
      <c r="A1545" s="511"/>
      <c r="B1545" s="511"/>
      <c r="C1545" s="464"/>
      <c r="D1545" s="84" t="s">
        <v>33</v>
      </c>
      <c r="E1545" s="84" t="s">
        <v>34</v>
      </c>
      <c r="F1545" s="90" t="s">
        <v>35</v>
      </c>
      <c r="G1545" s="90" t="s">
        <v>36</v>
      </c>
      <c r="H1545" s="84" t="s">
        <v>20</v>
      </c>
      <c r="I1545" s="84" t="s">
        <v>37</v>
      </c>
      <c r="J1545" s="84" t="s">
        <v>21</v>
      </c>
      <c r="K1545" s="84" t="s">
        <v>22</v>
      </c>
      <c r="L1545" s="463"/>
      <c r="M1545" s="91" t="s">
        <v>38</v>
      </c>
      <c r="N1545" s="91" t="s">
        <v>39</v>
      </c>
      <c r="O1545" s="91" t="s">
        <v>40</v>
      </c>
      <c r="P1545" s="91" t="s">
        <v>41</v>
      </c>
      <c r="Q1545" s="91" t="s">
        <v>42</v>
      </c>
      <c r="R1545" s="91" t="s">
        <v>43</v>
      </c>
    </row>
    <row r="1546" spans="1:18" ht="31.5" x14ac:dyDescent="0.25">
      <c r="A1546" s="576" t="s">
        <v>1181</v>
      </c>
      <c r="B1546" s="576"/>
      <c r="C1546" s="528">
        <f>+SUM(G1546:G1574)</f>
        <v>1736780</v>
      </c>
      <c r="D1546" s="339" t="s">
        <v>1182</v>
      </c>
      <c r="E1546" s="343">
        <v>25</v>
      </c>
      <c r="F1546" s="340">
        <v>65</v>
      </c>
      <c r="G1546" s="340">
        <f>+F1546*E1546</f>
        <v>1625</v>
      </c>
      <c r="H1546" s="612" t="s">
        <v>1</v>
      </c>
      <c r="I1546" s="612" t="s">
        <v>1</v>
      </c>
      <c r="J1546" s="612" t="s">
        <v>1</v>
      </c>
      <c r="K1546" s="612" t="s">
        <v>1</v>
      </c>
      <c r="L1546" s="521" t="s">
        <v>1183</v>
      </c>
      <c r="M1546" s="341">
        <v>15</v>
      </c>
      <c r="N1546" s="341" t="s">
        <v>126</v>
      </c>
      <c r="O1546" s="343">
        <v>3</v>
      </c>
      <c r="P1546" s="343">
        <v>9</v>
      </c>
      <c r="Q1546" s="343">
        <v>2</v>
      </c>
      <c r="R1546" s="343">
        <v>1</v>
      </c>
    </row>
    <row r="1547" spans="1:18" x14ac:dyDescent="0.25">
      <c r="A1547" s="576"/>
      <c r="B1547" s="576"/>
      <c r="C1547" s="528"/>
      <c r="D1547" s="339" t="s">
        <v>1184</v>
      </c>
      <c r="E1547" s="343">
        <v>1</v>
      </c>
      <c r="F1547" s="340">
        <v>50000</v>
      </c>
      <c r="G1547" s="340">
        <f t="shared" ref="G1547:G1574" si="110">+F1547*E1547</f>
        <v>50000</v>
      </c>
      <c r="H1547" s="612"/>
      <c r="I1547" s="612"/>
      <c r="J1547" s="612"/>
      <c r="K1547" s="612"/>
      <c r="L1547" s="521"/>
      <c r="M1547" s="341">
        <v>15</v>
      </c>
      <c r="N1547" s="341" t="s">
        <v>126</v>
      </c>
      <c r="O1547" s="343">
        <v>6</v>
      </c>
      <c r="P1547" s="343">
        <v>1</v>
      </c>
      <c r="Q1547" s="343">
        <v>3</v>
      </c>
      <c r="R1547" s="343">
        <v>1</v>
      </c>
    </row>
    <row r="1548" spans="1:18" ht="47.25" x14ac:dyDescent="0.25">
      <c r="A1548" s="576"/>
      <c r="B1548" s="576"/>
      <c r="C1548" s="528"/>
      <c r="D1548" s="339" t="s">
        <v>1185</v>
      </c>
      <c r="E1548" s="343">
        <v>1</v>
      </c>
      <c r="F1548" s="342">
        <v>25000</v>
      </c>
      <c r="G1548" s="340">
        <f t="shared" si="110"/>
        <v>25000</v>
      </c>
      <c r="H1548" s="612"/>
      <c r="I1548" s="612"/>
      <c r="J1548" s="612"/>
      <c r="K1548" s="612"/>
      <c r="L1548" s="521"/>
      <c r="M1548" s="341">
        <v>15</v>
      </c>
      <c r="N1548" s="341" t="s">
        <v>126</v>
      </c>
      <c r="O1548" s="343">
        <v>3</v>
      </c>
      <c r="P1548" s="343">
        <v>9</v>
      </c>
      <c r="Q1548" s="343">
        <v>9</v>
      </c>
      <c r="R1548" s="343">
        <v>1</v>
      </c>
    </row>
    <row r="1549" spans="1:18" x14ac:dyDescent="0.25">
      <c r="A1549" s="576"/>
      <c r="B1549" s="576"/>
      <c r="C1549" s="528"/>
      <c r="D1549" s="339" t="s">
        <v>1186</v>
      </c>
      <c r="E1549" s="343">
        <v>2</v>
      </c>
      <c r="F1549" s="340">
        <v>30000</v>
      </c>
      <c r="G1549" s="340">
        <f t="shared" si="110"/>
        <v>60000</v>
      </c>
      <c r="H1549" s="612"/>
      <c r="I1549" s="612"/>
      <c r="J1549" s="612"/>
      <c r="K1549" s="612"/>
      <c r="L1549" s="521"/>
      <c r="M1549" s="341">
        <v>15</v>
      </c>
      <c r="N1549" s="341" t="s">
        <v>126</v>
      </c>
      <c r="O1549" s="343">
        <v>6</v>
      </c>
      <c r="P1549" s="343">
        <v>1</v>
      </c>
      <c r="Q1549" s="343">
        <v>3</v>
      </c>
      <c r="R1549" s="343">
        <v>1</v>
      </c>
    </row>
    <row r="1550" spans="1:18" x14ac:dyDescent="0.25">
      <c r="A1550" s="576"/>
      <c r="B1550" s="576"/>
      <c r="C1550" s="528"/>
      <c r="D1550" s="339" t="s">
        <v>1187</v>
      </c>
      <c r="E1550" s="343">
        <v>4</v>
      </c>
      <c r="F1550" s="340">
        <v>36000</v>
      </c>
      <c r="G1550" s="340">
        <f t="shared" si="110"/>
        <v>144000</v>
      </c>
      <c r="H1550" s="612"/>
      <c r="I1550" s="612"/>
      <c r="J1550" s="612"/>
      <c r="K1550" s="612"/>
      <c r="L1550" s="521"/>
      <c r="M1550" s="341">
        <v>15</v>
      </c>
      <c r="N1550" s="341" t="s">
        <v>126</v>
      </c>
      <c r="O1550" s="343">
        <v>6</v>
      </c>
      <c r="P1550" s="343">
        <v>1</v>
      </c>
      <c r="Q1550" s="343">
        <v>3</v>
      </c>
      <c r="R1550" s="343">
        <v>1</v>
      </c>
    </row>
    <row r="1551" spans="1:18" x14ac:dyDescent="0.25">
      <c r="A1551" s="576"/>
      <c r="B1551" s="576"/>
      <c r="C1551" s="528"/>
      <c r="D1551" s="339" t="s">
        <v>1188</v>
      </c>
      <c r="E1551" s="343">
        <v>150</v>
      </c>
      <c r="F1551" s="340">
        <v>125</v>
      </c>
      <c r="G1551" s="340">
        <f t="shared" si="110"/>
        <v>18750</v>
      </c>
      <c r="H1551" s="612"/>
      <c r="I1551" s="612"/>
      <c r="J1551" s="612"/>
      <c r="K1551" s="612"/>
      <c r="L1551" s="521"/>
      <c r="M1551" s="343">
        <v>15</v>
      </c>
      <c r="N1551" s="341" t="s">
        <v>126</v>
      </c>
      <c r="O1551" s="343">
        <v>3</v>
      </c>
      <c r="P1551" s="343">
        <v>9</v>
      </c>
      <c r="Q1551" s="343">
        <v>2</v>
      </c>
      <c r="R1551" s="343">
        <v>1</v>
      </c>
    </row>
    <row r="1552" spans="1:18" ht="31.5" x14ac:dyDescent="0.25">
      <c r="A1552" s="576"/>
      <c r="B1552" s="576"/>
      <c r="C1552" s="528"/>
      <c r="D1552" s="339" t="s">
        <v>1189</v>
      </c>
      <c r="E1552" s="343">
        <v>4</v>
      </c>
      <c r="F1552" s="340">
        <v>600</v>
      </c>
      <c r="G1552" s="340">
        <f t="shared" si="110"/>
        <v>2400</v>
      </c>
      <c r="H1552" s="612"/>
      <c r="I1552" s="612"/>
      <c r="J1552" s="612"/>
      <c r="K1552" s="612"/>
      <c r="L1552" s="521"/>
      <c r="M1552" s="343">
        <v>15</v>
      </c>
      <c r="N1552" s="341" t="s">
        <v>126</v>
      </c>
      <c r="O1552" s="343">
        <v>3</v>
      </c>
      <c r="P1552" s="343">
        <v>9</v>
      </c>
      <c r="Q1552" s="343">
        <v>2</v>
      </c>
      <c r="R1552" s="343">
        <v>1</v>
      </c>
    </row>
    <row r="1553" spans="1:18" x14ac:dyDescent="0.25">
      <c r="A1553" s="576"/>
      <c r="B1553" s="576"/>
      <c r="C1553" s="528"/>
      <c r="D1553" s="230" t="s">
        <v>311</v>
      </c>
      <c r="E1553" s="343">
        <v>50</v>
      </c>
      <c r="F1553" s="340">
        <v>55</v>
      </c>
      <c r="G1553" s="340">
        <f t="shared" si="110"/>
        <v>2750</v>
      </c>
      <c r="H1553" s="612"/>
      <c r="I1553" s="612"/>
      <c r="J1553" s="612"/>
      <c r="K1553" s="612"/>
      <c r="L1553" s="521"/>
      <c r="M1553" s="343">
        <v>15</v>
      </c>
      <c r="N1553" s="341" t="s">
        <v>126</v>
      </c>
      <c r="O1553" s="343">
        <v>3</v>
      </c>
      <c r="P1553" s="343">
        <v>9</v>
      </c>
      <c r="Q1553" s="343">
        <v>2</v>
      </c>
      <c r="R1553" s="343">
        <v>1</v>
      </c>
    </row>
    <row r="1554" spans="1:18" ht="31.5" x14ac:dyDescent="0.25">
      <c r="A1554" s="576"/>
      <c r="B1554" s="576"/>
      <c r="C1554" s="528"/>
      <c r="D1554" s="339" t="s">
        <v>1190</v>
      </c>
      <c r="E1554" s="343">
        <v>10</v>
      </c>
      <c r="F1554" s="340">
        <v>475</v>
      </c>
      <c r="G1554" s="340">
        <f t="shared" si="110"/>
        <v>4750</v>
      </c>
      <c r="H1554" s="612"/>
      <c r="I1554" s="612"/>
      <c r="J1554" s="612"/>
      <c r="K1554" s="612"/>
      <c r="L1554" s="521"/>
      <c r="M1554" s="343">
        <v>15</v>
      </c>
      <c r="N1554" s="341" t="s">
        <v>126</v>
      </c>
      <c r="O1554" s="343">
        <v>3</v>
      </c>
      <c r="P1554" s="343">
        <v>9</v>
      </c>
      <c r="Q1554" s="343">
        <v>2</v>
      </c>
      <c r="R1554" s="343">
        <v>1</v>
      </c>
    </row>
    <row r="1555" spans="1:18" ht="31.5" x14ac:dyDescent="0.25">
      <c r="A1555" s="576"/>
      <c r="B1555" s="576"/>
      <c r="C1555" s="528"/>
      <c r="D1555" s="339" t="s">
        <v>1191</v>
      </c>
      <c r="E1555" s="343">
        <v>75</v>
      </c>
      <c r="F1555" s="340">
        <v>380</v>
      </c>
      <c r="G1555" s="340">
        <f t="shared" si="110"/>
        <v>28500</v>
      </c>
      <c r="H1555" s="612"/>
      <c r="I1555" s="612"/>
      <c r="J1555" s="612"/>
      <c r="K1555" s="612"/>
      <c r="L1555" s="521"/>
      <c r="M1555" s="343">
        <v>15</v>
      </c>
      <c r="N1555" s="341" t="s">
        <v>126</v>
      </c>
      <c r="O1555" s="343">
        <v>3</v>
      </c>
      <c r="P1555" s="343">
        <v>9</v>
      </c>
      <c r="Q1555" s="343">
        <v>2</v>
      </c>
      <c r="R1555" s="343">
        <v>1</v>
      </c>
    </row>
    <row r="1556" spans="1:18" ht="31.5" x14ac:dyDescent="0.25">
      <c r="A1556" s="576"/>
      <c r="B1556" s="576"/>
      <c r="C1556" s="528"/>
      <c r="D1556" s="339" t="s">
        <v>1192</v>
      </c>
      <c r="E1556" s="343">
        <v>25</v>
      </c>
      <c r="F1556" s="340">
        <v>85</v>
      </c>
      <c r="G1556" s="340">
        <f t="shared" si="110"/>
        <v>2125</v>
      </c>
      <c r="H1556" s="612"/>
      <c r="I1556" s="612"/>
      <c r="J1556" s="612"/>
      <c r="K1556" s="612"/>
      <c r="L1556" s="521"/>
      <c r="M1556" s="343">
        <v>15</v>
      </c>
      <c r="N1556" s="341" t="s">
        <v>126</v>
      </c>
      <c r="O1556" s="343">
        <v>3</v>
      </c>
      <c r="P1556" s="343">
        <v>9</v>
      </c>
      <c r="Q1556" s="343">
        <v>2</v>
      </c>
      <c r="R1556" s="343">
        <v>1</v>
      </c>
    </row>
    <row r="1557" spans="1:18" ht="31.5" x14ac:dyDescent="0.25">
      <c r="A1557" s="576"/>
      <c r="B1557" s="576"/>
      <c r="C1557" s="528"/>
      <c r="D1557" s="339" t="s">
        <v>1193</v>
      </c>
      <c r="E1557" s="343">
        <v>75</v>
      </c>
      <c r="F1557" s="340">
        <v>360</v>
      </c>
      <c r="G1557" s="340">
        <f t="shared" si="110"/>
        <v>27000</v>
      </c>
      <c r="H1557" s="612"/>
      <c r="I1557" s="612"/>
      <c r="J1557" s="612"/>
      <c r="K1557" s="612"/>
      <c r="L1557" s="521"/>
      <c r="M1557" s="343">
        <v>15</v>
      </c>
      <c r="N1557" s="341" t="s">
        <v>126</v>
      </c>
      <c r="O1557" s="343">
        <v>3</v>
      </c>
      <c r="P1557" s="343">
        <v>9</v>
      </c>
      <c r="Q1557" s="343">
        <v>2</v>
      </c>
      <c r="R1557" s="343">
        <v>1</v>
      </c>
    </row>
    <row r="1558" spans="1:18" x14ac:dyDescent="0.25">
      <c r="A1558" s="576"/>
      <c r="B1558" s="576"/>
      <c r="C1558" s="528"/>
      <c r="D1558" s="339" t="s">
        <v>1194</v>
      </c>
      <c r="E1558" s="343">
        <v>5</v>
      </c>
      <c r="F1558" s="340">
        <v>356</v>
      </c>
      <c r="G1558" s="340">
        <f t="shared" si="110"/>
        <v>1780</v>
      </c>
      <c r="H1558" s="612"/>
      <c r="I1558" s="612"/>
      <c r="J1558" s="612"/>
      <c r="K1558" s="612"/>
      <c r="L1558" s="521"/>
      <c r="M1558" s="343">
        <v>15</v>
      </c>
      <c r="N1558" s="341" t="s">
        <v>126</v>
      </c>
      <c r="O1558" s="343">
        <v>3</v>
      </c>
      <c r="P1558" s="343">
        <v>9</v>
      </c>
      <c r="Q1558" s="343">
        <v>2</v>
      </c>
      <c r="R1558" s="343">
        <v>1</v>
      </c>
    </row>
    <row r="1559" spans="1:18" ht="47.25" x14ac:dyDescent="0.25">
      <c r="A1559" s="576"/>
      <c r="B1559" s="576"/>
      <c r="C1559" s="528"/>
      <c r="D1559" s="339" t="s">
        <v>1195</v>
      </c>
      <c r="E1559" s="343">
        <v>30</v>
      </c>
      <c r="F1559" s="340">
        <v>45</v>
      </c>
      <c r="G1559" s="340">
        <f t="shared" si="110"/>
        <v>1350</v>
      </c>
      <c r="H1559" s="612"/>
      <c r="I1559" s="612"/>
      <c r="J1559" s="612"/>
      <c r="K1559" s="612"/>
      <c r="L1559" s="521"/>
      <c r="M1559" s="343">
        <v>15</v>
      </c>
      <c r="N1559" s="341" t="s">
        <v>126</v>
      </c>
      <c r="O1559" s="343">
        <v>3</v>
      </c>
      <c r="P1559" s="343">
        <v>9</v>
      </c>
      <c r="Q1559" s="343">
        <v>2</v>
      </c>
      <c r="R1559" s="343">
        <v>1</v>
      </c>
    </row>
    <row r="1560" spans="1:18" ht="31.5" x14ac:dyDescent="0.25">
      <c r="A1560" s="576"/>
      <c r="B1560" s="576"/>
      <c r="C1560" s="528"/>
      <c r="D1560" s="339" t="s">
        <v>1196</v>
      </c>
      <c r="E1560" s="343">
        <v>100</v>
      </c>
      <c r="F1560" s="340">
        <v>25</v>
      </c>
      <c r="G1560" s="340">
        <f t="shared" si="110"/>
        <v>2500</v>
      </c>
      <c r="H1560" s="612"/>
      <c r="I1560" s="612"/>
      <c r="J1560" s="612"/>
      <c r="K1560" s="612"/>
      <c r="L1560" s="521"/>
      <c r="M1560" s="343">
        <v>15</v>
      </c>
      <c r="N1560" s="341" t="s">
        <v>126</v>
      </c>
      <c r="O1560" s="343">
        <v>3</v>
      </c>
      <c r="P1560" s="343">
        <v>9</v>
      </c>
      <c r="Q1560" s="343">
        <v>2</v>
      </c>
      <c r="R1560" s="343">
        <v>1</v>
      </c>
    </row>
    <row r="1561" spans="1:18" x14ac:dyDescent="0.25">
      <c r="A1561" s="576"/>
      <c r="B1561" s="576"/>
      <c r="C1561" s="528"/>
      <c r="D1561" s="339" t="s">
        <v>1197</v>
      </c>
      <c r="E1561" s="343">
        <v>10</v>
      </c>
      <c r="F1561" s="340">
        <v>125</v>
      </c>
      <c r="G1561" s="340">
        <f t="shared" si="110"/>
        <v>1250</v>
      </c>
      <c r="H1561" s="612"/>
      <c r="I1561" s="612"/>
      <c r="J1561" s="612"/>
      <c r="K1561" s="612"/>
      <c r="L1561" s="521"/>
      <c r="M1561" s="343">
        <v>15</v>
      </c>
      <c r="N1561" s="341" t="s">
        <v>126</v>
      </c>
      <c r="O1561" s="343">
        <v>3</v>
      </c>
      <c r="P1561" s="343">
        <v>9</v>
      </c>
      <c r="Q1561" s="343">
        <v>2</v>
      </c>
      <c r="R1561" s="343">
        <v>1</v>
      </c>
    </row>
    <row r="1562" spans="1:18" x14ac:dyDescent="0.25">
      <c r="A1562" s="576"/>
      <c r="B1562" s="576"/>
      <c r="C1562" s="528"/>
      <c r="D1562" s="339" t="s">
        <v>1198</v>
      </c>
      <c r="E1562" s="343">
        <v>10</v>
      </c>
      <c r="F1562" s="340">
        <v>125</v>
      </c>
      <c r="G1562" s="340">
        <f t="shared" si="110"/>
        <v>1250</v>
      </c>
      <c r="H1562" s="612"/>
      <c r="I1562" s="612"/>
      <c r="J1562" s="612"/>
      <c r="K1562" s="612"/>
      <c r="L1562" s="521"/>
      <c r="M1562" s="343">
        <v>15</v>
      </c>
      <c r="N1562" s="341" t="s">
        <v>126</v>
      </c>
      <c r="O1562" s="343">
        <v>3</v>
      </c>
      <c r="P1562" s="343">
        <v>9</v>
      </c>
      <c r="Q1562" s="343">
        <v>2</v>
      </c>
      <c r="R1562" s="343">
        <v>1</v>
      </c>
    </row>
    <row r="1563" spans="1:18" ht="63" x14ac:dyDescent="0.25">
      <c r="A1563" s="576"/>
      <c r="B1563" s="576"/>
      <c r="C1563" s="528"/>
      <c r="D1563" s="339" t="s">
        <v>1199</v>
      </c>
      <c r="E1563" s="128">
        <v>150</v>
      </c>
      <c r="F1563" s="340">
        <v>175</v>
      </c>
      <c r="G1563" s="340">
        <f t="shared" si="110"/>
        <v>26250</v>
      </c>
      <c r="H1563" s="612"/>
      <c r="I1563" s="612"/>
      <c r="J1563" s="612"/>
      <c r="K1563" s="612"/>
      <c r="L1563" s="521"/>
      <c r="M1563" s="343">
        <v>15</v>
      </c>
      <c r="N1563" s="341" t="s">
        <v>126</v>
      </c>
      <c r="O1563" s="343">
        <v>3</v>
      </c>
      <c r="P1563" s="343">
        <v>9</v>
      </c>
      <c r="Q1563" s="343">
        <v>1</v>
      </c>
      <c r="R1563" s="343">
        <v>1</v>
      </c>
    </row>
    <row r="1564" spans="1:18" ht="94.5" x14ac:dyDescent="0.25">
      <c r="A1564" s="576"/>
      <c r="B1564" s="576"/>
      <c r="C1564" s="528"/>
      <c r="D1564" s="339" t="s">
        <v>1200</v>
      </c>
      <c r="E1564" s="182">
        <v>200</v>
      </c>
      <c r="F1564" s="183">
        <v>175</v>
      </c>
      <c r="G1564" s="340">
        <f t="shared" si="110"/>
        <v>35000</v>
      </c>
      <c r="H1564" s="612"/>
      <c r="I1564" s="612"/>
      <c r="J1564" s="612"/>
      <c r="K1564" s="612"/>
      <c r="L1564" s="521"/>
      <c r="M1564" s="343">
        <v>15</v>
      </c>
      <c r="N1564" s="341" t="s">
        <v>126</v>
      </c>
      <c r="O1564" s="343">
        <v>3</v>
      </c>
      <c r="P1564" s="343">
        <v>9</v>
      </c>
      <c r="Q1564" s="343">
        <v>2</v>
      </c>
      <c r="R1564" s="343">
        <v>1</v>
      </c>
    </row>
    <row r="1565" spans="1:18" ht="94.5" x14ac:dyDescent="0.25">
      <c r="A1565" s="576"/>
      <c r="B1565" s="576"/>
      <c r="C1565" s="528"/>
      <c r="D1565" s="339" t="s">
        <v>1201</v>
      </c>
      <c r="E1565" s="182">
        <v>600</v>
      </c>
      <c r="F1565" s="183">
        <v>75</v>
      </c>
      <c r="G1565" s="340">
        <f t="shared" si="110"/>
        <v>45000</v>
      </c>
      <c r="H1565" s="612"/>
      <c r="I1565" s="612"/>
      <c r="J1565" s="612"/>
      <c r="K1565" s="612"/>
      <c r="L1565" s="521"/>
      <c r="M1565" s="343">
        <v>15</v>
      </c>
      <c r="N1565" s="341" t="s">
        <v>126</v>
      </c>
      <c r="O1565" s="343">
        <v>3</v>
      </c>
      <c r="P1565" s="343">
        <v>2</v>
      </c>
      <c r="Q1565" s="343">
        <v>2</v>
      </c>
      <c r="R1565" s="343">
        <v>1</v>
      </c>
    </row>
    <row r="1566" spans="1:18" ht="47.25" x14ac:dyDescent="0.25">
      <c r="A1566" s="576"/>
      <c r="B1566" s="576"/>
      <c r="C1566" s="528"/>
      <c r="D1566" s="339" t="s">
        <v>1202</v>
      </c>
      <c r="E1566" s="182">
        <v>3000</v>
      </c>
      <c r="F1566" s="183">
        <v>32</v>
      </c>
      <c r="G1566" s="340">
        <f t="shared" si="110"/>
        <v>96000</v>
      </c>
      <c r="H1566" s="612"/>
      <c r="I1566" s="612"/>
      <c r="J1566" s="612"/>
      <c r="K1566" s="612"/>
      <c r="L1566" s="521"/>
      <c r="M1566" s="343">
        <v>15</v>
      </c>
      <c r="N1566" s="341" t="s">
        <v>126</v>
      </c>
      <c r="O1566" s="343">
        <v>2</v>
      </c>
      <c r="P1566" s="343">
        <v>2</v>
      </c>
      <c r="Q1566" s="343">
        <v>2</v>
      </c>
      <c r="R1566" s="343">
        <v>1</v>
      </c>
    </row>
    <row r="1567" spans="1:18" ht="47.25" x14ac:dyDescent="0.25">
      <c r="A1567" s="576"/>
      <c r="B1567" s="576"/>
      <c r="C1567" s="528"/>
      <c r="D1567" s="339" t="s">
        <v>1203</v>
      </c>
      <c r="E1567" s="182">
        <v>3000</v>
      </c>
      <c r="F1567" s="183">
        <v>32</v>
      </c>
      <c r="G1567" s="340">
        <f t="shared" si="110"/>
        <v>96000</v>
      </c>
      <c r="H1567" s="612"/>
      <c r="I1567" s="612"/>
      <c r="J1567" s="612"/>
      <c r="K1567" s="612"/>
      <c r="L1567" s="521"/>
      <c r="M1567" s="343">
        <v>15</v>
      </c>
      <c r="N1567" s="341" t="s">
        <v>126</v>
      </c>
      <c r="O1567" s="343">
        <v>2</v>
      </c>
      <c r="P1567" s="343">
        <v>2</v>
      </c>
      <c r="Q1567" s="343">
        <v>2</v>
      </c>
      <c r="R1567" s="343">
        <v>1</v>
      </c>
    </row>
    <row r="1568" spans="1:18" ht="78.75" x14ac:dyDescent="0.25">
      <c r="A1568" s="576"/>
      <c r="B1568" s="576"/>
      <c r="C1568" s="528"/>
      <c r="D1568" s="339" t="s">
        <v>1204</v>
      </c>
      <c r="E1568" s="182">
        <v>3000</v>
      </c>
      <c r="F1568" s="183">
        <v>32</v>
      </c>
      <c r="G1568" s="340">
        <f t="shared" si="110"/>
        <v>96000</v>
      </c>
      <c r="H1568" s="612"/>
      <c r="I1568" s="612"/>
      <c r="J1568" s="612"/>
      <c r="K1568" s="612"/>
      <c r="L1568" s="521"/>
      <c r="M1568" s="343">
        <v>15</v>
      </c>
      <c r="N1568" s="341" t="s">
        <v>126</v>
      </c>
      <c r="O1568" s="343">
        <v>2</v>
      </c>
      <c r="P1568" s="343">
        <v>2</v>
      </c>
      <c r="Q1568" s="343">
        <v>2</v>
      </c>
      <c r="R1568" s="343">
        <v>1</v>
      </c>
    </row>
    <row r="1569" spans="1:18" ht="63" x14ac:dyDescent="0.25">
      <c r="A1569" s="576"/>
      <c r="B1569" s="576"/>
      <c r="C1569" s="528"/>
      <c r="D1569" s="339" t="s">
        <v>1205</v>
      </c>
      <c r="E1569" s="182">
        <v>3000</v>
      </c>
      <c r="F1569" s="183">
        <v>32</v>
      </c>
      <c r="G1569" s="340">
        <f t="shared" si="110"/>
        <v>96000</v>
      </c>
      <c r="H1569" s="612"/>
      <c r="I1569" s="612"/>
      <c r="J1569" s="612"/>
      <c r="K1569" s="612"/>
      <c r="L1569" s="521"/>
      <c r="M1569" s="343">
        <v>15</v>
      </c>
      <c r="N1569" s="341" t="s">
        <v>126</v>
      </c>
      <c r="O1569" s="343">
        <v>2</v>
      </c>
      <c r="P1569" s="343">
        <v>2</v>
      </c>
      <c r="Q1569" s="343">
        <v>2</v>
      </c>
      <c r="R1569" s="343">
        <v>1</v>
      </c>
    </row>
    <row r="1570" spans="1:18" ht="63" x14ac:dyDescent="0.25">
      <c r="A1570" s="576"/>
      <c r="B1570" s="576"/>
      <c r="C1570" s="528"/>
      <c r="D1570" s="339" t="s">
        <v>1206</v>
      </c>
      <c r="E1570" s="182">
        <v>3000</v>
      </c>
      <c r="F1570" s="183">
        <v>32</v>
      </c>
      <c r="G1570" s="340">
        <f t="shared" si="110"/>
        <v>96000</v>
      </c>
      <c r="H1570" s="612"/>
      <c r="I1570" s="612"/>
      <c r="J1570" s="612"/>
      <c r="K1570" s="612"/>
      <c r="L1570" s="521"/>
      <c r="M1570" s="343">
        <v>15</v>
      </c>
      <c r="N1570" s="341" t="s">
        <v>126</v>
      </c>
      <c r="O1570" s="343">
        <v>2</v>
      </c>
      <c r="P1570" s="343">
        <v>2</v>
      </c>
      <c r="Q1570" s="343">
        <v>2</v>
      </c>
      <c r="R1570" s="343">
        <v>1</v>
      </c>
    </row>
    <row r="1571" spans="1:18" ht="47.25" x14ac:dyDescent="0.25">
      <c r="A1571" s="576"/>
      <c r="B1571" s="576"/>
      <c r="C1571" s="528"/>
      <c r="D1571" s="339" t="s">
        <v>1207</v>
      </c>
      <c r="E1571" s="182">
        <v>1</v>
      </c>
      <c r="F1571" s="183">
        <v>150000</v>
      </c>
      <c r="G1571" s="340">
        <f t="shared" si="110"/>
        <v>150000</v>
      </c>
      <c r="H1571" s="612"/>
      <c r="I1571" s="612"/>
      <c r="J1571" s="612"/>
      <c r="K1571" s="612"/>
      <c r="L1571" s="521"/>
      <c r="M1571" s="343">
        <v>15</v>
      </c>
      <c r="N1571" s="341" t="s">
        <v>126</v>
      </c>
      <c r="O1571" s="343">
        <v>2</v>
      </c>
      <c r="P1571" s="343">
        <v>7</v>
      </c>
      <c r="Q1571" s="343">
        <v>1</v>
      </c>
      <c r="R1571" s="343">
        <v>5</v>
      </c>
    </row>
    <row r="1572" spans="1:18" ht="47.25" x14ac:dyDescent="0.25">
      <c r="A1572" s="576"/>
      <c r="B1572" s="576"/>
      <c r="C1572" s="528"/>
      <c r="D1572" s="230" t="s">
        <v>1208</v>
      </c>
      <c r="E1572" s="128">
        <v>192</v>
      </c>
      <c r="F1572" s="183">
        <v>250</v>
      </c>
      <c r="G1572" s="340">
        <f t="shared" si="110"/>
        <v>48000</v>
      </c>
      <c r="H1572" s="612"/>
      <c r="I1572" s="612"/>
      <c r="J1572" s="612"/>
      <c r="K1572" s="612"/>
      <c r="L1572" s="521"/>
      <c r="M1572" s="343">
        <v>15</v>
      </c>
      <c r="N1572" s="341" t="s">
        <v>126</v>
      </c>
      <c r="O1572" s="343">
        <v>3</v>
      </c>
      <c r="P1572" s="343">
        <v>7</v>
      </c>
      <c r="Q1572" s="343">
        <v>1</v>
      </c>
      <c r="R1572" s="343">
        <v>2</v>
      </c>
    </row>
    <row r="1573" spans="1:18" ht="31.5" x14ac:dyDescent="0.25">
      <c r="A1573" s="576"/>
      <c r="B1573" s="576"/>
      <c r="C1573" s="528"/>
      <c r="D1573" s="230" t="s">
        <v>1209</v>
      </c>
      <c r="E1573" s="182">
        <v>2160</v>
      </c>
      <c r="F1573" s="183">
        <v>250</v>
      </c>
      <c r="G1573" s="340">
        <f t="shared" si="110"/>
        <v>540000</v>
      </c>
      <c r="H1573" s="612"/>
      <c r="I1573" s="612"/>
      <c r="J1573" s="612"/>
      <c r="K1573" s="612"/>
      <c r="L1573" s="521"/>
      <c r="M1573" s="343">
        <v>15</v>
      </c>
      <c r="N1573" s="341" t="s">
        <v>126</v>
      </c>
      <c r="O1573" s="343">
        <v>3</v>
      </c>
      <c r="P1573" s="343">
        <v>7</v>
      </c>
      <c r="Q1573" s="343">
        <v>1</v>
      </c>
      <c r="R1573" s="343">
        <v>2</v>
      </c>
    </row>
    <row r="1574" spans="1:18" ht="63" x14ac:dyDescent="0.25">
      <c r="A1574" s="576"/>
      <c r="B1574" s="576"/>
      <c r="C1574" s="528"/>
      <c r="D1574" s="230" t="s">
        <v>1210</v>
      </c>
      <c r="E1574" s="128">
        <v>150</v>
      </c>
      <c r="F1574" s="183">
        <v>250</v>
      </c>
      <c r="G1574" s="340">
        <f t="shared" si="110"/>
        <v>37500</v>
      </c>
      <c r="H1574" s="612"/>
      <c r="I1574" s="612"/>
      <c r="J1574" s="612"/>
      <c r="K1574" s="612"/>
      <c r="L1574" s="521"/>
      <c r="M1574" s="343">
        <v>15</v>
      </c>
      <c r="N1574" s="341" t="s">
        <v>126</v>
      </c>
      <c r="O1574" s="343">
        <v>3</v>
      </c>
      <c r="P1574" s="343">
        <v>7</v>
      </c>
      <c r="Q1574" s="343">
        <v>1</v>
      </c>
      <c r="R1574" s="343">
        <v>2</v>
      </c>
    </row>
    <row r="1575" spans="1:18" x14ac:dyDescent="0.25">
      <c r="A1575" s="118"/>
      <c r="B1575" s="118"/>
      <c r="C1575" s="374"/>
      <c r="D1575" s="230"/>
      <c r="E1575" s="128"/>
      <c r="F1575" s="374"/>
      <c r="G1575" s="349"/>
      <c r="H1575" s="967"/>
      <c r="I1575" s="967"/>
      <c r="J1575" s="967"/>
      <c r="K1575" s="967"/>
      <c r="L1575" s="94"/>
      <c r="M1575" s="343"/>
      <c r="N1575" s="341"/>
      <c r="O1575" s="343"/>
      <c r="P1575" s="343"/>
      <c r="Q1575" s="343"/>
      <c r="R1575" s="343"/>
    </row>
    <row r="1576" spans="1:18" x14ac:dyDescent="0.25">
      <c r="A1576" s="827" t="s">
        <v>435</v>
      </c>
      <c r="B1576" s="827"/>
      <c r="C1576" s="827"/>
      <c r="D1576" s="827"/>
      <c r="E1576" s="827"/>
      <c r="F1576" s="827"/>
      <c r="G1576" s="827"/>
      <c r="H1576" s="827"/>
      <c r="I1576" s="827"/>
      <c r="J1576" s="827"/>
      <c r="K1576" s="827"/>
      <c r="L1576" s="827"/>
      <c r="M1576" s="827"/>
      <c r="N1576" s="827"/>
      <c r="O1576" s="827"/>
      <c r="P1576" s="827"/>
      <c r="Q1576" s="827"/>
      <c r="R1576" s="827"/>
    </row>
    <row r="1577" spans="1:18" x14ac:dyDescent="0.25">
      <c r="A1577" s="511" t="s">
        <v>121</v>
      </c>
      <c r="B1577" s="511" t="s">
        <v>12</v>
      </c>
      <c r="C1577" s="511"/>
      <c r="D1577" s="512" t="s">
        <v>13</v>
      </c>
      <c r="E1577" s="464" t="s">
        <v>14</v>
      </c>
      <c r="F1577" s="464" t="s">
        <v>15</v>
      </c>
      <c r="G1577" s="464" t="s">
        <v>16</v>
      </c>
      <c r="H1577" s="464" t="s">
        <v>17</v>
      </c>
      <c r="I1577" s="464"/>
      <c r="J1577" s="464"/>
      <c r="K1577" s="464"/>
      <c r="L1577" s="511" t="s">
        <v>18</v>
      </c>
      <c r="M1577" s="511" t="s">
        <v>19</v>
      </c>
      <c r="N1577" s="511"/>
      <c r="O1577" s="511"/>
      <c r="P1577" s="511"/>
      <c r="Q1577" s="511"/>
      <c r="R1577" s="511"/>
    </row>
    <row r="1578" spans="1:18" x14ac:dyDescent="0.25">
      <c r="A1578" s="511"/>
      <c r="B1578" s="511"/>
      <c r="C1578" s="511"/>
      <c r="D1578" s="512"/>
      <c r="E1578" s="464"/>
      <c r="F1578" s="464"/>
      <c r="G1578" s="464"/>
      <c r="H1578" s="84" t="s">
        <v>20</v>
      </c>
      <c r="I1578" s="84" t="s">
        <v>37</v>
      </c>
      <c r="J1578" s="84" t="s">
        <v>21</v>
      </c>
      <c r="K1578" s="84" t="s">
        <v>22</v>
      </c>
      <c r="L1578" s="511"/>
      <c r="M1578" s="511"/>
      <c r="N1578" s="511"/>
      <c r="O1578" s="511"/>
      <c r="P1578" s="511"/>
      <c r="Q1578" s="511"/>
      <c r="R1578" s="511"/>
    </row>
    <row r="1579" spans="1:18" ht="72" customHeight="1" x14ac:dyDescent="0.25">
      <c r="A1579" s="99" t="s">
        <v>1211</v>
      </c>
      <c r="B1579" s="461" t="s">
        <v>1212</v>
      </c>
      <c r="C1579" s="461"/>
      <c r="D1579" s="94" t="s">
        <v>1213</v>
      </c>
      <c r="E1579" s="118" t="s">
        <v>1214</v>
      </c>
      <c r="F1579" s="336">
        <v>1167</v>
      </c>
      <c r="G1579" s="343">
        <v>90</v>
      </c>
      <c r="H1579" s="94">
        <v>60</v>
      </c>
      <c r="I1579" s="94">
        <v>30</v>
      </c>
      <c r="J1579" s="94"/>
      <c r="K1579" s="94"/>
      <c r="L1579" s="340">
        <f>+SUM(C1584:C1612)</f>
        <v>1079352.8</v>
      </c>
      <c r="M1579" s="574"/>
      <c r="N1579" s="574"/>
      <c r="O1579" s="574"/>
      <c r="P1579" s="574"/>
      <c r="Q1579" s="574"/>
      <c r="R1579" s="574"/>
    </row>
    <row r="1580" spans="1:18" x14ac:dyDescent="0.25">
      <c r="A1580" s="118"/>
      <c r="B1580" s="94"/>
      <c r="C1580" s="94"/>
      <c r="D1580" s="94"/>
      <c r="E1580" s="118"/>
      <c r="F1580" s="336"/>
      <c r="G1580" s="343"/>
      <c r="H1580" s="94"/>
      <c r="I1580" s="94"/>
      <c r="J1580" s="94"/>
      <c r="K1580" s="94"/>
      <c r="L1580" s="349"/>
      <c r="M1580" s="337"/>
      <c r="N1580" s="337"/>
      <c r="O1580" s="337"/>
      <c r="P1580" s="337"/>
      <c r="Q1580" s="337"/>
      <c r="R1580" s="337"/>
    </row>
    <row r="1581" spans="1:18" x14ac:dyDescent="0.25">
      <c r="A1581" s="827" t="s">
        <v>165</v>
      </c>
      <c r="B1581" s="827"/>
      <c r="C1581" s="827"/>
      <c r="D1581" s="827"/>
      <c r="E1581" s="827"/>
      <c r="F1581" s="827"/>
      <c r="G1581" s="827"/>
      <c r="H1581" s="827"/>
      <c r="I1581" s="827"/>
      <c r="J1581" s="827"/>
      <c r="K1581" s="827"/>
      <c r="L1581" s="827"/>
      <c r="M1581" s="827"/>
      <c r="N1581" s="827"/>
      <c r="O1581" s="827"/>
      <c r="P1581" s="827"/>
      <c r="Q1581" s="827"/>
      <c r="R1581" s="827"/>
    </row>
    <row r="1582" spans="1:18" x14ac:dyDescent="0.25">
      <c r="A1582" s="463" t="s">
        <v>27</v>
      </c>
      <c r="B1582" s="463"/>
      <c r="C1582" s="464" t="s">
        <v>28</v>
      </c>
      <c r="D1582" s="512" t="s">
        <v>29</v>
      </c>
      <c r="E1582" s="512"/>
      <c r="F1582" s="512"/>
      <c r="G1582" s="512"/>
      <c r="H1582" s="512" t="s">
        <v>30</v>
      </c>
      <c r="I1582" s="512"/>
      <c r="J1582" s="512"/>
      <c r="K1582" s="512"/>
      <c r="L1582" s="463" t="s">
        <v>31</v>
      </c>
      <c r="M1582" s="512" t="s">
        <v>32</v>
      </c>
      <c r="N1582" s="512"/>
      <c r="O1582" s="512"/>
      <c r="P1582" s="512"/>
      <c r="Q1582" s="512"/>
      <c r="R1582" s="512"/>
    </row>
    <row r="1583" spans="1:18" ht="45" x14ac:dyDescent="0.25">
      <c r="A1583" s="463"/>
      <c r="B1583" s="463"/>
      <c r="C1583" s="464"/>
      <c r="D1583" s="90" t="s">
        <v>33</v>
      </c>
      <c r="E1583" s="84" t="s">
        <v>34</v>
      </c>
      <c r="F1583" s="90" t="s">
        <v>35</v>
      </c>
      <c r="G1583" s="90" t="s">
        <v>36</v>
      </c>
      <c r="H1583" s="84" t="s">
        <v>20</v>
      </c>
      <c r="I1583" s="84" t="s">
        <v>37</v>
      </c>
      <c r="J1583" s="84" t="s">
        <v>21</v>
      </c>
      <c r="K1583" s="84" t="s">
        <v>22</v>
      </c>
      <c r="L1583" s="463"/>
      <c r="M1583" s="91" t="s">
        <v>38</v>
      </c>
      <c r="N1583" s="91" t="s">
        <v>39</v>
      </c>
      <c r="O1583" s="91" t="s">
        <v>40</v>
      </c>
      <c r="P1583" s="91" t="s">
        <v>41</v>
      </c>
      <c r="Q1583" s="91" t="s">
        <v>42</v>
      </c>
      <c r="R1583" s="91" t="s">
        <v>43</v>
      </c>
    </row>
    <row r="1584" spans="1:18" ht="31.5" x14ac:dyDescent="0.25">
      <c r="A1584" s="496" t="s">
        <v>1215</v>
      </c>
      <c r="B1584" s="496"/>
      <c r="C1584" s="497">
        <f>+SUM(G1584:G1593)</f>
        <v>511926.4</v>
      </c>
      <c r="D1584" s="121" t="s">
        <v>1216</v>
      </c>
      <c r="E1584" s="269">
        <v>240</v>
      </c>
      <c r="F1584" s="263">
        <v>450</v>
      </c>
      <c r="G1584" s="274">
        <f>+E1584*F1584</f>
        <v>108000</v>
      </c>
      <c r="H1584" s="575" t="s">
        <v>1</v>
      </c>
      <c r="I1584" s="575" t="s">
        <v>1</v>
      </c>
      <c r="J1584" s="575"/>
      <c r="K1584" s="575"/>
      <c r="L1584" s="575" t="s">
        <v>1183</v>
      </c>
      <c r="M1584" s="336">
        <v>15</v>
      </c>
      <c r="N1584" s="344" t="s">
        <v>126</v>
      </c>
      <c r="O1584" s="336">
        <v>3</v>
      </c>
      <c r="P1584" s="336">
        <v>1</v>
      </c>
      <c r="Q1584" s="336">
        <v>1</v>
      </c>
      <c r="R1584" s="336">
        <v>1</v>
      </c>
    </row>
    <row r="1585" spans="1:18" ht="31.5" x14ac:dyDescent="0.25">
      <c r="A1585" s="496"/>
      <c r="B1585" s="496"/>
      <c r="C1585" s="497"/>
      <c r="D1585" s="345" t="s">
        <v>1217</v>
      </c>
      <c r="E1585" s="269">
        <v>240</v>
      </c>
      <c r="F1585" s="263">
        <v>750</v>
      </c>
      <c r="G1585" s="274">
        <f t="shared" ref="G1585:G1612" si="111">+E1585*F1585</f>
        <v>180000</v>
      </c>
      <c r="H1585" s="575"/>
      <c r="I1585" s="575"/>
      <c r="J1585" s="575"/>
      <c r="K1585" s="575"/>
      <c r="L1585" s="575"/>
      <c r="M1585" s="336">
        <v>15</v>
      </c>
      <c r="N1585" s="344" t="s">
        <v>126</v>
      </c>
      <c r="O1585" s="336">
        <v>3</v>
      </c>
      <c r="P1585" s="336">
        <v>1</v>
      </c>
      <c r="Q1585" s="336">
        <v>1</v>
      </c>
      <c r="R1585" s="336">
        <v>1</v>
      </c>
    </row>
    <row r="1586" spans="1:18" ht="31.5" x14ac:dyDescent="0.25">
      <c r="A1586" s="496"/>
      <c r="B1586" s="496"/>
      <c r="C1586" s="497"/>
      <c r="D1586" s="339" t="s">
        <v>1218</v>
      </c>
      <c r="E1586" s="269">
        <v>6</v>
      </c>
      <c r="F1586" s="346">
        <v>24000</v>
      </c>
      <c r="G1586" s="274">
        <f t="shared" si="111"/>
        <v>144000</v>
      </c>
      <c r="H1586" s="575"/>
      <c r="I1586" s="575"/>
      <c r="J1586" s="575"/>
      <c r="K1586" s="575"/>
      <c r="L1586" s="575"/>
      <c r="M1586" s="336">
        <v>15</v>
      </c>
      <c r="N1586" s="344" t="s">
        <v>126</v>
      </c>
      <c r="O1586" s="336">
        <v>2</v>
      </c>
      <c r="P1586" s="336">
        <v>8</v>
      </c>
      <c r="Q1586" s="336">
        <v>7</v>
      </c>
      <c r="R1586" s="336">
        <v>4</v>
      </c>
    </row>
    <row r="1587" spans="1:18" ht="47.25" x14ac:dyDescent="0.25">
      <c r="A1587" s="496"/>
      <c r="B1587" s="496"/>
      <c r="C1587" s="497"/>
      <c r="D1587" s="347" t="s">
        <v>1219</v>
      </c>
      <c r="E1587" s="128">
        <v>6</v>
      </c>
      <c r="F1587" s="183">
        <v>3000</v>
      </c>
      <c r="G1587" s="274">
        <f t="shared" si="111"/>
        <v>18000</v>
      </c>
      <c r="H1587" s="575"/>
      <c r="I1587" s="575"/>
      <c r="J1587" s="575"/>
      <c r="K1587" s="575"/>
      <c r="L1587" s="575"/>
      <c r="M1587" s="336">
        <v>15</v>
      </c>
      <c r="N1587" s="344" t="s">
        <v>126</v>
      </c>
      <c r="O1587" s="336">
        <v>2</v>
      </c>
      <c r="P1587" s="336">
        <v>3</v>
      </c>
      <c r="Q1587" s="336">
        <v>1</v>
      </c>
      <c r="R1587" s="336">
        <v>1</v>
      </c>
    </row>
    <row r="1588" spans="1:18" ht="31.5" x14ac:dyDescent="0.25">
      <c r="A1588" s="496"/>
      <c r="B1588" s="496"/>
      <c r="C1588" s="497"/>
      <c r="D1588" s="348" t="s">
        <v>1220</v>
      </c>
      <c r="E1588" s="128">
        <v>6</v>
      </c>
      <c r="F1588" s="274">
        <v>2500</v>
      </c>
      <c r="G1588" s="274">
        <f t="shared" si="111"/>
        <v>15000</v>
      </c>
      <c r="H1588" s="575"/>
      <c r="I1588" s="575"/>
      <c r="J1588" s="575"/>
      <c r="K1588" s="575"/>
      <c r="L1588" s="575"/>
      <c r="M1588" s="336">
        <v>15</v>
      </c>
      <c r="N1588" s="344" t="s">
        <v>126</v>
      </c>
      <c r="O1588" s="336">
        <v>2</v>
      </c>
      <c r="P1588" s="336">
        <v>3</v>
      </c>
      <c r="Q1588" s="336">
        <v>1</v>
      </c>
      <c r="R1588" s="336">
        <v>1</v>
      </c>
    </row>
    <row r="1589" spans="1:18" ht="63" x14ac:dyDescent="0.25">
      <c r="A1589" s="496"/>
      <c r="B1589" s="496"/>
      <c r="C1589" s="497"/>
      <c r="D1589" s="99" t="s">
        <v>1221</v>
      </c>
      <c r="E1589" s="128">
        <v>175</v>
      </c>
      <c r="F1589" s="274">
        <v>250</v>
      </c>
      <c r="G1589" s="274">
        <f t="shared" si="111"/>
        <v>43750</v>
      </c>
      <c r="H1589" s="575"/>
      <c r="I1589" s="575"/>
      <c r="J1589" s="575"/>
      <c r="K1589" s="575"/>
      <c r="L1589" s="575"/>
      <c r="M1589" s="336">
        <v>15</v>
      </c>
      <c r="N1589" s="344" t="s">
        <v>126</v>
      </c>
      <c r="O1589" s="343">
        <v>3</v>
      </c>
      <c r="P1589" s="343">
        <v>7</v>
      </c>
      <c r="Q1589" s="343">
        <v>1</v>
      </c>
      <c r="R1589" s="343">
        <v>1</v>
      </c>
    </row>
    <row r="1590" spans="1:18" x14ac:dyDescent="0.25">
      <c r="A1590" s="496"/>
      <c r="B1590" s="496"/>
      <c r="C1590" s="497"/>
      <c r="D1590" s="348" t="s">
        <v>1222</v>
      </c>
      <c r="E1590" s="128">
        <v>120</v>
      </c>
      <c r="F1590" s="274">
        <v>5.41</v>
      </c>
      <c r="G1590" s="274">
        <f t="shared" si="111"/>
        <v>649.20000000000005</v>
      </c>
      <c r="H1590" s="575"/>
      <c r="I1590" s="575"/>
      <c r="J1590" s="575"/>
      <c r="K1590" s="575"/>
      <c r="L1590" s="575"/>
      <c r="M1590" s="336">
        <v>15</v>
      </c>
      <c r="N1590" s="344" t="s">
        <v>126</v>
      </c>
      <c r="O1590" s="336">
        <v>3</v>
      </c>
      <c r="P1590" s="336">
        <v>9</v>
      </c>
      <c r="Q1590" s="336">
        <v>2</v>
      </c>
      <c r="R1590" s="336">
        <v>1</v>
      </c>
    </row>
    <row r="1591" spans="1:18" x14ac:dyDescent="0.25">
      <c r="A1591" s="496"/>
      <c r="B1591" s="496"/>
      <c r="C1591" s="497"/>
      <c r="D1591" s="348" t="s">
        <v>1223</v>
      </c>
      <c r="E1591" s="128">
        <v>120</v>
      </c>
      <c r="F1591" s="274">
        <v>3.56</v>
      </c>
      <c r="G1591" s="274">
        <f t="shared" si="111"/>
        <v>427.2</v>
      </c>
      <c r="H1591" s="575"/>
      <c r="I1591" s="575"/>
      <c r="J1591" s="575"/>
      <c r="K1591" s="575"/>
      <c r="L1591" s="575"/>
      <c r="M1591" s="336">
        <v>15</v>
      </c>
      <c r="N1591" s="344" t="s">
        <v>126</v>
      </c>
      <c r="O1591" s="336">
        <v>3</v>
      </c>
      <c r="P1591" s="336">
        <v>9</v>
      </c>
      <c r="Q1591" s="336">
        <v>2</v>
      </c>
      <c r="R1591" s="336">
        <v>1</v>
      </c>
    </row>
    <row r="1592" spans="1:18" x14ac:dyDescent="0.25">
      <c r="A1592" s="496"/>
      <c r="B1592" s="496"/>
      <c r="C1592" s="497"/>
      <c r="D1592" s="348" t="s">
        <v>1224</v>
      </c>
      <c r="E1592" s="128">
        <v>120</v>
      </c>
      <c r="F1592" s="274">
        <v>6.25</v>
      </c>
      <c r="G1592" s="274">
        <f t="shared" si="111"/>
        <v>750</v>
      </c>
      <c r="H1592" s="575"/>
      <c r="I1592" s="575"/>
      <c r="J1592" s="575"/>
      <c r="K1592" s="575"/>
      <c r="L1592" s="575"/>
      <c r="M1592" s="336">
        <v>15</v>
      </c>
      <c r="N1592" s="344" t="s">
        <v>126</v>
      </c>
      <c r="O1592" s="336">
        <v>3</v>
      </c>
      <c r="P1592" s="336">
        <v>9</v>
      </c>
      <c r="Q1592" s="336">
        <v>2</v>
      </c>
      <c r="R1592" s="336">
        <v>1</v>
      </c>
    </row>
    <row r="1593" spans="1:18" x14ac:dyDescent="0.25">
      <c r="A1593" s="496"/>
      <c r="B1593" s="496"/>
      <c r="C1593" s="497"/>
      <c r="D1593" s="348" t="s">
        <v>1225</v>
      </c>
      <c r="E1593" s="128">
        <v>30</v>
      </c>
      <c r="F1593" s="274">
        <v>45</v>
      </c>
      <c r="G1593" s="274">
        <f t="shared" si="111"/>
        <v>1350</v>
      </c>
      <c r="H1593" s="575"/>
      <c r="I1593" s="575"/>
      <c r="J1593" s="575"/>
      <c r="K1593" s="575"/>
      <c r="L1593" s="575"/>
      <c r="M1593" s="336">
        <v>15</v>
      </c>
      <c r="N1593" s="344" t="s">
        <v>126</v>
      </c>
      <c r="O1593" s="336">
        <v>3</v>
      </c>
      <c r="P1593" s="336">
        <v>9</v>
      </c>
      <c r="Q1593" s="336">
        <v>2</v>
      </c>
      <c r="R1593" s="336">
        <v>1</v>
      </c>
    </row>
    <row r="1594" spans="1:18" ht="31.5" x14ac:dyDescent="0.25">
      <c r="A1594" s="468" t="s">
        <v>1226</v>
      </c>
      <c r="B1594" s="468"/>
      <c r="C1594" s="525">
        <f>+SUM(G1594:G1598)</f>
        <v>99750</v>
      </c>
      <c r="D1594" s="348" t="s">
        <v>1216</v>
      </c>
      <c r="E1594" s="128">
        <v>40</v>
      </c>
      <c r="F1594" s="340">
        <v>450</v>
      </c>
      <c r="G1594" s="274">
        <f t="shared" si="111"/>
        <v>18000</v>
      </c>
      <c r="H1594" s="575" t="s">
        <v>1</v>
      </c>
      <c r="I1594" s="575"/>
      <c r="J1594" s="575"/>
      <c r="K1594" s="575"/>
      <c r="L1594" s="575" t="s">
        <v>456</v>
      </c>
      <c r="M1594" s="343">
        <v>15</v>
      </c>
      <c r="N1594" s="341" t="s">
        <v>126</v>
      </c>
      <c r="O1594" s="343">
        <v>3</v>
      </c>
      <c r="P1594" s="343">
        <v>1</v>
      </c>
      <c r="Q1594" s="343">
        <v>1</v>
      </c>
      <c r="R1594" s="343">
        <v>1</v>
      </c>
    </row>
    <row r="1595" spans="1:18" x14ac:dyDescent="0.25">
      <c r="A1595" s="468"/>
      <c r="B1595" s="468"/>
      <c r="C1595" s="525"/>
      <c r="D1595" s="348" t="s">
        <v>1002</v>
      </c>
      <c r="E1595" s="128">
        <v>175</v>
      </c>
      <c r="F1595" s="340">
        <v>250</v>
      </c>
      <c r="G1595" s="274">
        <f t="shared" si="111"/>
        <v>43750</v>
      </c>
      <c r="H1595" s="575"/>
      <c r="I1595" s="575"/>
      <c r="J1595" s="575"/>
      <c r="K1595" s="575"/>
      <c r="L1595" s="575"/>
      <c r="M1595" s="343">
        <v>15</v>
      </c>
      <c r="N1595" s="341" t="s">
        <v>126</v>
      </c>
      <c r="O1595" s="343">
        <v>3</v>
      </c>
      <c r="P1595" s="343">
        <v>7</v>
      </c>
      <c r="Q1595" s="343">
        <v>1</v>
      </c>
      <c r="R1595" s="343">
        <v>1</v>
      </c>
    </row>
    <row r="1596" spans="1:18" x14ac:dyDescent="0.25">
      <c r="A1596" s="468"/>
      <c r="B1596" s="468"/>
      <c r="C1596" s="525"/>
      <c r="D1596" s="348" t="s">
        <v>1227</v>
      </c>
      <c r="E1596" s="128">
        <v>40</v>
      </c>
      <c r="F1596" s="340">
        <v>150</v>
      </c>
      <c r="G1596" s="274">
        <f t="shared" si="111"/>
        <v>6000</v>
      </c>
      <c r="H1596" s="575"/>
      <c r="I1596" s="575"/>
      <c r="J1596" s="575"/>
      <c r="K1596" s="575"/>
      <c r="L1596" s="575"/>
      <c r="M1596" s="343">
        <v>15</v>
      </c>
      <c r="N1596" s="341" t="s">
        <v>126</v>
      </c>
      <c r="O1596" s="343">
        <v>2</v>
      </c>
      <c r="P1596" s="343">
        <v>8</v>
      </c>
      <c r="Q1596" s="343">
        <v>6</v>
      </c>
      <c r="R1596" s="343">
        <v>1</v>
      </c>
    </row>
    <row r="1597" spans="1:18" x14ac:dyDescent="0.25">
      <c r="A1597" s="468"/>
      <c r="B1597" s="468"/>
      <c r="C1597" s="525"/>
      <c r="D1597" s="348" t="s">
        <v>1228</v>
      </c>
      <c r="E1597" s="128">
        <v>40</v>
      </c>
      <c r="F1597" s="340">
        <v>250</v>
      </c>
      <c r="G1597" s="274">
        <f t="shared" si="111"/>
        <v>10000</v>
      </c>
      <c r="H1597" s="575"/>
      <c r="I1597" s="575"/>
      <c r="J1597" s="575"/>
      <c r="K1597" s="575"/>
      <c r="L1597" s="575"/>
      <c r="M1597" s="343">
        <v>15</v>
      </c>
      <c r="N1597" s="341" t="s">
        <v>126</v>
      </c>
      <c r="O1597" s="343">
        <v>2</v>
      </c>
      <c r="P1597" s="343">
        <v>8</v>
      </c>
      <c r="Q1597" s="343">
        <v>6</v>
      </c>
      <c r="R1597" s="343">
        <v>1</v>
      </c>
    </row>
    <row r="1598" spans="1:18" ht="31.5" x14ac:dyDescent="0.25">
      <c r="A1598" s="468"/>
      <c r="B1598" s="468"/>
      <c r="C1598" s="525"/>
      <c r="D1598" s="348" t="s">
        <v>1229</v>
      </c>
      <c r="E1598" s="128">
        <v>40</v>
      </c>
      <c r="F1598" s="340">
        <v>550</v>
      </c>
      <c r="G1598" s="274">
        <f t="shared" si="111"/>
        <v>22000</v>
      </c>
      <c r="H1598" s="575"/>
      <c r="I1598" s="575"/>
      <c r="J1598" s="575"/>
      <c r="K1598" s="575"/>
      <c r="L1598" s="575"/>
      <c r="M1598" s="343">
        <v>15</v>
      </c>
      <c r="N1598" s="341" t="s">
        <v>126</v>
      </c>
      <c r="O1598" s="343">
        <v>2</v>
      </c>
      <c r="P1598" s="343">
        <v>8</v>
      </c>
      <c r="Q1598" s="343">
        <v>6</v>
      </c>
      <c r="R1598" s="343">
        <v>1</v>
      </c>
    </row>
    <row r="1599" spans="1:18" ht="31.5" x14ac:dyDescent="0.25">
      <c r="A1599" s="468" t="s">
        <v>1230</v>
      </c>
      <c r="B1599" s="468"/>
      <c r="C1599" s="525">
        <f>+SUM(G1599:G1603)</f>
        <v>99750</v>
      </c>
      <c r="D1599" s="348" t="s">
        <v>1216</v>
      </c>
      <c r="E1599" s="128">
        <v>40</v>
      </c>
      <c r="F1599" s="340">
        <v>450</v>
      </c>
      <c r="G1599" s="274">
        <f t="shared" si="111"/>
        <v>18000</v>
      </c>
      <c r="H1599" s="790"/>
      <c r="I1599" s="575"/>
      <c r="J1599" s="575" t="s">
        <v>1</v>
      </c>
      <c r="K1599" s="575"/>
      <c r="L1599" s="575" t="s">
        <v>247</v>
      </c>
      <c r="M1599" s="343">
        <v>15</v>
      </c>
      <c r="N1599" s="341" t="s">
        <v>126</v>
      </c>
      <c r="O1599" s="343">
        <v>3</v>
      </c>
      <c r="P1599" s="343">
        <v>1</v>
      </c>
      <c r="Q1599" s="343">
        <v>1</v>
      </c>
      <c r="R1599" s="343">
        <v>1</v>
      </c>
    </row>
    <row r="1600" spans="1:18" x14ac:dyDescent="0.25">
      <c r="A1600" s="468"/>
      <c r="B1600" s="468"/>
      <c r="C1600" s="525"/>
      <c r="D1600" s="348" t="s">
        <v>1231</v>
      </c>
      <c r="E1600" s="128">
        <v>175</v>
      </c>
      <c r="F1600" s="340">
        <v>250</v>
      </c>
      <c r="G1600" s="274">
        <f t="shared" si="111"/>
        <v>43750</v>
      </c>
      <c r="H1600" s="790"/>
      <c r="I1600" s="575"/>
      <c r="J1600" s="575"/>
      <c r="K1600" s="575"/>
      <c r="L1600" s="575"/>
      <c r="M1600" s="343">
        <v>15</v>
      </c>
      <c r="N1600" s="341" t="s">
        <v>126</v>
      </c>
      <c r="O1600" s="343">
        <v>3</v>
      </c>
      <c r="P1600" s="343">
        <v>7</v>
      </c>
      <c r="Q1600" s="343">
        <v>1</v>
      </c>
      <c r="R1600" s="343">
        <v>1</v>
      </c>
    </row>
    <row r="1601" spans="1:18" x14ac:dyDescent="0.25">
      <c r="A1601" s="468"/>
      <c r="B1601" s="468"/>
      <c r="C1601" s="525"/>
      <c r="D1601" s="348" t="s">
        <v>1227</v>
      </c>
      <c r="E1601" s="128">
        <v>40</v>
      </c>
      <c r="F1601" s="340">
        <v>150</v>
      </c>
      <c r="G1601" s="274">
        <f t="shared" si="111"/>
        <v>6000</v>
      </c>
      <c r="H1601" s="790"/>
      <c r="I1601" s="575"/>
      <c r="J1601" s="575"/>
      <c r="K1601" s="575"/>
      <c r="L1601" s="575"/>
      <c r="M1601" s="343">
        <v>15</v>
      </c>
      <c r="N1601" s="341" t="s">
        <v>126</v>
      </c>
      <c r="O1601" s="343">
        <v>2</v>
      </c>
      <c r="P1601" s="343">
        <v>8</v>
      </c>
      <c r="Q1601" s="343">
        <v>6</v>
      </c>
      <c r="R1601" s="343">
        <v>1</v>
      </c>
    </row>
    <row r="1602" spans="1:18" x14ac:dyDescent="0.25">
      <c r="A1602" s="468"/>
      <c r="B1602" s="468"/>
      <c r="C1602" s="525"/>
      <c r="D1602" s="348" t="s">
        <v>1232</v>
      </c>
      <c r="E1602" s="128">
        <v>40</v>
      </c>
      <c r="F1602" s="340">
        <v>250</v>
      </c>
      <c r="G1602" s="274">
        <f t="shared" si="111"/>
        <v>10000</v>
      </c>
      <c r="H1602" s="790"/>
      <c r="I1602" s="575"/>
      <c r="J1602" s="575"/>
      <c r="K1602" s="575"/>
      <c r="L1602" s="575"/>
      <c r="M1602" s="343">
        <v>15</v>
      </c>
      <c r="N1602" s="341" t="s">
        <v>126</v>
      </c>
      <c r="O1602" s="343">
        <v>2</v>
      </c>
      <c r="P1602" s="343">
        <v>8</v>
      </c>
      <c r="Q1602" s="343">
        <v>6</v>
      </c>
      <c r="R1602" s="343">
        <v>1</v>
      </c>
    </row>
    <row r="1603" spans="1:18" ht="31.5" x14ac:dyDescent="0.25">
      <c r="A1603" s="468"/>
      <c r="B1603" s="468"/>
      <c r="C1603" s="525"/>
      <c r="D1603" s="348" t="s">
        <v>1229</v>
      </c>
      <c r="E1603" s="128">
        <v>40</v>
      </c>
      <c r="F1603" s="340">
        <v>550</v>
      </c>
      <c r="G1603" s="274">
        <f t="shared" si="111"/>
        <v>22000</v>
      </c>
      <c r="H1603" s="790"/>
      <c r="I1603" s="575"/>
      <c r="J1603" s="575"/>
      <c r="K1603" s="575"/>
      <c r="L1603" s="575"/>
      <c r="M1603" s="343">
        <v>15</v>
      </c>
      <c r="N1603" s="341" t="s">
        <v>1233</v>
      </c>
      <c r="O1603" s="343">
        <v>2</v>
      </c>
      <c r="P1603" s="343">
        <v>8</v>
      </c>
      <c r="Q1603" s="343">
        <v>6</v>
      </c>
      <c r="R1603" s="343">
        <v>1</v>
      </c>
    </row>
    <row r="1604" spans="1:18" x14ac:dyDescent="0.25">
      <c r="A1604" s="516" t="s">
        <v>1234</v>
      </c>
      <c r="B1604" s="516"/>
      <c r="C1604" s="497">
        <f>+SUM(G1604:G1612)</f>
        <v>367926.4</v>
      </c>
      <c r="D1604" s="230" t="s">
        <v>81</v>
      </c>
      <c r="E1604" s="269">
        <v>240</v>
      </c>
      <c r="F1604" s="274">
        <v>450</v>
      </c>
      <c r="G1604" s="274">
        <f t="shared" si="111"/>
        <v>108000</v>
      </c>
      <c r="H1604" s="575"/>
      <c r="I1604" s="575"/>
      <c r="J1604" s="575" t="s">
        <v>1</v>
      </c>
      <c r="K1604" s="575" t="s">
        <v>1</v>
      </c>
      <c r="L1604" s="575" t="s">
        <v>247</v>
      </c>
      <c r="M1604" s="336">
        <v>15</v>
      </c>
      <c r="N1604" s="344" t="s">
        <v>126</v>
      </c>
      <c r="O1604" s="336">
        <v>3</v>
      </c>
      <c r="P1604" s="336">
        <v>1</v>
      </c>
      <c r="Q1604" s="336">
        <v>1</v>
      </c>
      <c r="R1604" s="336">
        <v>1</v>
      </c>
    </row>
    <row r="1605" spans="1:18" ht="31.5" x14ac:dyDescent="0.25">
      <c r="A1605" s="516"/>
      <c r="B1605" s="516"/>
      <c r="C1605" s="497"/>
      <c r="D1605" s="345" t="s">
        <v>1217</v>
      </c>
      <c r="E1605" s="269">
        <v>240</v>
      </c>
      <c r="F1605" s="274">
        <v>750</v>
      </c>
      <c r="G1605" s="274">
        <f t="shared" si="111"/>
        <v>180000</v>
      </c>
      <c r="H1605" s="575"/>
      <c r="I1605" s="575"/>
      <c r="J1605" s="575"/>
      <c r="K1605" s="575"/>
      <c r="L1605" s="575"/>
      <c r="M1605" s="336">
        <v>15</v>
      </c>
      <c r="N1605" s="344" t="s">
        <v>126</v>
      </c>
      <c r="O1605" s="336">
        <v>3</v>
      </c>
      <c r="P1605" s="336">
        <v>1</v>
      </c>
      <c r="Q1605" s="336">
        <v>1</v>
      </c>
      <c r="R1605" s="336">
        <v>1</v>
      </c>
    </row>
    <row r="1606" spans="1:18" ht="47.25" x14ac:dyDescent="0.25">
      <c r="A1606" s="516"/>
      <c r="B1606" s="516"/>
      <c r="C1606" s="497"/>
      <c r="D1606" s="347" t="s">
        <v>1235</v>
      </c>
      <c r="E1606" s="128">
        <v>6</v>
      </c>
      <c r="F1606" s="274">
        <v>3000</v>
      </c>
      <c r="G1606" s="274">
        <f t="shared" si="111"/>
        <v>18000</v>
      </c>
      <c r="H1606" s="575"/>
      <c r="I1606" s="575"/>
      <c r="J1606" s="575"/>
      <c r="K1606" s="575"/>
      <c r="L1606" s="575"/>
      <c r="M1606" s="336">
        <v>15</v>
      </c>
      <c r="N1606" s="344" t="s">
        <v>126</v>
      </c>
      <c r="O1606" s="343">
        <v>2</v>
      </c>
      <c r="P1606" s="343">
        <v>3</v>
      </c>
      <c r="Q1606" s="343">
        <v>1</v>
      </c>
      <c r="R1606" s="343">
        <v>1</v>
      </c>
    </row>
    <row r="1607" spans="1:18" ht="31.5" x14ac:dyDescent="0.25">
      <c r="A1607" s="516"/>
      <c r="B1607" s="516"/>
      <c r="C1607" s="497"/>
      <c r="D1607" s="348" t="s">
        <v>1236</v>
      </c>
      <c r="E1607" s="128">
        <v>6</v>
      </c>
      <c r="F1607" s="274">
        <v>2500</v>
      </c>
      <c r="G1607" s="274">
        <f t="shared" si="111"/>
        <v>15000</v>
      </c>
      <c r="H1607" s="575"/>
      <c r="I1607" s="575"/>
      <c r="J1607" s="575"/>
      <c r="K1607" s="575"/>
      <c r="L1607" s="575"/>
      <c r="M1607" s="336">
        <v>15</v>
      </c>
      <c r="N1607" s="344" t="s">
        <v>126</v>
      </c>
      <c r="O1607" s="343">
        <v>2</v>
      </c>
      <c r="P1607" s="343">
        <v>3</v>
      </c>
      <c r="Q1607" s="343">
        <v>1</v>
      </c>
      <c r="R1607" s="343">
        <v>1</v>
      </c>
    </row>
    <row r="1608" spans="1:18" x14ac:dyDescent="0.25">
      <c r="A1608" s="516"/>
      <c r="B1608" s="516"/>
      <c r="C1608" s="497"/>
      <c r="D1608" s="99" t="s">
        <v>85</v>
      </c>
      <c r="E1608" s="128">
        <v>175</v>
      </c>
      <c r="F1608" s="274">
        <v>250</v>
      </c>
      <c r="G1608" s="274">
        <f t="shared" si="111"/>
        <v>43750</v>
      </c>
      <c r="H1608" s="575"/>
      <c r="I1608" s="575"/>
      <c r="J1608" s="575"/>
      <c r="K1608" s="575"/>
      <c r="L1608" s="575"/>
      <c r="M1608" s="336">
        <v>15</v>
      </c>
      <c r="N1608" s="344" t="s">
        <v>126</v>
      </c>
      <c r="O1608" s="343">
        <v>3</v>
      </c>
      <c r="P1608" s="343">
        <v>7</v>
      </c>
      <c r="Q1608" s="343">
        <v>1</v>
      </c>
      <c r="R1608" s="343">
        <v>1</v>
      </c>
    </row>
    <row r="1609" spans="1:18" x14ac:dyDescent="0.25">
      <c r="A1609" s="516"/>
      <c r="B1609" s="516"/>
      <c r="C1609" s="497"/>
      <c r="D1609" s="348" t="s">
        <v>1222</v>
      </c>
      <c r="E1609" s="128">
        <v>120</v>
      </c>
      <c r="F1609" s="274">
        <v>5.41</v>
      </c>
      <c r="G1609" s="274">
        <f t="shared" si="111"/>
        <v>649.20000000000005</v>
      </c>
      <c r="H1609" s="575"/>
      <c r="I1609" s="575"/>
      <c r="J1609" s="575"/>
      <c r="K1609" s="575"/>
      <c r="L1609" s="575"/>
      <c r="M1609" s="336">
        <v>15</v>
      </c>
      <c r="N1609" s="344" t="s">
        <v>126</v>
      </c>
      <c r="O1609" s="336">
        <v>3</v>
      </c>
      <c r="P1609" s="336">
        <v>9</v>
      </c>
      <c r="Q1609" s="336">
        <v>2</v>
      </c>
      <c r="R1609" s="336">
        <v>1</v>
      </c>
    </row>
    <row r="1610" spans="1:18" x14ac:dyDescent="0.25">
      <c r="A1610" s="516"/>
      <c r="B1610" s="516"/>
      <c r="C1610" s="497"/>
      <c r="D1610" s="348" t="s">
        <v>1223</v>
      </c>
      <c r="E1610" s="128">
        <v>120</v>
      </c>
      <c r="F1610" s="274">
        <v>3.56</v>
      </c>
      <c r="G1610" s="274">
        <f t="shared" si="111"/>
        <v>427.2</v>
      </c>
      <c r="H1610" s="575"/>
      <c r="I1610" s="575"/>
      <c r="J1610" s="575"/>
      <c r="K1610" s="575"/>
      <c r="L1610" s="575"/>
      <c r="M1610" s="336">
        <v>15</v>
      </c>
      <c r="N1610" s="344" t="s">
        <v>126</v>
      </c>
      <c r="O1610" s="336">
        <v>3</v>
      </c>
      <c r="P1610" s="336">
        <v>9</v>
      </c>
      <c r="Q1610" s="336">
        <v>2</v>
      </c>
      <c r="R1610" s="336">
        <v>1</v>
      </c>
    </row>
    <row r="1611" spans="1:18" x14ac:dyDescent="0.25">
      <c r="A1611" s="516"/>
      <c r="B1611" s="516"/>
      <c r="C1611" s="497"/>
      <c r="D1611" s="348" t="s">
        <v>1224</v>
      </c>
      <c r="E1611" s="128">
        <v>120</v>
      </c>
      <c r="F1611" s="274">
        <v>6.25</v>
      </c>
      <c r="G1611" s="274">
        <f t="shared" si="111"/>
        <v>750</v>
      </c>
      <c r="H1611" s="575"/>
      <c r="I1611" s="575"/>
      <c r="J1611" s="575"/>
      <c r="K1611" s="575"/>
      <c r="L1611" s="575"/>
      <c r="M1611" s="336">
        <v>15</v>
      </c>
      <c r="N1611" s="344" t="s">
        <v>126</v>
      </c>
      <c r="O1611" s="336">
        <v>3</v>
      </c>
      <c r="P1611" s="336">
        <v>9</v>
      </c>
      <c r="Q1611" s="336">
        <v>2</v>
      </c>
      <c r="R1611" s="336">
        <v>1</v>
      </c>
    </row>
    <row r="1612" spans="1:18" x14ac:dyDescent="0.25">
      <c r="A1612" s="516"/>
      <c r="B1612" s="516"/>
      <c r="C1612" s="497"/>
      <c r="D1612" s="348" t="s">
        <v>1225</v>
      </c>
      <c r="E1612" s="128">
        <v>30</v>
      </c>
      <c r="F1612" s="274">
        <v>45</v>
      </c>
      <c r="G1612" s="274">
        <f t="shared" si="111"/>
        <v>1350</v>
      </c>
      <c r="H1612" s="575"/>
      <c r="I1612" s="575"/>
      <c r="J1612" s="575"/>
      <c r="K1612" s="575"/>
      <c r="L1612" s="575"/>
      <c r="M1612" s="336">
        <v>15</v>
      </c>
      <c r="N1612" s="344" t="s">
        <v>126</v>
      </c>
      <c r="O1612" s="336">
        <v>3</v>
      </c>
      <c r="P1612" s="336">
        <v>9</v>
      </c>
      <c r="Q1612" s="336">
        <v>2</v>
      </c>
      <c r="R1612" s="336">
        <v>1</v>
      </c>
    </row>
    <row r="1613" spans="1:18" x14ac:dyDescent="0.25">
      <c r="A1613" s="118"/>
      <c r="B1613" s="118"/>
      <c r="C1613" s="374"/>
      <c r="D1613" s="230"/>
      <c r="E1613" s="128"/>
      <c r="F1613" s="374"/>
      <c r="G1613" s="349"/>
      <c r="H1613" s="967"/>
      <c r="I1613" s="967"/>
      <c r="J1613" s="967"/>
      <c r="K1613" s="967"/>
      <c r="L1613" s="94"/>
      <c r="M1613" s="343"/>
      <c r="N1613" s="341"/>
      <c r="O1613" s="343"/>
      <c r="P1613" s="343"/>
      <c r="Q1613" s="343"/>
      <c r="R1613" s="343"/>
    </row>
    <row r="1614" spans="1:18" x14ac:dyDescent="0.25">
      <c r="A1614" s="827" t="s">
        <v>435</v>
      </c>
      <c r="B1614" s="827"/>
      <c r="C1614" s="827"/>
      <c r="D1614" s="827"/>
      <c r="E1614" s="827"/>
      <c r="F1614" s="827"/>
      <c r="G1614" s="827"/>
      <c r="H1614" s="827"/>
      <c r="I1614" s="827"/>
      <c r="J1614" s="827"/>
      <c r="K1614" s="827"/>
      <c r="L1614" s="827"/>
      <c r="M1614" s="827"/>
      <c r="N1614" s="827"/>
      <c r="O1614" s="827"/>
      <c r="P1614" s="827"/>
      <c r="Q1614" s="827"/>
      <c r="R1614" s="827"/>
    </row>
    <row r="1615" spans="1:18" x14ac:dyDescent="0.25">
      <c r="A1615" s="463" t="s">
        <v>121</v>
      </c>
      <c r="B1615" s="463" t="s">
        <v>12</v>
      </c>
      <c r="C1615" s="463"/>
      <c r="D1615" s="464" t="s">
        <v>13</v>
      </c>
      <c r="E1615" s="464" t="s">
        <v>14</v>
      </c>
      <c r="F1615" s="464" t="s">
        <v>15</v>
      </c>
      <c r="G1615" s="464" t="s">
        <v>16</v>
      </c>
      <c r="H1615" s="464" t="s">
        <v>17</v>
      </c>
      <c r="I1615" s="464"/>
      <c r="J1615" s="464"/>
      <c r="K1615" s="464"/>
      <c r="L1615" s="463" t="s">
        <v>18</v>
      </c>
      <c r="M1615" s="463" t="s">
        <v>19</v>
      </c>
      <c r="N1615" s="463"/>
      <c r="O1615" s="463"/>
      <c r="P1615" s="463"/>
      <c r="Q1615" s="463"/>
      <c r="R1615" s="463"/>
    </row>
    <row r="1616" spans="1:18" x14ac:dyDescent="0.25">
      <c r="A1616" s="463"/>
      <c r="B1616" s="463"/>
      <c r="C1616" s="463"/>
      <c r="D1616" s="464"/>
      <c r="E1616" s="464"/>
      <c r="F1616" s="464"/>
      <c r="G1616" s="464"/>
      <c r="H1616" s="90" t="s">
        <v>20</v>
      </c>
      <c r="I1616" s="90" t="s">
        <v>37</v>
      </c>
      <c r="J1616" s="90" t="s">
        <v>21</v>
      </c>
      <c r="K1616" s="90" t="s">
        <v>22</v>
      </c>
      <c r="L1616" s="463"/>
      <c r="M1616" s="463"/>
      <c r="N1616" s="463"/>
      <c r="O1616" s="463"/>
      <c r="P1616" s="463"/>
      <c r="Q1616" s="463"/>
      <c r="R1616" s="463"/>
    </row>
    <row r="1617" spans="1:18" ht="33.75" customHeight="1" x14ac:dyDescent="0.25">
      <c r="A1617" s="123" t="s">
        <v>1237</v>
      </c>
      <c r="B1617" s="461" t="s">
        <v>1238</v>
      </c>
      <c r="C1617" s="461"/>
      <c r="D1617" s="343" t="s">
        <v>1239</v>
      </c>
      <c r="E1617" s="343" t="s">
        <v>1240</v>
      </c>
      <c r="F1617" s="343">
        <v>0</v>
      </c>
      <c r="G1617" s="343" t="s">
        <v>1241</v>
      </c>
      <c r="H1617" s="343" t="s">
        <v>1</v>
      </c>
      <c r="I1617" s="343"/>
      <c r="J1617" s="343"/>
      <c r="K1617" s="343"/>
      <c r="L1617" s="349">
        <f>+SUM(C1622)</f>
        <v>871000</v>
      </c>
      <c r="M1617" s="574"/>
      <c r="N1617" s="574"/>
      <c r="O1617" s="574"/>
      <c r="P1617" s="574"/>
      <c r="Q1617" s="574"/>
      <c r="R1617" s="574"/>
    </row>
    <row r="1618" spans="1:18" x14ac:dyDescent="0.25">
      <c r="A1618" s="118"/>
      <c r="B1618" s="94"/>
      <c r="C1618" s="94"/>
      <c r="D1618" s="94"/>
      <c r="E1618" s="118"/>
      <c r="F1618" s="336"/>
      <c r="G1618" s="343"/>
      <c r="H1618" s="94"/>
      <c r="I1618" s="94"/>
      <c r="J1618" s="94"/>
      <c r="K1618" s="94"/>
      <c r="L1618" s="349"/>
      <c r="M1618" s="337"/>
      <c r="N1618" s="337"/>
      <c r="O1618" s="337"/>
      <c r="P1618" s="337"/>
      <c r="Q1618" s="337"/>
      <c r="R1618" s="337"/>
    </row>
    <row r="1619" spans="1:18" x14ac:dyDescent="0.25">
      <c r="A1619" s="827" t="s">
        <v>165</v>
      </c>
      <c r="B1619" s="827"/>
      <c r="C1619" s="827"/>
      <c r="D1619" s="827"/>
      <c r="E1619" s="827"/>
      <c r="F1619" s="827"/>
      <c r="G1619" s="827"/>
      <c r="H1619" s="827"/>
      <c r="I1619" s="827"/>
      <c r="J1619" s="827"/>
      <c r="K1619" s="827"/>
      <c r="L1619" s="827"/>
      <c r="M1619" s="827"/>
      <c r="N1619" s="827"/>
      <c r="O1619" s="827"/>
      <c r="P1619" s="827"/>
      <c r="Q1619" s="827"/>
      <c r="R1619" s="827"/>
    </row>
    <row r="1620" spans="1:18" x14ac:dyDescent="0.25">
      <c r="A1620" s="463" t="s">
        <v>27</v>
      </c>
      <c r="B1620" s="463"/>
      <c r="C1620" s="464" t="s">
        <v>28</v>
      </c>
      <c r="D1620" s="464" t="s">
        <v>29</v>
      </c>
      <c r="E1620" s="464"/>
      <c r="F1620" s="464"/>
      <c r="G1620" s="464"/>
      <c r="H1620" s="464" t="s">
        <v>30</v>
      </c>
      <c r="I1620" s="464"/>
      <c r="J1620" s="464"/>
      <c r="K1620" s="464"/>
      <c r="L1620" s="463" t="s">
        <v>31</v>
      </c>
      <c r="M1620" s="464" t="s">
        <v>32</v>
      </c>
      <c r="N1620" s="464"/>
      <c r="O1620" s="464"/>
      <c r="P1620" s="464"/>
      <c r="Q1620" s="464"/>
      <c r="R1620" s="464"/>
    </row>
    <row r="1621" spans="1:18" ht="57" customHeight="1" x14ac:dyDescent="0.25">
      <c r="A1621" s="463"/>
      <c r="B1621" s="463"/>
      <c r="C1621" s="464"/>
      <c r="D1621" s="90" t="s">
        <v>33</v>
      </c>
      <c r="E1621" s="90" t="s">
        <v>34</v>
      </c>
      <c r="F1621" s="90" t="s">
        <v>35</v>
      </c>
      <c r="G1621" s="90" t="s">
        <v>36</v>
      </c>
      <c r="H1621" s="90" t="s">
        <v>20</v>
      </c>
      <c r="I1621" s="90" t="s">
        <v>37</v>
      </c>
      <c r="J1621" s="90" t="s">
        <v>21</v>
      </c>
      <c r="K1621" s="90" t="s">
        <v>22</v>
      </c>
      <c r="L1621" s="463"/>
      <c r="M1621" s="140" t="s">
        <v>38</v>
      </c>
      <c r="N1621" s="140" t="s">
        <v>39</v>
      </c>
      <c r="O1621" s="140" t="s">
        <v>40</v>
      </c>
      <c r="P1621" s="140" t="s">
        <v>41</v>
      </c>
      <c r="Q1621" s="140" t="s">
        <v>42</v>
      </c>
      <c r="R1621" s="140" t="s">
        <v>43</v>
      </c>
    </row>
    <row r="1622" spans="1:18" ht="69" customHeight="1" x14ac:dyDescent="0.25">
      <c r="A1622" s="560" t="s">
        <v>1242</v>
      </c>
      <c r="B1622" s="560"/>
      <c r="C1622" s="510">
        <f>+SUM(G1622:G1623)</f>
        <v>871000</v>
      </c>
      <c r="D1622" s="94" t="s">
        <v>1243</v>
      </c>
      <c r="E1622" s="94">
        <v>1</v>
      </c>
      <c r="F1622" s="349">
        <v>286000</v>
      </c>
      <c r="G1622" s="349">
        <f>+F1622*E1622</f>
        <v>286000</v>
      </c>
      <c r="H1622" s="343" t="s">
        <v>1</v>
      </c>
      <c r="I1622" s="349"/>
      <c r="J1622" s="343"/>
      <c r="K1622" s="343"/>
      <c r="L1622" s="575" t="s">
        <v>247</v>
      </c>
      <c r="M1622" s="343">
        <v>15</v>
      </c>
      <c r="N1622" s="341" t="s">
        <v>126</v>
      </c>
      <c r="O1622" s="343">
        <v>1</v>
      </c>
      <c r="P1622" s="343">
        <v>1</v>
      </c>
      <c r="Q1622" s="343">
        <v>2</v>
      </c>
      <c r="R1622" s="343">
        <v>2</v>
      </c>
    </row>
    <row r="1623" spans="1:18" ht="69" customHeight="1" x14ac:dyDescent="0.25">
      <c r="A1623" s="560"/>
      <c r="B1623" s="560"/>
      <c r="C1623" s="510"/>
      <c r="D1623" s="94" t="s">
        <v>1244</v>
      </c>
      <c r="E1623" s="94">
        <v>1</v>
      </c>
      <c r="F1623" s="349">
        <v>585000</v>
      </c>
      <c r="G1623" s="349">
        <f>+F1623*E1623</f>
        <v>585000</v>
      </c>
      <c r="H1623" s="343" t="s">
        <v>1</v>
      </c>
      <c r="I1623" s="349"/>
      <c r="J1623" s="343"/>
      <c r="K1623" s="343"/>
      <c r="L1623" s="575"/>
      <c r="M1623" s="343">
        <v>15</v>
      </c>
      <c r="N1623" s="341" t="s">
        <v>126</v>
      </c>
      <c r="O1623" s="343">
        <v>1</v>
      </c>
      <c r="P1623" s="343">
        <v>1</v>
      </c>
      <c r="Q1623" s="343">
        <v>2</v>
      </c>
      <c r="R1623" s="343">
        <v>2</v>
      </c>
    </row>
    <row r="1624" spans="1:18" x14ac:dyDescent="0.25">
      <c r="A1624" s="118"/>
      <c r="B1624" s="118"/>
      <c r="C1624" s="374"/>
      <c r="D1624" s="230"/>
      <c r="E1624" s="128"/>
      <c r="F1624" s="374"/>
      <c r="G1624" s="349"/>
      <c r="H1624" s="967"/>
      <c r="I1624" s="967"/>
      <c r="J1624" s="967"/>
      <c r="K1624" s="967"/>
      <c r="L1624" s="94"/>
      <c r="M1624" s="343"/>
      <c r="N1624" s="341"/>
      <c r="O1624" s="343"/>
      <c r="P1624" s="343"/>
      <c r="Q1624" s="343"/>
      <c r="R1624" s="343"/>
    </row>
    <row r="1625" spans="1:18" x14ac:dyDescent="0.25">
      <c r="A1625" s="827" t="s">
        <v>435</v>
      </c>
      <c r="B1625" s="827"/>
      <c r="C1625" s="827"/>
      <c r="D1625" s="827"/>
      <c r="E1625" s="827"/>
      <c r="F1625" s="827"/>
      <c r="G1625" s="827"/>
      <c r="H1625" s="827"/>
      <c r="I1625" s="827"/>
      <c r="J1625" s="827"/>
      <c r="K1625" s="827"/>
      <c r="L1625" s="827"/>
      <c r="M1625" s="827"/>
      <c r="N1625" s="827"/>
      <c r="O1625" s="827"/>
      <c r="P1625" s="827"/>
      <c r="Q1625" s="827"/>
      <c r="R1625" s="827"/>
    </row>
    <row r="1626" spans="1:18" x14ac:dyDescent="0.25">
      <c r="A1626" s="511" t="s">
        <v>121</v>
      </c>
      <c r="B1626" s="511" t="s">
        <v>12</v>
      </c>
      <c r="C1626" s="511"/>
      <c r="D1626" s="512" t="s">
        <v>394</v>
      </c>
      <c r="E1626" s="464" t="s">
        <v>14</v>
      </c>
      <c r="F1626" s="464" t="s">
        <v>15</v>
      </c>
      <c r="G1626" s="464" t="s">
        <v>16</v>
      </c>
      <c r="H1626" s="464" t="s">
        <v>17</v>
      </c>
      <c r="I1626" s="464"/>
      <c r="J1626" s="464"/>
      <c r="K1626" s="464"/>
      <c r="L1626" s="463" t="s">
        <v>18</v>
      </c>
      <c r="M1626" s="463" t="s">
        <v>19</v>
      </c>
      <c r="N1626" s="463"/>
      <c r="O1626" s="463"/>
      <c r="P1626" s="463"/>
      <c r="Q1626" s="463"/>
      <c r="R1626" s="463"/>
    </row>
    <row r="1627" spans="1:18" x14ac:dyDescent="0.25">
      <c r="A1627" s="511"/>
      <c r="B1627" s="511"/>
      <c r="C1627" s="511"/>
      <c r="D1627" s="512"/>
      <c r="E1627" s="464"/>
      <c r="F1627" s="464"/>
      <c r="G1627" s="464"/>
      <c r="H1627" s="84" t="s">
        <v>20</v>
      </c>
      <c r="I1627" s="84" t="s">
        <v>37</v>
      </c>
      <c r="J1627" s="84" t="s">
        <v>21</v>
      </c>
      <c r="K1627" s="84" t="s">
        <v>22</v>
      </c>
      <c r="L1627" s="463"/>
      <c r="M1627" s="463"/>
      <c r="N1627" s="463"/>
      <c r="O1627" s="463"/>
      <c r="P1627" s="463"/>
      <c r="Q1627" s="463"/>
      <c r="R1627" s="463"/>
    </row>
    <row r="1628" spans="1:18" ht="90" customHeight="1" x14ac:dyDescent="0.25">
      <c r="A1628" s="118" t="s">
        <v>1245</v>
      </c>
      <c r="B1628" s="509" t="s">
        <v>1246</v>
      </c>
      <c r="C1628" s="509"/>
      <c r="D1628" s="128" t="s">
        <v>1247</v>
      </c>
      <c r="E1628" s="118" t="s">
        <v>295</v>
      </c>
      <c r="F1628" s="118"/>
      <c r="G1628" s="118" t="s">
        <v>1248</v>
      </c>
      <c r="H1628" s="128">
        <v>2</v>
      </c>
      <c r="I1628" s="128">
        <v>2</v>
      </c>
      <c r="J1628" s="128">
        <v>2</v>
      </c>
      <c r="K1628" s="128">
        <v>2</v>
      </c>
      <c r="L1628" s="183">
        <f>+SUM(C1633)</f>
        <v>108800</v>
      </c>
      <c r="M1628" s="612"/>
      <c r="N1628" s="612"/>
      <c r="O1628" s="612"/>
      <c r="P1628" s="612"/>
      <c r="Q1628" s="612"/>
      <c r="R1628" s="612"/>
    </row>
    <row r="1629" spans="1:18" x14ac:dyDescent="0.25">
      <c r="A1629" s="118"/>
      <c r="B1629" s="94"/>
      <c r="C1629" s="94"/>
      <c r="D1629" s="94"/>
      <c r="E1629" s="118"/>
      <c r="F1629" s="336"/>
      <c r="G1629" s="343"/>
      <c r="H1629" s="94"/>
      <c r="I1629" s="94"/>
      <c r="J1629" s="94"/>
      <c r="K1629" s="94"/>
      <c r="L1629" s="349"/>
      <c r="M1629" s="337"/>
      <c r="N1629" s="337"/>
      <c r="O1629" s="337"/>
      <c r="P1629" s="337"/>
      <c r="Q1629" s="337"/>
      <c r="R1629" s="337"/>
    </row>
    <row r="1630" spans="1:18" x14ac:dyDescent="0.25">
      <c r="A1630" s="827" t="s">
        <v>165</v>
      </c>
      <c r="B1630" s="827"/>
      <c r="C1630" s="827"/>
      <c r="D1630" s="827"/>
      <c r="E1630" s="827"/>
      <c r="F1630" s="827"/>
      <c r="G1630" s="827"/>
      <c r="H1630" s="827"/>
      <c r="I1630" s="827"/>
      <c r="J1630" s="827"/>
      <c r="K1630" s="827"/>
      <c r="L1630" s="827"/>
      <c r="M1630" s="827"/>
      <c r="N1630" s="827"/>
      <c r="O1630" s="827"/>
      <c r="P1630" s="827"/>
      <c r="Q1630" s="827"/>
      <c r="R1630" s="827"/>
    </row>
    <row r="1631" spans="1:18" x14ac:dyDescent="0.25">
      <c r="A1631" s="463" t="s">
        <v>27</v>
      </c>
      <c r="B1631" s="463"/>
      <c r="C1631" s="464" t="s">
        <v>28</v>
      </c>
      <c r="D1631" s="464" t="s">
        <v>29</v>
      </c>
      <c r="E1631" s="464"/>
      <c r="F1631" s="464"/>
      <c r="G1631" s="464"/>
      <c r="H1631" s="464" t="s">
        <v>30</v>
      </c>
      <c r="I1631" s="464"/>
      <c r="J1631" s="464"/>
      <c r="K1631" s="464"/>
      <c r="L1631" s="463" t="s">
        <v>31</v>
      </c>
      <c r="M1631" s="464" t="s">
        <v>32</v>
      </c>
      <c r="N1631" s="464"/>
      <c r="O1631" s="464"/>
      <c r="P1631" s="464"/>
      <c r="Q1631" s="464"/>
      <c r="R1631" s="464"/>
    </row>
    <row r="1632" spans="1:18" ht="57" customHeight="1" x14ac:dyDescent="0.25">
      <c r="A1632" s="463"/>
      <c r="B1632" s="463"/>
      <c r="C1632" s="464"/>
      <c r="D1632" s="90" t="s">
        <v>33</v>
      </c>
      <c r="E1632" s="90" t="s">
        <v>34</v>
      </c>
      <c r="F1632" s="90" t="s">
        <v>35</v>
      </c>
      <c r="G1632" s="90" t="s">
        <v>36</v>
      </c>
      <c r="H1632" s="90" t="s">
        <v>20</v>
      </c>
      <c r="I1632" s="90" t="s">
        <v>37</v>
      </c>
      <c r="J1632" s="90" t="s">
        <v>21</v>
      </c>
      <c r="K1632" s="90" t="s">
        <v>22</v>
      </c>
      <c r="L1632" s="463"/>
      <c r="M1632" s="140" t="s">
        <v>38</v>
      </c>
      <c r="N1632" s="140" t="s">
        <v>39</v>
      </c>
      <c r="O1632" s="140" t="s">
        <v>40</v>
      </c>
      <c r="P1632" s="140" t="s">
        <v>41</v>
      </c>
      <c r="Q1632" s="140" t="s">
        <v>42</v>
      </c>
      <c r="R1632" s="140" t="s">
        <v>43</v>
      </c>
    </row>
    <row r="1633" spans="1:18" ht="47.25" x14ac:dyDescent="0.25">
      <c r="A1633" s="494" t="s">
        <v>1249</v>
      </c>
      <c r="B1633" s="494"/>
      <c r="C1633" s="531">
        <f>SUM(G1633:G1639)</f>
        <v>108800</v>
      </c>
      <c r="D1633" s="99" t="s">
        <v>1250</v>
      </c>
      <c r="E1633" s="128">
        <v>4</v>
      </c>
      <c r="F1633" s="213">
        <v>4000</v>
      </c>
      <c r="G1633" s="213">
        <f>+E1633*F1633</f>
        <v>16000</v>
      </c>
      <c r="H1633" s="968" t="s">
        <v>1</v>
      </c>
      <c r="I1633" s="968" t="s">
        <v>1</v>
      </c>
      <c r="J1633" s="968" t="s">
        <v>1</v>
      </c>
      <c r="K1633" s="968" t="s">
        <v>1</v>
      </c>
      <c r="L1633" s="612" t="s">
        <v>247</v>
      </c>
      <c r="M1633" s="128">
        <v>15</v>
      </c>
      <c r="N1633" s="268" t="s">
        <v>126</v>
      </c>
      <c r="O1633" s="128">
        <v>2</v>
      </c>
      <c r="P1633" s="128">
        <v>3</v>
      </c>
      <c r="Q1633" s="128">
        <v>1</v>
      </c>
      <c r="R1633" s="128">
        <v>1</v>
      </c>
    </row>
    <row r="1634" spans="1:18" ht="31.5" x14ac:dyDescent="0.25">
      <c r="A1634" s="494"/>
      <c r="B1634" s="494"/>
      <c r="C1634" s="531"/>
      <c r="D1634" s="99" t="s">
        <v>1251</v>
      </c>
      <c r="E1634" s="128">
        <v>4</v>
      </c>
      <c r="F1634" s="213">
        <v>3000</v>
      </c>
      <c r="G1634" s="213">
        <f t="shared" ref="G1634:G1639" si="112">+E1634*F1634</f>
        <v>12000</v>
      </c>
      <c r="H1634" s="968"/>
      <c r="I1634" s="968"/>
      <c r="J1634" s="968"/>
      <c r="K1634" s="968"/>
      <c r="L1634" s="612"/>
      <c r="M1634" s="128">
        <v>15</v>
      </c>
      <c r="N1634" s="268" t="s">
        <v>126</v>
      </c>
      <c r="O1634" s="128">
        <v>2</v>
      </c>
      <c r="P1634" s="128">
        <v>3</v>
      </c>
      <c r="Q1634" s="128">
        <v>1</v>
      </c>
      <c r="R1634" s="128">
        <v>1</v>
      </c>
    </row>
    <row r="1635" spans="1:18" ht="31.5" x14ac:dyDescent="0.25">
      <c r="A1635" s="494"/>
      <c r="B1635" s="494"/>
      <c r="C1635" s="531"/>
      <c r="D1635" s="99" t="s">
        <v>1252</v>
      </c>
      <c r="E1635" s="128">
        <v>4</v>
      </c>
      <c r="F1635" s="213">
        <v>2500</v>
      </c>
      <c r="G1635" s="213">
        <f t="shared" si="112"/>
        <v>10000</v>
      </c>
      <c r="H1635" s="968"/>
      <c r="I1635" s="968"/>
      <c r="J1635" s="968"/>
      <c r="K1635" s="968"/>
      <c r="L1635" s="612"/>
      <c r="M1635" s="128">
        <v>15</v>
      </c>
      <c r="N1635" s="268" t="s">
        <v>126</v>
      </c>
      <c r="O1635" s="128">
        <v>2</v>
      </c>
      <c r="P1635" s="128">
        <v>3</v>
      </c>
      <c r="Q1635" s="128">
        <v>1</v>
      </c>
      <c r="R1635" s="128">
        <v>1</v>
      </c>
    </row>
    <row r="1636" spans="1:18" ht="31.5" x14ac:dyDescent="0.25">
      <c r="A1636" s="494"/>
      <c r="B1636" s="494"/>
      <c r="C1636" s="531"/>
      <c r="D1636" s="99" t="s">
        <v>1253</v>
      </c>
      <c r="E1636" s="128">
        <v>4</v>
      </c>
      <c r="F1636" s="213">
        <v>2400</v>
      </c>
      <c r="G1636" s="213">
        <f t="shared" si="112"/>
        <v>9600</v>
      </c>
      <c r="H1636" s="968"/>
      <c r="I1636" s="968"/>
      <c r="J1636" s="968"/>
      <c r="K1636" s="968"/>
      <c r="L1636" s="612"/>
      <c r="M1636" s="128">
        <v>15</v>
      </c>
      <c r="N1636" s="268" t="s">
        <v>126</v>
      </c>
      <c r="O1636" s="128">
        <v>2</v>
      </c>
      <c r="P1636" s="128">
        <v>3</v>
      </c>
      <c r="Q1636" s="128">
        <v>1</v>
      </c>
      <c r="R1636" s="128">
        <v>1</v>
      </c>
    </row>
    <row r="1637" spans="1:18" ht="31.5" x14ac:dyDescent="0.25">
      <c r="A1637" s="494"/>
      <c r="B1637" s="494"/>
      <c r="C1637" s="531"/>
      <c r="D1637" s="99" t="s">
        <v>1254</v>
      </c>
      <c r="E1637" s="128">
        <v>4</v>
      </c>
      <c r="F1637" s="213">
        <v>1800</v>
      </c>
      <c r="G1637" s="213">
        <f t="shared" si="112"/>
        <v>7200</v>
      </c>
      <c r="H1637" s="968"/>
      <c r="I1637" s="968"/>
      <c r="J1637" s="968"/>
      <c r="K1637" s="968"/>
      <c r="L1637" s="612"/>
      <c r="M1637" s="128">
        <v>15</v>
      </c>
      <c r="N1637" s="268" t="s">
        <v>126</v>
      </c>
      <c r="O1637" s="128">
        <v>2</v>
      </c>
      <c r="P1637" s="128">
        <v>3</v>
      </c>
      <c r="Q1637" s="128">
        <v>1</v>
      </c>
      <c r="R1637" s="128">
        <v>1</v>
      </c>
    </row>
    <row r="1638" spans="1:18" ht="31.5" x14ac:dyDescent="0.25">
      <c r="A1638" s="494"/>
      <c r="B1638" s="494"/>
      <c r="C1638" s="531"/>
      <c r="D1638" s="99" t="s">
        <v>1255</v>
      </c>
      <c r="E1638" s="128">
        <v>4</v>
      </c>
      <c r="F1638" s="213">
        <v>1500</v>
      </c>
      <c r="G1638" s="213">
        <f t="shared" si="112"/>
        <v>6000</v>
      </c>
      <c r="H1638" s="968"/>
      <c r="I1638" s="968"/>
      <c r="J1638" s="968"/>
      <c r="K1638" s="968"/>
      <c r="L1638" s="612"/>
      <c r="M1638" s="128">
        <v>15</v>
      </c>
      <c r="N1638" s="268" t="s">
        <v>126</v>
      </c>
      <c r="O1638" s="128">
        <v>2</v>
      </c>
      <c r="P1638" s="128">
        <v>3</v>
      </c>
      <c r="Q1638" s="128">
        <v>1</v>
      </c>
      <c r="R1638" s="128">
        <v>1</v>
      </c>
    </row>
    <row r="1639" spans="1:18" x14ac:dyDescent="0.25">
      <c r="A1639" s="494"/>
      <c r="B1639" s="494"/>
      <c r="C1639" s="531"/>
      <c r="D1639" s="99" t="s">
        <v>1256</v>
      </c>
      <c r="E1639" s="128">
        <v>192</v>
      </c>
      <c r="F1639" s="130">
        <v>250</v>
      </c>
      <c r="G1639" s="213">
        <f t="shared" si="112"/>
        <v>48000</v>
      </c>
      <c r="H1639" s="968"/>
      <c r="I1639" s="968"/>
      <c r="J1639" s="968"/>
      <c r="K1639" s="968"/>
      <c r="L1639" s="612"/>
      <c r="M1639" s="128">
        <v>15</v>
      </c>
      <c r="N1639" s="268" t="s">
        <v>126</v>
      </c>
      <c r="O1639" s="128">
        <v>3</v>
      </c>
      <c r="P1639" s="128">
        <v>7</v>
      </c>
      <c r="Q1639" s="128">
        <v>1</v>
      </c>
      <c r="R1639" s="128">
        <v>1</v>
      </c>
    </row>
    <row r="1640" spans="1:18" x14ac:dyDescent="0.25">
      <c r="A1640" s="118"/>
      <c r="B1640" s="118"/>
      <c r="C1640" s="374"/>
      <c r="D1640" s="230"/>
      <c r="E1640" s="128"/>
      <c r="F1640" s="374"/>
      <c r="G1640" s="349"/>
      <c r="H1640" s="967"/>
      <c r="I1640" s="967"/>
      <c r="J1640" s="967"/>
      <c r="K1640" s="967"/>
      <c r="L1640" s="94"/>
      <c r="M1640" s="343"/>
      <c r="N1640" s="341"/>
      <c r="O1640" s="343"/>
      <c r="P1640" s="343"/>
      <c r="Q1640" s="343"/>
      <c r="R1640" s="343"/>
    </row>
    <row r="1641" spans="1:18" x14ac:dyDescent="0.25">
      <c r="A1641" s="827" t="s">
        <v>435</v>
      </c>
      <c r="B1641" s="827"/>
      <c r="C1641" s="827"/>
      <c r="D1641" s="827"/>
      <c r="E1641" s="827"/>
      <c r="F1641" s="827"/>
      <c r="G1641" s="827"/>
      <c r="H1641" s="827"/>
      <c r="I1641" s="827"/>
      <c r="J1641" s="827"/>
      <c r="K1641" s="827"/>
      <c r="L1641" s="827"/>
      <c r="M1641" s="827"/>
      <c r="N1641" s="827"/>
      <c r="O1641" s="827"/>
      <c r="P1641" s="827"/>
      <c r="Q1641" s="827"/>
      <c r="R1641" s="827"/>
    </row>
    <row r="1642" spans="1:18" x14ac:dyDescent="0.25">
      <c r="A1642" s="511" t="s">
        <v>121</v>
      </c>
      <c r="B1642" s="511" t="s">
        <v>12</v>
      </c>
      <c r="C1642" s="511"/>
      <c r="D1642" s="512" t="s">
        <v>394</v>
      </c>
      <c r="E1642" s="464" t="s">
        <v>14</v>
      </c>
      <c r="F1642" s="464" t="s">
        <v>15</v>
      </c>
      <c r="G1642" s="464" t="s">
        <v>16</v>
      </c>
      <c r="H1642" s="464" t="s">
        <v>17</v>
      </c>
      <c r="I1642" s="464"/>
      <c r="J1642" s="464"/>
      <c r="K1642" s="464"/>
      <c r="L1642" s="463" t="s">
        <v>18</v>
      </c>
      <c r="M1642" s="463" t="s">
        <v>19</v>
      </c>
      <c r="N1642" s="463"/>
      <c r="O1642" s="463"/>
      <c r="P1642" s="463"/>
      <c r="Q1642" s="463"/>
      <c r="R1642" s="463"/>
    </row>
    <row r="1643" spans="1:18" x14ac:dyDescent="0.25">
      <c r="A1643" s="511"/>
      <c r="B1643" s="511"/>
      <c r="C1643" s="511"/>
      <c r="D1643" s="512"/>
      <c r="E1643" s="464"/>
      <c r="F1643" s="464"/>
      <c r="G1643" s="464"/>
      <c r="H1643" s="84" t="s">
        <v>20</v>
      </c>
      <c r="I1643" s="84" t="s">
        <v>37</v>
      </c>
      <c r="J1643" s="84" t="s">
        <v>21</v>
      </c>
      <c r="K1643" s="84" t="s">
        <v>22</v>
      </c>
      <c r="L1643" s="463"/>
      <c r="M1643" s="463"/>
      <c r="N1643" s="463"/>
      <c r="O1643" s="463"/>
      <c r="P1643" s="463"/>
      <c r="Q1643" s="463"/>
      <c r="R1643" s="463"/>
    </row>
    <row r="1644" spans="1:18" ht="89.25" customHeight="1" x14ac:dyDescent="0.25">
      <c r="A1644" s="118" t="s">
        <v>1257</v>
      </c>
      <c r="B1644" s="509" t="s">
        <v>1258</v>
      </c>
      <c r="C1644" s="509"/>
      <c r="D1644" s="128" t="s">
        <v>1259</v>
      </c>
      <c r="E1644" s="118"/>
      <c r="F1644" s="118"/>
      <c r="G1644" s="118">
        <v>9</v>
      </c>
      <c r="H1644" s="128">
        <v>3</v>
      </c>
      <c r="I1644" s="128">
        <v>2</v>
      </c>
      <c r="J1644" s="128">
        <v>2</v>
      </c>
      <c r="K1644" s="128">
        <v>2</v>
      </c>
      <c r="L1644" s="183">
        <f>+SUM(C1649,C1650)</f>
        <v>556000</v>
      </c>
      <c r="M1644" s="612"/>
      <c r="N1644" s="612"/>
      <c r="O1644" s="612"/>
      <c r="P1644" s="612"/>
      <c r="Q1644" s="612"/>
      <c r="R1644" s="612"/>
    </row>
    <row r="1645" spans="1:18" x14ac:dyDescent="0.25">
      <c r="A1645" s="118"/>
      <c r="B1645" s="94"/>
      <c r="C1645" s="94"/>
      <c r="D1645" s="94"/>
      <c r="E1645" s="118"/>
      <c r="F1645" s="336"/>
      <c r="G1645" s="343"/>
      <c r="H1645" s="94"/>
      <c r="I1645" s="94"/>
      <c r="J1645" s="94"/>
      <c r="K1645" s="94"/>
      <c r="L1645" s="349"/>
      <c r="M1645" s="337"/>
      <c r="N1645" s="337"/>
      <c r="O1645" s="337"/>
      <c r="P1645" s="337"/>
      <c r="Q1645" s="337"/>
      <c r="R1645" s="337"/>
    </row>
    <row r="1646" spans="1:18" x14ac:dyDescent="0.25">
      <c r="A1646" s="827" t="s">
        <v>165</v>
      </c>
      <c r="B1646" s="827"/>
      <c r="C1646" s="827"/>
      <c r="D1646" s="827"/>
      <c r="E1646" s="827"/>
      <c r="F1646" s="827"/>
      <c r="G1646" s="827"/>
      <c r="H1646" s="827"/>
      <c r="I1646" s="827"/>
      <c r="J1646" s="827"/>
      <c r="K1646" s="827"/>
      <c r="L1646" s="827"/>
      <c r="M1646" s="827"/>
      <c r="N1646" s="827"/>
      <c r="O1646" s="827"/>
      <c r="P1646" s="827"/>
      <c r="Q1646" s="827"/>
      <c r="R1646" s="827"/>
    </row>
    <row r="1647" spans="1:18" x14ac:dyDescent="0.25">
      <c r="A1647" s="463" t="s">
        <v>27</v>
      </c>
      <c r="B1647" s="463"/>
      <c r="C1647" s="464" t="s">
        <v>28</v>
      </c>
      <c r="D1647" s="464" t="s">
        <v>29</v>
      </c>
      <c r="E1647" s="464"/>
      <c r="F1647" s="464"/>
      <c r="G1647" s="464"/>
      <c r="H1647" s="464" t="s">
        <v>30</v>
      </c>
      <c r="I1647" s="464"/>
      <c r="J1647" s="464"/>
      <c r="K1647" s="464"/>
      <c r="L1647" s="463" t="s">
        <v>31</v>
      </c>
      <c r="M1647" s="464" t="s">
        <v>32</v>
      </c>
      <c r="N1647" s="464"/>
      <c r="O1647" s="464"/>
      <c r="P1647" s="464"/>
      <c r="Q1647" s="464"/>
      <c r="R1647" s="464"/>
    </row>
    <row r="1648" spans="1:18" ht="45" x14ac:dyDescent="0.25">
      <c r="A1648" s="463"/>
      <c r="B1648" s="463"/>
      <c r="C1648" s="464"/>
      <c r="D1648" s="90" t="s">
        <v>33</v>
      </c>
      <c r="E1648" s="90" t="s">
        <v>34</v>
      </c>
      <c r="F1648" s="90" t="s">
        <v>35</v>
      </c>
      <c r="G1648" s="90" t="s">
        <v>36</v>
      </c>
      <c r="H1648" s="90" t="s">
        <v>20</v>
      </c>
      <c r="I1648" s="90" t="s">
        <v>37</v>
      </c>
      <c r="J1648" s="90" t="s">
        <v>21</v>
      </c>
      <c r="K1648" s="90" t="s">
        <v>22</v>
      </c>
      <c r="L1648" s="463"/>
      <c r="M1648" s="140" t="s">
        <v>38</v>
      </c>
      <c r="N1648" s="140" t="s">
        <v>39</v>
      </c>
      <c r="O1648" s="140" t="s">
        <v>40</v>
      </c>
      <c r="P1648" s="140" t="s">
        <v>41</v>
      </c>
      <c r="Q1648" s="140" t="s">
        <v>42</v>
      </c>
      <c r="R1648" s="140" t="s">
        <v>43</v>
      </c>
    </row>
    <row r="1649" spans="1:18" ht="31.5" x14ac:dyDescent="0.25">
      <c r="A1649" s="494" t="s">
        <v>1260</v>
      </c>
      <c r="B1649" s="494"/>
      <c r="C1649" s="183">
        <f>+G1649</f>
        <v>56000</v>
      </c>
      <c r="D1649" s="198" t="s">
        <v>1261</v>
      </c>
      <c r="E1649" s="128">
        <v>8</v>
      </c>
      <c r="F1649" s="274">
        <v>7000</v>
      </c>
      <c r="G1649" s="274">
        <f>+F1649*E1649</f>
        <v>56000</v>
      </c>
      <c r="H1649" s="349" t="s">
        <v>1</v>
      </c>
      <c r="I1649" s="349" t="s">
        <v>1</v>
      </c>
      <c r="J1649" s="349" t="s">
        <v>1</v>
      </c>
      <c r="K1649" s="349" t="s">
        <v>1</v>
      </c>
      <c r="L1649" s="128" t="s">
        <v>247</v>
      </c>
      <c r="M1649" s="128">
        <v>15</v>
      </c>
      <c r="N1649" s="268" t="s">
        <v>126</v>
      </c>
      <c r="O1649" s="128">
        <v>2</v>
      </c>
      <c r="P1649" s="128">
        <v>7</v>
      </c>
      <c r="Q1649" s="128">
        <v>2</v>
      </c>
      <c r="R1649" s="128">
        <v>6</v>
      </c>
    </row>
    <row r="1650" spans="1:18" ht="43.5" customHeight="1" x14ac:dyDescent="0.25">
      <c r="A1650" s="494" t="s">
        <v>1262</v>
      </c>
      <c r="B1650" s="494"/>
      <c r="C1650" s="183">
        <f>+G1650</f>
        <v>500000</v>
      </c>
      <c r="D1650" s="92" t="s">
        <v>1263</v>
      </c>
      <c r="E1650" s="128">
        <v>1</v>
      </c>
      <c r="F1650" s="274">
        <v>500000</v>
      </c>
      <c r="G1650" s="274">
        <f>+F1650*E1650</f>
        <v>500000</v>
      </c>
      <c r="H1650" s="350"/>
      <c r="I1650" s="349" t="s">
        <v>1</v>
      </c>
      <c r="J1650" s="350"/>
      <c r="K1650" s="350"/>
      <c r="L1650" s="128" t="s">
        <v>247</v>
      </c>
      <c r="M1650" s="128">
        <v>15</v>
      </c>
      <c r="N1650" s="268" t="s">
        <v>126</v>
      </c>
      <c r="O1650" s="128">
        <v>2</v>
      </c>
      <c r="P1650" s="128">
        <v>7</v>
      </c>
      <c r="Q1650" s="128">
        <v>1</v>
      </c>
      <c r="R1650" s="128">
        <v>7</v>
      </c>
    </row>
    <row r="1651" spans="1:18" ht="27.75" customHeight="1" x14ac:dyDescent="0.25">
      <c r="A1651" s="494" t="s">
        <v>1264</v>
      </c>
      <c r="B1651" s="494"/>
      <c r="C1651" s="351">
        <v>0</v>
      </c>
      <c r="D1651" s="352" t="s">
        <v>1265</v>
      </c>
      <c r="E1651" s="128">
        <v>1</v>
      </c>
      <c r="F1651" s="340" t="s">
        <v>1266</v>
      </c>
      <c r="G1651" s="340"/>
      <c r="H1651" s="349" t="s">
        <v>1</v>
      </c>
      <c r="I1651" s="349" t="s">
        <v>1</v>
      </c>
      <c r="J1651" s="349" t="s">
        <v>1</v>
      </c>
      <c r="K1651" s="349" t="s">
        <v>1</v>
      </c>
      <c r="L1651" s="118" t="s">
        <v>1267</v>
      </c>
      <c r="M1651" s="128">
        <v>15</v>
      </c>
      <c r="N1651" s="268" t="s">
        <v>126</v>
      </c>
      <c r="O1651" s="128">
        <v>2</v>
      </c>
      <c r="P1651" s="128">
        <v>7</v>
      </c>
      <c r="Q1651" s="128">
        <v>1</v>
      </c>
      <c r="R1651" s="128">
        <v>7</v>
      </c>
    </row>
    <row r="1652" spans="1:18" s="187" customFormat="1" x14ac:dyDescent="0.25">
      <c r="A1652" s="756" t="s">
        <v>2</v>
      </c>
      <c r="B1652" s="756" t="s">
        <v>1268</v>
      </c>
      <c r="C1652" s="786"/>
      <c r="D1652" s="786"/>
      <c r="E1652" s="845"/>
      <c r="F1652" s="230"/>
      <c r="G1652" s="230"/>
      <c r="H1652" s="230"/>
      <c r="I1652" s="230"/>
      <c r="J1652" s="230"/>
      <c r="K1652" s="230"/>
      <c r="L1652" s="230"/>
      <c r="M1652" s="232"/>
      <c r="N1652" s="230"/>
      <c r="O1652" s="230"/>
      <c r="P1652" s="230"/>
      <c r="Q1652" s="230"/>
      <c r="R1652" s="230"/>
    </row>
    <row r="1653" spans="1:18" s="187" customFormat="1" x14ac:dyDescent="0.25">
      <c r="A1653" s="756" t="s">
        <v>3</v>
      </c>
      <c r="B1653" s="198"/>
      <c r="C1653" s="786"/>
      <c r="D1653" s="786"/>
      <c r="E1653" s="845"/>
      <c r="F1653" s="230"/>
      <c r="G1653" s="230"/>
      <c r="H1653" s="230"/>
      <c r="I1653" s="230"/>
      <c r="J1653" s="230"/>
      <c r="K1653" s="230"/>
      <c r="L1653" s="230"/>
      <c r="M1653" s="232"/>
      <c r="N1653" s="230"/>
      <c r="O1653" s="230"/>
      <c r="P1653" s="230"/>
      <c r="Q1653" s="230"/>
      <c r="R1653" s="230"/>
    </row>
    <row r="1654" spans="1:18" s="187" customFormat="1" x14ac:dyDescent="0.25">
      <c r="A1654" s="756" t="s">
        <v>1269</v>
      </c>
      <c r="B1654" s="756"/>
      <c r="C1654" s="786"/>
      <c r="D1654" s="786"/>
      <c r="E1654" s="845"/>
      <c r="F1654" s="230"/>
      <c r="G1654" s="230"/>
      <c r="H1654" s="230"/>
      <c r="I1654" s="230"/>
      <c r="J1654" s="230"/>
      <c r="K1654" s="230"/>
      <c r="L1654" s="230"/>
      <c r="M1654" s="232"/>
      <c r="N1654" s="230"/>
      <c r="O1654" s="230"/>
      <c r="P1654" s="230"/>
      <c r="Q1654" s="230"/>
      <c r="R1654" s="230"/>
    </row>
    <row r="1655" spans="1:18" s="187" customFormat="1" x14ac:dyDescent="0.25">
      <c r="A1655" s="756" t="s">
        <v>1270</v>
      </c>
      <c r="B1655" s="403"/>
      <c r="C1655" s="845"/>
      <c r="D1655" s="786" t="s">
        <v>1271</v>
      </c>
      <c r="E1655" s="845" t="s">
        <v>1271</v>
      </c>
      <c r="F1655" s="230"/>
      <c r="G1655" s="230"/>
      <c r="H1655" s="230"/>
      <c r="I1655" s="230"/>
      <c r="J1655" s="230"/>
      <c r="K1655" s="230"/>
      <c r="L1655" s="230"/>
      <c r="M1655" s="232"/>
      <c r="N1655" s="230"/>
      <c r="O1655" s="230"/>
      <c r="P1655" s="230"/>
      <c r="Q1655" s="230"/>
      <c r="R1655" s="230"/>
    </row>
    <row r="1656" spans="1:18" s="187" customFormat="1" ht="18.75" customHeight="1" x14ac:dyDescent="0.25">
      <c r="A1656" s="756" t="s">
        <v>1272</v>
      </c>
      <c r="B1656" s="756"/>
      <c r="C1656" s="786"/>
      <c r="D1656" s="786"/>
      <c r="E1656" s="845"/>
      <c r="F1656" s="969"/>
      <c r="G1656" s="230"/>
      <c r="H1656" s="230"/>
      <c r="I1656" s="230"/>
      <c r="J1656" s="230"/>
      <c r="K1656" s="230"/>
      <c r="L1656" s="230"/>
      <c r="M1656" s="232"/>
      <c r="N1656" s="230"/>
      <c r="O1656" s="230"/>
      <c r="P1656" s="230"/>
      <c r="Q1656" s="230"/>
      <c r="R1656" s="230"/>
    </row>
    <row r="1657" spans="1:18" s="187" customFormat="1" x14ac:dyDescent="0.25">
      <c r="A1657" s="756" t="s">
        <v>1273</v>
      </c>
      <c r="B1657" s="756"/>
      <c r="C1657" s="786"/>
      <c r="D1657" s="786"/>
      <c r="E1657" s="308"/>
      <c r="F1657" s="969"/>
      <c r="G1657" s="230"/>
      <c r="H1657" s="786"/>
      <c r="I1657" s="783"/>
      <c r="J1657" s="783"/>
      <c r="K1657" s="783"/>
      <c r="L1657" s="230"/>
      <c r="M1657" s="232"/>
      <c r="N1657" s="230"/>
      <c r="O1657" s="230"/>
      <c r="P1657" s="230"/>
      <c r="Q1657" s="230"/>
      <c r="R1657" s="230"/>
    </row>
    <row r="1658" spans="1:18" s="187" customFormat="1" ht="18.75" x14ac:dyDescent="0.25">
      <c r="A1658" s="970" t="s">
        <v>1274</v>
      </c>
      <c r="B1658" s="970"/>
      <c r="C1658" s="970"/>
      <c r="D1658" s="970"/>
      <c r="E1658" s="970"/>
      <c r="F1658" s="230"/>
      <c r="G1658" s="230"/>
      <c r="H1658" s="230"/>
      <c r="I1658" s="230"/>
      <c r="J1658" s="230"/>
      <c r="K1658" s="230"/>
      <c r="L1658" s="230"/>
      <c r="M1658" s="232"/>
      <c r="N1658" s="230"/>
      <c r="O1658" s="230"/>
      <c r="P1658" s="230"/>
      <c r="Q1658" s="230"/>
      <c r="R1658" s="230"/>
    </row>
    <row r="1659" spans="1:18" s="187" customFormat="1" x14ac:dyDescent="0.25">
      <c r="A1659" s="198"/>
      <c r="B1659" s="786"/>
      <c r="C1659" s="786"/>
      <c r="D1659" s="786"/>
      <c r="E1659" s="308"/>
      <c r="F1659" s="230"/>
      <c r="G1659" s="230"/>
      <c r="H1659" s="230"/>
      <c r="I1659" s="230"/>
      <c r="J1659" s="828" t="s">
        <v>102</v>
      </c>
      <c r="K1659" s="843">
        <f>+SUM(K1665,K1886,K2022,K2081)</f>
        <v>33865930</v>
      </c>
      <c r="L1659" s="230"/>
      <c r="M1659" s="232"/>
      <c r="N1659" s="230"/>
      <c r="O1659" s="230"/>
      <c r="P1659" s="230"/>
      <c r="Q1659" s="230"/>
      <c r="R1659" s="230"/>
    </row>
    <row r="1660" spans="1:18" s="187" customFormat="1" ht="18.75" x14ac:dyDescent="0.25">
      <c r="A1660" s="971" t="s">
        <v>1275</v>
      </c>
      <c r="B1660" s="971"/>
      <c r="C1660" s="971"/>
      <c r="D1660" s="971"/>
      <c r="E1660" s="971"/>
      <c r="F1660" s="971"/>
      <c r="G1660" s="971"/>
      <c r="H1660" s="971"/>
      <c r="I1660" s="971"/>
      <c r="J1660" s="971"/>
      <c r="K1660" s="971"/>
      <c r="L1660" s="971"/>
      <c r="M1660" s="971"/>
      <c r="N1660" s="971"/>
      <c r="O1660" s="971"/>
      <c r="P1660" s="971"/>
      <c r="Q1660" s="971"/>
      <c r="R1660" s="230"/>
    </row>
    <row r="1661" spans="1:18" customFormat="1" ht="15" x14ac:dyDescent="0.25">
      <c r="A1661" s="783"/>
      <c r="B1661" s="783"/>
      <c r="C1661" s="783"/>
      <c r="D1661" s="783"/>
      <c r="E1661" s="783"/>
      <c r="F1661" s="783"/>
      <c r="G1661" s="783"/>
      <c r="H1661" s="783"/>
      <c r="I1661" s="783"/>
      <c r="J1661" s="783"/>
      <c r="K1661" s="783"/>
      <c r="L1661" s="783"/>
      <c r="M1661" s="783"/>
      <c r="N1661" s="783"/>
      <c r="O1661" s="783"/>
      <c r="P1661" s="783"/>
      <c r="Q1661" s="783"/>
      <c r="R1661" s="783"/>
    </row>
    <row r="1662" spans="1:18" s="187" customFormat="1" ht="18" customHeight="1" x14ac:dyDescent="0.25">
      <c r="A1662" s="938" t="s">
        <v>495</v>
      </c>
      <c r="B1662" s="938"/>
      <c r="C1662" s="938"/>
      <c r="D1662" s="938"/>
      <c r="E1662" s="938"/>
      <c r="F1662" s="938"/>
      <c r="G1662" s="938"/>
      <c r="H1662" s="938"/>
      <c r="I1662" s="938"/>
      <c r="J1662" s="938"/>
      <c r="K1662" s="938"/>
      <c r="L1662" s="938"/>
      <c r="M1662" s="938"/>
      <c r="N1662" s="938"/>
      <c r="O1662" s="938"/>
      <c r="P1662" s="938"/>
      <c r="Q1662" s="938"/>
      <c r="R1662" s="230"/>
    </row>
    <row r="1663" spans="1:18" s="187" customFormat="1" ht="15.75" customHeight="1" x14ac:dyDescent="0.25">
      <c r="A1663" s="463" t="s">
        <v>436</v>
      </c>
      <c r="B1663" s="463" t="s">
        <v>437</v>
      </c>
      <c r="C1663" s="463" t="s">
        <v>438</v>
      </c>
      <c r="D1663" s="463" t="s">
        <v>439</v>
      </c>
      <c r="E1663" s="463" t="s">
        <v>440</v>
      </c>
      <c r="F1663" s="463" t="s">
        <v>441</v>
      </c>
      <c r="G1663" s="463" t="s">
        <v>442</v>
      </c>
      <c r="H1663" s="463"/>
      <c r="I1663" s="463"/>
      <c r="J1663" s="463"/>
      <c r="K1663" s="463" t="s">
        <v>18</v>
      </c>
      <c r="L1663" s="463" t="s">
        <v>19</v>
      </c>
      <c r="M1663" s="463"/>
      <c r="N1663" s="463"/>
      <c r="O1663" s="463"/>
      <c r="P1663" s="463"/>
      <c r="Q1663" s="463"/>
      <c r="R1663" s="230"/>
    </row>
    <row r="1664" spans="1:18" s="187" customFormat="1" x14ac:dyDescent="0.25">
      <c r="A1664" s="463"/>
      <c r="B1664" s="463"/>
      <c r="C1664" s="463"/>
      <c r="D1664" s="463"/>
      <c r="E1664" s="463"/>
      <c r="F1664" s="463"/>
      <c r="G1664" s="90" t="s">
        <v>20</v>
      </c>
      <c r="H1664" s="90" t="s">
        <v>37</v>
      </c>
      <c r="I1664" s="90" t="s">
        <v>21</v>
      </c>
      <c r="J1664" s="90" t="s">
        <v>22</v>
      </c>
      <c r="K1664" s="463"/>
      <c r="L1664" s="463"/>
      <c r="M1664" s="463"/>
      <c r="N1664" s="463"/>
      <c r="O1664" s="463"/>
      <c r="P1664" s="463"/>
      <c r="Q1664" s="463"/>
      <c r="R1664" s="230"/>
    </row>
    <row r="1665" spans="1:18" s="187" customFormat="1" ht="150" customHeight="1" x14ac:dyDescent="0.25">
      <c r="A1665" s="99" t="s">
        <v>1276</v>
      </c>
      <c r="B1665" s="99" t="s">
        <v>1277</v>
      </c>
      <c r="C1665" s="118" t="s">
        <v>1278</v>
      </c>
      <c r="D1665" s="118" t="s">
        <v>1279</v>
      </c>
      <c r="E1665" s="118">
        <v>21</v>
      </c>
      <c r="F1665" s="118">
        <v>25</v>
      </c>
      <c r="G1665" s="353" t="s">
        <v>1271</v>
      </c>
      <c r="H1665" s="353" t="s">
        <v>1271</v>
      </c>
      <c r="I1665" s="353" t="s">
        <v>1271</v>
      </c>
      <c r="J1665" s="353" t="s">
        <v>1271</v>
      </c>
      <c r="K1665" s="181">
        <f>+SUM(B1670:B1879)</f>
        <v>15270480</v>
      </c>
      <c r="L1665" s="972" t="s">
        <v>1271</v>
      </c>
      <c r="M1665" s="972"/>
      <c r="N1665" s="972"/>
      <c r="O1665" s="972"/>
      <c r="P1665" s="972"/>
      <c r="Q1665" s="972"/>
      <c r="R1665" s="230"/>
    </row>
    <row r="1666" spans="1:18" s="187" customFormat="1" x14ac:dyDescent="0.25">
      <c r="A1666" s="973" t="s">
        <v>1280</v>
      </c>
      <c r="B1666" s="973"/>
      <c r="C1666" s="973"/>
      <c r="D1666" s="973"/>
      <c r="E1666" s="973"/>
      <c r="F1666" s="973"/>
      <c r="G1666" s="973"/>
      <c r="H1666" s="973"/>
      <c r="I1666" s="973"/>
      <c r="J1666" s="973"/>
      <c r="K1666" s="973"/>
      <c r="L1666" s="973"/>
      <c r="M1666" s="973"/>
      <c r="N1666" s="973"/>
      <c r="O1666" s="973"/>
      <c r="P1666" s="973"/>
      <c r="Q1666" s="973"/>
      <c r="R1666" s="230"/>
    </row>
    <row r="1667" spans="1:18" s="187" customFormat="1" x14ac:dyDescent="0.25">
      <c r="A1667" s="832" t="s">
        <v>500</v>
      </c>
      <c r="B1667" s="832"/>
      <c r="C1667" s="832"/>
      <c r="D1667" s="832"/>
      <c r="E1667" s="832"/>
      <c r="F1667" s="832"/>
      <c r="G1667" s="832"/>
      <c r="H1667" s="832"/>
      <c r="I1667" s="832"/>
      <c r="J1667" s="832"/>
      <c r="K1667" s="832"/>
      <c r="L1667" s="832"/>
      <c r="M1667" s="832"/>
      <c r="N1667" s="832"/>
      <c r="O1667" s="832"/>
      <c r="P1667" s="832"/>
      <c r="Q1667" s="832"/>
      <c r="R1667" s="230"/>
    </row>
    <row r="1668" spans="1:18" s="187" customFormat="1" x14ac:dyDescent="0.25">
      <c r="A1668" s="573" t="s">
        <v>244</v>
      </c>
      <c r="B1668" s="463" t="s">
        <v>447</v>
      </c>
      <c r="C1668" s="463" t="s">
        <v>29</v>
      </c>
      <c r="D1668" s="534"/>
      <c r="E1668" s="534"/>
      <c r="F1668" s="534"/>
      <c r="G1668" s="463" t="s">
        <v>448</v>
      </c>
      <c r="H1668" s="463"/>
      <c r="I1668" s="463"/>
      <c r="J1668" s="463"/>
      <c r="K1668" s="463" t="s">
        <v>449</v>
      </c>
      <c r="L1668" s="463" t="s">
        <v>501</v>
      </c>
      <c r="M1668" s="463"/>
      <c r="N1668" s="463"/>
      <c r="O1668" s="463"/>
      <c r="P1668" s="463"/>
      <c r="Q1668" s="463"/>
      <c r="R1668" s="230"/>
    </row>
    <row r="1669" spans="1:18" s="187" customFormat="1" ht="57.75" customHeight="1" x14ac:dyDescent="0.25">
      <c r="A1669" s="573"/>
      <c r="B1669" s="534"/>
      <c r="C1669" s="90" t="s">
        <v>451</v>
      </c>
      <c r="D1669" s="90" t="s">
        <v>34</v>
      </c>
      <c r="E1669" s="90" t="s">
        <v>452</v>
      </c>
      <c r="F1669" s="90" t="s">
        <v>36</v>
      </c>
      <c r="G1669" s="90" t="s">
        <v>20</v>
      </c>
      <c r="H1669" s="90" t="s">
        <v>37</v>
      </c>
      <c r="I1669" s="90" t="s">
        <v>453</v>
      </c>
      <c r="J1669" s="90" t="s">
        <v>22</v>
      </c>
      <c r="K1669" s="534"/>
      <c r="L1669" s="140" t="s">
        <v>38</v>
      </c>
      <c r="M1669" s="140" t="s">
        <v>39</v>
      </c>
      <c r="N1669" s="140" t="s">
        <v>40</v>
      </c>
      <c r="O1669" s="140" t="s">
        <v>41</v>
      </c>
      <c r="P1669" s="140" t="s">
        <v>42</v>
      </c>
      <c r="Q1669" s="140" t="s">
        <v>43</v>
      </c>
      <c r="R1669" s="230"/>
    </row>
    <row r="1670" spans="1:18" s="187" customFormat="1" ht="31.5" x14ac:dyDescent="0.25">
      <c r="A1670" s="546" t="s">
        <v>1281</v>
      </c>
      <c r="B1670" s="532">
        <f>SUM(F1670:F1678)</f>
        <v>767900</v>
      </c>
      <c r="C1670" s="124" t="s">
        <v>857</v>
      </c>
      <c r="D1670" s="94">
        <v>740</v>
      </c>
      <c r="E1670" s="354">
        <v>250</v>
      </c>
      <c r="F1670" s="354">
        <f>+E1670*D1670</f>
        <v>185000</v>
      </c>
      <c r="G1670" s="514" t="s">
        <v>1</v>
      </c>
      <c r="H1670" s="514" t="s">
        <v>1</v>
      </c>
      <c r="I1670" s="514" t="s">
        <v>1</v>
      </c>
      <c r="J1670" s="514" t="s">
        <v>1</v>
      </c>
      <c r="K1670" s="521" t="s">
        <v>247</v>
      </c>
      <c r="L1670" s="250" t="s">
        <v>1282</v>
      </c>
      <c r="M1670" s="250" t="s">
        <v>183</v>
      </c>
      <c r="N1670" s="94">
        <v>3</v>
      </c>
      <c r="O1670" s="94">
        <v>7</v>
      </c>
      <c r="P1670" s="118">
        <v>1</v>
      </c>
      <c r="Q1670" s="118">
        <v>1</v>
      </c>
      <c r="R1670" s="230"/>
    </row>
    <row r="1671" spans="1:18" s="187" customFormat="1" ht="31.5" x14ac:dyDescent="0.25">
      <c r="A1671" s="546"/>
      <c r="B1671" s="532"/>
      <c r="C1671" s="231" t="s">
        <v>226</v>
      </c>
      <c r="D1671" s="252">
        <v>555</v>
      </c>
      <c r="E1671" s="354">
        <v>450</v>
      </c>
      <c r="F1671" s="354">
        <f t="shared" ref="F1671:F1734" si="113">+E1671*D1671</f>
        <v>249750</v>
      </c>
      <c r="G1671" s="514"/>
      <c r="H1671" s="514"/>
      <c r="I1671" s="514"/>
      <c r="J1671" s="514"/>
      <c r="K1671" s="521"/>
      <c r="L1671" s="250" t="s">
        <v>1282</v>
      </c>
      <c r="M1671" s="250" t="s">
        <v>183</v>
      </c>
      <c r="N1671" s="94">
        <v>3</v>
      </c>
      <c r="O1671" s="94">
        <v>1</v>
      </c>
      <c r="P1671" s="118">
        <v>1</v>
      </c>
      <c r="Q1671" s="118">
        <v>1</v>
      </c>
      <c r="R1671" s="230"/>
    </row>
    <row r="1672" spans="1:18" s="187" customFormat="1" ht="31.5" x14ac:dyDescent="0.25">
      <c r="A1672" s="546"/>
      <c r="B1672" s="532"/>
      <c r="C1672" s="124" t="s">
        <v>1283</v>
      </c>
      <c r="D1672" s="252">
        <v>37</v>
      </c>
      <c r="E1672" s="354">
        <v>2400</v>
      </c>
      <c r="F1672" s="354">
        <f t="shared" si="113"/>
        <v>88800</v>
      </c>
      <c r="G1672" s="514"/>
      <c r="H1672" s="514"/>
      <c r="I1672" s="514"/>
      <c r="J1672" s="514"/>
      <c r="K1672" s="521"/>
      <c r="L1672" s="250" t="s">
        <v>1282</v>
      </c>
      <c r="M1672" s="250" t="s">
        <v>183</v>
      </c>
      <c r="N1672" s="94">
        <v>2</v>
      </c>
      <c r="O1672" s="94">
        <v>3</v>
      </c>
      <c r="P1672" s="118">
        <v>1</v>
      </c>
      <c r="Q1672" s="118">
        <v>1</v>
      </c>
      <c r="R1672" s="230"/>
    </row>
    <row r="1673" spans="1:18" s="187" customFormat="1" ht="31.5" x14ac:dyDescent="0.25">
      <c r="A1673" s="546"/>
      <c r="B1673" s="532"/>
      <c r="C1673" s="124" t="s">
        <v>1284</v>
      </c>
      <c r="D1673" s="252">
        <v>37</v>
      </c>
      <c r="E1673" s="354">
        <v>1800</v>
      </c>
      <c r="F1673" s="354">
        <f t="shared" si="113"/>
        <v>66600</v>
      </c>
      <c r="G1673" s="514"/>
      <c r="H1673" s="514"/>
      <c r="I1673" s="514"/>
      <c r="J1673" s="514"/>
      <c r="K1673" s="521"/>
      <c r="L1673" s="250" t="s">
        <v>1282</v>
      </c>
      <c r="M1673" s="250" t="s">
        <v>183</v>
      </c>
      <c r="N1673" s="94">
        <v>2</v>
      </c>
      <c r="O1673" s="94">
        <v>3</v>
      </c>
      <c r="P1673" s="118">
        <v>1</v>
      </c>
      <c r="Q1673" s="118">
        <v>1</v>
      </c>
      <c r="R1673" s="230"/>
    </row>
    <row r="1674" spans="1:18" s="187" customFormat="1" ht="31.5" x14ac:dyDescent="0.25">
      <c r="A1674" s="546"/>
      <c r="B1674" s="532"/>
      <c r="C1674" s="124" t="s">
        <v>1285</v>
      </c>
      <c r="D1674" s="94">
        <v>37</v>
      </c>
      <c r="E1674" s="354">
        <v>1800</v>
      </c>
      <c r="F1674" s="354">
        <f t="shared" si="113"/>
        <v>66600</v>
      </c>
      <c r="G1674" s="514"/>
      <c r="H1674" s="514"/>
      <c r="I1674" s="514"/>
      <c r="J1674" s="514"/>
      <c r="K1674" s="521"/>
      <c r="L1674" s="250" t="s">
        <v>1282</v>
      </c>
      <c r="M1674" s="250" t="s">
        <v>183</v>
      </c>
      <c r="N1674" s="94">
        <v>2</v>
      </c>
      <c r="O1674" s="94">
        <v>3</v>
      </c>
      <c r="P1674" s="118">
        <v>1</v>
      </c>
      <c r="Q1674" s="118">
        <v>1</v>
      </c>
      <c r="R1674" s="230"/>
    </row>
    <row r="1675" spans="1:18" s="187" customFormat="1" ht="31.5" x14ac:dyDescent="0.25">
      <c r="A1675" s="546"/>
      <c r="B1675" s="532"/>
      <c r="C1675" s="124" t="s">
        <v>1286</v>
      </c>
      <c r="D1675" s="94">
        <v>37</v>
      </c>
      <c r="E1675" s="354">
        <v>1500</v>
      </c>
      <c r="F1675" s="354">
        <f t="shared" si="113"/>
        <v>55500</v>
      </c>
      <c r="G1675" s="514"/>
      <c r="H1675" s="514"/>
      <c r="I1675" s="514"/>
      <c r="J1675" s="514"/>
      <c r="K1675" s="521"/>
      <c r="L1675" s="250" t="s">
        <v>1282</v>
      </c>
      <c r="M1675" s="250" t="s">
        <v>183</v>
      </c>
      <c r="N1675" s="94">
        <v>2</v>
      </c>
      <c r="O1675" s="94">
        <v>3</v>
      </c>
      <c r="P1675" s="118">
        <v>1</v>
      </c>
      <c r="Q1675" s="118">
        <v>1</v>
      </c>
      <c r="R1675" s="230"/>
    </row>
    <row r="1676" spans="1:18" s="187" customFormat="1" ht="31.5" x14ac:dyDescent="0.25">
      <c r="A1676" s="546"/>
      <c r="B1676" s="532"/>
      <c r="C1676" s="124" t="s">
        <v>1287</v>
      </c>
      <c r="D1676" s="94">
        <v>50</v>
      </c>
      <c r="E1676" s="354">
        <v>1000</v>
      </c>
      <c r="F1676" s="354">
        <f t="shared" si="113"/>
        <v>50000</v>
      </c>
      <c r="G1676" s="514"/>
      <c r="H1676" s="514"/>
      <c r="I1676" s="514"/>
      <c r="J1676" s="514"/>
      <c r="K1676" s="521"/>
      <c r="L1676" s="250" t="s">
        <v>1282</v>
      </c>
      <c r="M1676" s="250" t="s">
        <v>183</v>
      </c>
      <c r="N1676" s="94">
        <v>3</v>
      </c>
      <c r="O1676" s="94">
        <v>2</v>
      </c>
      <c r="P1676" s="118">
        <v>2</v>
      </c>
      <c r="Q1676" s="118">
        <v>1</v>
      </c>
      <c r="R1676" s="230"/>
    </row>
    <row r="1677" spans="1:18" s="187" customFormat="1" ht="31.5" x14ac:dyDescent="0.25">
      <c r="A1677" s="546"/>
      <c r="B1677" s="532"/>
      <c r="C1677" s="124" t="s">
        <v>1288</v>
      </c>
      <c r="D1677" s="94">
        <v>5</v>
      </c>
      <c r="E1677" s="354">
        <v>650</v>
      </c>
      <c r="F1677" s="354">
        <f t="shared" si="113"/>
        <v>3250</v>
      </c>
      <c r="G1677" s="514"/>
      <c r="H1677" s="514"/>
      <c r="I1677" s="514"/>
      <c r="J1677" s="514"/>
      <c r="K1677" s="521"/>
      <c r="L1677" s="250" t="s">
        <v>1282</v>
      </c>
      <c r="M1677" s="250" t="s">
        <v>183</v>
      </c>
      <c r="N1677" s="94">
        <v>2</v>
      </c>
      <c r="O1677" s="94">
        <v>8</v>
      </c>
      <c r="P1677" s="118">
        <v>5</v>
      </c>
      <c r="Q1677" s="118">
        <v>3</v>
      </c>
      <c r="R1677" s="230"/>
    </row>
    <row r="1678" spans="1:18" s="187" customFormat="1" ht="31.5" x14ac:dyDescent="0.25">
      <c r="A1678" s="546"/>
      <c r="B1678" s="532"/>
      <c r="C1678" s="124" t="s">
        <v>1289</v>
      </c>
      <c r="D1678" s="94">
        <v>3</v>
      </c>
      <c r="E1678" s="354">
        <v>800</v>
      </c>
      <c r="F1678" s="354">
        <f t="shared" si="113"/>
        <v>2400</v>
      </c>
      <c r="G1678" s="514"/>
      <c r="H1678" s="514"/>
      <c r="I1678" s="514"/>
      <c r="J1678" s="514"/>
      <c r="K1678" s="521"/>
      <c r="L1678" s="250" t="s">
        <v>1282</v>
      </c>
      <c r="M1678" s="250" t="s">
        <v>183</v>
      </c>
      <c r="N1678" s="94">
        <v>3</v>
      </c>
      <c r="O1678" s="94">
        <v>4</v>
      </c>
      <c r="P1678" s="118">
        <v>1</v>
      </c>
      <c r="Q1678" s="118">
        <v>1</v>
      </c>
      <c r="R1678" s="230"/>
    </row>
    <row r="1679" spans="1:18" s="187" customFormat="1" ht="31.5" x14ac:dyDescent="0.25">
      <c r="A1679" s="563" t="s">
        <v>1290</v>
      </c>
      <c r="B1679" s="525">
        <f>+SUM(F1679:F1726)</f>
        <v>298430</v>
      </c>
      <c r="C1679" s="124" t="s">
        <v>857</v>
      </c>
      <c r="D1679" s="94">
        <v>315</v>
      </c>
      <c r="E1679" s="354">
        <v>250</v>
      </c>
      <c r="F1679" s="354">
        <f t="shared" si="113"/>
        <v>78750</v>
      </c>
      <c r="G1679" s="521" t="s">
        <v>1</v>
      </c>
      <c r="H1679" s="521" t="s">
        <v>1</v>
      </c>
      <c r="I1679" s="521"/>
      <c r="J1679" s="521"/>
      <c r="K1679" s="521" t="s">
        <v>247</v>
      </c>
      <c r="L1679" s="250" t="s">
        <v>1282</v>
      </c>
      <c r="M1679" s="250" t="s">
        <v>183</v>
      </c>
      <c r="N1679" s="242">
        <v>3</v>
      </c>
      <c r="O1679" s="242">
        <v>7</v>
      </c>
      <c r="P1679" s="242">
        <v>1</v>
      </c>
      <c r="Q1679" s="242">
        <v>2</v>
      </c>
      <c r="R1679" s="230"/>
    </row>
    <row r="1680" spans="1:18" s="187" customFormat="1" ht="31.5" x14ac:dyDescent="0.25">
      <c r="A1680" s="563"/>
      <c r="B1680" s="525"/>
      <c r="C1680" s="124" t="s">
        <v>226</v>
      </c>
      <c r="D1680" s="94">
        <v>192</v>
      </c>
      <c r="E1680" s="354">
        <v>450</v>
      </c>
      <c r="F1680" s="354">
        <f t="shared" si="113"/>
        <v>86400</v>
      </c>
      <c r="G1680" s="521"/>
      <c r="H1680" s="521"/>
      <c r="I1680" s="521"/>
      <c r="J1680" s="521"/>
      <c r="K1680" s="521"/>
      <c r="L1680" s="250" t="s">
        <v>1282</v>
      </c>
      <c r="M1680" s="250" t="s">
        <v>183</v>
      </c>
      <c r="N1680" s="242">
        <v>3</v>
      </c>
      <c r="O1680" s="242">
        <v>1</v>
      </c>
      <c r="P1680" s="242">
        <v>1</v>
      </c>
      <c r="Q1680" s="242">
        <v>1</v>
      </c>
      <c r="R1680" s="230"/>
    </row>
    <row r="1681" spans="1:18" s="187" customFormat="1" ht="63" x14ac:dyDescent="0.25">
      <c r="A1681" s="563"/>
      <c r="B1681" s="525"/>
      <c r="C1681" s="124" t="s">
        <v>1291</v>
      </c>
      <c r="D1681" s="94">
        <v>1</v>
      </c>
      <c r="E1681" s="354">
        <v>10000</v>
      </c>
      <c r="F1681" s="354">
        <f t="shared" si="113"/>
        <v>10000</v>
      </c>
      <c r="G1681" s="521"/>
      <c r="H1681" s="521"/>
      <c r="I1681" s="521"/>
      <c r="J1681" s="521"/>
      <c r="K1681" s="521"/>
      <c r="L1681" s="250" t="s">
        <v>1282</v>
      </c>
      <c r="M1681" s="250" t="s">
        <v>183</v>
      </c>
      <c r="N1681" s="242">
        <v>3</v>
      </c>
      <c r="O1681" s="242">
        <v>9</v>
      </c>
      <c r="P1681" s="242">
        <v>2</v>
      </c>
      <c r="Q1681" s="242">
        <v>1</v>
      </c>
      <c r="R1681" s="230"/>
    </row>
    <row r="1682" spans="1:18" s="187" customFormat="1" ht="31.5" x14ac:dyDescent="0.25">
      <c r="A1682" s="563"/>
      <c r="B1682" s="525"/>
      <c r="C1682" s="124" t="s">
        <v>1292</v>
      </c>
      <c r="D1682" s="94">
        <v>12</v>
      </c>
      <c r="E1682" s="354">
        <v>800</v>
      </c>
      <c r="F1682" s="354">
        <f t="shared" si="113"/>
        <v>9600</v>
      </c>
      <c r="G1682" s="521"/>
      <c r="H1682" s="521"/>
      <c r="I1682" s="521"/>
      <c r="J1682" s="521"/>
      <c r="K1682" s="521"/>
      <c r="L1682" s="250" t="s">
        <v>1282</v>
      </c>
      <c r="M1682" s="250" t="s">
        <v>183</v>
      </c>
      <c r="N1682" s="242">
        <v>3</v>
      </c>
      <c r="O1682" s="242">
        <v>9</v>
      </c>
      <c r="P1682" s="242">
        <v>2</v>
      </c>
      <c r="Q1682" s="242">
        <v>1</v>
      </c>
      <c r="R1682" s="230"/>
    </row>
    <row r="1683" spans="1:18" s="187" customFormat="1" ht="31.5" x14ac:dyDescent="0.25">
      <c r="A1683" s="563"/>
      <c r="B1683" s="525"/>
      <c r="C1683" s="124" t="s">
        <v>1293</v>
      </c>
      <c r="D1683" s="94">
        <v>24</v>
      </c>
      <c r="E1683" s="354">
        <v>200</v>
      </c>
      <c r="F1683" s="354">
        <f t="shared" si="113"/>
        <v>4800</v>
      </c>
      <c r="G1683" s="521"/>
      <c r="H1683" s="521"/>
      <c r="I1683" s="521"/>
      <c r="J1683" s="521"/>
      <c r="K1683" s="521"/>
      <c r="L1683" s="250" t="s">
        <v>1282</v>
      </c>
      <c r="M1683" s="250" t="s">
        <v>183</v>
      </c>
      <c r="N1683" s="242">
        <v>3</v>
      </c>
      <c r="O1683" s="242">
        <v>3</v>
      </c>
      <c r="P1683" s="242">
        <v>1</v>
      </c>
      <c r="Q1683" s="242">
        <v>1</v>
      </c>
      <c r="R1683" s="230"/>
    </row>
    <row r="1684" spans="1:18" s="187" customFormat="1" ht="31.5" x14ac:dyDescent="0.25">
      <c r="A1684" s="563"/>
      <c r="B1684" s="525"/>
      <c r="C1684" s="124" t="s">
        <v>1294</v>
      </c>
      <c r="D1684" s="94">
        <v>12</v>
      </c>
      <c r="E1684" s="354">
        <v>180</v>
      </c>
      <c r="F1684" s="354">
        <f t="shared" si="113"/>
        <v>2160</v>
      </c>
      <c r="G1684" s="521"/>
      <c r="H1684" s="521"/>
      <c r="I1684" s="521"/>
      <c r="J1684" s="521"/>
      <c r="K1684" s="521"/>
      <c r="L1684" s="250" t="s">
        <v>1282</v>
      </c>
      <c r="M1684" s="250" t="s">
        <v>183</v>
      </c>
      <c r="N1684" s="242">
        <v>3</v>
      </c>
      <c r="O1684" s="242">
        <v>9</v>
      </c>
      <c r="P1684" s="242">
        <v>2</v>
      </c>
      <c r="Q1684" s="242">
        <v>1</v>
      </c>
      <c r="R1684" s="230"/>
    </row>
    <row r="1685" spans="1:18" s="187" customFormat="1" ht="31.5" x14ac:dyDescent="0.25">
      <c r="A1685" s="563"/>
      <c r="B1685" s="525"/>
      <c r="C1685" s="124" t="s">
        <v>1295</v>
      </c>
      <c r="D1685" s="94">
        <v>120</v>
      </c>
      <c r="E1685" s="354">
        <v>50</v>
      </c>
      <c r="F1685" s="354">
        <f t="shared" si="113"/>
        <v>6000</v>
      </c>
      <c r="G1685" s="521"/>
      <c r="H1685" s="521"/>
      <c r="I1685" s="521"/>
      <c r="J1685" s="521"/>
      <c r="K1685" s="521"/>
      <c r="L1685" s="250" t="s">
        <v>1282</v>
      </c>
      <c r="M1685" s="250" t="s">
        <v>183</v>
      </c>
      <c r="N1685" s="242">
        <v>3</v>
      </c>
      <c r="O1685" s="242">
        <v>9</v>
      </c>
      <c r="P1685" s="242">
        <v>2</v>
      </c>
      <c r="Q1685" s="242">
        <v>1</v>
      </c>
      <c r="R1685" s="230"/>
    </row>
    <row r="1686" spans="1:18" s="187" customFormat="1" ht="31.5" x14ac:dyDescent="0.25">
      <c r="A1686" s="563"/>
      <c r="B1686" s="525"/>
      <c r="C1686" s="124" t="s">
        <v>1296</v>
      </c>
      <c r="D1686" s="94">
        <v>20</v>
      </c>
      <c r="E1686" s="354">
        <v>75</v>
      </c>
      <c r="F1686" s="354">
        <f t="shared" si="113"/>
        <v>1500</v>
      </c>
      <c r="G1686" s="521"/>
      <c r="H1686" s="521"/>
      <c r="I1686" s="521"/>
      <c r="J1686" s="521"/>
      <c r="K1686" s="521"/>
      <c r="L1686" s="250" t="s">
        <v>1282</v>
      </c>
      <c r="M1686" s="250" t="s">
        <v>183</v>
      </c>
      <c r="N1686" s="242">
        <v>3</v>
      </c>
      <c r="O1686" s="242">
        <v>9</v>
      </c>
      <c r="P1686" s="242">
        <v>2</v>
      </c>
      <c r="Q1686" s="242">
        <v>1</v>
      </c>
      <c r="R1686" s="230"/>
    </row>
    <row r="1687" spans="1:18" s="187" customFormat="1" ht="47.25" x14ac:dyDescent="0.25">
      <c r="A1687" s="563"/>
      <c r="B1687" s="525"/>
      <c r="C1687" s="124" t="s">
        <v>1297</v>
      </c>
      <c r="D1687" s="94">
        <v>180</v>
      </c>
      <c r="E1687" s="354">
        <v>25</v>
      </c>
      <c r="F1687" s="354">
        <f t="shared" si="113"/>
        <v>4500</v>
      </c>
      <c r="G1687" s="521"/>
      <c r="H1687" s="521"/>
      <c r="I1687" s="521"/>
      <c r="J1687" s="521"/>
      <c r="K1687" s="521"/>
      <c r="L1687" s="250" t="s">
        <v>1282</v>
      </c>
      <c r="M1687" s="250" t="s">
        <v>183</v>
      </c>
      <c r="N1687" s="242">
        <v>3</v>
      </c>
      <c r="O1687" s="242">
        <v>9</v>
      </c>
      <c r="P1687" s="242">
        <v>2</v>
      </c>
      <c r="Q1687" s="242">
        <v>1</v>
      </c>
      <c r="R1687" s="230"/>
    </row>
    <row r="1688" spans="1:18" s="187" customFormat="1" ht="31.5" x14ac:dyDescent="0.25">
      <c r="A1688" s="563"/>
      <c r="B1688" s="525"/>
      <c r="C1688" s="124" t="s">
        <v>1298</v>
      </c>
      <c r="D1688" s="94">
        <v>8</v>
      </c>
      <c r="E1688" s="354">
        <v>300</v>
      </c>
      <c r="F1688" s="354">
        <f t="shared" si="113"/>
        <v>2400</v>
      </c>
      <c r="G1688" s="521"/>
      <c r="H1688" s="521"/>
      <c r="I1688" s="521"/>
      <c r="J1688" s="521"/>
      <c r="K1688" s="521"/>
      <c r="L1688" s="250" t="s">
        <v>1282</v>
      </c>
      <c r="M1688" s="250" t="s">
        <v>183</v>
      </c>
      <c r="N1688" s="242">
        <v>3</v>
      </c>
      <c r="O1688" s="242">
        <v>9</v>
      </c>
      <c r="P1688" s="242">
        <v>2</v>
      </c>
      <c r="Q1688" s="242">
        <v>1</v>
      </c>
      <c r="R1688" s="230"/>
    </row>
    <row r="1689" spans="1:18" s="187" customFormat="1" ht="31.5" x14ac:dyDescent="0.25">
      <c r="A1689" s="563"/>
      <c r="B1689" s="525"/>
      <c r="C1689" s="124" t="s">
        <v>1299</v>
      </c>
      <c r="D1689" s="94">
        <v>60</v>
      </c>
      <c r="E1689" s="354">
        <v>200</v>
      </c>
      <c r="F1689" s="354">
        <f t="shared" si="113"/>
        <v>12000</v>
      </c>
      <c r="G1689" s="521"/>
      <c r="H1689" s="521"/>
      <c r="I1689" s="521"/>
      <c r="J1689" s="521"/>
      <c r="K1689" s="521"/>
      <c r="L1689" s="250" t="s">
        <v>1282</v>
      </c>
      <c r="M1689" s="250" t="s">
        <v>183</v>
      </c>
      <c r="N1689" s="242">
        <v>3</v>
      </c>
      <c r="O1689" s="242">
        <v>9</v>
      </c>
      <c r="P1689" s="242">
        <v>2</v>
      </c>
      <c r="Q1689" s="242">
        <v>1</v>
      </c>
      <c r="R1689" s="230"/>
    </row>
    <row r="1690" spans="1:18" s="187" customFormat="1" ht="31.5" x14ac:dyDescent="0.25">
      <c r="A1690" s="563"/>
      <c r="B1690" s="525"/>
      <c r="C1690" s="124" t="s">
        <v>1300</v>
      </c>
      <c r="D1690" s="94">
        <v>60</v>
      </c>
      <c r="E1690" s="354">
        <v>25</v>
      </c>
      <c r="F1690" s="354">
        <f t="shared" si="113"/>
        <v>1500</v>
      </c>
      <c r="G1690" s="521"/>
      <c r="H1690" s="521"/>
      <c r="I1690" s="521"/>
      <c r="J1690" s="521"/>
      <c r="K1690" s="521"/>
      <c r="L1690" s="250" t="s">
        <v>1282</v>
      </c>
      <c r="M1690" s="250" t="s">
        <v>183</v>
      </c>
      <c r="N1690" s="242">
        <v>3</v>
      </c>
      <c r="O1690" s="242">
        <v>9</v>
      </c>
      <c r="P1690" s="242">
        <v>2</v>
      </c>
      <c r="Q1690" s="242">
        <v>1</v>
      </c>
      <c r="R1690" s="230"/>
    </row>
    <row r="1691" spans="1:18" s="187" customFormat="1" ht="31.5" x14ac:dyDescent="0.25">
      <c r="A1691" s="563"/>
      <c r="B1691" s="525"/>
      <c r="C1691" s="124" t="s">
        <v>1301</v>
      </c>
      <c r="D1691" s="94">
        <v>9</v>
      </c>
      <c r="E1691" s="354">
        <v>25</v>
      </c>
      <c r="F1691" s="354">
        <f t="shared" si="113"/>
        <v>225</v>
      </c>
      <c r="G1691" s="521"/>
      <c r="H1691" s="521"/>
      <c r="I1691" s="521"/>
      <c r="J1691" s="521"/>
      <c r="K1691" s="521"/>
      <c r="L1691" s="250" t="s">
        <v>1282</v>
      </c>
      <c r="M1691" s="250" t="s">
        <v>183</v>
      </c>
      <c r="N1691" s="242">
        <v>3</v>
      </c>
      <c r="O1691" s="242">
        <v>9</v>
      </c>
      <c r="P1691" s="242">
        <v>2</v>
      </c>
      <c r="Q1691" s="242">
        <v>1</v>
      </c>
      <c r="R1691" s="230"/>
    </row>
    <row r="1692" spans="1:18" s="187" customFormat="1" ht="31.5" x14ac:dyDescent="0.25">
      <c r="A1692" s="563"/>
      <c r="B1692" s="525"/>
      <c r="C1692" s="124" t="s">
        <v>1302</v>
      </c>
      <c r="D1692" s="94">
        <v>21</v>
      </c>
      <c r="E1692" s="354">
        <v>30</v>
      </c>
      <c r="F1692" s="354">
        <f t="shared" si="113"/>
        <v>630</v>
      </c>
      <c r="G1692" s="521"/>
      <c r="H1692" s="521"/>
      <c r="I1692" s="521"/>
      <c r="J1692" s="521"/>
      <c r="K1692" s="521"/>
      <c r="L1692" s="250" t="s">
        <v>1282</v>
      </c>
      <c r="M1692" s="250" t="s">
        <v>183</v>
      </c>
      <c r="N1692" s="242">
        <v>3</v>
      </c>
      <c r="O1692" s="242">
        <v>9</v>
      </c>
      <c r="P1692" s="242">
        <v>2</v>
      </c>
      <c r="Q1692" s="242">
        <v>1</v>
      </c>
      <c r="R1692" s="230"/>
    </row>
    <row r="1693" spans="1:18" s="187" customFormat="1" ht="31.5" x14ac:dyDescent="0.25">
      <c r="A1693" s="563"/>
      <c r="B1693" s="525"/>
      <c r="C1693" s="124" t="s">
        <v>1303</v>
      </c>
      <c r="D1693" s="94">
        <v>21</v>
      </c>
      <c r="E1693" s="354">
        <v>50</v>
      </c>
      <c r="F1693" s="354">
        <f t="shared" si="113"/>
        <v>1050</v>
      </c>
      <c r="G1693" s="521"/>
      <c r="H1693" s="521"/>
      <c r="I1693" s="521"/>
      <c r="J1693" s="521"/>
      <c r="K1693" s="521"/>
      <c r="L1693" s="250" t="s">
        <v>1282</v>
      </c>
      <c r="M1693" s="250" t="s">
        <v>183</v>
      </c>
      <c r="N1693" s="242">
        <v>3</v>
      </c>
      <c r="O1693" s="242">
        <v>9</v>
      </c>
      <c r="P1693" s="242">
        <v>2</v>
      </c>
      <c r="Q1693" s="242">
        <v>1</v>
      </c>
      <c r="R1693" s="230"/>
    </row>
    <row r="1694" spans="1:18" s="187" customFormat="1" ht="31.5" x14ac:dyDescent="0.25">
      <c r="A1694" s="563"/>
      <c r="B1694" s="525"/>
      <c r="C1694" s="124" t="s">
        <v>1304</v>
      </c>
      <c r="D1694" s="94">
        <v>45</v>
      </c>
      <c r="E1694" s="354">
        <v>50</v>
      </c>
      <c r="F1694" s="354">
        <f t="shared" si="113"/>
        <v>2250</v>
      </c>
      <c r="G1694" s="521"/>
      <c r="H1694" s="521"/>
      <c r="I1694" s="521"/>
      <c r="J1694" s="521"/>
      <c r="K1694" s="521"/>
      <c r="L1694" s="250" t="s">
        <v>1282</v>
      </c>
      <c r="M1694" s="250" t="s">
        <v>183</v>
      </c>
      <c r="N1694" s="242">
        <v>3</v>
      </c>
      <c r="O1694" s="242">
        <v>9</v>
      </c>
      <c r="P1694" s="242">
        <v>2</v>
      </c>
      <c r="Q1694" s="242">
        <v>1</v>
      </c>
      <c r="R1694" s="230"/>
    </row>
    <row r="1695" spans="1:18" s="187" customFormat="1" ht="31.5" x14ac:dyDescent="0.25">
      <c r="A1695" s="563"/>
      <c r="B1695" s="525"/>
      <c r="C1695" s="124" t="s">
        <v>1305</v>
      </c>
      <c r="D1695" s="94">
        <v>75</v>
      </c>
      <c r="E1695" s="354">
        <v>75</v>
      </c>
      <c r="F1695" s="354">
        <f t="shared" si="113"/>
        <v>5625</v>
      </c>
      <c r="G1695" s="521"/>
      <c r="H1695" s="521"/>
      <c r="I1695" s="521"/>
      <c r="J1695" s="521"/>
      <c r="K1695" s="521"/>
      <c r="L1695" s="250" t="s">
        <v>1282</v>
      </c>
      <c r="M1695" s="250" t="s">
        <v>183</v>
      </c>
      <c r="N1695" s="242">
        <v>3</v>
      </c>
      <c r="O1695" s="242">
        <v>9</v>
      </c>
      <c r="P1695" s="242">
        <v>2</v>
      </c>
      <c r="Q1695" s="242">
        <v>1</v>
      </c>
      <c r="R1695" s="230"/>
    </row>
    <row r="1696" spans="1:18" s="187" customFormat="1" ht="31.5" x14ac:dyDescent="0.25">
      <c r="A1696" s="563"/>
      <c r="B1696" s="525"/>
      <c r="C1696" s="124" t="s">
        <v>1306</v>
      </c>
      <c r="D1696" s="94">
        <v>3</v>
      </c>
      <c r="E1696" s="354">
        <v>250</v>
      </c>
      <c r="F1696" s="354">
        <f t="shared" si="113"/>
        <v>750</v>
      </c>
      <c r="G1696" s="521"/>
      <c r="H1696" s="521"/>
      <c r="I1696" s="521"/>
      <c r="J1696" s="521"/>
      <c r="K1696" s="521"/>
      <c r="L1696" s="250" t="s">
        <v>1282</v>
      </c>
      <c r="M1696" s="250" t="s">
        <v>183</v>
      </c>
      <c r="N1696" s="242">
        <v>3</v>
      </c>
      <c r="O1696" s="242">
        <v>9</v>
      </c>
      <c r="P1696" s="242">
        <v>2</v>
      </c>
      <c r="Q1696" s="242">
        <v>1</v>
      </c>
      <c r="R1696" s="230"/>
    </row>
    <row r="1697" spans="1:18" s="187" customFormat="1" ht="31.5" x14ac:dyDescent="0.25">
      <c r="A1697" s="563"/>
      <c r="B1697" s="525"/>
      <c r="C1697" s="124" t="s">
        <v>1307</v>
      </c>
      <c r="D1697" s="94">
        <v>3</v>
      </c>
      <c r="E1697" s="354">
        <v>100</v>
      </c>
      <c r="F1697" s="354">
        <f t="shared" si="113"/>
        <v>300</v>
      </c>
      <c r="G1697" s="521"/>
      <c r="H1697" s="521"/>
      <c r="I1697" s="521"/>
      <c r="J1697" s="521"/>
      <c r="K1697" s="521"/>
      <c r="L1697" s="250" t="s">
        <v>1282</v>
      </c>
      <c r="M1697" s="250" t="s">
        <v>183</v>
      </c>
      <c r="N1697" s="242">
        <v>3</v>
      </c>
      <c r="O1697" s="242">
        <v>9</v>
      </c>
      <c r="P1697" s="242">
        <v>2</v>
      </c>
      <c r="Q1697" s="242">
        <v>1</v>
      </c>
      <c r="R1697" s="230"/>
    </row>
    <row r="1698" spans="1:18" s="187" customFormat="1" ht="47.25" x14ac:dyDescent="0.25">
      <c r="A1698" s="563"/>
      <c r="B1698" s="525"/>
      <c r="C1698" s="124" t="s">
        <v>1308</v>
      </c>
      <c r="D1698" s="94">
        <v>24</v>
      </c>
      <c r="E1698" s="354">
        <v>60</v>
      </c>
      <c r="F1698" s="354">
        <f t="shared" si="113"/>
        <v>1440</v>
      </c>
      <c r="G1698" s="521"/>
      <c r="H1698" s="521"/>
      <c r="I1698" s="521"/>
      <c r="J1698" s="521"/>
      <c r="K1698" s="521"/>
      <c r="L1698" s="250" t="s">
        <v>1282</v>
      </c>
      <c r="M1698" s="250" t="s">
        <v>183</v>
      </c>
      <c r="N1698" s="242">
        <v>3</v>
      </c>
      <c r="O1698" s="242">
        <v>9</v>
      </c>
      <c r="P1698" s="242">
        <v>2</v>
      </c>
      <c r="Q1698" s="242">
        <v>1</v>
      </c>
      <c r="R1698" s="230"/>
    </row>
    <row r="1699" spans="1:18" s="187" customFormat="1" ht="31.5" x14ac:dyDescent="0.25">
      <c r="A1699" s="563"/>
      <c r="B1699" s="525"/>
      <c r="C1699" s="124" t="s">
        <v>1309</v>
      </c>
      <c r="D1699" s="94">
        <v>3</v>
      </c>
      <c r="E1699" s="354">
        <v>800</v>
      </c>
      <c r="F1699" s="354">
        <f t="shared" si="113"/>
        <v>2400</v>
      </c>
      <c r="G1699" s="521"/>
      <c r="H1699" s="521"/>
      <c r="I1699" s="521"/>
      <c r="J1699" s="521"/>
      <c r="K1699" s="521"/>
      <c r="L1699" s="250" t="s">
        <v>1282</v>
      </c>
      <c r="M1699" s="250" t="s">
        <v>183</v>
      </c>
      <c r="N1699" s="242">
        <v>3</v>
      </c>
      <c r="O1699" s="242">
        <v>9</v>
      </c>
      <c r="P1699" s="242">
        <v>2</v>
      </c>
      <c r="Q1699" s="242">
        <v>1</v>
      </c>
      <c r="R1699" s="230"/>
    </row>
    <row r="1700" spans="1:18" s="187" customFormat="1" ht="47.25" x14ac:dyDescent="0.25">
      <c r="A1700" s="563"/>
      <c r="B1700" s="525"/>
      <c r="C1700" s="124" t="s">
        <v>1310</v>
      </c>
      <c r="D1700" s="94">
        <v>24</v>
      </c>
      <c r="E1700" s="354">
        <v>45</v>
      </c>
      <c r="F1700" s="354">
        <f t="shared" si="113"/>
        <v>1080</v>
      </c>
      <c r="G1700" s="521"/>
      <c r="H1700" s="521"/>
      <c r="I1700" s="521"/>
      <c r="J1700" s="521"/>
      <c r="K1700" s="521"/>
      <c r="L1700" s="250" t="s">
        <v>1282</v>
      </c>
      <c r="M1700" s="250" t="s">
        <v>183</v>
      </c>
      <c r="N1700" s="242">
        <v>3</v>
      </c>
      <c r="O1700" s="242">
        <v>9</v>
      </c>
      <c r="P1700" s="242">
        <v>2</v>
      </c>
      <c r="Q1700" s="242">
        <v>1</v>
      </c>
      <c r="R1700" s="230"/>
    </row>
    <row r="1701" spans="1:18" s="187" customFormat="1" ht="31.5" x14ac:dyDescent="0.25">
      <c r="A1701" s="563"/>
      <c r="B1701" s="525"/>
      <c r="C1701" s="112" t="s">
        <v>1311</v>
      </c>
      <c r="D1701" s="242">
        <v>2</v>
      </c>
      <c r="E1701" s="354">
        <v>150</v>
      </c>
      <c r="F1701" s="354">
        <f t="shared" si="113"/>
        <v>300</v>
      </c>
      <c r="G1701" s="521"/>
      <c r="H1701" s="521"/>
      <c r="I1701" s="521"/>
      <c r="J1701" s="521"/>
      <c r="K1701" s="521"/>
      <c r="L1701" s="250" t="s">
        <v>1282</v>
      </c>
      <c r="M1701" s="250" t="s">
        <v>183</v>
      </c>
      <c r="N1701" s="242">
        <v>3</v>
      </c>
      <c r="O1701" s="242">
        <v>9</v>
      </c>
      <c r="P1701" s="242">
        <v>2</v>
      </c>
      <c r="Q1701" s="242">
        <v>1</v>
      </c>
      <c r="R1701" s="230"/>
    </row>
    <row r="1702" spans="1:18" s="187" customFormat="1" ht="31.5" x14ac:dyDescent="0.25">
      <c r="A1702" s="563"/>
      <c r="B1702" s="525"/>
      <c r="C1702" s="124" t="s">
        <v>1312</v>
      </c>
      <c r="D1702" s="94">
        <v>100</v>
      </c>
      <c r="E1702" s="354">
        <v>25</v>
      </c>
      <c r="F1702" s="354">
        <f t="shared" si="113"/>
        <v>2500</v>
      </c>
      <c r="G1702" s="521"/>
      <c r="H1702" s="521"/>
      <c r="I1702" s="521"/>
      <c r="J1702" s="521"/>
      <c r="K1702" s="521"/>
      <c r="L1702" s="250" t="s">
        <v>1282</v>
      </c>
      <c r="M1702" s="250" t="s">
        <v>183</v>
      </c>
      <c r="N1702" s="242">
        <v>3</v>
      </c>
      <c r="O1702" s="242">
        <v>9</v>
      </c>
      <c r="P1702" s="242">
        <v>2</v>
      </c>
      <c r="Q1702" s="242">
        <v>1</v>
      </c>
      <c r="R1702" s="230"/>
    </row>
    <row r="1703" spans="1:18" s="187" customFormat="1" ht="47.25" x14ac:dyDescent="0.25">
      <c r="A1703" s="563"/>
      <c r="B1703" s="525"/>
      <c r="C1703" s="124" t="s">
        <v>1313</v>
      </c>
      <c r="D1703" s="94">
        <v>4</v>
      </c>
      <c r="E1703" s="354">
        <v>200</v>
      </c>
      <c r="F1703" s="354">
        <f t="shared" si="113"/>
        <v>800</v>
      </c>
      <c r="G1703" s="521"/>
      <c r="H1703" s="521"/>
      <c r="I1703" s="521"/>
      <c r="J1703" s="521"/>
      <c r="K1703" s="521"/>
      <c r="L1703" s="250" t="s">
        <v>1282</v>
      </c>
      <c r="M1703" s="250" t="s">
        <v>183</v>
      </c>
      <c r="N1703" s="242">
        <v>3</v>
      </c>
      <c r="O1703" s="242">
        <v>9</v>
      </c>
      <c r="P1703" s="242">
        <v>2</v>
      </c>
      <c r="Q1703" s="242">
        <v>1</v>
      </c>
      <c r="R1703" s="230"/>
    </row>
    <row r="1704" spans="1:18" s="187" customFormat="1" ht="31.5" x14ac:dyDescent="0.25">
      <c r="A1704" s="563"/>
      <c r="B1704" s="525"/>
      <c r="C1704" s="124" t="s">
        <v>1314</v>
      </c>
      <c r="D1704" s="94">
        <v>4</v>
      </c>
      <c r="E1704" s="354">
        <v>150</v>
      </c>
      <c r="F1704" s="354">
        <f t="shared" si="113"/>
        <v>600</v>
      </c>
      <c r="G1704" s="521"/>
      <c r="H1704" s="521"/>
      <c r="I1704" s="521"/>
      <c r="J1704" s="521"/>
      <c r="K1704" s="521"/>
      <c r="L1704" s="250" t="s">
        <v>1282</v>
      </c>
      <c r="M1704" s="250" t="s">
        <v>183</v>
      </c>
      <c r="N1704" s="242">
        <v>3</v>
      </c>
      <c r="O1704" s="242">
        <v>9</v>
      </c>
      <c r="P1704" s="242">
        <v>2</v>
      </c>
      <c r="Q1704" s="242">
        <v>1</v>
      </c>
      <c r="R1704" s="230"/>
    </row>
    <row r="1705" spans="1:18" s="187" customFormat="1" ht="31.5" x14ac:dyDescent="0.25">
      <c r="A1705" s="563"/>
      <c r="B1705" s="525"/>
      <c r="C1705" s="124" t="s">
        <v>1315</v>
      </c>
      <c r="D1705" s="94">
        <v>12</v>
      </c>
      <c r="E1705" s="354">
        <v>60</v>
      </c>
      <c r="F1705" s="354">
        <f t="shared" si="113"/>
        <v>720</v>
      </c>
      <c r="G1705" s="521"/>
      <c r="H1705" s="521"/>
      <c r="I1705" s="521"/>
      <c r="J1705" s="521"/>
      <c r="K1705" s="521"/>
      <c r="L1705" s="250" t="s">
        <v>1282</v>
      </c>
      <c r="M1705" s="250" t="s">
        <v>183</v>
      </c>
      <c r="N1705" s="242">
        <v>3</v>
      </c>
      <c r="O1705" s="242">
        <v>9</v>
      </c>
      <c r="P1705" s="242">
        <v>2</v>
      </c>
      <c r="Q1705" s="242">
        <v>1</v>
      </c>
      <c r="R1705" s="230"/>
    </row>
    <row r="1706" spans="1:18" s="187" customFormat="1" ht="31.5" x14ac:dyDescent="0.25">
      <c r="A1706" s="563"/>
      <c r="B1706" s="525"/>
      <c r="C1706" s="124" t="s">
        <v>1316</v>
      </c>
      <c r="D1706" s="94">
        <v>2</v>
      </c>
      <c r="E1706" s="354">
        <v>300</v>
      </c>
      <c r="F1706" s="354">
        <f t="shared" si="113"/>
        <v>600</v>
      </c>
      <c r="G1706" s="521"/>
      <c r="H1706" s="521"/>
      <c r="I1706" s="521"/>
      <c r="J1706" s="521"/>
      <c r="K1706" s="521"/>
      <c r="L1706" s="250" t="s">
        <v>1282</v>
      </c>
      <c r="M1706" s="250" t="s">
        <v>183</v>
      </c>
      <c r="N1706" s="242">
        <v>3</v>
      </c>
      <c r="O1706" s="242">
        <v>9</v>
      </c>
      <c r="P1706" s="242">
        <v>2</v>
      </c>
      <c r="Q1706" s="242">
        <v>1</v>
      </c>
      <c r="R1706" s="230"/>
    </row>
    <row r="1707" spans="1:18" s="187" customFormat="1" ht="31.5" x14ac:dyDescent="0.25">
      <c r="A1707" s="563"/>
      <c r="B1707" s="525"/>
      <c r="C1707" s="124" t="s">
        <v>1317</v>
      </c>
      <c r="D1707" s="94">
        <v>10</v>
      </c>
      <c r="E1707" s="354">
        <v>1200</v>
      </c>
      <c r="F1707" s="354">
        <f t="shared" si="113"/>
        <v>12000</v>
      </c>
      <c r="G1707" s="521"/>
      <c r="H1707" s="521"/>
      <c r="I1707" s="521"/>
      <c r="J1707" s="521"/>
      <c r="K1707" s="521"/>
      <c r="L1707" s="250" t="s">
        <v>1282</v>
      </c>
      <c r="M1707" s="250" t="s">
        <v>183</v>
      </c>
      <c r="N1707" s="242">
        <v>3</v>
      </c>
      <c r="O1707" s="242">
        <v>9</v>
      </c>
      <c r="P1707" s="242">
        <v>2</v>
      </c>
      <c r="Q1707" s="242">
        <v>1</v>
      </c>
      <c r="R1707" s="230"/>
    </row>
    <row r="1708" spans="1:18" s="187" customFormat="1" ht="31.5" x14ac:dyDescent="0.25">
      <c r="A1708" s="563"/>
      <c r="B1708" s="525"/>
      <c r="C1708" s="124" t="s">
        <v>1318</v>
      </c>
      <c r="D1708" s="94">
        <v>20</v>
      </c>
      <c r="E1708" s="354">
        <v>400</v>
      </c>
      <c r="F1708" s="354">
        <f t="shared" si="113"/>
        <v>8000</v>
      </c>
      <c r="G1708" s="521"/>
      <c r="H1708" s="521"/>
      <c r="I1708" s="521"/>
      <c r="J1708" s="521"/>
      <c r="K1708" s="521"/>
      <c r="L1708" s="250" t="s">
        <v>1282</v>
      </c>
      <c r="M1708" s="250" t="s">
        <v>183</v>
      </c>
      <c r="N1708" s="242">
        <v>3</v>
      </c>
      <c r="O1708" s="242">
        <v>9</v>
      </c>
      <c r="P1708" s="242">
        <v>2</v>
      </c>
      <c r="Q1708" s="242">
        <v>1</v>
      </c>
      <c r="R1708" s="230"/>
    </row>
    <row r="1709" spans="1:18" s="187" customFormat="1" ht="31.5" x14ac:dyDescent="0.25">
      <c r="A1709" s="563"/>
      <c r="B1709" s="525"/>
      <c r="C1709" s="124" t="s">
        <v>1319</v>
      </c>
      <c r="D1709" s="94">
        <v>300</v>
      </c>
      <c r="E1709" s="354">
        <v>5</v>
      </c>
      <c r="F1709" s="354">
        <f t="shared" si="113"/>
        <v>1500</v>
      </c>
      <c r="G1709" s="521"/>
      <c r="H1709" s="521"/>
      <c r="I1709" s="521"/>
      <c r="J1709" s="521"/>
      <c r="K1709" s="521"/>
      <c r="L1709" s="250" t="s">
        <v>1282</v>
      </c>
      <c r="M1709" s="250" t="s">
        <v>183</v>
      </c>
      <c r="N1709" s="242">
        <v>3</v>
      </c>
      <c r="O1709" s="242">
        <v>9</v>
      </c>
      <c r="P1709" s="242">
        <v>2</v>
      </c>
      <c r="Q1709" s="242">
        <v>1</v>
      </c>
      <c r="R1709" s="230"/>
    </row>
    <row r="1710" spans="1:18" s="187" customFormat="1" ht="31.5" x14ac:dyDescent="0.25">
      <c r="A1710" s="563"/>
      <c r="B1710" s="525"/>
      <c r="C1710" s="124" t="s">
        <v>1320</v>
      </c>
      <c r="D1710" s="94">
        <v>4</v>
      </c>
      <c r="E1710" s="354">
        <v>100</v>
      </c>
      <c r="F1710" s="354">
        <f t="shared" si="113"/>
        <v>400</v>
      </c>
      <c r="G1710" s="521"/>
      <c r="H1710" s="521"/>
      <c r="I1710" s="521"/>
      <c r="J1710" s="521"/>
      <c r="K1710" s="521"/>
      <c r="L1710" s="250" t="s">
        <v>1282</v>
      </c>
      <c r="M1710" s="250" t="s">
        <v>183</v>
      </c>
      <c r="N1710" s="242">
        <v>3</v>
      </c>
      <c r="O1710" s="242">
        <v>9</v>
      </c>
      <c r="P1710" s="242">
        <v>2</v>
      </c>
      <c r="Q1710" s="242">
        <v>1</v>
      </c>
      <c r="R1710" s="230"/>
    </row>
    <row r="1711" spans="1:18" s="187" customFormat="1" ht="31.5" x14ac:dyDescent="0.25">
      <c r="A1711" s="563"/>
      <c r="B1711" s="525"/>
      <c r="C1711" s="124" t="s">
        <v>1321</v>
      </c>
      <c r="D1711" s="94">
        <v>4</v>
      </c>
      <c r="E1711" s="354">
        <v>250</v>
      </c>
      <c r="F1711" s="354">
        <f t="shared" si="113"/>
        <v>1000</v>
      </c>
      <c r="G1711" s="521"/>
      <c r="H1711" s="521"/>
      <c r="I1711" s="521"/>
      <c r="J1711" s="521"/>
      <c r="K1711" s="521"/>
      <c r="L1711" s="250" t="s">
        <v>1282</v>
      </c>
      <c r="M1711" s="250" t="s">
        <v>183</v>
      </c>
      <c r="N1711" s="242">
        <v>3</v>
      </c>
      <c r="O1711" s="242">
        <v>9</v>
      </c>
      <c r="P1711" s="242">
        <v>2</v>
      </c>
      <c r="Q1711" s="242">
        <v>1</v>
      </c>
      <c r="R1711" s="230"/>
    </row>
    <row r="1712" spans="1:18" s="187" customFormat="1" ht="31.5" x14ac:dyDescent="0.25">
      <c r="A1712" s="563"/>
      <c r="B1712" s="525"/>
      <c r="C1712" s="124" t="s">
        <v>1322</v>
      </c>
      <c r="D1712" s="94">
        <v>6</v>
      </c>
      <c r="E1712" s="354">
        <v>100</v>
      </c>
      <c r="F1712" s="354">
        <f t="shared" si="113"/>
        <v>600</v>
      </c>
      <c r="G1712" s="521"/>
      <c r="H1712" s="521"/>
      <c r="I1712" s="521"/>
      <c r="J1712" s="521"/>
      <c r="K1712" s="521"/>
      <c r="L1712" s="250" t="s">
        <v>1282</v>
      </c>
      <c r="M1712" s="250" t="s">
        <v>183</v>
      </c>
      <c r="N1712" s="242">
        <v>3</v>
      </c>
      <c r="O1712" s="242">
        <v>9</v>
      </c>
      <c r="P1712" s="242">
        <v>2</v>
      </c>
      <c r="Q1712" s="242">
        <v>1</v>
      </c>
      <c r="R1712" s="230"/>
    </row>
    <row r="1713" spans="1:18" s="187" customFormat="1" ht="31.5" x14ac:dyDescent="0.25">
      <c r="A1713" s="563"/>
      <c r="B1713" s="525"/>
      <c r="C1713" s="124" t="s">
        <v>1323</v>
      </c>
      <c r="D1713" s="94">
        <v>6</v>
      </c>
      <c r="E1713" s="354">
        <v>60</v>
      </c>
      <c r="F1713" s="354">
        <f t="shared" si="113"/>
        <v>360</v>
      </c>
      <c r="G1713" s="521"/>
      <c r="H1713" s="521"/>
      <c r="I1713" s="521"/>
      <c r="J1713" s="521"/>
      <c r="K1713" s="521"/>
      <c r="L1713" s="250" t="s">
        <v>1282</v>
      </c>
      <c r="M1713" s="250" t="s">
        <v>183</v>
      </c>
      <c r="N1713" s="242">
        <v>3</v>
      </c>
      <c r="O1713" s="242">
        <v>9</v>
      </c>
      <c r="P1713" s="242">
        <v>2</v>
      </c>
      <c r="Q1713" s="242">
        <v>1</v>
      </c>
      <c r="R1713" s="230"/>
    </row>
    <row r="1714" spans="1:18" s="187" customFormat="1" ht="31.5" x14ac:dyDescent="0.25">
      <c r="A1714" s="563"/>
      <c r="B1714" s="525"/>
      <c r="C1714" s="124" t="s">
        <v>1324</v>
      </c>
      <c r="D1714" s="94">
        <v>6</v>
      </c>
      <c r="E1714" s="354">
        <v>50</v>
      </c>
      <c r="F1714" s="354">
        <f t="shared" si="113"/>
        <v>300</v>
      </c>
      <c r="G1714" s="521"/>
      <c r="H1714" s="521"/>
      <c r="I1714" s="521"/>
      <c r="J1714" s="521"/>
      <c r="K1714" s="521"/>
      <c r="L1714" s="250" t="s">
        <v>1282</v>
      </c>
      <c r="M1714" s="250" t="s">
        <v>183</v>
      </c>
      <c r="N1714" s="242">
        <v>3</v>
      </c>
      <c r="O1714" s="242">
        <v>9</v>
      </c>
      <c r="P1714" s="242">
        <v>2</v>
      </c>
      <c r="Q1714" s="242">
        <v>1</v>
      </c>
      <c r="R1714" s="230"/>
    </row>
    <row r="1715" spans="1:18" s="187" customFormat="1" ht="31.5" x14ac:dyDescent="0.25">
      <c r="A1715" s="563"/>
      <c r="B1715" s="525"/>
      <c r="C1715" s="124" t="s">
        <v>1325</v>
      </c>
      <c r="D1715" s="94">
        <v>4</v>
      </c>
      <c r="E1715" s="354">
        <v>75</v>
      </c>
      <c r="F1715" s="354">
        <f t="shared" si="113"/>
        <v>300</v>
      </c>
      <c r="G1715" s="521"/>
      <c r="H1715" s="521"/>
      <c r="I1715" s="521"/>
      <c r="J1715" s="521"/>
      <c r="K1715" s="521"/>
      <c r="L1715" s="250" t="s">
        <v>1282</v>
      </c>
      <c r="M1715" s="250" t="s">
        <v>183</v>
      </c>
      <c r="N1715" s="242">
        <v>3</v>
      </c>
      <c r="O1715" s="242">
        <v>9</v>
      </c>
      <c r="P1715" s="242">
        <v>2</v>
      </c>
      <c r="Q1715" s="242">
        <v>1</v>
      </c>
      <c r="R1715" s="230"/>
    </row>
    <row r="1716" spans="1:18" s="187" customFormat="1" ht="31.5" x14ac:dyDescent="0.25">
      <c r="A1716" s="563"/>
      <c r="B1716" s="525"/>
      <c r="C1716" s="124" t="s">
        <v>1326</v>
      </c>
      <c r="D1716" s="94">
        <v>6</v>
      </c>
      <c r="E1716" s="354">
        <v>40</v>
      </c>
      <c r="F1716" s="354">
        <f t="shared" si="113"/>
        <v>240</v>
      </c>
      <c r="G1716" s="521"/>
      <c r="H1716" s="521"/>
      <c r="I1716" s="521"/>
      <c r="J1716" s="521"/>
      <c r="K1716" s="521"/>
      <c r="L1716" s="250" t="s">
        <v>1282</v>
      </c>
      <c r="M1716" s="250" t="s">
        <v>183</v>
      </c>
      <c r="N1716" s="242">
        <v>3</v>
      </c>
      <c r="O1716" s="242">
        <v>9</v>
      </c>
      <c r="P1716" s="242">
        <v>2</v>
      </c>
      <c r="Q1716" s="242">
        <v>1</v>
      </c>
      <c r="R1716" s="230"/>
    </row>
    <row r="1717" spans="1:18" s="187" customFormat="1" ht="31.5" x14ac:dyDescent="0.25">
      <c r="A1717" s="563"/>
      <c r="B1717" s="525"/>
      <c r="C1717" s="124" t="s">
        <v>1327</v>
      </c>
      <c r="D1717" s="94">
        <v>6</v>
      </c>
      <c r="E1717" s="354">
        <v>50</v>
      </c>
      <c r="F1717" s="354">
        <f t="shared" si="113"/>
        <v>300</v>
      </c>
      <c r="G1717" s="521"/>
      <c r="H1717" s="521"/>
      <c r="I1717" s="521"/>
      <c r="J1717" s="521"/>
      <c r="K1717" s="521"/>
      <c r="L1717" s="250" t="s">
        <v>1282</v>
      </c>
      <c r="M1717" s="250" t="s">
        <v>183</v>
      </c>
      <c r="N1717" s="242">
        <v>3</v>
      </c>
      <c r="O1717" s="242">
        <v>9</v>
      </c>
      <c r="P1717" s="242">
        <v>2</v>
      </c>
      <c r="Q1717" s="242">
        <v>1</v>
      </c>
      <c r="R1717" s="230"/>
    </row>
    <row r="1718" spans="1:18" s="187" customFormat="1" ht="31.5" x14ac:dyDescent="0.25">
      <c r="A1718" s="563"/>
      <c r="B1718" s="525"/>
      <c r="C1718" s="124" t="s">
        <v>1328</v>
      </c>
      <c r="D1718" s="94">
        <v>3</v>
      </c>
      <c r="E1718" s="354">
        <v>100</v>
      </c>
      <c r="F1718" s="354">
        <f t="shared" si="113"/>
        <v>300</v>
      </c>
      <c r="G1718" s="521"/>
      <c r="H1718" s="521"/>
      <c r="I1718" s="521"/>
      <c r="J1718" s="521"/>
      <c r="K1718" s="521"/>
      <c r="L1718" s="250" t="s">
        <v>1282</v>
      </c>
      <c r="M1718" s="250" t="s">
        <v>183</v>
      </c>
      <c r="N1718" s="242">
        <v>3</v>
      </c>
      <c r="O1718" s="242">
        <v>9</v>
      </c>
      <c r="P1718" s="242">
        <v>2</v>
      </c>
      <c r="Q1718" s="242">
        <v>1</v>
      </c>
      <c r="R1718" s="230"/>
    </row>
    <row r="1719" spans="1:18" s="187" customFormat="1" ht="31.5" x14ac:dyDescent="0.25">
      <c r="A1719" s="563"/>
      <c r="B1719" s="525"/>
      <c r="C1719" s="124" t="s">
        <v>1329</v>
      </c>
      <c r="D1719" s="94">
        <v>8</v>
      </c>
      <c r="E1719" s="354">
        <v>40</v>
      </c>
      <c r="F1719" s="354">
        <f t="shared" si="113"/>
        <v>320</v>
      </c>
      <c r="G1719" s="521"/>
      <c r="H1719" s="521"/>
      <c r="I1719" s="521"/>
      <c r="J1719" s="521"/>
      <c r="K1719" s="521"/>
      <c r="L1719" s="250" t="s">
        <v>1282</v>
      </c>
      <c r="M1719" s="250" t="s">
        <v>183</v>
      </c>
      <c r="N1719" s="242">
        <v>3</v>
      </c>
      <c r="O1719" s="242">
        <v>9</v>
      </c>
      <c r="P1719" s="242">
        <v>2</v>
      </c>
      <c r="Q1719" s="242">
        <v>1</v>
      </c>
      <c r="R1719" s="230"/>
    </row>
    <row r="1720" spans="1:18" s="187" customFormat="1" ht="31.5" x14ac:dyDescent="0.25">
      <c r="A1720" s="563"/>
      <c r="B1720" s="525"/>
      <c r="C1720" s="124" t="s">
        <v>1330</v>
      </c>
      <c r="D1720" s="94">
        <v>8</v>
      </c>
      <c r="E1720" s="354">
        <v>60</v>
      </c>
      <c r="F1720" s="354">
        <f t="shared" si="113"/>
        <v>480</v>
      </c>
      <c r="G1720" s="521"/>
      <c r="H1720" s="521"/>
      <c r="I1720" s="521"/>
      <c r="J1720" s="521"/>
      <c r="K1720" s="521"/>
      <c r="L1720" s="250" t="s">
        <v>1282</v>
      </c>
      <c r="M1720" s="250" t="s">
        <v>183</v>
      </c>
      <c r="N1720" s="242">
        <v>3</v>
      </c>
      <c r="O1720" s="242">
        <v>9</v>
      </c>
      <c r="P1720" s="242">
        <v>2</v>
      </c>
      <c r="Q1720" s="242">
        <v>1</v>
      </c>
      <c r="R1720" s="230"/>
    </row>
    <row r="1721" spans="1:18" s="187" customFormat="1" ht="63" x14ac:dyDescent="0.25">
      <c r="A1721" s="563"/>
      <c r="B1721" s="525"/>
      <c r="C1721" s="124" t="s">
        <v>1331</v>
      </c>
      <c r="D1721" s="94">
        <v>6</v>
      </c>
      <c r="E1721" s="354">
        <v>600</v>
      </c>
      <c r="F1721" s="354">
        <f t="shared" si="113"/>
        <v>3600</v>
      </c>
      <c r="G1721" s="521"/>
      <c r="H1721" s="521"/>
      <c r="I1721" s="521"/>
      <c r="J1721" s="521"/>
      <c r="K1721" s="521"/>
      <c r="L1721" s="250" t="s">
        <v>1282</v>
      </c>
      <c r="M1721" s="250" t="s">
        <v>183</v>
      </c>
      <c r="N1721" s="94">
        <v>3</v>
      </c>
      <c r="O1721" s="94">
        <v>1</v>
      </c>
      <c r="P1721" s="94">
        <v>3</v>
      </c>
      <c r="Q1721" s="94">
        <v>3</v>
      </c>
      <c r="R1721" s="230"/>
    </row>
    <row r="1722" spans="1:18" s="187" customFormat="1" ht="31.5" x14ac:dyDescent="0.25">
      <c r="A1722" s="563"/>
      <c r="B1722" s="525"/>
      <c r="C1722" s="124" t="s">
        <v>1332</v>
      </c>
      <c r="D1722" s="94">
        <v>15</v>
      </c>
      <c r="E1722" s="354">
        <v>200</v>
      </c>
      <c r="F1722" s="354">
        <f t="shared" si="113"/>
        <v>3000</v>
      </c>
      <c r="G1722" s="521"/>
      <c r="H1722" s="521"/>
      <c r="I1722" s="521"/>
      <c r="J1722" s="521"/>
      <c r="K1722" s="521"/>
      <c r="L1722" s="250" t="s">
        <v>1282</v>
      </c>
      <c r="M1722" s="250" t="s">
        <v>183</v>
      </c>
      <c r="N1722" s="94"/>
      <c r="O1722" s="94"/>
      <c r="P1722" s="94" t="s">
        <v>1271</v>
      </c>
      <c r="Q1722" s="94" t="s">
        <v>1271</v>
      </c>
      <c r="R1722" s="230"/>
    </row>
    <row r="1723" spans="1:18" s="187" customFormat="1" ht="31.5" x14ac:dyDescent="0.25">
      <c r="A1723" s="563"/>
      <c r="B1723" s="525"/>
      <c r="C1723" s="124" t="s">
        <v>1333</v>
      </c>
      <c r="D1723" s="94" t="s">
        <v>1334</v>
      </c>
      <c r="E1723" s="354"/>
      <c r="F1723" s="354"/>
      <c r="G1723" s="521"/>
      <c r="H1723" s="521"/>
      <c r="I1723" s="521"/>
      <c r="J1723" s="521"/>
      <c r="K1723" s="521"/>
      <c r="L1723" s="250" t="s">
        <v>1282</v>
      </c>
      <c r="M1723" s="250" t="s">
        <v>183</v>
      </c>
      <c r="N1723" s="242"/>
      <c r="O1723" s="242"/>
      <c r="P1723" s="242"/>
      <c r="Q1723" s="242" t="s">
        <v>1271</v>
      </c>
      <c r="R1723" s="230"/>
    </row>
    <row r="1724" spans="1:18" s="187" customFormat="1" ht="31.5" x14ac:dyDescent="0.25">
      <c r="A1724" s="563"/>
      <c r="B1724" s="525"/>
      <c r="C1724" s="124" t="s">
        <v>1335</v>
      </c>
      <c r="D1724" s="94">
        <v>20</v>
      </c>
      <c r="E1724" s="354">
        <v>1000</v>
      </c>
      <c r="F1724" s="354">
        <f t="shared" si="113"/>
        <v>20000</v>
      </c>
      <c r="G1724" s="521"/>
      <c r="H1724" s="521"/>
      <c r="I1724" s="521"/>
      <c r="J1724" s="521"/>
      <c r="K1724" s="521"/>
      <c r="L1724" s="250" t="s">
        <v>1282</v>
      </c>
      <c r="M1724" s="250" t="s">
        <v>183</v>
      </c>
      <c r="N1724" s="242">
        <v>3</v>
      </c>
      <c r="O1724" s="242">
        <v>2</v>
      </c>
      <c r="P1724" s="242">
        <v>2</v>
      </c>
      <c r="Q1724" s="242">
        <v>1</v>
      </c>
      <c r="R1724" s="230"/>
    </row>
    <row r="1725" spans="1:18" s="187" customFormat="1" ht="31.5" x14ac:dyDescent="0.25">
      <c r="A1725" s="563"/>
      <c r="B1725" s="525"/>
      <c r="C1725" s="124" t="s">
        <v>1288</v>
      </c>
      <c r="D1725" s="94">
        <v>5</v>
      </c>
      <c r="E1725" s="354">
        <v>650</v>
      </c>
      <c r="F1725" s="354">
        <f t="shared" si="113"/>
        <v>3250</v>
      </c>
      <c r="G1725" s="521"/>
      <c r="H1725" s="521"/>
      <c r="I1725" s="521"/>
      <c r="J1725" s="521"/>
      <c r="K1725" s="521"/>
      <c r="L1725" s="250" t="s">
        <v>1282</v>
      </c>
      <c r="M1725" s="250" t="s">
        <v>183</v>
      </c>
      <c r="N1725" s="242">
        <v>2</v>
      </c>
      <c r="O1725" s="242">
        <v>8</v>
      </c>
      <c r="P1725" s="242">
        <v>5</v>
      </c>
      <c r="Q1725" s="242">
        <v>3</v>
      </c>
      <c r="R1725" s="230"/>
    </row>
    <row r="1726" spans="1:18" s="187" customFormat="1" ht="31.5" x14ac:dyDescent="0.25">
      <c r="A1726" s="563"/>
      <c r="B1726" s="525"/>
      <c r="C1726" s="124" t="s">
        <v>1289</v>
      </c>
      <c r="D1726" s="94">
        <v>2</v>
      </c>
      <c r="E1726" s="354">
        <v>800</v>
      </c>
      <c r="F1726" s="354">
        <f t="shared" si="113"/>
        <v>1600</v>
      </c>
      <c r="G1726" s="521"/>
      <c r="H1726" s="521"/>
      <c r="I1726" s="521"/>
      <c r="J1726" s="521"/>
      <c r="K1726" s="521"/>
      <c r="L1726" s="250" t="s">
        <v>1282</v>
      </c>
      <c r="M1726" s="250" t="s">
        <v>183</v>
      </c>
      <c r="N1726" s="242">
        <v>3</v>
      </c>
      <c r="O1726" s="242">
        <v>4</v>
      </c>
      <c r="P1726" s="242">
        <v>1</v>
      </c>
      <c r="Q1726" s="242">
        <v>1</v>
      </c>
      <c r="R1726" s="230"/>
    </row>
    <row r="1727" spans="1:18" s="187" customFormat="1" ht="33" customHeight="1" x14ac:dyDescent="0.25">
      <c r="A1727" s="461" t="s">
        <v>1336</v>
      </c>
      <c r="B1727" s="525">
        <f>+SUM(F1727:F1738)</f>
        <v>1446150</v>
      </c>
      <c r="C1727" s="124" t="s">
        <v>857</v>
      </c>
      <c r="D1727" s="94">
        <v>50</v>
      </c>
      <c r="E1727" s="354">
        <v>250</v>
      </c>
      <c r="F1727" s="354">
        <f t="shared" si="113"/>
        <v>12500</v>
      </c>
      <c r="G1727" s="521" t="s">
        <v>1</v>
      </c>
      <c r="H1727" s="521" t="s">
        <v>1</v>
      </c>
      <c r="I1727" s="521" t="s">
        <v>1</v>
      </c>
      <c r="J1727" s="521" t="s">
        <v>1</v>
      </c>
      <c r="K1727" s="521" t="s">
        <v>247</v>
      </c>
      <c r="L1727" s="250" t="s">
        <v>1282</v>
      </c>
      <c r="M1727" s="250" t="s">
        <v>126</v>
      </c>
      <c r="N1727" s="242">
        <v>3</v>
      </c>
      <c r="O1727" s="242">
        <v>7</v>
      </c>
      <c r="P1727" s="242">
        <v>1</v>
      </c>
      <c r="Q1727" s="242">
        <v>1</v>
      </c>
      <c r="R1727" s="230"/>
    </row>
    <row r="1728" spans="1:18" s="187" customFormat="1" ht="33" customHeight="1" x14ac:dyDescent="0.25">
      <c r="A1728" s="461"/>
      <c r="B1728" s="525"/>
      <c r="C1728" s="124" t="s">
        <v>413</v>
      </c>
      <c r="D1728" s="94">
        <v>240</v>
      </c>
      <c r="E1728" s="354">
        <v>1900</v>
      </c>
      <c r="F1728" s="354">
        <f t="shared" si="113"/>
        <v>456000</v>
      </c>
      <c r="G1728" s="521"/>
      <c r="H1728" s="521"/>
      <c r="I1728" s="521"/>
      <c r="J1728" s="521"/>
      <c r="K1728" s="521"/>
      <c r="L1728" s="250" t="s">
        <v>1282</v>
      </c>
      <c r="M1728" s="250" t="s">
        <v>126</v>
      </c>
      <c r="N1728" s="242">
        <v>3</v>
      </c>
      <c r="O1728" s="242">
        <v>1</v>
      </c>
      <c r="P1728" s="242">
        <v>1</v>
      </c>
      <c r="Q1728" s="242">
        <v>1</v>
      </c>
      <c r="R1728" s="230"/>
    </row>
    <row r="1729" spans="1:18" s="187" customFormat="1" ht="33" customHeight="1" x14ac:dyDescent="0.25">
      <c r="A1729" s="461"/>
      <c r="B1729" s="525"/>
      <c r="C1729" s="124" t="s">
        <v>68</v>
      </c>
      <c r="D1729" s="94">
        <v>240</v>
      </c>
      <c r="E1729" s="354">
        <v>750</v>
      </c>
      <c r="F1729" s="354">
        <f t="shared" si="113"/>
        <v>180000</v>
      </c>
      <c r="G1729" s="521"/>
      <c r="H1729" s="521"/>
      <c r="I1729" s="521"/>
      <c r="J1729" s="521"/>
      <c r="K1729" s="521"/>
      <c r="L1729" s="250" t="s">
        <v>1282</v>
      </c>
      <c r="M1729" s="250" t="s">
        <v>126</v>
      </c>
      <c r="N1729" s="242">
        <v>3</v>
      </c>
      <c r="O1729" s="242">
        <v>1</v>
      </c>
      <c r="P1729" s="242">
        <v>1</v>
      </c>
      <c r="Q1729" s="242">
        <v>1</v>
      </c>
      <c r="R1729" s="230"/>
    </row>
    <row r="1730" spans="1:18" s="187" customFormat="1" ht="55.5" customHeight="1" x14ac:dyDescent="0.25">
      <c r="A1730" s="461"/>
      <c r="B1730" s="525"/>
      <c r="C1730" s="124" t="s">
        <v>1337</v>
      </c>
      <c r="D1730" s="94">
        <v>1</v>
      </c>
      <c r="E1730" s="354">
        <v>600000</v>
      </c>
      <c r="F1730" s="354">
        <f t="shared" si="113"/>
        <v>600000</v>
      </c>
      <c r="G1730" s="521"/>
      <c r="H1730" s="521"/>
      <c r="I1730" s="521"/>
      <c r="J1730" s="521"/>
      <c r="K1730" s="521"/>
      <c r="L1730" s="250" t="s">
        <v>1282</v>
      </c>
      <c r="M1730" s="250" t="s">
        <v>126</v>
      </c>
      <c r="N1730" s="242">
        <v>2</v>
      </c>
      <c r="O1730" s="242">
        <v>5</v>
      </c>
      <c r="P1730" s="242">
        <v>1</v>
      </c>
      <c r="Q1730" s="242">
        <v>1</v>
      </c>
      <c r="R1730" s="230"/>
    </row>
    <row r="1731" spans="1:18" s="187" customFormat="1" ht="29.25" customHeight="1" x14ac:dyDescent="0.25">
      <c r="A1731" s="461"/>
      <c r="B1731" s="525"/>
      <c r="C1731" s="124" t="s">
        <v>1284</v>
      </c>
      <c r="D1731" s="94">
        <v>24</v>
      </c>
      <c r="E1731" s="354">
        <v>3000</v>
      </c>
      <c r="F1731" s="354">
        <f t="shared" si="113"/>
        <v>72000</v>
      </c>
      <c r="G1731" s="521"/>
      <c r="H1731" s="521"/>
      <c r="I1731" s="521"/>
      <c r="J1731" s="521"/>
      <c r="K1731" s="521"/>
      <c r="L1731" s="250" t="s">
        <v>1282</v>
      </c>
      <c r="M1731" s="250" t="s">
        <v>126</v>
      </c>
      <c r="N1731" s="242">
        <v>2</v>
      </c>
      <c r="O1731" s="242">
        <v>3</v>
      </c>
      <c r="P1731" s="242">
        <v>1</v>
      </c>
      <c r="Q1731" s="242">
        <v>1</v>
      </c>
      <c r="R1731" s="230"/>
    </row>
    <row r="1732" spans="1:18" s="187" customFormat="1" ht="28.5" customHeight="1" x14ac:dyDescent="0.25">
      <c r="A1732" s="461"/>
      <c r="B1732" s="525"/>
      <c r="C1732" s="124" t="s">
        <v>1338</v>
      </c>
      <c r="D1732" s="94">
        <v>16</v>
      </c>
      <c r="E1732" s="354">
        <v>3000</v>
      </c>
      <c r="F1732" s="354">
        <f t="shared" si="113"/>
        <v>48000</v>
      </c>
      <c r="G1732" s="521"/>
      <c r="H1732" s="521"/>
      <c r="I1732" s="521"/>
      <c r="J1732" s="521"/>
      <c r="K1732" s="521"/>
      <c r="L1732" s="250" t="s">
        <v>1282</v>
      </c>
      <c r="M1732" s="250" t="s">
        <v>126</v>
      </c>
      <c r="N1732" s="242">
        <v>2</v>
      </c>
      <c r="O1732" s="242">
        <v>3</v>
      </c>
      <c r="P1732" s="242">
        <v>1</v>
      </c>
      <c r="Q1732" s="242">
        <v>1</v>
      </c>
      <c r="R1732" s="230"/>
    </row>
    <row r="1733" spans="1:18" s="187" customFormat="1" ht="27" customHeight="1" x14ac:dyDescent="0.25">
      <c r="A1733" s="461"/>
      <c r="B1733" s="525"/>
      <c r="C1733" s="124" t="s">
        <v>1286</v>
      </c>
      <c r="D1733" s="94">
        <v>8</v>
      </c>
      <c r="E1733" s="354">
        <v>2500</v>
      </c>
      <c r="F1733" s="354">
        <f t="shared" si="113"/>
        <v>20000</v>
      </c>
      <c r="G1733" s="521"/>
      <c r="H1733" s="521"/>
      <c r="I1733" s="521"/>
      <c r="J1733" s="521"/>
      <c r="K1733" s="521"/>
      <c r="L1733" s="250" t="s">
        <v>1282</v>
      </c>
      <c r="M1733" s="250" t="s">
        <v>126</v>
      </c>
      <c r="N1733" s="242">
        <v>2</v>
      </c>
      <c r="O1733" s="242">
        <v>3</v>
      </c>
      <c r="P1733" s="242">
        <v>1</v>
      </c>
      <c r="Q1733" s="242">
        <v>1</v>
      </c>
      <c r="R1733" s="230"/>
    </row>
    <row r="1734" spans="1:18" s="187" customFormat="1" ht="27" customHeight="1" x14ac:dyDescent="0.25">
      <c r="A1734" s="461"/>
      <c r="B1734" s="525"/>
      <c r="C1734" s="124" t="s">
        <v>1283</v>
      </c>
      <c r="D1734" s="94">
        <v>8</v>
      </c>
      <c r="E1734" s="354">
        <v>4000</v>
      </c>
      <c r="F1734" s="354">
        <f t="shared" si="113"/>
        <v>32000</v>
      </c>
      <c r="G1734" s="521"/>
      <c r="H1734" s="521"/>
      <c r="I1734" s="521"/>
      <c r="J1734" s="521"/>
      <c r="K1734" s="521"/>
      <c r="L1734" s="250" t="s">
        <v>1282</v>
      </c>
      <c r="M1734" s="250" t="s">
        <v>126</v>
      </c>
      <c r="N1734" s="242">
        <v>2</v>
      </c>
      <c r="O1734" s="242">
        <v>3</v>
      </c>
      <c r="P1734" s="242">
        <v>1</v>
      </c>
      <c r="Q1734" s="242">
        <v>1</v>
      </c>
      <c r="R1734" s="230"/>
    </row>
    <row r="1735" spans="1:18" s="187" customFormat="1" ht="36.75" customHeight="1" x14ac:dyDescent="0.25">
      <c r="A1735" s="461"/>
      <c r="B1735" s="525"/>
      <c r="C1735" s="124" t="s">
        <v>1333</v>
      </c>
      <c r="D1735" s="94" t="s">
        <v>1339</v>
      </c>
      <c r="E1735" s="354"/>
      <c r="F1735" s="354"/>
      <c r="G1735" s="521"/>
      <c r="H1735" s="521"/>
      <c r="I1735" s="521"/>
      <c r="J1735" s="521"/>
      <c r="K1735" s="521"/>
      <c r="L1735" s="250" t="s">
        <v>1282</v>
      </c>
      <c r="M1735" s="250" t="s">
        <v>126</v>
      </c>
      <c r="N1735" s="242"/>
      <c r="O1735" s="242"/>
      <c r="P1735" s="242" t="s">
        <v>1271</v>
      </c>
      <c r="Q1735" s="242" t="s">
        <v>1271</v>
      </c>
      <c r="R1735" s="230"/>
    </row>
    <row r="1736" spans="1:18" s="187" customFormat="1" ht="24.75" customHeight="1" x14ac:dyDescent="0.25">
      <c r="A1736" s="461"/>
      <c r="B1736" s="525"/>
      <c r="C1736" s="124" t="s">
        <v>1340</v>
      </c>
      <c r="D1736" s="94">
        <v>20</v>
      </c>
      <c r="E1736" s="354">
        <v>1000</v>
      </c>
      <c r="F1736" s="354">
        <f t="shared" ref="F1736:F1742" si="114">+E1736*D1736</f>
        <v>20000</v>
      </c>
      <c r="G1736" s="521"/>
      <c r="H1736" s="521"/>
      <c r="I1736" s="521"/>
      <c r="J1736" s="521"/>
      <c r="K1736" s="521"/>
      <c r="L1736" s="250" t="s">
        <v>1282</v>
      </c>
      <c r="M1736" s="250" t="s">
        <v>126</v>
      </c>
      <c r="N1736" s="242">
        <v>3</v>
      </c>
      <c r="O1736" s="242">
        <v>2</v>
      </c>
      <c r="P1736" s="242">
        <v>2</v>
      </c>
      <c r="Q1736" s="242">
        <v>1</v>
      </c>
      <c r="R1736" s="230"/>
    </row>
    <row r="1737" spans="1:18" s="187" customFormat="1" ht="24" customHeight="1" x14ac:dyDescent="0.25">
      <c r="A1737" s="461"/>
      <c r="B1737" s="525"/>
      <c r="C1737" s="124" t="s">
        <v>1341</v>
      </c>
      <c r="D1737" s="94">
        <v>5</v>
      </c>
      <c r="E1737" s="354">
        <v>650</v>
      </c>
      <c r="F1737" s="354">
        <f t="shared" si="114"/>
        <v>3250</v>
      </c>
      <c r="G1737" s="521"/>
      <c r="H1737" s="521"/>
      <c r="I1737" s="521"/>
      <c r="J1737" s="521"/>
      <c r="K1737" s="521"/>
      <c r="L1737" s="250" t="s">
        <v>1282</v>
      </c>
      <c r="M1737" s="250" t="s">
        <v>126</v>
      </c>
      <c r="N1737" s="242">
        <v>2</v>
      </c>
      <c r="O1737" s="242">
        <v>8</v>
      </c>
      <c r="P1737" s="242">
        <v>5</v>
      </c>
      <c r="Q1737" s="242">
        <v>3</v>
      </c>
      <c r="R1737" s="230"/>
    </row>
    <row r="1738" spans="1:18" s="187" customFormat="1" ht="24.75" customHeight="1" x14ac:dyDescent="0.25">
      <c r="A1738" s="461"/>
      <c r="B1738" s="525"/>
      <c r="C1738" s="124" t="s">
        <v>1342</v>
      </c>
      <c r="D1738" s="94">
        <v>3</v>
      </c>
      <c r="E1738" s="354">
        <v>800</v>
      </c>
      <c r="F1738" s="354">
        <f t="shared" si="114"/>
        <v>2400</v>
      </c>
      <c r="G1738" s="521"/>
      <c r="H1738" s="521"/>
      <c r="I1738" s="521"/>
      <c r="J1738" s="521"/>
      <c r="K1738" s="521"/>
      <c r="L1738" s="250" t="s">
        <v>1282</v>
      </c>
      <c r="M1738" s="250" t="s">
        <v>126</v>
      </c>
      <c r="N1738" s="242">
        <v>3</v>
      </c>
      <c r="O1738" s="242">
        <v>4</v>
      </c>
      <c r="P1738" s="242">
        <v>1</v>
      </c>
      <c r="Q1738" s="242">
        <v>1</v>
      </c>
      <c r="R1738" s="230"/>
    </row>
    <row r="1739" spans="1:18" s="187" customFormat="1" ht="33.75" customHeight="1" x14ac:dyDescent="0.25">
      <c r="A1739" s="461" t="s">
        <v>1343</v>
      </c>
      <c r="B1739" s="525">
        <f>+SUM(F1739:F1746)</f>
        <v>141350</v>
      </c>
      <c r="C1739" s="124" t="s">
        <v>857</v>
      </c>
      <c r="D1739" s="94">
        <v>200</v>
      </c>
      <c r="E1739" s="354">
        <v>250</v>
      </c>
      <c r="F1739" s="354">
        <f t="shared" si="114"/>
        <v>50000</v>
      </c>
      <c r="G1739" s="521" t="s">
        <v>1</v>
      </c>
      <c r="H1739" s="521" t="s">
        <v>1</v>
      </c>
      <c r="I1739" s="521" t="s">
        <v>1</v>
      </c>
      <c r="J1739" s="521" t="s">
        <v>1</v>
      </c>
      <c r="K1739" s="521" t="s">
        <v>247</v>
      </c>
      <c r="L1739" s="250" t="s">
        <v>1282</v>
      </c>
      <c r="M1739" s="250" t="s">
        <v>126</v>
      </c>
      <c r="N1739" s="242">
        <v>3</v>
      </c>
      <c r="O1739" s="242">
        <v>7</v>
      </c>
      <c r="P1739" s="242">
        <v>1</v>
      </c>
      <c r="Q1739" s="242">
        <v>1</v>
      </c>
      <c r="R1739" s="230"/>
    </row>
    <row r="1740" spans="1:18" s="187" customFormat="1" ht="36" customHeight="1" x14ac:dyDescent="0.25">
      <c r="A1740" s="461"/>
      <c r="B1740" s="525"/>
      <c r="C1740" s="124" t="s">
        <v>1284</v>
      </c>
      <c r="D1740" s="94">
        <v>16</v>
      </c>
      <c r="E1740" s="354">
        <v>1800</v>
      </c>
      <c r="F1740" s="354">
        <f t="shared" si="114"/>
        <v>28800</v>
      </c>
      <c r="G1740" s="521"/>
      <c r="H1740" s="521"/>
      <c r="I1740" s="521"/>
      <c r="J1740" s="521"/>
      <c r="K1740" s="521"/>
      <c r="L1740" s="250" t="s">
        <v>1282</v>
      </c>
      <c r="M1740" s="250" t="s">
        <v>126</v>
      </c>
      <c r="N1740" s="242">
        <v>2</v>
      </c>
      <c r="O1740" s="242">
        <v>3</v>
      </c>
      <c r="P1740" s="242">
        <v>1</v>
      </c>
      <c r="Q1740" s="242">
        <v>1</v>
      </c>
      <c r="R1740" s="230"/>
    </row>
    <row r="1741" spans="1:18" s="187" customFormat="1" ht="27" customHeight="1" x14ac:dyDescent="0.25">
      <c r="A1741" s="461"/>
      <c r="B1741" s="525"/>
      <c r="C1741" s="124" t="s">
        <v>1285</v>
      </c>
      <c r="D1741" s="94">
        <v>16</v>
      </c>
      <c r="E1741" s="354">
        <v>1800</v>
      </c>
      <c r="F1741" s="354">
        <f t="shared" si="114"/>
        <v>28800</v>
      </c>
      <c r="G1741" s="521"/>
      <c r="H1741" s="521"/>
      <c r="I1741" s="521"/>
      <c r="J1741" s="521"/>
      <c r="K1741" s="521"/>
      <c r="L1741" s="250" t="s">
        <v>1282</v>
      </c>
      <c r="M1741" s="250" t="s">
        <v>126</v>
      </c>
      <c r="N1741" s="242">
        <v>2</v>
      </c>
      <c r="O1741" s="242">
        <v>3</v>
      </c>
      <c r="P1741" s="242">
        <v>1</v>
      </c>
      <c r="Q1741" s="242">
        <v>1</v>
      </c>
      <c r="R1741" s="230"/>
    </row>
    <row r="1742" spans="1:18" s="187" customFormat="1" ht="26.25" customHeight="1" x14ac:dyDescent="0.25">
      <c r="A1742" s="461"/>
      <c r="B1742" s="525"/>
      <c r="C1742" s="124" t="s">
        <v>1286</v>
      </c>
      <c r="D1742" s="94">
        <v>16</v>
      </c>
      <c r="E1742" s="354">
        <v>1500</v>
      </c>
      <c r="F1742" s="354">
        <f t="shared" si="114"/>
        <v>24000</v>
      </c>
      <c r="G1742" s="521"/>
      <c r="H1742" s="521"/>
      <c r="I1742" s="521"/>
      <c r="J1742" s="521"/>
      <c r="K1742" s="521"/>
      <c r="L1742" s="250" t="s">
        <v>1282</v>
      </c>
      <c r="M1742" s="250" t="s">
        <v>126</v>
      </c>
      <c r="N1742" s="242">
        <v>2</v>
      </c>
      <c r="O1742" s="242">
        <v>3</v>
      </c>
      <c r="P1742" s="242">
        <v>1</v>
      </c>
      <c r="Q1742" s="242">
        <v>1</v>
      </c>
      <c r="R1742" s="230"/>
    </row>
    <row r="1743" spans="1:18" s="187" customFormat="1" ht="34.5" customHeight="1" x14ac:dyDescent="0.25">
      <c r="A1743" s="461"/>
      <c r="B1743" s="525"/>
      <c r="C1743" s="124" t="s">
        <v>1344</v>
      </c>
      <c r="D1743" s="94" t="s">
        <v>1339</v>
      </c>
      <c r="E1743" s="354"/>
      <c r="F1743" s="354"/>
      <c r="G1743" s="521"/>
      <c r="H1743" s="521"/>
      <c r="I1743" s="521"/>
      <c r="J1743" s="521"/>
      <c r="K1743" s="521"/>
      <c r="L1743" s="250" t="s">
        <v>1282</v>
      </c>
      <c r="M1743" s="250" t="s">
        <v>126</v>
      </c>
      <c r="N1743" s="242"/>
      <c r="O1743" s="242"/>
      <c r="P1743" s="242"/>
      <c r="Q1743" s="242"/>
      <c r="R1743" s="230"/>
    </row>
    <row r="1744" spans="1:18" s="187" customFormat="1" ht="34.5" customHeight="1" x14ac:dyDescent="0.25">
      <c r="A1744" s="461"/>
      <c r="B1744" s="525"/>
      <c r="C1744" s="124" t="s">
        <v>1340</v>
      </c>
      <c r="D1744" s="94">
        <v>7</v>
      </c>
      <c r="E1744" s="354">
        <v>1000</v>
      </c>
      <c r="F1744" s="354">
        <f t="shared" ref="F1744:F1805" si="115">+E1744*D1744</f>
        <v>7000</v>
      </c>
      <c r="G1744" s="521"/>
      <c r="H1744" s="521"/>
      <c r="I1744" s="521"/>
      <c r="J1744" s="521"/>
      <c r="K1744" s="521"/>
      <c r="L1744" s="250" t="s">
        <v>1282</v>
      </c>
      <c r="M1744" s="250" t="s">
        <v>126</v>
      </c>
      <c r="N1744" s="242">
        <v>3</v>
      </c>
      <c r="O1744" s="242">
        <v>2</v>
      </c>
      <c r="P1744" s="242">
        <v>2</v>
      </c>
      <c r="Q1744" s="242">
        <v>1</v>
      </c>
      <c r="R1744" s="230"/>
    </row>
    <row r="1745" spans="1:18" s="187" customFormat="1" ht="34.5" customHeight="1" x14ac:dyDescent="0.25">
      <c r="A1745" s="461"/>
      <c r="B1745" s="525"/>
      <c r="C1745" s="124" t="s">
        <v>1341</v>
      </c>
      <c r="D1745" s="94">
        <v>3</v>
      </c>
      <c r="E1745" s="354">
        <v>650</v>
      </c>
      <c r="F1745" s="354">
        <f t="shared" si="115"/>
        <v>1950</v>
      </c>
      <c r="G1745" s="521"/>
      <c r="H1745" s="521"/>
      <c r="I1745" s="521"/>
      <c r="J1745" s="521"/>
      <c r="K1745" s="521"/>
      <c r="L1745" s="250" t="s">
        <v>1282</v>
      </c>
      <c r="M1745" s="250" t="s">
        <v>126</v>
      </c>
      <c r="N1745" s="242">
        <v>2</v>
      </c>
      <c r="O1745" s="242">
        <v>8</v>
      </c>
      <c r="P1745" s="242">
        <v>5</v>
      </c>
      <c r="Q1745" s="242">
        <v>3</v>
      </c>
      <c r="R1745" s="230"/>
    </row>
    <row r="1746" spans="1:18" s="187" customFormat="1" ht="34.5" customHeight="1" x14ac:dyDescent="0.25">
      <c r="A1746" s="461"/>
      <c r="B1746" s="525"/>
      <c r="C1746" s="124" t="s">
        <v>1342</v>
      </c>
      <c r="D1746" s="94">
        <v>1</v>
      </c>
      <c r="E1746" s="354">
        <v>800</v>
      </c>
      <c r="F1746" s="354">
        <f t="shared" si="115"/>
        <v>800</v>
      </c>
      <c r="G1746" s="521"/>
      <c r="H1746" s="521"/>
      <c r="I1746" s="521"/>
      <c r="J1746" s="521"/>
      <c r="K1746" s="521"/>
      <c r="L1746" s="250" t="s">
        <v>1282</v>
      </c>
      <c r="M1746" s="250" t="s">
        <v>126</v>
      </c>
      <c r="N1746" s="242">
        <v>3</v>
      </c>
      <c r="O1746" s="242">
        <v>4</v>
      </c>
      <c r="P1746" s="242">
        <v>1</v>
      </c>
      <c r="Q1746" s="242">
        <v>1</v>
      </c>
      <c r="R1746" s="230"/>
    </row>
    <row r="1747" spans="1:18" s="187" customFormat="1" ht="42.75" customHeight="1" x14ac:dyDescent="0.25">
      <c r="A1747" s="461" t="s">
        <v>1345</v>
      </c>
      <c r="B1747" s="525">
        <f>+SUM(F1747:F1755)</f>
        <v>246000</v>
      </c>
      <c r="C1747" s="124" t="s">
        <v>857</v>
      </c>
      <c r="D1747" s="94">
        <v>315</v>
      </c>
      <c r="E1747" s="354">
        <v>250</v>
      </c>
      <c r="F1747" s="354">
        <f t="shared" si="115"/>
        <v>78750</v>
      </c>
      <c r="G1747" s="521" t="s">
        <v>1</v>
      </c>
      <c r="H1747" s="521" t="s">
        <v>1</v>
      </c>
      <c r="I1747" s="521" t="s">
        <v>1</v>
      </c>
      <c r="J1747" s="521" t="s">
        <v>1</v>
      </c>
      <c r="K1747" s="509" t="s">
        <v>247</v>
      </c>
      <c r="L1747" s="250" t="s">
        <v>1282</v>
      </c>
      <c r="M1747" s="250" t="s">
        <v>126</v>
      </c>
      <c r="N1747" s="242">
        <v>3</v>
      </c>
      <c r="O1747" s="242">
        <v>7</v>
      </c>
      <c r="P1747" s="242">
        <v>1</v>
      </c>
      <c r="Q1747" s="242">
        <v>1</v>
      </c>
      <c r="R1747" s="230"/>
    </row>
    <row r="1748" spans="1:18" s="187" customFormat="1" ht="43.5" customHeight="1" x14ac:dyDescent="0.25">
      <c r="A1748" s="461"/>
      <c r="B1748" s="525"/>
      <c r="C1748" s="124" t="s">
        <v>1346</v>
      </c>
      <c r="D1748" s="94">
        <v>21</v>
      </c>
      <c r="E1748" s="354">
        <v>2400</v>
      </c>
      <c r="F1748" s="354">
        <f t="shared" si="115"/>
        <v>50400</v>
      </c>
      <c r="G1748" s="521"/>
      <c r="H1748" s="521"/>
      <c r="I1748" s="521"/>
      <c r="J1748" s="521"/>
      <c r="K1748" s="509"/>
      <c r="L1748" s="250" t="s">
        <v>1282</v>
      </c>
      <c r="M1748" s="250" t="s">
        <v>126</v>
      </c>
      <c r="N1748" s="242">
        <v>2</v>
      </c>
      <c r="O1748" s="242">
        <v>3</v>
      </c>
      <c r="P1748" s="242">
        <v>1</v>
      </c>
      <c r="Q1748" s="242">
        <v>1</v>
      </c>
      <c r="R1748" s="230"/>
    </row>
    <row r="1749" spans="1:18" s="187" customFormat="1" ht="27.75" customHeight="1" x14ac:dyDescent="0.25">
      <c r="A1749" s="461"/>
      <c r="B1749" s="525"/>
      <c r="C1749" s="124" t="s">
        <v>1347</v>
      </c>
      <c r="D1749" s="94">
        <v>21</v>
      </c>
      <c r="E1749" s="354">
        <v>1800</v>
      </c>
      <c r="F1749" s="354">
        <f t="shared" si="115"/>
        <v>37800</v>
      </c>
      <c r="G1749" s="521"/>
      <c r="H1749" s="521"/>
      <c r="I1749" s="521"/>
      <c r="J1749" s="521"/>
      <c r="K1749" s="509"/>
      <c r="L1749" s="250" t="s">
        <v>1282</v>
      </c>
      <c r="M1749" s="250" t="s">
        <v>126</v>
      </c>
      <c r="N1749" s="242">
        <v>2</v>
      </c>
      <c r="O1749" s="242">
        <v>3</v>
      </c>
      <c r="P1749" s="242">
        <v>1</v>
      </c>
      <c r="Q1749" s="242">
        <v>1</v>
      </c>
      <c r="R1749" s="230"/>
    </row>
    <row r="1750" spans="1:18" s="187" customFormat="1" ht="34.5" customHeight="1" x14ac:dyDescent="0.25">
      <c r="A1750" s="461"/>
      <c r="B1750" s="525"/>
      <c r="C1750" s="124" t="s">
        <v>1348</v>
      </c>
      <c r="D1750" s="94">
        <v>21</v>
      </c>
      <c r="E1750" s="354">
        <v>1800</v>
      </c>
      <c r="F1750" s="354">
        <f t="shared" si="115"/>
        <v>37800</v>
      </c>
      <c r="G1750" s="521"/>
      <c r="H1750" s="521"/>
      <c r="I1750" s="521"/>
      <c r="J1750" s="521"/>
      <c r="K1750" s="509"/>
      <c r="L1750" s="250" t="s">
        <v>1282</v>
      </c>
      <c r="M1750" s="250" t="s">
        <v>126</v>
      </c>
      <c r="N1750" s="242">
        <v>2</v>
      </c>
      <c r="O1750" s="242">
        <v>3</v>
      </c>
      <c r="P1750" s="242">
        <v>1</v>
      </c>
      <c r="Q1750" s="242">
        <v>1</v>
      </c>
      <c r="R1750" s="230"/>
    </row>
    <row r="1751" spans="1:18" s="187" customFormat="1" ht="30" customHeight="1" x14ac:dyDescent="0.25">
      <c r="A1751" s="461"/>
      <c r="B1751" s="525"/>
      <c r="C1751" s="124" t="s">
        <v>1286</v>
      </c>
      <c r="D1751" s="94">
        <v>21</v>
      </c>
      <c r="E1751" s="354">
        <v>1500</v>
      </c>
      <c r="F1751" s="354">
        <f t="shared" si="115"/>
        <v>31500</v>
      </c>
      <c r="G1751" s="521"/>
      <c r="H1751" s="521"/>
      <c r="I1751" s="521"/>
      <c r="J1751" s="521"/>
      <c r="K1751" s="509"/>
      <c r="L1751" s="250" t="s">
        <v>1282</v>
      </c>
      <c r="M1751" s="250" t="s">
        <v>126</v>
      </c>
      <c r="N1751" s="242">
        <v>2</v>
      </c>
      <c r="O1751" s="242">
        <v>3</v>
      </c>
      <c r="P1751" s="242">
        <v>1</v>
      </c>
      <c r="Q1751" s="242">
        <v>1</v>
      </c>
      <c r="R1751" s="230"/>
    </row>
    <row r="1752" spans="1:18" s="187" customFormat="1" ht="39.75" customHeight="1" x14ac:dyDescent="0.25">
      <c r="A1752" s="461"/>
      <c r="B1752" s="525"/>
      <c r="C1752" s="124" t="s">
        <v>1344</v>
      </c>
      <c r="D1752" s="94" t="s">
        <v>1339</v>
      </c>
      <c r="E1752" s="354"/>
      <c r="F1752" s="354"/>
      <c r="G1752" s="521"/>
      <c r="H1752" s="521"/>
      <c r="I1752" s="521"/>
      <c r="J1752" s="521"/>
      <c r="K1752" s="509"/>
      <c r="L1752" s="250" t="s">
        <v>1282</v>
      </c>
      <c r="M1752" s="250" t="s">
        <v>126</v>
      </c>
      <c r="N1752" s="242"/>
      <c r="O1752" s="242"/>
      <c r="P1752" s="242" t="s">
        <v>1271</v>
      </c>
      <c r="Q1752" s="242" t="s">
        <v>1271</v>
      </c>
      <c r="R1752" s="230"/>
    </row>
    <row r="1753" spans="1:18" s="187" customFormat="1" ht="39.75" customHeight="1" x14ac:dyDescent="0.25">
      <c r="A1753" s="461"/>
      <c r="B1753" s="525"/>
      <c r="C1753" s="124" t="s">
        <v>1340</v>
      </c>
      <c r="D1753" s="94">
        <v>7</v>
      </c>
      <c r="E1753" s="354">
        <v>1000</v>
      </c>
      <c r="F1753" s="354">
        <f t="shared" si="115"/>
        <v>7000</v>
      </c>
      <c r="G1753" s="521"/>
      <c r="H1753" s="521"/>
      <c r="I1753" s="521"/>
      <c r="J1753" s="521"/>
      <c r="K1753" s="509"/>
      <c r="L1753" s="250" t="s">
        <v>1282</v>
      </c>
      <c r="M1753" s="250" t="s">
        <v>126</v>
      </c>
      <c r="N1753" s="242">
        <v>3</v>
      </c>
      <c r="O1753" s="242">
        <v>2</v>
      </c>
      <c r="P1753" s="242">
        <v>2</v>
      </c>
      <c r="Q1753" s="242">
        <v>1</v>
      </c>
      <c r="R1753" s="230"/>
    </row>
    <row r="1754" spans="1:18" s="187" customFormat="1" ht="39.75" customHeight="1" x14ac:dyDescent="0.25">
      <c r="A1754" s="461"/>
      <c r="B1754" s="525"/>
      <c r="C1754" s="124" t="s">
        <v>1341</v>
      </c>
      <c r="D1754" s="94">
        <v>3</v>
      </c>
      <c r="E1754" s="354">
        <v>650</v>
      </c>
      <c r="F1754" s="354">
        <f t="shared" si="115"/>
        <v>1950</v>
      </c>
      <c r="G1754" s="521"/>
      <c r="H1754" s="521"/>
      <c r="I1754" s="521"/>
      <c r="J1754" s="521"/>
      <c r="K1754" s="509"/>
      <c r="L1754" s="250" t="s">
        <v>1282</v>
      </c>
      <c r="M1754" s="250" t="s">
        <v>126</v>
      </c>
      <c r="N1754" s="242">
        <v>2</v>
      </c>
      <c r="O1754" s="242">
        <v>8</v>
      </c>
      <c r="P1754" s="242">
        <v>5</v>
      </c>
      <c r="Q1754" s="242">
        <v>3</v>
      </c>
      <c r="R1754" s="230"/>
    </row>
    <row r="1755" spans="1:18" s="187" customFormat="1" ht="39.75" customHeight="1" x14ac:dyDescent="0.25">
      <c r="A1755" s="461"/>
      <c r="B1755" s="525"/>
      <c r="C1755" s="124" t="s">
        <v>1342</v>
      </c>
      <c r="D1755" s="94">
        <v>1</v>
      </c>
      <c r="E1755" s="354">
        <v>800</v>
      </c>
      <c r="F1755" s="354">
        <f t="shared" si="115"/>
        <v>800</v>
      </c>
      <c r="G1755" s="521"/>
      <c r="H1755" s="521"/>
      <c r="I1755" s="521"/>
      <c r="J1755" s="521"/>
      <c r="K1755" s="509"/>
      <c r="L1755" s="250" t="s">
        <v>1282</v>
      </c>
      <c r="M1755" s="250" t="s">
        <v>126</v>
      </c>
      <c r="N1755" s="242">
        <v>3</v>
      </c>
      <c r="O1755" s="242">
        <v>4</v>
      </c>
      <c r="P1755" s="242">
        <v>1</v>
      </c>
      <c r="Q1755" s="242">
        <v>1</v>
      </c>
      <c r="R1755" s="230"/>
    </row>
    <row r="1756" spans="1:18" s="187" customFormat="1" ht="28.5" customHeight="1" x14ac:dyDescent="0.25">
      <c r="A1756" s="468" t="s">
        <v>1349</v>
      </c>
      <c r="B1756" s="525">
        <f>+SUM(F1756:F1766)</f>
        <v>810850</v>
      </c>
      <c r="C1756" s="124" t="s">
        <v>857</v>
      </c>
      <c r="D1756" s="94">
        <v>160</v>
      </c>
      <c r="E1756" s="354">
        <v>250</v>
      </c>
      <c r="F1756" s="354">
        <f t="shared" si="115"/>
        <v>40000</v>
      </c>
      <c r="G1756" s="572" t="s">
        <v>1</v>
      </c>
      <c r="H1756" s="571"/>
      <c r="I1756" s="571"/>
      <c r="J1756" s="571"/>
      <c r="K1756" s="521" t="s">
        <v>247</v>
      </c>
      <c r="L1756" s="250" t="s">
        <v>1282</v>
      </c>
      <c r="M1756" s="250" t="s">
        <v>126</v>
      </c>
      <c r="N1756" s="242">
        <v>3</v>
      </c>
      <c r="O1756" s="242">
        <v>7</v>
      </c>
      <c r="P1756" s="242">
        <v>1</v>
      </c>
      <c r="Q1756" s="242">
        <v>1</v>
      </c>
      <c r="R1756" s="230"/>
    </row>
    <row r="1757" spans="1:18" s="187" customFormat="1" ht="27.75" customHeight="1" x14ac:dyDescent="0.25">
      <c r="A1757" s="468"/>
      <c r="B1757" s="525"/>
      <c r="C1757" s="124" t="s">
        <v>1346</v>
      </c>
      <c r="D1757" s="94">
        <v>56</v>
      </c>
      <c r="E1757" s="354">
        <v>2400</v>
      </c>
      <c r="F1757" s="354">
        <f t="shared" si="115"/>
        <v>134400</v>
      </c>
      <c r="G1757" s="572"/>
      <c r="H1757" s="571"/>
      <c r="I1757" s="571"/>
      <c r="J1757" s="571"/>
      <c r="K1757" s="521"/>
      <c r="L1757" s="250" t="s">
        <v>1282</v>
      </c>
      <c r="M1757" s="250" t="s">
        <v>126</v>
      </c>
      <c r="N1757" s="242">
        <v>2</v>
      </c>
      <c r="O1757" s="242">
        <v>3</v>
      </c>
      <c r="P1757" s="242">
        <v>1</v>
      </c>
      <c r="Q1757" s="242">
        <v>1</v>
      </c>
      <c r="R1757" s="230"/>
    </row>
    <row r="1758" spans="1:18" s="187" customFormat="1" ht="29.25" customHeight="1" x14ac:dyDescent="0.25">
      <c r="A1758" s="468"/>
      <c r="B1758" s="525"/>
      <c r="C1758" s="124" t="s">
        <v>1347</v>
      </c>
      <c r="D1758" s="94">
        <v>56</v>
      </c>
      <c r="E1758" s="354">
        <v>1800</v>
      </c>
      <c r="F1758" s="354">
        <f t="shared" si="115"/>
        <v>100800</v>
      </c>
      <c r="G1758" s="572"/>
      <c r="H1758" s="571"/>
      <c r="I1758" s="571"/>
      <c r="J1758" s="571"/>
      <c r="K1758" s="521"/>
      <c r="L1758" s="250" t="s">
        <v>1282</v>
      </c>
      <c r="M1758" s="250" t="s">
        <v>126</v>
      </c>
      <c r="N1758" s="242">
        <v>2</v>
      </c>
      <c r="O1758" s="242">
        <v>3</v>
      </c>
      <c r="P1758" s="242">
        <v>1</v>
      </c>
      <c r="Q1758" s="242">
        <v>1</v>
      </c>
      <c r="R1758" s="230"/>
    </row>
    <row r="1759" spans="1:18" s="187" customFormat="1" ht="29.25" customHeight="1" x14ac:dyDescent="0.25">
      <c r="A1759" s="468"/>
      <c r="B1759" s="525"/>
      <c r="C1759" s="124" t="s">
        <v>1348</v>
      </c>
      <c r="D1759" s="94">
        <v>56</v>
      </c>
      <c r="E1759" s="354">
        <v>1800</v>
      </c>
      <c r="F1759" s="354">
        <f t="shared" si="115"/>
        <v>100800</v>
      </c>
      <c r="G1759" s="572"/>
      <c r="H1759" s="571"/>
      <c r="I1759" s="571"/>
      <c r="J1759" s="571"/>
      <c r="K1759" s="521"/>
      <c r="L1759" s="250" t="s">
        <v>1282</v>
      </c>
      <c r="M1759" s="250" t="s">
        <v>126</v>
      </c>
      <c r="N1759" s="242">
        <v>2</v>
      </c>
      <c r="O1759" s="242">
        <v>3</v>
      </c>
      <c r="P1759" s="242">
        <v>1</v>
      </c>
      <c r="Q1759" s="242">
        <v>1</v>
      </c>
      <c r="R1759" s="230"/>
    </row>
    <row r="1760" spans="1:18" s="187" customFormat="1" ht="29.25" customHeight="1" x14ac:dyDescent="0.25">
      <c r="A1760" s="468"/>
      <c r="B1760" s="525"/>
      <c r="C1760" s="124" t="s">
        <v>1286</v>
      </c>
      <c r="D1760" s="94">
        <v>56</v>
      </c>
      <c r="E1760" s="354">
        <v>1500</v>
      </c>
      <c r="F1760" s="354">
        <f t="shared" si="115"/>
        <v>84000</v>
      </c>
      <c r="G1760" s="572"/>
      <c r="H1760" s="571"/>
      <c r="I1760" s="571"/>
      <c r="J1760" s="571"/>
      <c r="K1760" s="521"/>
      <c r="L1760" s="250" t="s">
        <v>1282</v>
      </c>
      <c r="M1760" s="250" t="s">
        <v>126</v>
      </c>
      <c r="N1760" s="242">
        <v>2</v>
      </c>
      <c r="O1760" s="242">
        <v>3</v>
      </c>
      <c r="P1760" s="242">
        <v>1</v>
      </c>
      <c r="Q1760" s="242">
        <v>1</v>
      </c>
      <c r="R1760" s="230"/>
    </row>
    <row r="1761" spans="1:18" s="187" customFormat="1" ht="29.25" customHeight="1" x14ac:dyDescent="0.25">
      <c r="A1761" s="468"/>
      <c r="B1761" s="525"/>
      <c r="C1761" s="124" t="s">
        <v>1350</v>
      </c>
      <c r="D1761" s="94">
        <v>1</v>
      </c>
      <c r="E1761" s="354">
        <v>200000</v>
      </c>
      <c r="F1761" s="354">
        <f t="shared" si="115"/>
        <v>200000</v>
      </c>
      <c r="G1761" s="572"/>
      <c r="H1761" s="571"/>
      <c r="I1761" s="571"/>
      <c r="J1761" s="571"/>
      <c r="K1761" s="521"/>
      <c r="L1761" s="250" t="s">
        <v>1282</v>
      </c>
      <c r="M1761" s="250" t="s">
        <v>126</v>
      </c>
      <c r="N1761" s="242">
        <v>2</v>
      </c>
      <c r="O1761" s="242">
        <v>8</v>
      </c>
      <c r="P1761" s="242">
        <v>7</v>
      </c>
      <c r="Q1761" s="242">
        <v>4</v>
      </c>
      <c r="R1761" s="230"/>
    </row>
    <row r="1762" spans="1:18" s="187" customFormat="1" ht="29.25" customHeight="1" x14ac:dyDescent="0.25">
      <c r="A1762" s="468"/>
      <c r="B1762" s="525"/>
      <c r="C1762" s="124" t="s">
        <v>68</v>
      </c>
      <c r="D1762" s="94">
        <v>280</v>
      </c>
      <c r="E1762" s="354">
        <v>450</v>
      </c>
      <c r="F1762" s="354">
        <f t="shared" si="115"/>
        <v>126000</v>
      </c>
      <c r="G1762" s="572"/>
      <c r="H1762" s="571"/>
      <c r="I1762" s="571"/>
      <c r="J1762" s="571"/>
      <c r="K1762" s="521"/>
      <c r="L1762" s="250" t="s">
        <v>1282</v>
      </c>
      <c r="M1762" s="250" t="s">
        <v>126</v>
      </c>
      <c r="N1762" s="242">
        <v>3</v>
      </c>
      <c r="O1762" s="242">
        <v>1</v>
      </c>
      <c r="P1762" s="242">
        <v>1</v>
      </c>
      <c r="Q1762" s="242">
        <v>1</v>
      </c>
      <c r="R1762" s="230"/>
    </row>
    <row r="1763" spans="1:18" s="187" customFormat="1" ht="33" customHeight="1" x14ac:dyDescent="0.25">
      <c r="A1763" s="468"/>
      <c r="B1763" s="525"/>
      <c r="C1763" s="124" t="s">
        <v>1344</v>
      </c>
      <c r="D1763" s="94" t="s">
        <v>1339</v>
      </c>
      <c r="E1763" s="354"/>
      <c r="F1763" s="354"/>
      <c r="G1763" s="572"/>
      <c r="H1763" s="571"/>
      <c r="I1763" s="571"/>
      <c r="J1763" s="571"/>
      <c r="K1763" s="521"/>
      <c r="L1763" s="250" t="s">
        <v>1282</v>
      </c>
      <c r="M1763" s="250" t="s">
        <v>126</v>
      </c>
      <c r="N1763" s="242"/>
      <c r="O1763" s="242"/>
      <c r="P1763" s="242" t="s">
        <v>1271</v>
      </c>
      <c r="Q1763" s="242" t="s">
        <v>1271</v>
      </c>
      <c r="R1763" s="230"/>
    </row>
    <row r="1764" spans="1:18" s="187" customFormat="1" ht="33" customHeight="1" x14ac:dyDescent="0.25">
      <c r="A1764" s="468"/>
      <c r="B1764" s="525"/>
      <c r="C1764" s="124" t="s">
        <v>1340</v>
      </c>
      <c r="D1764" s="94">
        <v>20</v>
      </c>
      <c r="E1764" s="354">
        <v>1000</v>
      </c>
      <c r="F1764" s="354">
        <f t="shared" si="115"/>
        <v>20000</v>
      </c>
      <c r="G1764" s="572"/>
      <c r="H1764" s="571"/>
      <c r="I1764" s="571"/>
      <c r="J1764" s="571"/>
      <c r="K1764" s="521"/>
      <c r="L1764" s="250" t="s">
        <v>1282</v>
      </c>
      <c r="M1764" s="250" t="s">
        <v>126</v>
      </c>
      <c r="N1764" s="242">
        <v>3</v>
      </c>
      <c r="O1764" s="242">
        <v>2</v>
      </c>
      <c r="P1764" s="242">
        <v>2</v>
      </c>
      <c r="Q1764" s="242">
        <v>1</v>
      </c>
      <c r="R1764" s="230"/>
    </row>
    <row r="1765" spans="1:18" s="187" customFormat="1" ht="33" customHeight="1" x14ac:dyDescent="0.25">
      <c r="A1765" s="468"/>
      <c r="B1765" s="525"/>
      <c r="C1765" s="124" t="s">
        <v>1341</v>
      </c>
      <c r="D1765" s="94">
        <v>5</v>
      </c>
      <c r="E1765" s="354">
        <v>650</v>
      </c>
      <c r="F1765" s="354">
        <f t="shared" si="115"/>
        <v>3250</v>
      </c>
      <c r="G1765" s="572"/>
      <c r="H1765" s="571"/>
      <c r="I1765" s="571"/>
      <c r="J1765" s="571"/>
      <c r="K1765" s="521"/>
      <c r="L1765" s="250" t="s">
        <v>1282</v>
      </c>
      <c r="M1765" s="250" t="s">
        <v>126</v>
      </c>
      <c r="N1765" s="242">
        <v>2</v>
      </c>
      <c r="O1765" s="242">
        <v>8</v>
      </c>
      <c r="P1765" s="242">
        <v>5</v>
      </c>
      <c r="Q1765" s="242">
        <v>3</v>
      </c>
      <c r="R1765" s="230"/>
    </row>
    <row r="1766" spans="1:18" s="187" customFormat="1" ht="33" customHeight="1" x14ac:dyDescent="0.25">
      <c r="A1766" s="468"/>
      <c r="B1766" s="525"/>
      <c r="C1766" s="124" t="s">
        <v>1342</v>
      </c>
      <c r="D1766" s="94">
        <v>2</v>
      </c>
      <c r="E1766" s="354">
        <v>800</v>
      </c>
      <c r="F1766" s="354">
        <f t="shared" si="115"/>
        <v>1600</v>
      </c>
      <c r="G1766" s="572"/>
      <c r="H1766" s="571"/>
      <c r="I1766" s="571"/>
      <c r="J1766" s="571"/>
      <c r="K1766" s="521"/>
      <c r="L1766" s="250" t="s">
        <v>1282</v>
      </c>
      <c r="M1766" s="250" t="s">
        <v>126</v>
      </c>
      <c r="N1766" s="242">
        <v>3</v>
      </c>
      <c r="O1766" s="242">
        <v>4</v>
      </c>
      <c r="P1766" s="242">
        <v>1</v>
      </c>
      <c r="Q1766" s="242">
        <v>1</v>
      </c>
      <c r="R1766" s="230"/>
    </row>
    <row r="1767" spans="1:18" s="187" customFormat="1" ht="23.25" customHeight="1" x14ac:dyDescent="0.25">
      <c r="A1767" s="468" t="s">
        <v>1351</v>
      </c>
      <c r="B1767" s="525">
        <f>+SUM(F1767:F1776)</f>
        <v>119550</v>
      </c>
      <c r="C1767" s="124" t="s">
        <v>857</v>
      </c>
      <c r="D1767" s="94">
        <v>100</v>
      </c>
      <c r="E1767" s="354">
        <v>250</v>
      </c>
      <c r="F1767" s="354">
        <f t="shared" si="115"/>
        <v>25000</v>
      </c>
      <c r="G1767" s="572" t="s">
        <v>1</v>
      </c>
      <c r="H1767" s="572" t="s">
        <v>1</v>
      </c>
      <c r="I1767" s="572" t="s">
        <v>1</v>
      </c>
      <c r="J1767" s="571"/>
      <c r="K1767" s="521" t="s">
        <v>247</v>
      </c>
      <c r="L1767" s="250" t="s">
        <v>1282</v>
      </c>
      <c r="M1767" s="250" t="s">
        <v>126</v>
      </c>
      <c r="N1767" s="242">
        <v>3</v>
      </c>
      <c r="O1767" s="242">
        <v>7</v>
      </c>
      <c r="P1767" s="242">
        <v>1</v>
      </c>
      <c r="Q1767" s="242">
        <v>1</v>
      </c>
      <c r="R1767" s="230"/>
    </row>
    <row r="1768" spans="1:18" s="187" customFormat="1" ht="26.25" customHeight="1" x14ac:dyDescent="0.25">
      <c r="A1768" s="468"/>
      <c r="B1768" s="525"/>
      <c r="C1768" s="124" t="s">
        <v>68</v>
      </c>
      <c r="D1768" s="94">
        <v>120</v>
      </c>
      <c r="E1768" s="354">
        <v>450</v>
      </c>
      <c r="F1768" s="354">
        <f t="shared" si="115"/>
        <v>54000</v>
      </c>
      <c r="G1768" s="572"/>
      <c r="H1768" s="572"/>
      <c r="I1768" s="572"/>
      <c r="J1768" s="571"/>
      <c r="K1768" s="521"/>
      <c r="L1768" s="250" t="s">
        <v>1282</v>
      </c>
      <c r="M1768" s="250" t="s">
        <v>126</v>
      </c>
      <c r="N1768" s="242">
        <v>3</v>
      </c>
      <c r="O1768" s="242">
        <v>1</v>
      </c>
      <c r="P1768" s="242">
        <v>1</v>
      </c>
      <c r="Q1768" s="242">
        <v>1</v>
      </c>
      <c r="R1768" s="230"/>
    </row>
    <row r="1769" spans="1:18" s="187" customFormat="1" ht="30.75" customHeight="1" x14ac:dyDescent="0.25">
      <c r="A1769" s="468"/>
      <c r="B1769" s="525"/>
      <c r="C1769" s="124" t="s">
        <v>1352</v>
      </c>
      <c r="D1769" s="94">
        <v>4</v>
      </c>
      <c r="E1769" s="354">
        <v>2400</v>
      </c>
      <c r="F1769" s="354">
        <f t="shared" si="115"/>
        <v>9600</v>
      </c>
      <c r="G1769" s="572"/>
      <c r="H1769" s="572"/>
      <c r="I1769" s="572"/>
      <c r="J1769" s="571"/>
      <c r="K1769" s="521"/>
      <c r="L1769" s="250" t="s">
        <v>1282</v>
      </c>
      <c r="M1769" s="250" t="s">
        <v>126</v>
      </c>
      <c r="N1769" s="242">
        <v>2</v>
      </c>
      <c r="O1769" s="242">
        <v>3</v>
      </c>
      <c r="P1769" s="242">
        <v>1</v>
      </c>
      <c r="Q1769" s="242">
        <v>1</v>
      </c>
      <c r="R1769" s="230"/>
    </row>
    <row r="1770" spans="1:18" s="187" customFormat="1" ht="24" customHeight="1" x14ac:dyDescent="0.25">
      <c r="A1770" s="468"/>
      <c r="B1770" s="525"/>
      <c r="C1770" s="124" t="s">
        <v>1347</v>
      </c>
      <c r="D1770" s="94">
        <v>4</v>
      </c>
      <c r="E1770" s="354">
        <v>1800</v>
      </c>
      <c r="F1770" s="354">
        <f t="shared" si="115"/>
        <v>7200</v>
      </c>
      <c r="G1770" s="572"/>
      <c r="H1770" s="572"/>
      <c r="I1770" s="572"/>
      <c r="J1770" s="571"/>
      <c r="K1770" s="521"/>
      <c r="L1770" s="250" t="s">
        <v>1282</v>
      </c>
      <c r="M1770" s="250" t="s">
        <v>126</v>
      </c>
      <c r="N1770" s="242">
        <v>2</v>
      </c>
      <c r="O1770" s="242">
        <v>3</v>
      </c>
      <c r="P1770" s="242">
        <v>1</v>
      </c>
      <c r="Q1770" s="242">
        <v>1</v>
      </c>
      <c r="R1770" s="230"/>
    </row>
    <row r="1771" spans="1:18" s="187" customFormat="1" ht="25.5" customHeight="1" x14ac:dyDescent="0.25">
      <c r="A1771" s="468"/>
      <c r="B1771" s="525"/>
      <c r="C1771" s="124" t="s">
        <v>1348</v>
      </c>
      <c r="D1771" s="94">
        <v>4</v>
      </c>
      <c r="E1771" s="354">
        <v>1800</v>
      </c>
      <c r="F1771" s="354">
        <f t="shared" si="115"/>
        <v>7200</v>
      </c>
      <c r="G1771" s="572"/>
      <c r="H1771" s="572"/>
      <c r="I1771" s="572"/>
      <c r="J1771" s="571"/>
      <c r="K1771" s="521"/>
      <c r="L1771" s="250" t="s">
        <v>1282</v>
      </c>
      <c r="M1771" s="250" t="s">
        <v>126</v>
      </c>
      <c r="N1771" s="242">
        <v>2</v>
      </c>
      <c r="O1771" s="242">
        <v>3</v>
      </c>
      <c r="P1771" s="242">
        <v>1</v>
      </c>
      <c r="Q1771" s="242">
        <v>1</v>
      </c>
      <c r="R1771" s="230"/>
    </row>
    <row r="1772" spans="1:18" s="187" customFormat="1" ht="27.75" customHeight="1" x14ac:dyDescent="0.25">
      <c r="A1772" s="468"/>
      <c r="B1772" s="525"/>
      <c r="C1772" s="124" t="s">
        <v>1286</v>
      </c>
      <c r="D1772" s="94">
        <v>4</v>
      </c>
      <c r="E1772" s="354">
        <v>1500</v>
      </c>
      <c r="F1772" s="354">
        <f t="shared" si="115"/>
        <v>6000</v>
      </c>
      <c r="G1772" s="572"/>
      <c r="H1772" s="572"/>
      <c r="I1772" s="572"/>
      <c r="J1772" s="571"/>
      <c r="K1772" s="521"/>
      <c r="L1772" s="250" t="s">
        <v>1282</v>
      </c>
      <c r="M1772" s="250" t="s">
        <v>126</v>
      </c>
      <c r="N1772" s="242">
        <v>2</v>
      </c>
      <c r="O1772" s="242">
        <v>3</v>
      </c>
      <c r="P1772" s="242">
        <v>1</v>
      </c>
      <c r="Q1772" s="242">
        <v>1</v>
      </c>
      <c r="R1772" s="230"/>
    </row>
    <row r="1773" spans="1:18" s="187" customFormat="1" ht="42" customHeight="1" x14ac:dyDescent="0.25">
      <c r="A1773" s="468"/>
      <c r="B1773" s="525"/>
      <c r="C1773" s="124" t="s">
        <v>1344</v>
      </c>
      <c r="D1773" s="94" t="s">
        <v>1339</v>
      </c>
      <c r="E1773" s="354"/>
      <c r="F1773" s="354"/>
      <c r="G1773" s="572"/>
      <c r="H1773" s="572"/>
      <c r="I1773" s="572"/>
      <c r="J1773" s="571"/>
      <c r="K1773" s="521"/>
      <c r="L1773" s="250" t="s">
        <v>1282</v>
      </c>
      <c r="M1773" s="250" t="s">
        <v>126</v>
      </c>
      <c r="N1773" s="242"/>
      <c r="O1773" s="242"/>
      <c r="P1773" s="242" t="s">
        <v>1271</v>
      </c>
      <c r="Q1773" s="242" t="s">
        <v>1271</v>
      </c>
      <c r="R1773" s="230"/>
    </row>
    <row r="1774" spans="1:18" s="187" customFormat="1" ht="42" customHeight="1" x14ac:dyDescent="0.25">
      <c r="A1774" s="468"/>
      <c r="B1774" s="525"/>
      <c r="C1774" s="124" t="s">
        <v>1340</v>
      </c>
      <c r="D1774" s="94">
        <v>7</v>
      </c>
      <c r="E1774" s="354">
        <v>1000</v>
      </c>
      <c r="F1774" s="354">
        <f t="shared" si="115"/>
        <v>7000</v>
      </c>
      <c r="G1774" s="572"/>
      <c r="H1774" s="572"/>
      <c r="I1774" s="572"/>
      <c r="J1774" s="571"/>
      <c r="K1774" s="521"/>
      <c r="L1774" s="250" t="s">
        <v>1282</v>
      </c>
      <c r="M1774" s="250" t="s">
        <v>126</v>
      </c>
      <c r="N1774" s="242">
        <v>3</v>
      </c>
      <c r="O1774" s="242">
        <v>2</v>
      </c>
      <c r="P1774" s="242">
        <v>2</v>
      </c>
      <c r="Q1774" s="242">
        <v>1</v>
      </c>
      <c r="R1774" s="230"/>
    </row>
    <row r="1775" spans="1:18" s="187" customFormat="1" ht="42" customHeight="1" x14ac:dyDescent="0.25">
      <c r="A1775" s="468"/>
      <c r="B1775" s="525"/>
      <c r="C1775" s="124" t="s">
        <v>1341</v>
      </c>
      <c r="D1775" s="94">
        <v>3</v>
      </c>
      <c r="E1775" s="354">
        <v>650</v>
      </c>
      <c r="F1775" s="354">
        <f t="shared" si="115"/>
        <v>1950</v>
      </c>
      <c r="G1775" s="572"/>
      <c r="H1775" s="572"/>
      <c r="I1775" s="572"/>
      <c r="J1775" s="571"/>
      <c r="K1775" s="521"/>
      <c r="L1775" s="250" t="s">
        <v>1282</v>
      </c>
      <c r="M1775" s="250" t="s">
        <v>126</v>
      </c>
      <c r="N1775" s="242">
        <v>2</v>
      </c>
      <c r="O1775" s="242">
        <v>8</v>
      </c>
      <c r="P1775" s="242">
        <v>5</v>
      </c>
      <c r="Q1775" s="242">
        <v>3</v>
      </c>
      <c r="R1775" s="230"/>
    </row>
    <row r="1776" spans="1:18" s="187" customFormat="1" ht="42" customHeight="1" x14ac:dyDescent="0.25">
      <c r="A1776" s="468"/>
      <c r="B1776" s="525"/>
      <c r="C1776" s="124" t="s">
        <v>1342</v>
      </c>
      <c r="D1776" s="94">
        <v>2</v>
      </c>
      <c r="E1776" s="354">
        <v>800</v>
      </c>
      <c r="F1776" s="354">
        <f t="shared" si="115"/>
        <v>1600</v>
      </c>
      <c r="G1776" s="572"/>
      <c r="H1776" s="572"/>
      <c r="I1776" s="572"/>
      <c r="J1776" s="571"/>
      <c r="K1776" s="521"/>
      <c r="L1776" s="250" t="s">
        <v>1282</v>
      </c>
      <c r="M1776" s="250" t="s">
        <v>126</v>
      </c>
      <c r="N1776" s="242">
        <v>3</v>
      </c>
      <c r="O1776" s="242">
        <v>4</v>
      </c>
      <c r="P1776" s="242">
        <v>1</v>
      </c>
      <c r="Q1776" s="242">
        <v>1</v>
      </c>
      <c r="R1776" s="230"/>
    </row>
    <row r="1777" spans="1:18" s="187" customFormat="1" ht="19.5" customHeight="1" x14ac:dyDescent="0.25">
      <c r="A1777" s="494" t="s">
        <v>1353</v>
      </c>
      <c r="B1777" s="525">
        <f>+SUM(F1777:F1783)</f>
        <v>697250</v>
      </c>
      <c r="C1777" s="124" t="s">
        <v>1354</v>
      </c>
      <c r="D1777" s="94">
        <v>150</v>
      </c>
      <c r="E1777" s="354">
        <v>250</v>
      </c>
      <c r="F1777" s="354">
        <f t="shared" si="115"/>
        <v>37500</v>
      </c>
      <c r="G1777" s="569"/>
      <c r="H1777" s="569" t="s">
        <v>1</v>
      </c>
      <c r="I1777" s="569" t="s">
        <v>1</v>
      </c>
      <c r="J1777" s="569"/>
      <c r="K1777" s="509" t="s">
        <v>247</v>
      </c>
      <c r="L1777" s="250" t="s">
        <v>1282</v>
      </c>
      <c r="M1777" s="250" t="s">
        <v>126</v>
      </c>
      <c r="N1777" s="242">
        <v>3</v>
      </c>
      <c r="O1777" s="242">
        <v>7</v>
      </c>
      <c r="P1777" s="242">
        <v>1</v>
      </c>
      <c r="Q1777" s="242">
        <v>1</v>
      </c>
      <c r="R1777" s="230"/>
    </row>
    <row r="1778" spans="1:18" s="187" customFormat="1" ht="19.5" customHeight="1" x14ac:dyDescent="0.25">
      <c r="A1778" s="494"/>
      <c r="B1778" s="525"/>
      <c r="C1778" s="124" t="s">
        <v>81</v>
      </c>
      <c r="D1778" s="94">
        <v>1040</v>
      </c>
      <c r="E1778" s="354">
        <v>450</v>
      </c>
      <c r="F1778" s="354">
        <f t="shared" si="115"/>
        <v>468000</v>
      </c>
      <c r="G1778" s="569"/>
      <c r="H1778" s="569"/>
      <c r="I1778" s="569"/>
      <c r="J1778" s="569"/>
      <c r="K1778" s="509"/>
      <c r="L1778" s="250" t="s">
        <v>1282</v>
      </c>
      <c r="M1778" s="250" t="s">
        <v>126</v>
      </c>
      <c r="N1778" s="242">
        <v>3</v>
      </c>
      <c r="O1778" s="242">
        <v>1</v>
      </c>
      <c r="P1778" s="242">
        <v>1</v>
      </c>
      <c r="Q1778" s="242">
        <v>1</v>
      </c>
      <c r="R1778" s="230"/>
    </row>
    <row r="1779" spans="1:18" s="187" customFormat="1" ht="19.5" customHeight="1" x14ac:dyDescent="0.25">
      <c r="A1779" s="494"/>
      <c r="B1779" s="525"/>
      <c r="C1779" s="124" t="s">
        <v>1355</v>
      </c>
      <c r="D1779" s="94">
        <v>39</v>
      </c>
      <c r="E1779" s="354">
        <v>3000</v>
      </c>
      <c r="F1779" s="354">
        <f t="shared" si="115"/>
        <v>117000</v>
      </c>
      <c r="G1779" s="569"/>
      <c r="H1779" s="569"/>
      <c r="I1779" s="569"/>
      <c r="J1779" s="569"/>
      <c r="K1779" s="509"/>
      <c r="L1779" s="250" t="s">
        <v>1282</v>
      </c>
      <c r="M1779" s="250" t="s">
        <v>126</v>
      </c>
      <c r="N1779" s="242">
        <v>2</v>
      </c>
      <c r="O1779" s="242">
        <v>3</v>
      </c>
      <c r="P1779" s="242">
        <v>1</v>
      </c>
      <c r="Q1779" s="242">
        <v>1</v>
      </c>
      <c r="R1779" s="230"/>
    </row>
    <row r="1780" spans="1:18" s="187" customFormat="1" ht="19.5" customHeight="1" x14ac:dyDescent="0.25">
      <c r="A1780" s="494"/>
      <c r="B1780" s="525"/>
      <c r="C1780" s="124" t="s">
        <v>341</v>
      </c>
      <c r="D1780" s="94">
        <v>26</v>
      </c>
      <c r="E1780" s="354">
        <v>2500</v>
      </c>
      <c r="F1780" s="354">
        <f t="shared" si="115"/>
        <v>65000</v>
      </c>
      <c r="G1780" s="569"/>
      <c r="H1780" s="569"/>
      <c r="I1780" s="569"/>
      <c r="J1780" s="569"/>
      <c r="K1780" s="509"/>
      <c r="L1780" s="250" t="s">
        <v>1282</v>
      </c>
      <c r="M1780" s="250" t="s">
        <v>126</v>
      </c>
      <c r="N1780" s="242">
        <v>2</v>
      </c>
      <c r="O1780" s="242">
        <v>3</v>
      </c>
      <c r="P1780" s="242">
        <v>1</v>
      </c>
      <c r="Q1780" s="242">
        <v>1</v>
      </c>
      <c r="R1780" s="230"/>
    </row>
    <row r="1781" spans="1:18" s="187" customFormat="1" ht="19.5" customHeight="1" x14ac:dyDescent="0.25">
      <c r="A1781" s="494"/>
      <c r="B1781" s="525"/>
      <c r="C1781" s="124" t="s">
        <v>1340</v>
      </c>
      <c r="D1781" s="94">
        <v>7</v>
      </c>
      <c r="E1781" s="354">
        <v>1000</v>
      </c>
      <c r="F1781" s="354">
        <f t="shared" si="115"/>
        <v>7000</v>
      </c>
      <c r="G1781" s="569"/>
      <c r="H1781" s="569"/>
      <c r="I1781" s="569"/>
      <c r="J1781" s="569"/>
      <c r="K1781" s="509"/>
      <c r="L1781" s="250" t="s">
        <v>1282</v>
      </c>
      <c r="M1781" s="250" t="s">
        <v>126</v>
      </c>
      <c r="N1781" s="242">
        <v>3</v>
      </c>
      <c r="O1781" s="242">
        <v>2</v>
      </c>
      <c r="P1781" s="358">
        <v>2</v>
      </c>
      <c r="Q1781" s="358">
        <v>1</v>
      </c>
      <c r="R1781" s="230"/>
    </row>
    <row r="1782" spans="1:18" s="187" customFormat="1" ht="19.5" customHeight="1" x14ac:dyDescent="0.25">
      <c r="A1782" s="494"/>
      <c r="B1782" s="525"/>
      <c r="C1782" s="124" t="s">
        <v>1341</v>
      </c>
      <c r="D1782" s="94">
        <v>3</v>
      </c>
      <c r="E1782" s="354">
        <v>650</v>
      </c>
      <c r="F1782" s="354">
        <f t="shared" si="115"/>
        <v>1950</v>
      </c>
      <c r="G1782" s="569"/>
      <c r="H1782" s="569"/>
      <c r="I1782" s="569"/>
      <c r="J1782" s="569"/>
      <c r="K1782" s="509"/>
      <c r="L1782" s="250" t="s">
        <v>1282</v>
      </c>
      <c r="M1782" s="250" t="s">
        <v>126</v>
      </c>
      <c r="N1782" s="242">
        <v>2</v>
      </c>
      <c r="O1782" s="242">
        <v>8</v>
      </c>
      <c r="P1782" s="358">
        <v>5</v>
      </c>
      <c r="Q1782" s="358">
        <v>3</v>
      </c>
      <c r="R1782" s="230"/>
    </row>
    <row r="1783" spans="1:18" s="187" customFormat="1" ht="19.5" customHeight="1" x14ac:dyDescent="0.25">
      <c r="A1783" s="494"/>
      <c r="B1783" s="525"/>
      <c r="C1783" s="124" t="s">
        <v>1342</v>
      </c>
      <c r="D1783" s="94">
        <v>1</v>
      </c>
      <c r="E1783" s="354">
        <v>800</v>
      </c>
      <c r="F1783" s="354">
        <f t="shared" si="115"/>
        <v>800</v>
      </c>
      <c r="G1783" s="569"/>
      <c r="H1783" s="569"/>
      <c r="I1783" s="569"/>
      <c r="J1783" s="569"/>
      <c r="K1783" s="509"/>
      <c r="L1783" s="250" t="s">
        <v>1282</v>
      </c>
      <c r="M1783" s="250" t="s">
        <v>126</v>
      </c>
      <c r="N1783" s="242">
        <v>3</v>
      </c>
      <c r="O1783" s="242">
        <v>4</v>
      </c>
      <c r="P1783" s="358">
        <v>1</v>
      </c>
      <c r="Q1783" s="358">
        <v>1</v>
      </c>
      <c r="R1783" s="230"/>
    </row>
    <row r="1784" spans="1:18" s="187" customFormat="1" ht="34.5" customHeight="1" x14ac:dyDescent="0.25">
      <c r="A1784" s="494" t="s">
        <v>1356</v>
      </c>
      <c r="B1784" s="525">
        <f>+SUM(F1784:F1796)</f>
        <v>2290750</v>
      </c>
      <c r="C1784" s="124" t="s">
        <v>857</v>
      </c>
      <c r="D1784" s="94">
        <v>160</v>
      </c>
      <c r="E1784" s="354">
        <v>250</v>
      </c>
      <c r="F1784" s="354">
        <f t="shared" si="115"/>
        <v>40000</v>
      </c>
      <c r="G1784" s="521" t="s">
        <v>1</v>
      </c>
      <c r="H1784" s="521" t="s">
        <v>1</v>
      </c>
      <c r="I1784" s="521" t="s">
        <v>1</v>
      </c>
      <c r="J1784" s="521" t="s">
        <v>1271</v>
      </c>
      <c r="K1784" s="509" t="s">
        <v>247</v>
      </c>
      <c r="L1784" s="250" t="s">
        <v>1282</v>
      </c>
      <c r="M1784" s="250" t="s">
        <v>126</v>
      </c>
      <c r="N1784" s="242">
        <v>3</v>
      </c>
      <c r="O1784" s="242">
        <v>7</v>
      </c>
      <c r="P1784" s="242">
        <v>1</v>
      </c>
      <c r="Q1784" s="242">
        <v>1</v>
      </c>
      <c r="R1784" s="230"/>
    </row>
    <row r="1785" spans="1:18" s="187" customFormat="1" ht="34.5" customHeight="1" x14ac:dyDescent="0.25">
      <c r="A1785" s="494"/>
      <c r="B1785" s="525"/>
      <c r="C1785" s="124" t="s">
        <v>1352</v>
      </c>
      <c r="D1785" s="94">
        <v>4</v>
      </c>
      <c r="E1785" s="354">
        <v>2400</v>
      </c>
      <c r="F1785" s="354">
        <f t="shared" si="115"/>
        <v>9600</v>
      </c>
      <c r="G1785" s="521"/>
      <c r="H1785" s="521"/>
      <c r="I1785" s="521"/>
      <c r="J1785" s="521"/>
      <c r="K1785" s="509"/>
      <c r="L1785" s="250" t="s">
        <v>1282</v>
      </c>
      <c r="M1785" s="250" t="s">
        <v>126</v>
      </c>
      <c r="N1785" s="242">
        <v>2</v>
      </c>
      <c r="O1785" s="242">
        <v>3</v>
      </c>
      <c r="P1785" s="242">
        <v>1</v>
      </c>
      <c r="Q1785" s="242">
        <v>1</v>
      </c>
      <c r="R1785" s="230"/>
    </row>
    <row r="1786" spans="1:18" s="187" customFormat="1" ht="34.5" customHeight="1" x14ac:dyDescent="0.25">
      <c r="A1786" s="494"/>
      <c r="B1786" s="525"/>
      <c r="C1786" s="124" t="s">
        <v>1357</v>
      </c>
      <c r="D1786" s="94">
        <v>4</v>
      </c>
      <c r="E1786" s="354">
        <v>1800</v>
      </c>
      <c r="F1786" s="354">
        <f t="shared" si="115"/>
        <v>7200</v>
      </c>
      <c r="G1786" s="521"/>
      <c r="H1786" s="521"/>
      <c r="I1786" s="521"/>
      <c r="J1786" s="521"/>
      <c r="K1786" s="509"/>
      <c r="L1786" s="250" t="s">
        <v>1282</v>
      </c>
      <c r="M1786" s="250" t="s">
        <v>126</v>
      </c>
      <c r="N1786" s="242">
        <v>2</v>
      </c>
      <c r="O1786" s="242">
        <v>3</v>
      </c>
      <c r="P1786" s="242">
        <v>1</v>
      </c>
      <c r="Q1786" s="242">
        <v>1</v>
      </c>
      <c r="R1786" s="230"/>
    </row>
    <row r="1787" spans="1:18" s="187" customFormat="1" ht="34.5" customHeight="1" x14ac:dyDescent="0.25">
      <c r="A1787" s="494"/>
      <c r="B1787" s="525"/>
      <c r="C1787" s="124" t="s">
        <v>1347</v>
      </c>
      <c r="D1787" s="94">
        <v>4</v>
      </c>
      <c r="E1787" s="354">
        <v>1800</v>
      </c>
      <c r="F1787" s="354">
        <f t="shared" si="115"/>
        <v>7200</v>
      </c>
      <c r="G1787" s="521"/>
      <c r="H1787" s="521"/>
      <c r="I1787" s="521"/>
      <c r="J1787" s="521"/>
      <c r="K1787" s="509"/>
      <c r="L1787" s="250" t="s">
        <v>1282</v>
      </c>
      <c r="M1787" s="250" t="s">
        <v>126</v>
      </c>
      <c r="N1787" s="242">
        <v>2</v>
      </c>
      <c r="O1787" s="242">
        <v>3</v>
      </c>
      <c r="P1787" s="242">
        <v>1</v>
      </c>
      <c r="Q1787" s="242">
        <v>1</v>
      </c>
      <c r="R1787" s="230"/>
    </row>
    <row r="1788" spans="1:18" s="187" customFormat="1" ht="34.5" customHeight="1" x14ac:dyDescent="0.25">
      <c r="A1788" s="494"/>
      <c r="B1788" s="525"/>
      <c r="C1788" s="124" t="s">
        <v>1348</v>
      </c>
      <c r="D1788" s="94">
        <v>4</v>
      </c>
      <c r="E1788" s="354">
        <v>1800</v>
      </c>
      <c r="F1788" s="354">
        <f t="shared" si="115"/>
        <v>7200</v>
      </c>
      <c r="G1788" s="521"/>
      <c r="H1788" s="521"/>
      <c r="I1788" s="521"/>
      <c r="J1788" s="521"/>
      <c r="K1788" s="509"/>
      <c r="L1788" s="250" t="s">
        <v>1282</v>
      </c>
      <c r="M1788" s="250" t="s">
        <v>126</v>
      </c>
      <c r="N1788" s="242">
        <v>2</v>
      </c>
      <c r="O1788" s="242">
        <v>3</v>
      </c>
      <c r="P1788" s="242">
        <v>1</v>
      </c>
      <c r="Q1788" s="242">
        <v>1</v>
      </c>
      <c r="R1788" s="230"/>
    </row>
    <row r="1789" spans="1:18" s="187" customFormat="1" ht="34.5" customHeight="1" x14ac:dyDescent="0.25">
      <c r="A1789" s="494"/>
      <c r="B1789" s="525"/>
      <c r="C1789" s="124" t="s">
        <v>1286</v>
      </c>
      <c r="D1789" s="94">
        <v>4</v>
      </c>
      <c r="E1789" s="354">
        <v>1500</v>
      </c>
      <c r="F1789" s="354">
        <f t="shared" si="115"/>
        <v>6000</v>
      </c>
      <c r="G1789" s="521"/>
      <c r="H1789" s="521"/>
      <c r="I1789" s="521"/>
      <c r="J1789" s="521"/>
      <c r="K1789" s="509"/>
      <c r="L1789" s="250" t="s">
        <v>1282</v>
      </c>
      <c r="M1789" s="250" t="s">
        <v>126</v>
      </c>
      <c r="N1789" s="242">
        <v>2</v>
      </c>
      <c r="O1789" s="242">
        <v>3</v>
      </c>
      <c r="P1789" s="242">
        <v>1</v>
      </c>
      <c r="Q1789" s="242">
        <v>1</v>
      </c>
      <c r="R1789" s="230"/>
    </row>
    <row r="1790" spans="1:18" s="187" customFormat="1" ht="54" customHeight="1" x14ac:dyDescent="0.25">
      <c r="A1790" s="494"/>
      <c r="B1790" s="525"/>
      <c r="C1790" s="124" t="s">
        <v>1358</v>
      </c>
      <c r="D1790" s="94">
        <v>1</v>
      </c>
      <c r="E1790" s="354">
        <v>2000000</v>
      </c>
      <c r="F1790" s="354">
        <f t="shared" si="115"/>
        <v>2000000</v>
      </c>
      <c r="G1790" s="521"/>
      <c r="H1790" s="521"/>
      <c r="I1790" s="521"/>
      <c r="J1790" s="521"/>
      <c r="K1790" s="509"/>
      <c r="L1790" s="250" t="s">
        <v>1282</v>
      </c>
      <c r="M1790" s="250" t="s">
        <v>126</v>
      </c>
      <c r="N1790" s="242">
        <v>2</v>
      </c>
      <c r="O1790" s="242">
        <v>5</v>
      </c>
      <c r="P1790" s="242">
        <v>1</v>
      </c>
      <c r="Q1790" s="242">
        <v>1</v>
      </c>
      <c r="R1790" s="230"/>
    </row>
    <row r="1791" spans="1:18" s="187" customFormat="1" ht="43.5" customHeight="1" x14ac:dyDescent="0.25">
      <c r="A1791" s="494"/>
      <c r="B1791" s="525"/>
      <c r="C1791" s="124" t="s">
        <v>1359</v>
      </c>
      <c r="D1791" s="94">
        <v>1</v>
      </c>
      <c r="E1791" s="354">
        <v>100000</v>
      </c>
      <c r="F1791" s="354">
        <f t="shared" si="115"/>
        <v>100000</v>
      </c>
      <c r="G1791" s="521"/>
      <c r="H1791" s="521"/>
      <c r="I1791" s="521"/>
      <c r="J1791" s="521"/>
      <c r="K1791" s="509"/>
      <c r="L1791" s="250" t="s">
        <v>1282</v>
      </c>
      <c r="M1791" s="250" t="s">
        <v>126</v>
      </c>
      <c r="N1791" s="242">
        <v>2</v>
      </c>
      <c r="O1791" s="242">
        <v>3</v>
      </c>
      <c r="P1791" s="242">
        <v>1</v>
      </c>
      <c r="Q1791" s="242">
        <v>1</v>
      </c>
      <c r="R1791" s="230"/>
    </row>
    <row r="1792" spans="1:18" s="187" customFormat="1" ht="34.5" customHeight="1" x14ac:dyDescent="0.25">
      <c r="A1792" s="494"/>
      <c r="B1792" s="525"/>
      <c r="C1792" s="124" t="s">
        <v>1360</v>
      </c>
      <c r="D1792" s="94">
        <v>1</v>
      </c>
      <c r="E1792" s="354">
        <v>90000</v>
      </c>
      <c r="F1792" s="354">
        <f t="shared" si="115"/>
        <v>90000</v>
      </c>
      <c r="G1792" s="521"/>
      <c r="H1792" s="521"/>
      <c r="I1792" s="521"/>
      <c r="J1792" s="521"/>
      <c r="K1792" s="509"/>
      <c r="L1792" s="250" t="s">
        <v>1282</v>
      </c>
      <c r="M1792" s="250" t="s">
        <v>126</v>
      </c>
      <c r="N1792" s="242">
        <v>2</v>
      </c>
      <c r="O1792" s="242">
        <v>3</v>
      </c>
      <c r="P1792" s="242">
        <v>1</v>
      </c>
      <c r="Q1792" s="242">
        <v>1</v>
      </c>
      <c r="R1792" s="230"/>
    </row>
    <row r="1793" spans="1:18" s="187" customFormat="1" ht="34.5" customHeight="1" x14ac:dyDescent="0.25">
      <c r="A1793" s="494"/>
      <c r="B1793" s="525"/>
      <c r="C1793" s="124" t="s">
        <v>1344</v>
      </c>
      <c r="D1793" s="94" t="s">
        <v>1339</v>
      </c>
      <c r="E1793" s="354"/>
      <c r="F1793" s="354"/>
      <c r="G1793" s="521"/>
      <c r="H1793" s="521"/>
      <c r="I1793" s="521"/>
      <c r="J1793" s="521"/>
      <c r="K1793" s="509"/>
      <c r="L1793" s="250" t="s">
        <v>1282</v>
      </c>
      <c r="M1793" s="250" t="s">
        <v>126</v>
      </c>
      <c r="N1793" s="242"/>
      <c r="O1793" s="242"/>
      <c r="P1793" s="242"/>
      <c r="Q1793" s="242" t="s">
        <v>1271</v>
      </c>
      <c r="R1793" s="230"/>
    </row>
    <row r="1794" spans="1:18" s="187" customFormat="1" ht="34.5" customHeight="1" x14ac:dyDescent="0.25">
      <c r="A1794" s="494"/>
      <c r="B1794" s="525"/>
      <c r="C1794" s="124" t="s">
        <v>1340</v>
      </c>
      <c r="D1794" s="94">
        <v>20</v>
      </c>
      <c r="E1794" s="354">
        <v>1000</v>
      </c>
      <c r="F1794" s="354">
        <f t="shared" si="115"/>
        <v>20000</v>
      </c>
      <c r="G1794" s="521"/>
      <c r="H1794" s="521"/>
      <c r="I1794" s="521"/>
      <c r="J1794" s="521"/>
      <c r="K1794" s="509"/>
      <c r="L1794" s="250" t="s">
        <v>1282</v>
      </c>
      <c r="M1794" s="250" t="s">
        <v>126</v>
      </c>
      <c r="N1794" s="242">
        <v>3</v>
      </c>
      <c r="O1794" s="242">
        <v>2</v>
      </c>
      <c r="P1794" s="242">
        <v>2</v>
      </c>
      <c r="Q1794" s="242">
        <v>1</v>
      </c>
      <c r="R1794" s="230"/>
    </row>
    <row r="1795" spans="1:18" s="187" customFormat="1" ht="34.5" customHeight="1" x14ac:dyDescent="0.25">
      <c r="A1795" s="494"/>
      <c r="B1795" s="525"/>
      <c r="C1795" s="124" t="s">
        <v>1341</v>
      </c>
      <c r="D1795" s="94">
        <v>3</v>
      </c>
      <c r="E1795" s="354">
        <v>650</v>
      </c>
      <c r="F1795" s="354">
        <f t="shared" si="115"/>
        <v>1950</v>
      </c>
      <c r="G1795" s="521"/>
      <c r="H1795" s="521"/>
      <c r="I1795" s="521"/>
      <c r="J1795" s="521"/>
      <c r="K1795" s="509"/>
      <c r="L1795" s="250" t="s">
        <v>1282</v>
      </c>
      <c r="M1795" s="250" t="s">
        <v>126</v>
      </c>
      <c r="N1795" s="242">
        <v>2</v>
      </c>
      <c r="O1795" s="242">
        <v>8</v>
      </c>
      <c r="P1795" s="242">
        <v>5</v>
      </c>
      <c r="Q1795" s="242">
        <v>3</v>
      </c>
      <c r="R1795" s="230"/>
    </row>
    <row r="1796" spans="1:18" s="187" customFormat="1" ht="34.5" customHeight="1" x14ac:dyDescent="0.25">
      <c r="A1796" s="494"/>
      <c r="B1796" s="525"/>
      <c r="C1796" s="124" t="s">
        <v>1342</v>
      </c>
      <c r="D1796" s="94">
        <v>2</v>
      </c>
      <c r="E1796" s="354">
        <v>800</v>
      </c>
      <c r="F1796" s="354">
        <f t="shared" si="115"/>
        <v>1600</v>
      </c>
      <c r="G1796" s="521"/>
      <c r="H1796" s="521"/>
      <c r="I1796" s="521"/>
      <c r="J1796" s="521"/>
      <c r="K1796" s="509"/>
      <c r="L1796" s="250" t="s">
        <v>1282</v>
      </c>
      <c r="M1796" s="250" t="s">
        <v>126</v>
      </c>
      <c r="N1796" s="242">
        <v>3</v>
      </c>
      <c r="O1796" s="242">
        <v>4</v>
      </c>
      <c r="P1796" s="242">
        <v>1</v>
      </c>
      <c r="Q1796" s="242">
        <v>1</v>
      </c>
      <c r="R1796" s="230"/>
    </row>
    <row r="1797" spans="1:18" s="187" customFormat="1" ht="42" customHeight="1" x14ac:dyDescent="0.25">
      <c r="A1797" s="461" t="s">
        <v>1361</v>
      </c>
      <c r="B1797" s="564">
        <f>+SUM(F1797:F1809)</f>
        <v>246350</v>
      </c>
      <c r="C1797" s="124" t="s">
        <v>857</v>
      </c>
      <c r="D1797" s="94">
        <v>80</v>
      </c>
      <c r="E1797" s="354">
        <v>250</v>
      </c>
      <c r="F1797" s="354">
        <f t="shared" si="115"/>
        <v>20000</v>
      </c>
      <c r="G1797" s="521" t="s">
        <v>1</v>
      </c>
      <c r="H1797" s="521" t="s">
        <v>1</v>
      </c>
      <c r="I1797" s="521" t="s">
        <v>1</v>
      </c>
      <c r="J1797" s="521" t="s">
        <v>1</v>
      </c>
      <c r="K1797" s="509" t="s">
        <v>247</v>
      </c>
      <c r="L1797" s="250" t="s">
        <v>1282</v>
      </c>
      <c r="M1797" s="250" t="s">
        <v>126</v>
      </c>
      <c r="N1797" s="242">
        <v>3</v>
      </c>
      <c r="O1797" s="242">
        <v>7</v>
      </c>
      <c r="P1797" s="242">
        <v>1</v>
      </c>
      <c r="Q1797" s="242">
        <v>1</v>
      </c>
      <c r="R1797" s="230"/>
    </row>
    <row r="1798" spans="1:18" s="187" customFormat="1" ht="42" customHeight="1" x14ac:dyDescent="0.25">
      <c r="A1798" s="461"/>
      <c r="B1798" s="564"/>
      <c r="C1798" s="124" t="s">
        <v>68</v>
      </c>
      <c r="D1798" s="94">
        <v>160</v>
      </c>
      <c r="E1798" s="354">
        <v>450</v>
      </c>
      <c r="F1798" s="354">
        <f t="shared" si="115"/>
        <v>72000</v>
      </c>
      <c r="G1798" s="521"/>
      <c r="H1798" s="521"/>
      <c r="I1798" s="521"/>
      <c r="J1798" s="521"/>
      <c r="K1798" s="509"/>
      <c r="L1798" s="250" t="s">
        <v>1282</v>
      </c>
      <c r="M1798" s="250" t="s">
        <v>126</v>
      </c>
      <c r="N1798" s="242">
        <v>3</v>
      </c>
      <c r="O1798" s="242">
        <v>1</v>
      </c>
      <c r="P1798" s="242">
        <v>1</v>
      </c>
      <c r="Q1798" s="242">
        <v>1</v>
      </c>
      <c r="R1798" s="230"/>
    </row>
    <row r="1799" spans="1:18" s="187" customFormat="1" ht="42" customHeight="1" x14ac:dyDescent="0.25">
      <c r="A1799" s="461"/>
      <c r="B1799" s="564"/>
      <c r="C1799" s="124" t="s">
        <v>1352</v>
      </c>
      <c r="D1799" s="94">
        <v>8</v>
      </c>
      <c r="E1799" s="354">
        <v>2400</v>
      </c>
      <c r="F1799" s="354">
        <f t="shared" si="115"/>
        <v>19200</v>
      </c>
      <c r="G1799" s="521"/>
      <c r="H1799" s="521"/>
      <c r="I1799" s="521"/>
      <c r="J1799" s="521"/>
      <c r="K1799" s="509"/>
      <c r="L1799" s="250" t="s">
        <v>1282</v>
      </c>
      <c r="M1799" s="250" t="s">
        <v>126</v>
      </c>
      <c r="N1799" s="242">
        <v>2</v>
      </c>
      <c r="O1799" s="242">
        <v>3</v>
      </c>
      <c r="P1799" s="242">
        <v>1</v>
      </c>
      <c r="Q1799" s="242">
        <v>1</v>
      </c>
      <c r="R1799" s="230"/>
    </row>
    <row r="1800" spans="1:18" s="187" customFormat="1" ht="42" customHeight="1" x14ac:dyDescent="0.25">
      <c r="A1800" s="461"/>
      <c r="B1800" s="564"/>
      <c r="C1800" s="124" t="s">
        <v>1347</v>
      </c>
      <c r="D1800" s="94">
        <v>8</v>
      </c>
      <c r="E1800" s="354">
        <v>1800</v>
      </c>
      <c r="F1800" s="354">
        <f t="shared" si="115"/>
        <v>14400</v>
      </c>
      <c r="G1800" s="521"/>
      <c r="H1800" s="521"/>
      <c r="I1800" s="521"/>
      <c r="J1800" s="521"/>
      <c r="K1800" s="509"/>
      <c r="L1800" s="250" t="s">
        <v>1282</v>
      </c>
      <c r="M1800" s="250" t="s">
        <v>126</v>
      </c>
      <c r="N1800" s="242">
        <v>2</v>
      </c>
      <c r="O1800" s="242">
        <v>3</v>
      </c>
      <c r="P1800" s="242">
        <v>1</v>
      </c>
      <c r="Q1800" s="242">
        <v>1</v>
      </c>
      <c r="R1800" s="230"/>
    </row>
    <row r="1801" spans="1:18" s="187" customFormat="1" ht="42" customHeight="1" x14ac:dyDescent="0.25">
      <c r="A1801" s="461"/>
      <c r="B1801" s="564"/>
      <c r="C1801" s="124" t="s">
        <v>1348</v>
      </c>
      <c r="D1801" s="94">
        <v>8</v>
      </c>
      <c r="E1801" s="354">
        <v>1800</v>
      </c>
      <c r="F1801" s="354">
        <f t="shared" si="115"/>
        <v>14400</v>
      </c>
      <c r="G1801" s="521"/>
      <c r="H1801" s="521"/>
      <c r="I1801" s="521"/>
      <c r="J1801" s="521"/>
      <c r="K1801" s="509"/>
      <c r="L1801" s="250" t="s">
        <v>1282</v>
      </c>
      <c r="M1801" s="250" t="s">
        <v>126</v>
      </c>
      <c r="N1801" s="242">
        <v>2</v>
      </c>
      <c r="O1801" s="242">
        <v>3</v>
      </c>
      <c r="P1801" s="242">
        <v>1</v>
      </c>
      <c r="Q1801" s="242">
        <v>1</v>
      </c>
      <c r="R1801" s="230"/>
    </row>
    <row r="1802" spans="1:18" s="187" customFormat="1" ht="42" customHeight="1" x14ac:dyDescent="0.25">
      <c r="A1802" s="461"/>
      <c r="B1802" s="564"/>
      <c r="C1802" s="124" t="s">
        <v>1286</v>
      </c>
      <c r="D1802" s="94">
        <v>8</v>
      </c>
      <c r="E1802" s="354">
        <v>1500</v>
      </c>
      <c r="F1802" s="354">
        <f t="shared" si="115"/>
        <v>12000</v>
      </c>
      <c r="G1802" s="521"/>
      <c r="H1802" s="521"/>
      <c r="I1802" s="521"/>
      <c r="J1802" s="521"/>
      <c r="K1802" s="509"/>
      <c r="L1802" s="250" t="s">
        <v>1282</v>
      </c>
      <c r="M1802" s="250" t="s">
        <v>126</v>
      </c>
      <c r="N1802" s="242">
        <v>2</v>
      </c>
      <c r="O1802" s="242">
        <v>3</v>
      </c>
      <c r="P1802" s="242">
        <v>1</v>
      </c>
      <c r="Q1802" s="242">
        <v>1</v>
      </c>
      <c r="R1802" s="230"/>
    </row>
    <row r="1803" spans="1:18" s="187" customFormat="1" ht="66" customHeight="1" x14ac:dyDescent="0.25">
      <c r="A1803" s="461"/>
      <c r="B1803" s="564"/>
      <c r="C1803" s="124" t="s">
        <v>1362</v>
      </c>
      <c r="D1803" s="94">
        <v>160</v>
      </c>
      <c r="E1803" s="354">
        <v>10</v>
      </c>
      <c r="F1803" s="354">
        <f t="shared" si="115"/>
        <v>1600</v>
      </c>
      <c r="G1803" s="521"/>
      <c r="H1803" s="521"/>
      <c r="I1803" s="521"/>
      <c r="J1803" s="521"/>
      <c r="K1803" s="509"/>
      <c r="L1803" s="250" t="s">
        <v>1282</v>
      </c>
      <c r="M1803" s="250" t="s">
        <v>126</v>
      </c>
      <c r="N1803" s="242">
        <v>2</v>
      </c>
      <c r="O1803" s="242">
        <v>2</v>
      </c>
      <c r="P1803" s="242">
        <v>2</v>
      </c>
      <c r="Q1803" s="242">
        <v>1</v>
      </c>
      <c r="R1803" s="230"/>
    </row>
    <row r="1804" spans="1:18" s="187" customFormat="1" ht="42" customHeight="1" x14ac:dyDescent="0.25">
      <c r="A1804" s="461"/>
      <c r="B1804" s="564"/>
      <c r="C1804" s="124" t="s">
        <v>1081</v>
      </c>
      <c r="D1804" s="94">
        <v>160</v>
      </c>
      <c r="E1804" s="354">
        <v>300</v>
      </c>
      <c r="F1804" s="354">
        <f t="shared" si="115"/>
        <v>48000</v>
      </c>
      <c r="G1804" s="521"/>
      <c r="H1804" s="521"/>
      <c r="I1804" s="521"/>
      <c r="J1804" s="521"/>
      <c r="K1804" s="509"/>
      <c r="L1804" s="250" t="s">
        <v>1282</v>
      </c>
      <c r="M1804" s="250" t="s">
        <v>126</v>
      </c>
      <c r="N1804" s="242">
        <v>3</v>
      </c>
      <c r="O1804" s="242">
        <v>2</v>
      </c>
      <c r="P1804" s="242">
        <v>2</v>
      </c>
      <c r="Q1804" s="242">
        <v>1</v>
      </c>
      <c r="R1804" s="230"/>
    </row>
    <row r="1805" spans="1:18" s="187" customFormat="1" ht="42" customHeight="1" x14ac:dyDescent="0.25">
      <c r="A1805" s="461"/>
      <c r="B1805" s="564"/>
      <c r="C1805" s="124" t="s">
        <v>1363</v>
      </c>
      <c r="D1805" s="94">
        <v>160</v>
      </c>
      <c r="E1805" s="354">
        <v>200</v>
      </c>
      <c r="F1805" s="354">
        <f t="shared" si="115"/>
        <v>32000</v>
      </c>
      <c r="G1805" s="521"/>
      <c r="H1805" s="521"/>
      <c r="I1805" s="521"/>
      <c r="J1805" s="521"/>
      <c r="K1805" s="509"/>
      <c r="L1805" s="250" t="s">
        <v>1282</v>
      </c>
      <c r="M1805" s="250" t="s">
        <v>126</v>
      </c>
      <c r="N1805" s="242"/>
      <c r="O1805" s="242"/>
      <c r="P1805" s="242"/>
      <c r="Q1805" s="242"/>
      <c r="R1805" s="230"/>
    </row>
    <row r="1806" spans="1:18" s="187" customFormat="1" ht="51.75" customHeight="1" x14ac:dyDescent="0.25">
      <c r="A1806" s="461"/>
      <c r="B1806" s="564"/>
      <c r="C1806" s="124" t="s">
        <v>1344</v>
      </c>
      <c r="D1806" s="94" t="s">
        <v>1339</v>
      </c>
      <c r="E1806" s="354"/>
      <c r="F1806" s="354"/>
      <c r="G1806" s="521"/>
      <c r="H1806" s="521"/>
      <c r="I1806" s="521"/>
      <c r="J1806" s="521"/>
      <c r="K1806" s="509"/>
      <c r="L1806" s="250" t="s">
        <v>1282</v>
      </c>
      <c r="M1806" s="250" t="s">
        <v>126</v>
      </c>
      <c r="N1806" s="242"/>
      <c r="O1806" s="242"/>
      <c r="P1806" s="242" t="s">
        <v>1271</v>
      </c>
      <c r="Q1806" s="242" t="s">
        <v>1271</v>
      </c>
      <c r="R1806" s="230"/>
    </row>
    <row r="1807" spans="1:18" s="187" customFormat="1" ht="27" customHeight="1" x14ac:dyDescent="0.25">
      <c r="A1807" s="461"/>
      <c r="B1807" s="564"/>
      <c r="C1807" s="124" t="s">
        <v>1340</v>
      </c>
      <c r="D1807" s="94">
        <v>10</v>
      </c>
      <c r="E1807" s="354">
        <v>1000</v>
      </c>
      <c r="F1807" s="354">
        <f t="shared" ref="F1807:F1870" si="116">+E1807*D1807</f>
        <v>10000</v>
      </c>
      <c r="G1807" s="521"/>
      <c r="H1807" s="521"/>
      <c r="I1807" s="521"/>
      <c r="J1807" s="521"/>
      <c r="K1807" s="509"/>
      <c r="L1807" s="250" t="s">
        <v>1282</v>
      </c>
      <c r="M1807" s="250" t="s">
        <v>126</v>
      </c>
      <c r="N1807" s="242">
        <v>3</v>
      </c>
      <c r="O1807" s="242">
        <v>2</v>
      </c>
      <c r="P1807" s="242">
        <v>2</v>
      </c>
      <c r="Q1807" s="242">
        <v>1</v>
      </c>
      <c r="R1807" s="230"/>
    </row>
    <row r="1808" spans="1:18" s="187" customFormat="1" ht="29.25" customHeight="1" x14ac:dyDescent="0.25">
      <c r="A1808" s="461"/>
      <c r="B1808" s="564"/>
      <c r="C1808" s="124" t="s">
        <v>1341</v>
      </c>
      <c r="D1808" s="94">
        <v>3</v>
      </c>
      <c r="E1808" s="354">
        <v>650</v>
      </c>
      <c r="F1808" s="354">
        <f t="shared" si="116"/>
        <v>1950</v>
      </c>
      <c r="G1808" s="521"/>
      <c r="H1808" s="521"/>
      <c r="I1808" s="521"/>
      <c r="J1808" s="521"/>
      <c r="K1808" s="509"/>
      <c r="L1808" s="250" t="s">
        <v>1282</v>
      </c>
      <c r="M1808" s="250" t="s">
        <v>126</v>
      </c>
      <c r="N1808" s="242">
        <v>2</v>
      </c>
      <c r="O1808" s="242">
        <v>8</v>
      </c>
      <c r="P1808" s="242">
        <v>5</v>
      </c>
      <c r="Q1808" s="242">
        <v>3</v>
      </c>
      <c r="R1808" s="230"/>
    </row>
    <row r="1809" spans="1:18" s="187" customFormat="1" ht="21.75" customHeight="1" x14ac:dyDescent="0.25">
      <c r="A1809" s="461"/>
      <c r="B1809" s="564"/>
      <c r="C1809" s="124" t="s">
        <v>1342</v>
      </c>
      <c r="D1809" s="94">
        <v>1</v>
      </c>
      <c r="E1809" s="354">
        <v>800</v>
      </c>
      <c r="F1809" s="354">
        <f t="shared" si="116"/>
        <v>800</v>
      </c>
      <c r="G1809" s="521"/>
      <c r="H1809" s="521"/>
      <c r="I1809" s="521"/>
      <c r="J1809" s="521"/>
      <c r="K1809" s="509"/>
      <c r="L1809" s="250" t="s">
        <v>1282</v>
      </c>
      <c r="M1809" s="250" t="s">
        <v>126</v>
      </c>
      <c r="N1809" s="242">
        <v>3</v>
      </c>
      <c r="O1809" s="242">
        <v>4</v>
      </c>
      <c r="P1809" s="242">
        <v>1</v>
      </c>
      <c r="Q1809" s="242">
        <v>1</v>
      </c>
      <c r="R1809" s="230"/>
    </row>
    <row r="1810" spans="1:18" s="187" customFormat="1" ht="40.5" customHeight="1" x14ac:dyDescent="0.25">
      <c r="A1810" s="461" t="s">
        <v>1364</v>
      </c>
      <c r="B1810" s="532">
        <f>+SUM(F1810:F1819)</f>
        <v>258550</v>
      </c>
      <c r="C1810" s="124" t="s">
        <v>1365</v>
      </c>
      <c r="D1810" s="94">
        <v>140</v>
      </c>
      <c r="E1810" s="354">
        <v>250</v>
      </c>
      <c r="F1810" s="354">
        <f t="shared" si="116"/>
        <v>35000</v>
      </c>
      <c r="G1810" s="572" t="s">
        <v>1</v>
      </c>
      <c r="H1810" s="572" t="s">
        <v>1</v>
      </c>
      <c r="I1810" s="572" t="s">
        <v>1</v>
      </c>
      <c r="J1810" s="572" t="s">
        <v>1</v>
      </c>
      <c r="K1810" s="521" t="s">
        <v>247</v>
      </c>
      <c r="L1810" s="250" t="s">
        <v>1282</v>
      </c>
      <c r="M1810" s="250" t="s">
        <v>126</v>
      </c>
      <c r="N1810" s="242">
        <v>3</v>
      </c>
      <c r="O1810" s="242">
        <v>7</v>
      </c>
      <c r="P1810" s="242">
        <v>1</v>
      </c>
      <c r="Q1810" s="242">
        <v>1</v>
      </c>
      <c r="R1810" s="230"/>
    </row>
    <row r="1811" spans="1:18" s="187" customFormat="1" ht="40.5" customHeight="1" x14ac:dyDescent="0.25">
      <c r="A1811" s="461"/>
      <c r="B1811" s="532"/>
      <c r="C1811" s="124" t="s">
        <v>68</v>
      </c>
      <c r="D1811" s="94">
        <v>300</v>
      </c>
      <c r="E1811" s="354">
        <v>450</v>
      </c>
      <c r="F1811" s="354">
        <f t="shared" si="116"/>
        <v>135000</v>
      </c>
      <c r="G1811" s="572"/>
      <c r="H1811" s="572"/>
      <c r="I1811" s="572"/>
      <c r="J1811" s="572"/>
      <c r="K1811" s="521"/>
      <c r="L1811" s="250" t="s">
        <v>1282</v>
      </c>
      <c r="M1811" s="250" t="s">
        <v>126</v>
      </c>
      <c r="N1811" s="242">
        <v>3</v>
      </c>
      <c r="O1811" s="242">
        <v>1</v>
      </c>
      <c r="P1811" s="242">
        <v>1</v>
      </c>
      <c r="Q1811" s="242">
        <v>1</v>
      </c>
      <c r="R1811" s="230"/>
    </row>
    <row r="1812" spans="1:18" s="187" customFormat="1" ht="40.5" customHeight="1" x14ac:dyDescent="0.25">
      <c r="A1812" s="461"/>
      <c r="B1812" s="532"/>
      <c r="C1812" s="124" t="s">
        <v>1352</v>
      </c>
      <c r="D1812" s="94">
        <v>10</v>
      </c>
      <c r="E1812" s="354">
        <v>2400</v>
      </c>
      <c r="F1812" s="354">
        <f t="shared" si="116"/>
        <v>24000</v>
      </c>
      <c r="G1812" s="572"/>
      <c r="H1812" s="572"/>
      <c r="I1812" s="572"/>
      <c r="J1812" s="572"/>
      <c r="K1812" s="521"/>
      <c r="L1812" s="250" t="s">
        <v>1282</v>
      </c>
      <c r="M1812" s="250" t="s">
        <v>126</v>
      </c>
      <c r="N1812" s="242">
        <v>2</v>
      </c>
      <c r="O1812" s="242">
        <v>3</v>
      </c>
      <c r="P1812" s="242">
        <v>1</v>
      </c>
      <c r="Q1812" s="242">
        <v>1</v>
      </c>
      <c r="R1812" s="230"/>
    </row>
    <row r="1813" spans="1:18" s="187" customFormat="1" ht="40.5" customHeight="1" x14ac:dyDescent="0.25">
      <c r="A1813" s="461"/>
      <c r="B1813" s="532"/>
      <c r="C1813" s="124" t="s">
        <v>1347</v>
      </c>
      <c r="D1813" s="94">
        <v>10</v>
      </c>
      <c r="E1813" s="354">
        <v>1800</v>
      </c>
      <c r="F1813" s="354">
        <f t="shared" si="116"/>
        <v>18000</v>
      </c>
      <c r="G1813" s="572"/>
      <c r="H1813" s="572"/>
      <c r="I1813" s="572"/>
      <c r="J1813" s="572"/>
      <c r="K1813" s="521"/>
      <c r="L1813" s="250" t="s">
        <v>1282</v>
      </c>
      <c r="M1813" s="250" t="s">
        <v>126</v>
      </c>
      <c r="N1813" s="242">
        <v>2</v>
      </c>
      <c r="O1813" s="242">
        <v>3</v>
      </c>
      <c r="P1813" s="242">
        <v>1</v>
      </c>
      <c r="Q1813" s="242">
        <v>1</v>
      </c>
      <c r="R1813" s="230"/>
    </row>
    <row r="1814" spans="1:18" s="187" customFormat="1" ht="33.75" customHeight="1" x14ac:dyDescent="0.25">
      <c r="A1814" s="461"/>
      <c r="B1814" s="532"/>
      <c r="C1814" s="124" t="s">
        <v>1348</v>
      </c>
      <c r="D1814" s="94">
        <v>10</v>
      </c>
      <c r="E1814" s="354">
        <v>1800</v>
      </c>
      <c r="F1814" s="354">
        <f t="shared" si="116"/>
        <v>18000</v>
      </c>
      <c r="G1814" s="572"/>
      <c r="H1814" s="572"/>
      <c r="I1814" s="572"/>
      <c r="J1814" s="572"/>
      <c r="K1814" s="521"/>
      <c r="L1814" s="250" t="s">
        <v>1282</v>
      </c>
      <c r="M1814" s="250" t="s">
        <v>126</v>
      </c>
      <c r="N1814" s="242">
        <v>2</v>
      </c>
      <c r="O1814" s="242">
        <v>3</v>
      </c>
      <c r="P1814" s="242">
        <v>1</v>
      </c>
      <c r="Q1814" s="242">
        <v>1</v>
      </c>
      <c r="R1814" s="230"/>
    </row>
    <row r="1815" spans="1:18" s="187" customFormat="1" ht="33.75" customHeight="1" x14ac:dyDescent="0.25">
      <c r="A1815" s="461"/>
      <c r="B1815" s="532"/>
      <c r="C1815" s="124" t="s">
        <v>1286</v>
      </c>
      <c r="D1815" s="94">
        <v>10</v>
      </c>
      <c r="E1815" s="354">
        <v>1500</v>
      </c>
      <c r="F1815" s="354">
        <f t="shared" si="116"/>
        <v>15000</v>
      </c>
      <c r="G1815" s="572"/>
      <c r="H1815" s="572"/>
      <c r="I1815" s="572"/>
      <c r="J1815" s="572"/>
      <c r="K1815" s="521"/>
      <c r="L1815" s="250" t="s">
        <v>1282</v>
      </c>
      <c r="M1815" s="250" t="s">
        <v>126</v>
      </c>
      <c r="N1815" s="242">
        <v>2</v>
      </c>
      <c r="O1815" s="242">
        <v>3</v>
      </c>
      <c r="P1815" s="242">
        <v>1</v>
      </c>
      <c r="Q1815" s="242">
        <v>1</v>
      </c>
      <c r="R1815" s="230"/>
    </row>
    <row r="1816" spans="1:18" s="187" customFormat="1" ht="35.25" customHeight="1" x14ac:dyDescent="0.25">
      <c r="A1816" s="461"/>
      <c r="B1816" s="532"/>
      <c r="C1816" s="124" t="s">
        <v>1344</v>
      </c>
      <c r="D1816" s="94" t="s">
        <v>1339</v>
      </c>
      <c r="E1816" s="354" t="s">
        <v>1271</v>
      </c>
      <c r="F1816" s="354"/>
      <c r="G1816" s="572"/>
      <c r="H1816" s="572"/>
      <c r="I1816" s="572"/>
      <c r="J1816" s="572"/>
      <c r="K1816" s="521"/>
      <c r="L1816" s="250" t="s">
        <v>1282</v>
      </c>
      <c r="M1816" s="250" t="s">
        <v>126</v>
      </c>
      <c r="N1816" s="242"/>
      <c r="O1816" s="242"/>
      <c r="P1816" s="242" t="s">
        <v>1271</v>
      </c>
      <c r="Q1816" s="242" t="s">
        <v>1271</v>
      </c>
      <c r="R1816" s="230"/>
    </row>
    <row r="1817" spans="1:18" s="187" customFormat="1" ht="15.75" customHeight="1" x14ac:dyDescent="0.25">
      <c r="A1817" s="461"/>
      <c r="B1817" s="532"/>
      <c r="C1817" s="124" t="s">
        <v>1340</v>
      </c>
      <c r="D1817" s="94">
        <v>10</v>
      </c>
      <c r="E1817" s="354">
        <v>1000</v>
      </c>
      <c r="F1817" s="354">
        <f t="shared" si="116"/>
        <v>10000</v>
      </c>
      <c r="G1817" s="572"/>
      <c r="H1817" s="572"/>
      <c r="I1817" s="572"/>
      <c r="J1817" s="572"/>
      <c r="K1817" s="521"/>
      <c r="L1817" s="250" t="s">
        <v>1282</v>
      </c>
      <c r="M1817" s="250" t="s">
        <v>126</v>
      </c>
      <c r="N1817" s="242">
        <v>3</v>
      </c>
      <c r="O1817" s="242">
        <v>2</v>
      </c>
      <c r="P1817" s="242">
        <v>2</v>
      </c>
      <c r="Q1817" s="242">
        <v>1</v>
      </c>
      <c r="R1817" s="230"/>
    </row>
    <row r="1818" spans="1:18" s="187" customFormat="1" ht="19.5" customHeight="1" x14ac:dyDescent="0.25">
      <c r="A1818" s="461"/>
      <c r="B1818" s="532"/>
      <c r="C1818" s="124" t="s">
        <v>1341</v>
      </c>
      <c r="D1818" s="94">
        <v>3</v>
      </c>
      <c r="E1818" s="354">
        <v>650</v>
      </c>
      <c r="F1818" s="354">
        <f t="shared" si="116"/>
        <v>1950</v>
      </c>
      <c r="G1818" s="572"/>
      <c r="H1818" s="572"/>
      <c r="I1818" s="572"/>
      <c r="J1818" s="572"/>
      <c r="K1818" s="521"/>
      <c r="L1818" s="250" t="s">
        <v>1282</v>
      </c>
      <c r="M1818" s="250" t="s">
        <v>126</v>
      </c>
      <c r="N1818" s="242">
        <v>2</v>
      </c>
      <c r="O1818" s="242">
        <v>8</v>
      </c>
      <c r="P1818" s="242">
        <v>5</v>
      </c>
      <c r="Q1818" s="242">
        <v>3</v>
      </c>
      <c r="R1818" s="230"/>
    </row>
    <row r="1819" spans="1:18" s="187" customFormat="1" ht="23.25" customHeight="1" x14ac:dyDescent="0.25">
      <c r="A1819" s="461"/>
      <c r="B1819" s="532"/>
      <c r="C1819" s="124" t="s">
        <v>1342</v>
      </c>
      <c r="D1819" s="94">
        <v>2</v>
      </c>
      <c r="E1819" s="354">
        <v>800</v>
      </c>
      <c r="F1819" s="354">
        <f t="shared" si="116"/>
        <v>1600</v>
      </c>
      <c r="G1819" s="572"/>
      <c r="H1819" s="572"/>
      <c r="I1819" s="572"/>
      <c r="J1819" s="572"/>
      <c r="K1819" s="521"/>
      <c r="L1819" s="250" t="s">
        <v>1282</v>
      </c>
      <c r="M1819" s="250" t="s">
        <v>126</v>
      </c>
      <c r="N1819" s="242">
        <v>3</v>
      </c>
      <c r="O1819" s="242">
        <v>4</v>
      </c>
      <c r="P1819" s="242">
        <v>1</v>
      </c>
      <c r="Q1819" s="242">
        <v>1</v>
      </c>
      <c r="R1819" s="230"/>
    </row>
    <row r="1820" spans="1:18" s="187" customFormat="1" ht="32.25" customHeight="1" x14ac:dyDescent="0.25">
      <c r="A1820" s="468" t="s">
        <v>1366</v>
      </c>
      <c r="B1820" s="564">
        <f>+SUM(F1820:F1832)</f>
        <v>1880850</v>
      </c>
      <c r="C1820" s="124" t="s">
        <v>857</v>
      </c>
      <c r="D1820" s="94">
        <v>800</v>
      </c>
      <c r="E1820" s="354">
        <v>250</v>
      </c>
      <c r="F1820" s="356">
        <f t="shared" si="116"/>
        <v>200000</v>
      </c>
      <c r="G1820" s="521" t="s">
        <v>1</v>
      </c>
      <c r="H1820" s="521" t="s">
        <v>1</v>
      </c>
      <c r="I1820" s="521" t="s">
        <v>1</v>
      </c>
      <c r="J1820" s="521" t="s">
        <v>1</v>
      </c>
      <c r="K1820" s="521" t="s">
        <v>247</v>
      </c>
      <c r="L1820" s="250" t="s">
        <v>1282</v>
      </c>
      <c r="M1820" s="250" t="s">
        <v>1367</v>
      </c>
      <c r="N1820" s="94">
        <v>3</v>
      </c>
      <c r="O1820" s="94">
        <v>7</v>
      </c>
      <c r="P1820" s="94">
        <v>1</v>
      </c>
      <c r="Q1820" s="94">
        <v>1</v>
      </c>
      <c r="R1820" s="230"/>
    </row>
    <row r="1821" spans="1:18" s="187" customFormat="1" ht="32.25" customHeight="1" x14ac:dyDescent="0.25">
      <c r="A1821" s="468"/>
      <c r="B1821" s="564"/>
      <c r="C1821" s="124" t="s">
        <v>1286</v>
      </c>
      <c r="D1821" s="94">
        <v>32</v>
      </c>
      <c r="E1821" s="354">
        <v>1500</v>
      </c>
      <c r="F1821" s="356">
        <v>48000</v>
      </c>
      <c r="G1821" s="521"/>
      <c r="H1821" s="521"/>
      <c r="I1821" s="521"/>
      <c r="J1821" s="521"/>
      <c r="K1821" s="521"/>
      <c r="L1821" s="250" t="s">
        <v>1282</v>
      </c>
      <c r="M1821" s="250" t="s">
        <v>1367</v>
      </c>
      <c r="N1821" s="357">
        <v>2</v>
      </c>
      <c r="O1821" s="357">
        <v>3</v>
      </c>
      <c r="P1821" s="357">
        <v>1</v>
      </c>
      <c r="Q1821" s="357">
        <v>1</v>
      </c>
      <c r="R1821" s="230"/>
    </row>
    <row r="1822" spans="1:18" s="187" customFormat="1" ht="32.25" customHeight="1" x14ac:dyDescent="0.25">
      <c r="A1822" s="468"/>
      <c r="B1822" s="564"/>
      <c r="C1822" s="124" t="s">
        <v>1368</v>
      </c>
      <c r="D1822" s="94">
        <v>32</v>
      </c>
      <c r="E1822" s="354">
        <v>2700</v>
      </c>
      <c r="F1822" s="356">
        <f t="shared" ref="F1822" si="117">+E1822*D1822</f>
        <v>86400</v>
      </c>
      <c r="G1822" s="521"/>
      <c r="H1822" s="521"/>
      <c r="I1822" s="521"/>
      <c r="J1822" s="521"/>
      <c r="K1822" s="521"/>
      <c r="L1822" s="250" t="s">
        <v>1282</v>
      </c>
      <c r="M1822" s="250" t="s">
        <v>1367</v>
      </c>
      <c r="N1822" s="357">
        <v>2</v>
      </c>
      <c r="O1822" s="357">
        <v>3</v>
      </c>
      <c r="P1822" s="357">
        <v>1</v>
      </c>
      <c r="Q1822" s="357">
        <v>1</v>
      </c>
      <c r="R1822" s="230"/>
    </row>
    <row r="1823" spans="1:18" s="187" customFormat="1" ht="32.25" customHeight="1" x14ac:dyDescent="0.25">
      <c r="A1823" s="468"/>
      <c r="B1823" s="564"/>
      <c r="C1823" s="124" t="s">
        <v>1357</v>
      </c>
      <c r="D1823" s="94">
        <v>32</v>
      </c>
      <c r="E1823" s="354">
        <v>1800</v>
      </c>
      <c r="F1823" s="356">
        <f t="shared" si="116"/>
        <v>57600</v>
      </c>
      <c r="G1823" s="521"/>
      <c r="H1823" s="521"/>
      <c r="I1823" s="521"/>
      <c r="J1823" s="521"/>
      <c r="K1823" s="521"/>
      <c r="L1823" s="250" t="s">
        <v>1282</v>
      </c>
      <c r="M1823" s="250" t="s">
        <v>1367</v>
      </c>
      <c r="N1823" s="357">
        <v>2</v>
      </c>
      <c r="O1823" s="357">
        <v>3</v>
      </c>
      <c r="P1823" s="357">
        <v>1</v>
      </c>
      <c r="Q1823" s="357">
        <v>1</v>
      </c>
      <c r="R1823" s="230"/>
    </row>
    <row r="1824" spans="1:18" s="187" customFormat="1" ht="32.25" customHeight="1" x14ac:dyDescent="0.25">
      <c r="A1824" s="468"/>
      <c r="B1824" s="564"/>
      <c r="C1824" s="124" t="s">
        <v>1284</v>
      </c>
      <c r="D1824" s="94">
        <v>32</v>
      </c>
      <c r="E1824" s="354">
        <v>1800</v>
      </c>
      <c r="F1824" s="356">
        <f t="shared" si="116"/>
        <v>57600</v>
      </c>
      <c r="G1824" s="521"/>
      <c r="H1824" s="521"/>
      <c r="I1824" s="521"/>
      <c r="J1824" s="521"/>
      <c r="K1824" s="521"/>
      <c r="L1824" s="250" t="s">
        <v>1282</v>
      </c>
      <c r="M1824" s="250" t="s">
        <v>1367</v>
      </c>
      <c r="N1824" s="357">
        <v>2</v>
      </c>
      <c r="O1824" s="357">
        <v>3</v>
      </c>
      <c r="P1824" s="357">
        <v>1</v>
      </c>
      <c r="Q1824" s="357">
        <v>1</v>
      </c>
      <c r="R1824" s="230"/>
    </row>
    <row r="1825" spans="1:18" s="187" customFormat="1" ht="32.25" customHeight="1" x14ac:dyDescent="0.25">
      <c r="A1825" s="468"/>
      <c r="B1825" s="564"/>
      <c r="C1825" s="124" t="s">
        <v>64</v>
      </c>
      <c r="D1825" s="94">
        <f>32*30</f>
        <v>960</v>
      </c>
      <c r="E1825" s="354">
        <v>750</v>
      </c>
      <c r="F1825" s="356">
        <f t="shared" si="116"/>
        <v>720000</v>
      </c>
      <c r="G1825" s="521"/>
      <c r="H1825" s="521"/>
      <c r="I1825" s="521"/>
      <c r="J1825" s="521"/>
      <c r="K1825" s="521"/>
      <c r="L1825" s="250" t="s">
        <v>1282</v>
      </c>
      <c r="M1825" s="250" t="s">
        <v>1367</v>
      </c>
      <c r="N1825" s="357">
        <v>3</v>
      </c>
      <c r="O1825" s="357">
        <v>1</v>
      </c>
      <c r="P1825" s="357">
        <v>1</v>
      </c>
      <c r="Q1825" s="357">
        <v>1</v>
      </c>
      <c r="R1825" s="230"/>
    </row>
    <row r="1826" spans="1:18" s="187" customFormat="1" ht="32.25" customHeight="1" x14ac:dyDescent="0.25">
      <c r="A1826" s="468"/>
      <c r="B1826" s="564"/>
      <c r="C1826" s="231" t="s">
        <v>81</v>
      </c>
      <c r="D1826" s="94">
        <f t="shared" ref="D1826:D1829" si="118">32*30</f>
        <v>960</v>
      </c>
      <c r="E1826" s="354">
        <v>450</v>
      </c>
      <c r="F1826" s="356">
        <f t="shared" si="116"/>
        <v>432000</v>
      </c>
      <c r="G1826" s="521"/>
      <c r="H1826" s="521"/>
      <c r="I1826" s="521"/>
      <c r="J1826" s="521"/>
      <c r="K1826" s="521"/>
      <c r="L1826" s="250" t="s">
        <v>1282</v>
      </c>
      <c r="M1826" s="250" t="s">
        <v>1367</v>
      </c>
      <c r="N1826" s="357">
        <v>3</v>
      </c>
      <c r="O1826" s="357">
        <v>1</v>
      </c>
      <c r="P1826" s="357">
        <v>1</v>
      </c>
      <c r="Q1826" s="357">
        <v>1</v>
      </c>
      <c r="R1826" s="230"/>
    </row>
    <row r="1827" spans="1:18" s="187" customFormat="1" ht="32.25" customHeight="1" x14ac:dyDescent="0.25">
      <c r="A1827" s="468"/>
      <c r="B1827" s="564"/>
      <c r="C1827" s="451" t="s">
        <v>1312</v>
      </c>
      <c r="D1827" s="94">
        <f t="shared" si="118"/>
        <v>960</v>
      </c>
      <c r="E1827" s="354">
        <v>55</v>
      </c>
      <c r="F1827" s="356">
        <f t="shared" si="116"/>
        <v>52800</v>
      </c>
      <c r="G1827" s="521"/>
      <c r="H1827" s="521"/>
      <c r="I1827" s="521"/>
      <c r="J1827" s="521"/>
      <c r="K1827" s="521"/>
      <c r="L1827" s="250" t="s">
        <v>1282</v>
      </c>
      <c r="M1827" s="250" t="s">
        <v>1367</v>
      </c>
      <c r="N1827" s="357">
        <v>3</v>
      </c>
      <c r="O1827" s="357">
        <v>9</v>
      </c>
      <c r="P1827" s="357">
        <v>2</v>
      </c>
      <c r="Q1827" s="357">
        <v>1</v>
      </c>
      <c r="R1827" s="230"/>
    </row>
    <row r="1828" spans="1:18" s="187" customFormat="1" ht="32.25" customHeight="1" x14ac:dyDescent="0.25">
      <c r="A1828" s="468"/>
      <c r="B1828" s="564"/>
      <c r="C1828" s="451" t="s">
        <v>1369</v>
      </c>
      <c r="D1828" s="94">
        <f t="shared" si="118"/>
        <v>960</v>
      </c>
      <c r="E1828" s="354">
        <v>195</v>
      </c>
      <c r="F1828" s="356">
        <f t="shared" si="116"/>
        <v>187200</v>
      </c>
      <c r="G1828" s="521"/>
      <c r="H1828" s="521"/>
      <c r="I1828" s="521"/>
      <c r="J1828" s="521"/>
      <c r="K1828" s="521"/>
      <c r="L1828" s="250" t="s">
        <v>1282</v>
      </c>
      <c r="M1828" s="250" t="s">
        <v>1367</v>
      </c>
      <c r="N1828" s="357">
        <v>3</v>
      </c>
      <c r="O1828" s="357">
        <v>9</v>
      </c>
      <c r="P1828" s="357">
        <v>2</v>
      </c>
      <c r="Q1828" s="357">
        <v>1</v>
      </c>
      <c r="R1828" s="230"/>
    </row>
    <row r="1829" spans="1:18" s="187" customFormat="1" ht="32.25" customHeight="1" x14ac:dyDescent="0.25">
      <c r="A1829" s="468"/>
      <c r="B1829" s="564"/>
      <c r="C1829" s="92" t="s">
        <v>1224</v>
      </c>
      <c r="D1829" s="94">
        <f t="shared" si="118"/>
        <v>960</v>
      </c>
      <c r="E1829" s="354">
        <v>15</v>
      </c>
      <c r="F1829" s="356">
        <f t="shared" si="116"/>
        <v>14400</v>
      </c>
      <c r="G1829" s="521"/>
      <c r="H1829" s="521"/>
      <c r="I1829" s="521"/>
      <c r="J1829" s="521"/>
      <c r="K1829" s="521"/>
      <c r="L1829" s="250" t="s">
        <v>1282</v>
      </c>
      <c r="M1829" s="250" t="s">
        <v>1367</v>
      </c>
      <c r="N1829" s="357">
        <v>3</v>
      </c>
      <c r="O1829" s="357">
        <v>9</v>
      </c>
      <c r="P1829" s="357">
        <v>2</v>
      </c>
      <c r="Q1829" s="357">
        <v>1</v>
      </c>
      <c r="R1829" s="230"/>
    </row>
    <row r="1830" spans="1:18" s="187" customFormat="1" ht="32.25" customHeight="1" x14ac:dyDescent="0.25">
      <c r="A1830" s="468"/>
      <c r="B1830" s="564"/>
      <c r="C1830" s="92" t="s">
        <v>1340</v>
      </c>
      <c r="D1830" s="94">
        <v>20</v>
      </c>
      <c r="E1830" s="354">
        <v>1000</v>
      </c>
      <c r="F1830" s="356">
        <f t="shared" si="116"/>
        <v>20000</v>
      </c>
      <c r="G1830" s="521"/>
      <c r="H1830" s="521"/>
      <c r="I1830" s="521"/>
      <c r="J1830" s="521"/>
      <c r="K1830" s="521"/>
      <c r="L1830" s="250" t="s">
        <v>1282</v>
      </c>
      <c r="M1830" s="250" t="s">
        <v>1367</v>
      </c>
      <c r="N1830" s="357">
        <v>3</v>
      </c>
      <c r="O1830" s="357">
        <v>2</v>
      </c>
      <c r="P1830" s="357">
        <v>2</v>
      </c>
      <c r="Q1830" s="357">
        <v>1</v>
      </c>
      <c r="R1830" s="230"/>
    </row>
    <row r="1831" spans="1:18" s="187" customFormat="1" ht="32.25" customHeight="1" x14ac:dyDescent="0.25">
      <c r="A1831" s="468"/>
      <c r="B1831" s="564"/>
      <c r="C1831" s="92" t="s">
        <v>1341</v>
      </c>
      <c r="D1831" s="94">
        <v>5</v>
      </c>
      <c r="E1831" s="354">
        <v>650</v>
      </c>
      <c r="F1831" s="356">
        <f t="shared" si="116"/>
        <v>3250</v>
      </c>
      <c r="G1831" s="521"/>
      <c r="H1831" s="521"/>
      <c r="I1831" s="521"/>
      <c r="J1831" s="521"/>
      <c r="K1831" s="521"/>
      <c r="L1831" s="250" t="s">
        <v>1282</v>
      </c>
      <c r="M1831" s="250" t="s">
        <v>1367</v>
      </c>
      <c r="N1831" s="357">
        <v>2</v>
      </c>
      <c r="O1831" s="357">
        <v>8</v>
      </c>
      <c r="P1831" s="357">
        <v>5</v>
      </c>
      <c r="Q1831" s="357">
        <v>3</v>
      </c>
      <c r="R1831" s="230"/>
    </row>
    <row r="1832" spans="1:18" s="187" customFormat="1" ht="32.25" customHeight="1" x14ac:dyDescent="0.25">
      <c r="A1832" s="468"/>
      <c r="B1832" s="564"/>
      <c r="C1832" s="124" t="s">
        <v>1342</v>
      </c>
      <c r="D1832" s="94">
        <v>2</v>
      </c>
      <c r="E1832" s="354">
        <v>800</v>
      </c>
      <c r="F1832" s="356">
        <f t="shared" si="116"/>
        <v>1600</v>
      </c>
      <c r="G1832" s="521"/>
      <c r="H1832" s="521"/>
      <c r="I1832" s="521"/>
      <c r="J1832" s="521"/>
      <c r="K1832" s="521"/>
      <c r="L1832" s="250" t="s">
        <v>1282</v>
      </c>
      <c r="M1832" s="250" t="s">
        <v>1367</v>
      </c>
      <c r="N1832" s="357">
        <v>3</v>
      </c>
      <c r="O1832" s="357">
        <v>4</v>
      </c>
      <c r="P1832" s="357">
        <v>1</v>
      </c>
      <c r="Q1832" s="357">
        <v>1</v>
      </c>
      <c r="R1832" s="230"/>
    </row>
    <row r="1833" spans="1:18" s="187" customFormat="1" ht="31.5" x14ac:dyDescent="0.25">
      <c r="A1833" s="546" t="s">
        <v>1370</v>
      </c>
      <c r="B1833" s="564">
        <f>+SUM(F1833:F1841)</f>
        <v>1361050</v>
      </c>
      <c r="C1833" s="124" t="s">
        <v>1371</v>
      </c>
      <c r="D1833" s="118">
        <v>100</v>
      </c>
      <c r="E1833" s="354">
        <v>250</v>
      </c>
      <c r="F1833" s="356">
        <f t="shared" si="116"/>
        <v>25000</v>
      </c>
      <c r="G1833" s="572" t="s">
        <v>1</v>
      </c>
      <c r="H1833" s="572" t="s">
        <v>1</v>
      </c>
      <c r="I1833" s="572" t="s">
        <v>1</v>
      </c>
      <c r="J1833" s="572" t="s">
        <v>1</v>
      </c>
      <c r="K1833" s="521" t="s">
        <v>247</v>
      </c>
      <c r="L1833" s="250" t="s">
        <v>1282</v>
      </c>
      <c r="M1833" s="250" t="s">
        <v>126</v>
      </c>
      <c r="N1833" s="242">
        <v>3</v>
      </c>
      <c r="O1833" s="242">
        <v>7</v>
      </c>
      <c r="P1833" s="242">
        <v>1</v>
      </c>
      <c r="Q1833" s="242">
        <v>1</v>
      </c>
      <c r="R1833" s="230"/>
    </row>
    <row r="1834" spans="1:18" s="187" customFormat="1" ht="31.5" x14ac:dyDescent="0.25">
      <c r="A1834" s="546"/>
      <c r="B1834" s="564"/>
      <c r="C1834" s="124" t="s">
        <v>413</v>
      </c>
      <c r="D1834" s="118">
        <v>960</v>
      </c>
      <c r="E1834" s="354">
        <v>750</v>
      </c>
      <c r="F1834" s="356">
        <f t="shared" si="116"/>
        <v>720000</v>
      </c>
      <c r="G1834" s="572"/>
      <c r="H1834" s="572"/>
      <c r="I1834" s="572"/>
      <c r="J1834" s="572"/>
      <c r="K1834" s="521"/>
      <c r="L1834" s="250" t="s">
        <v>1282</v>
      </c>
      <c r="M1834" s="250" t="s">
        <v>126</v>
      </c>
      <c r="N1834" s="242">
        <v>3</v>
      </c>
      <c r="O1834" s="242">
        <v>1</v>
      </c>
      <c r="P1834" s="242">
        <v>1</v>
      </c>
      <c r="Q1834" s="242">
        <v>1</v>
      </c>
      <c r="R1834" s="230"/>
    </row>
    <row r="1835" spans="1:18" s="187" customFormat="1" ht="31.5" x14ac:dyDescent="0.25">
      <c r="A1835" s="546"/>
      <c r="B1835" s="564"/>
      <c r="C1835" s="124" t="s">
        <v>226</v>
      </c>
      <c r="D1835" s="118">
        <v>960</v>
      </c>
      <c r="E1835" s="354">
        <v>450</v>
      </c>
      <c r="F1835" s="356">
        <f t="shared" si="116"/>
        <v>432000</v>
      </c>
      <c r="G1835" s="572"/>
      <c r="H1835" s="572"/>
      <c r="I1835" s="572"/>
      <c r="J1835" s="572"/>
      <c r="K1835" s="521"/>
      <c r="L1835" s="250" t="s">
        <v>1282</v>
      </c>
      <c r="M1835" s="250" t="s">
        <v>126</v>
      </c>
      <c r="N1835" s="242">
        <v>3</v>
      </c>
      <c r="O1835" s="242">
        <v>1</v>
      </c>
      <c r="P1835" s="242">
        <v>1</v>
      </c>
      <c r="Q1835" s="242">
        <v>1</v>
      </c>
      <c r="R1835" s="230"/>
    </row>
    <row r="1836" spans="1:18" s="187" customFormat="1" ht="31.5" x14ac:dyDescent="0.25">
      <c r="A1836" s="546"/>
      <c r="B1836" s="564"/>
      <c r="C1836" s="124" t="s">
        <v>1372</v>
      </c>
      <c r="D1836" s="94">
        <v>48</v>
      </c>
      <c r="E1836" s="354">
        <v>1800</v>
      </c>
      <c r="F1836" s="356">
        <f t="shared" si="116"/>
        <v>86400</v>
      </c>
      <c r="G1836" s="572"/>
      <c r="H1836" s="572"/>
      <c r="I1836" s="572"/>
      <c r="J1836" s="572"/>
      <c r="K1836" s="521"/>
      <c r="L1836" s="250" t="s">
        <v>1282</v>
      </c>
      <c r="M1836" s="250" t="s">
        <v>126</v>
      </c>
      <c r="N1836" s="242">
        <v>2</v>
      </c>
      <c r="O1836" s="242">
        <v>3</v>
      </c>
      <c r="P1836" s="242">
        <v>1</v>
      </c>
      <c r="Q1836" s="242">
        <v>1</v>
      </c>
      <c r="R1836" s="230"/>
    </row>
    <row r="1837" spans="1:18" s="187" customFormat="1" ht="31.5" x14ac:dyDescent="0.25">
      <c r="A1837" s="546"/>
      <c r="B1837" s="564"/>
      <c r="C1837" s="124" t="s">
        <v>1373</v>
      </c>
      <c r="D1837" s="94">
        <v>48</v>
      </c>
      <c r="E1837" s="354">
        <v>1500</v>
      </c>
      <c r="F1837" s="356">
        <f t="shared" si="116"/>
        <v>72000</v>
      </c>
      <c r="G1837" s="572"/>
      <c r="H1837" s="572"/>
      <c r="I1837" s="572"/>
      <c r="J1837" s="572"/>
      <c r="K1837" s="521"/>
      <c r="L1837" s="250" t="s">
        <v>1282</v>
      </c>
      <c r="M1837" s="250" t="s">
        <v>126</v>
      </c>
      <c r="N1837" s="242">
        <v>2</v>
      </c>
      <c r="O1837" s="242">
        <v>3</v>
      </c>
      <c r="P1837" s="242">
        <v>1</v>
      </c>
      <c r="Q1837" s="242">
        <v>1</v>
      </c>
      <c r="R1837" s="230"/>
    </row>
    <row r="1838" spans="1:18" s="187" customFormat="1" ht="31.5" x14ac:dyDescent="0.25">
      <c r="A1838" s="546"/>
      <c r="B1838" s="564"/>
      <c r="C1838" s="124" t="s">
        <v>1344</v>
      </c>
      <c r="D1838" s="94" t="s">
        <v>1339</v>
      </c>
      <c r="E1838" s="354"/>
      <c r="F1838" s="356"/>
      <c r="G1838" s="572"/>
      <c r="H1838" s="572"/>
      <c r="I1838" s="572"/>
      <c r="J1838" s="572"/>
      <c r="K1838" s="521"/>
      <c r="L1838" s="250" t="s">
        <v>1282</v>
      </c>
      <c r="M1838" s="250" t="s">
        <v>126</v>
      </c>
      <c r="N1838" s="242"/>
      <c r="O1838" s="242"/>
      <c r="P1838" s="242" t="s">
        <v>1271</v>
      </c>
      <c r="Q1838" s="242" t="s">
        <v>1271</v>
      </c>
      <c r="R1838" s="230"/>
    </row>
    <row r="1839" spans="1:18" s="187" customFormat="1" ht="31.5" x14ac:dyDescent="0.25">
      <c r="A1839" s="546"/>
      <c r="B1839" s="564"/>
      <c r="C1839" s="124" t="s">
        <v>1340</v>
      </c>
      <c r="D1839" s="94">
        <v>20</v>
      </c>
      <c r="E1839" s="354">
        <v>1000</v>
      </c>
      <c r="F1839" s="356">
        <f t="shared" si="116"/>
        <v>20000</v>
      </c>
      <c r="G1839" s="572"/>
      <c r="H1839" s="572"/>
      <c r="I1839" s="572"/>
      <c r="J1839" s="572"/>
      <c r="K1839" s="521"/>
      <c r="L1839" s="250" t="s">
        <v>1282</v>
      </c>
      <c r="M1839" s="250" t="s">
        <v>126</v>
      </c>
      <c r="N1839" s="242">
        <v>3</v>
      </c>
      <c r="O1839" s="242">
        <v>2</v>
      </c>
      <c r="P1839" s="242">
        <v>2</v>
      </c>
      <c r="Q1839" s="242">
        <v>1</v>
      </c>
      <c r="R1839" s="230"/>
    </row>
    <row r="1840" spans="1:18" s="187" customFormat="1" ht="31.5" x14ac:dyDescent="0.25">
      <c r="A1840" s="546"/>
      <c r="B1840" s="564"/>
      <c r="C1840" s="124" t="s">
        <v>1341</v>
      </c>
      <c r="D1840" s="94">
        <v>5</v>
      </c>
      <c r="E1840" s="354">
        <v>650</v>
      </c>
      <c r="F1840" s="356">
        <f t="shared" si="116"/>
        <v>3250</v>
      </c>
      <c r="G1840" s="572"/>
      <c r="H1840" s="572"/>
      <c r="I1840" s="572"/>
      <c r="J1840" s="572"/>
      <c r="K1840" s="521"/>
      <c r="L1840" s="250" t="s">
        <v>1282</v>
      </c>
      <c r="M1840" s="250" t="s">
        <v>126</v>
      </c>
      <c r="N1840" s="242">
        <v>2</v>
      </c>
      <c r="O1840" s="242">
        <v>8</v>
      </c>
      <c r="P1840" s="242">
        <v>5</v>
      </c>
      <c r="Q1840" s="242">
        <v>3</v>
      </c>
      <c r="R1840" s="230"/>
    </row>
    <row r="1841" spans="1:18" s="187" customFormat="1" ht="31.5" x14ac:dyDescent="0.25">
      <c r="A1841" s="546"/>
      <c r="B1841" s="564"/>
      <c r="C1841" s="124" t="s">
        <v>1342</v>
      </c>
      <c r="D1841" s="94">
        <v>3</v>
      </c>
      <c r="E1841" s="354">
        <v>800</v>
      </c>
      <c r="F1841" s="356">
        <f t="shared" si="116"/>
        <v>2400</v>
      </c>
      <c r="G1841" s="572"/>
      <c r="H1841" s="572"/>
      <c r="I1841" s="572"/>
      <c r="J1841" s="572"/>
      <c r="K1841" s="521"/>
      <c r="L1841" s="250" t="s">
        <v>1282</v>
      </c>
      <c r="M1841" s="250" t="s">
        <v>126</v>
      </c>
      <c r="N1841" s="242">
        <v>3</v>
      </c>
      <c r="O1841" s="242">
        <v>4</v>
      </c>
      <c r="P1841" s="242">
        <v>1</v>
      </c>
      <c r="Q1841" s="242">
        <v>1</v>
      </c>
      <c r="R1841" s="230"/>
    </row>
    <row r="1842" spans="1:18" s="187" customFormat="1" ht="31.5" x14ac:dyDescent="0.25">
      <c r="A1842" s="494" t="s">
        <v>1374</v>
      </c>
      <c r="B1842" s="564">
        <f>+SUM(F1842:F1848)</f>
        <v>186350</v>
      </c>
      <c r="C1842" s="124" t="s">
        <v>1350</v>
      </c>
      <c r="D1842" s="94">
        <v>1</v>
      </c>
      <c r="E1842" s="354">
        <v>50000</v>
      </c>
      <c r="F1842" s="356">
        <f t="shared" si="116"/>
        <v>50000</v>
      </c>
      <c r="G1842" s="560" t="s">
        <v>1</v>
      </c>
      <c r="H1842" s="521" t="s">
        <v>1271</v>
      </c>
      <c r="I1842" s="571"/>
      <c r="J1842" s="571"/>
      <c r="K1842" s="521" t="s">
        <v>247</v>
      </c>
      <c r="L1842" s="250" t="s">
        <v>1282</v>
      </c>
      <c r="M1842" s="250" t="s">
        <v>126</v>
      </c>
      <c r="N1842" s="242">
        <v>2</v>
      </c>
      <c r="O1842" s="242">
        <v>8</v>
      </c>
      <c r="P1842" s="358">
        <v>7</v>
      </c>
      <c r="Q1842" s="358">
        <v>4</v>
      </c>
      <c r="R1842" s="230"/>
    </row>
    <row r="1843" spans="1:18" s="187" customFormat="1" ht="31.5" x14ac:dyDescent="0.25">
      <c r="A1843" s="494"/>
      <c r="B1843" s="564"/>
      <c r="C1843" s="124" t="s">
        <v>857</v>
      </c>
      <c r="D1843" s="94">
        <v>50</v>
      </c>
      <c r="E1843" s="354">
        <v>250</v>
      </c>
      <c r="F1843" s="356">
        <f t="shared" si="116"/>
        <v>12500</v>
      </c>
      <c r="G1843" s="560"/>
      <c r="H1843" s="521"/>
      <c r="I1843" s="571"/>
      <c r="J1843" s="571"/>
      <c r="K1843" s="521"/>
      <c r="L1843" s="250" t="s">
        <v>1282</v>
      </c>
      <c r="M1843" s="250" t="s">
        <v>126</v>
      </c>
      <c r="N1843" s="242">
        <v>3</v>
      </c>
      <c r="O1843" s="242">
        <v>7</v>
      </c>
      <c r="P1843" s="358">
        <v>1</v>
      </c>
      <c r="Q1843" s="358">
        <v>1</v>
      </c>
      <c r="R1843" s="230"/>
    </row>
    <row r="1844" spans="1:18" s="187" customFormat="1" ht="31.5" x14ac:dyDescent="0.25">
      <c r="A1844" s="494"/>
      <c r="B1844" s="564"/>
      <c r="C1844" s="124" t="s">
        <v>1372</v>
      </c>
      <c r="D1844" s="94">
        <v>30</v>
      </c>
      <c r="E1844" s="354">
        <v>1800</v>
      </c>
      <c r="F1844" s="356">
        <f t="shared" si="116"/>
        <v>54000</v>
      </c>
      <c r="G1844" s="560"/>
      <c r="H1844" s="521"/>
      <c r="I1844" s="571"/>
      <c r="J1844" s="571"/>
      <c r="K1844" s="521"/>
      <c r="L1844" s="250" t="s">
        <v>1282</v>
      </c>
      <c r="M1844" s="250" t="s">
        <v>126</v>
      </c>
      <c r="N1844" s="242">
        <v>2</v>
      </c>
      <c r="O1844" s="242">
        <v>3</v>
      </c>
      <c r="P1844" s="358">
        <v>1</v>
      </c>
      <c r="Q1844" s="358">
        <v>1</v>
      </c>
      <c r="R1844" s="230"/>
    </row>
    <row r="1845" spans="1:18" s="187" customFormat="1" ht="31.5" x14ac:dyDescent="0.25">
      <c r="A1845" s="494"/>
      <c r="B1845" s="564"/>
      <c r="C1845" s="124" t="s">
        <v>1373</v>
      </c>
      <c r="D1845" s="94">
        <v>30</v>
      </c>
      <c r="E1845" s="354">
        <v>1500</v>
      </c>
      <c r="F1845" s="356">
        <f t="shared" si="116"/>
        <v>45000</v>
      </c>
      <c r="G1845" s="560"/>
      <c r="H1845" s="521"/>
      <c r="I1845" s="571"/>
      <c r="J1845" s="571"/>
      <c r="K1845" s="521"/>
      <c r="L1845" s="250" t="s">
        <v>1282</v>
      </c>
      <c r="M1845" s="250" t="s">
        <v>126</v>
      </c>
      <c r="N1845" s="242">
        <v>2</v>
      </c>
      <c r="O1845" s="242">
        <v>3</v>
      </c>
      <c r="P1845" s="358">
        <v>1</v>
      </c>
      <c r="Q1845" s="358">
        <v>1</v>
      </c>
      <c r="R1845" s="230"/>
    </row>
    <row r="1846" spans="1:18" s="187" customFormat="1" ht="31.5" x14ac:dyDescent="0.25">
      <c r="A1846" s="494"/>
      <c r="B1846" s="564"/>
      <c r="C1846" s="124" t="s">
        <v>1340</v>
      </c>
      <c r="D1846" s="94">
        <v>20</v>
      </c>
      <c r="E1846" s="354">
        <v>1000</v>
      </c>
      <c r="F1846" s="356">
        <f t="shared" si="116"/>
        <v>20000</v>
      </c>
      <c r="G1846" s="560"/>
      <c r="H1846" s="521"/>
      <c r="I1846" s="571"/>
      <c r="J1846" s="571"/>
      <c r="K1846" s="521"/>
      <c r="L1846" s="250" t="s">
        <v>1282</v>
      </c>
      <c r="M1846" s="250" t="s">
        <v>126</v>
      </c>
      <c r="N1846" s="242">
        <v>3</v>
      </c>
      <c r="O1846" s="242">
        <v>2</v>
      </c>
      <c r="P1846" s="358">
        <v>2</v>
      </c>
      <c r="Q1846" s="358">
        <v>1</v>
      </c>
      <c r="R1846" s="230"/>
    </row>
    <row r="1847" spans="1:18" s="187" customFormat="1" ht="31.5" x14ac:dyDescent="0.25">
      <c r="A1847" s="494"/>
      <c r="B1847" s="564"/>
      <c r="C1847" s="124" t="s">
        <v>1341</v>
      </c>
      <c r="D1847" s="94">
        <v>5</v>
      </c>
      <c r="E1847" s="354">
        <v>650</v>
      </c>
      <c r="F1847" s="356">
        <f t="shared" si="116"/>
        <v>3250</v>
      </c>
      <c r="G1847" s="560"/>
      <c r="H1847" s="521"/>
      <c r="I1847" s="571"/>
      <c r="J1847" s="571"/>
      <c r="K1847" s="521"/>
      <c r="L1847" s="250" t="s">
        <v>1282</v>
      </c>
      <c r="M1847" s="250" t="s">
        <v>126</v>
      </c>
      <c r="N1847" s="242">
        <v>2</v>
      </c>
      <c r="O1847" s="242">
        <v>8</v>
      </c>
      <c r="P1847" s="358">
        <v>5</v>
      </c>
      <c r="Q1847" s="358">
        <v>3</v>
      </c>
      <c r="R1847" s="230"/>
    </row>
    <row r="1848" spans="1:18" s="187" customFormat="1" ht="31.5" x14ac:dyDescent="0.25">
      <c r="A1848" s="494"/>
      <c r="B1848" s="564"/>
      <c r="C1848" s="124" t="s">
        <v>1342</v>
      </c>
      <c r="D1848" s="94">
        <v>2</v>
      </c>
      <c r="E1848" s="354">
        <v>800</v>
      </c>
      <c r="F1848" s="356">
        <f t="shared" si="116"/>
        <v>1600</v>
      </c>
      <c r="G1848" s="560"/>
      <c r="H1848" s="521"/>
      <c r="I1848" s="571"/>
      <c r="J1848" s="571"/>
      <c r="K1848" s="521"/>
      <c r="L1848" s="250" t="s">
        <v>1282</v>
      </c>
      <c r="M1848" s="250" t="s">
        <v>126</v>
      </c>
      <c r="N1848" s="242">
        <v>3</v>
      </c>
      <c r="O1848" s="242">
        <v>4</v>
      </c>
      <c r="P1848" s="358">
        <v>1</v>
      </c>
      <c r="Q1848" s="358">
        <v>1</v>
      </c>
      <c r="R1848" s="230"/>
    </row>
    <row r="1849" spans="1:18" s="187" customFormat="1" ht="31.5" x14ac:dyDescent="0.25">
      <c r="A1849" s="494" t="s">
        <v>1375</v>
      </c>
      <c r="B1849" s="564">
        <f>+SUM(F1849:F1855)</f>
        <v>906250</v>
      </c>
      <c r="C1849" s="124" t="s">
        <v>1371</v>
      </c>
      <c r="D1849" s="118">
        <v>300</v>
      </c>
      <c r="E1849" s="354">
        <v>250</v>
      </c>
      <c r="F1849" s="356">
        <f t="shared" si="116"/>
        <v>75000</v>
      </c>
      <c r="G1849" s="572"/>
      <c r="H1849" s="572"/>
      <c r="I1849" s="572"/>
      <c r="J1849" s="572" t="s">
        <v>1</v>
      </c>
      <c r="K1849" s="521" t="s">
        <v>247</v>
      </c>
      <c r="L1849" s="250" t="s">
        <v>1282</v>
      </c>
      <c r="M1849" s="250" t="s">
        <v>126</v>
      </c>
      <c r="N1849" s="242">
        <v>3</v>
      </c>
      <c r="O1849" s="242">
        <v>7</v>
      </c>
      <c r="P1849" s="242">
        <v>1</v>
      </c>
      <c r="Q1849" s="242">
        <v>1</v>
      </c>
      <c r="R1849" s="230"/>
    </row>
    <row r="1850" spans="1:18" s="187" customFormat="1" ht="31.5" x14ac:dyDescent="0.25">
      <c r="A1850" s="494"/>
      <c r="B1850" s="564"/>
      <c r="C1850" s="124" t="s">
        <v>1372</v>
      </c>
      <c r="D1850" s="118">
        <v>48</v>
      </c>
      <c r="E1850" s="354">
        <v>1800</v>
      </c>
      <c r="F1850" s="356">
        <f t="shared" si="116"/>
        <v>86400</v>
      </c>
      <c r="G1850" s="572"/>
      <c r="H1850" s="572"/>
      <c r="I1850" s="572"/>
      <c r="J1850" s="572"/>
      <c r="K1850" s="521"/>
      <c r="L1850" s="250" t="s">
        <v>1282</v>
      </c>
      <c r="M1850" s="250" t="s">
        <v>126</v>
      </c>
      <c r="N1850" s="242">
        <v>2</v>
      </c>
      <c r="O1850" s="242">
        <v>3</v>
      </c>
      <c r="P1850" s="242">
        <v>1</v>
      </c>
      <c r="Q1850" s="242">
        <v>1</v>
      </c>
      <c r="R1850" s="230"/>
    </row>
    <row r="1851" spans="1:18" s="187" customFormat="1" ht="31.5" x14ac:dyDescent="0.25">
      <c r="A1851" s="494"/>
      <c r="B1851" s="564"/>
      <c r="C1851" s="124" t="s">
        <v>1376</v>
      </c>
      <c r="D1851" s="118">
        <v>48</v>
      </c>
      <c r="E1851" s="354">
        <v>1500</v>
      </c>
      <c r="F1851" s="356">
        <f t="shared" si="116"/>
        <v>72000</v>
      </c>
      <c r="G1851" s="572"/>
      <c r="H1851" s="572"/>
      <c r="I1851" s="572"/>
      <c r="J1851" s="572"/>
      <c r="K1851" s="521"/>
      <c r="L1851" s="250" t="s">
        <v>1282</v>
      </c>
      <c r="M1851" s="250" t="s">
        <v>126</v>
      </c>
      <c r="N1851" s="242">
        <v>2</v>
      </c>
      <c r="O1851" s="242">
        <v>3</v>
      </c>
      <c r="P1851" s="242">
        <v>1</v>
      </c>
      <c r="Q1851" s="242">
        <v>1</v>
      </c>
      <c r="R1851" s="230"/>
    </row>
    <row r="1852" spans="1:18" s="187" customFormat="1" ht="31.5" x14ac:dyDescent="0.25">
      <c r="A1852" s="494"/>
      <c r="B1852" s="564"/>
      <c r="C1852" s="124" t="s">
        <v>226</v>
      </c>
      <c r="D1852" s="118">
        <v>1440</v>
      </c>
      <c r="E1852" s="354">
        <v>450</v>
      </c>
      <c r="F1852" s="356">
        <f t="shared" si="116"/>
        <v>648000</v>
      </c>
      <c r="G1852" s="572"/>
      <c r="H1852" s="572"/>
      <c r="I1852" s="572"/>
      <c r="J1852" s="572"/>
      <c r="K1852" s="521"/>
      <c r="L1852" s="250" t="s">
        <v>1282</v>
      </c>
      <c r="M1852" s="250" t="s">
        <v>126</v>
      </c>
      <c r="N1852" s="242">
        <v>3</v>
      </c>
      <c r="O1852" s="242">
        <v>1</v>
      </c>
      <c r="P1852" s="242">
        <v>1</v>
      </c>
      <c r="Q1852" s="242">
        <v>1</v>
      </c>
      <c r="R1852" s="230"/>
    </row>
    <row r="1853" spans="1:18" s="187" customFormat="1" ht="31.5" x14ac:dyDescent="0.25">
      <c r="A1853" s="494"/>
      <c r="B1853" s="564"/>
      <c r="C1853" s="124" t="s">
        <v>1340</v>
      </c>
      <c r="D1853" s="94">
        <v>20</v>
      </c>
      <c r="E1853" s="354">
        <v>1000</v>
      </c>
      <c r="F1853" s="356">
        <f t="shared" si="116"/>
        <v>20000</v>
      </c>
      <c r="G1853" s="572"/>
      <c r="H1853" s="572"/>
      <c r="I1853" s="572"/>
      <c r="J1853" s="572"/>
      <c r="K1853" s="521"/>
      <c r="L1853" s="250" t="s">
        <v>1282</v>
      </c>
      <c r="M1853" s="250" t="s">
        <v>126</v>
      </c>
      <c r="N1853" s="242">
        <v>3</v>
      </c>
      <c r="O1853" s="242">
        <v>2</v>
      </c>
      <c r="P1853" s="242">
        <v>2</v>
      </c>
      <c r="Q1853" s="242">
        <v>1</v>
      </c>
      <c r="R1853" s="230"/>
    </row>
    <row r="1854" spans="1:18" s="187" customFormat="1" ht="31.5" x14ac:dyDescent="0.25">
      <c r="A1854" s="494"/>
      <c r="B1854" s="564"/>
      <c r="C1854" s="124" t="s">
        <v>1341</v>
      </c>
      <c r="D1854" s="94">
        <v>5</v>
      </c>
      <c r="E1854" s="354">
        <v>650</v>
      </c>
      <c r="F1854" s="356">
        <f t="shared" si="116"/>
        <v>3250</v>
      </c>
      <c r="G1854" s="572"/>
      <c r="H1854" s="572"/>
      <c r="I1854" s="572"/>
      <c r="J1854" s="572"/>
      <c r="K1854" s="521"/>
      <c r="L1854" s="250" t="s">
        <v>1282</v>
      </c>
      <c r="M1854" s="250" t="s">
        <v>126</v>
      </c>
      <c r="N1854" s="242">
        <v>2</v>
      </c>
      <c r="O1854" s="242">
        <v>8</v>
      </c>
      <c r="P1854" s="242">
        <v>5</v>
      </c>
      <c r="Q1854" s="242">
        <v>3</v>
      </c>
      <c r="R1854" s="230"/>
    </row>
    <row r="1855" spans="1:18" s="187" customFormat="1" ht="31.5" x14ac:dyDescent="0.25">
      <c r="A1855" s="494"/>
      <c r="B1855" s="564"/>
      <c r="C1855" s="124" t="s">
        <v>1342</v>
      </c>
      <c r="D1855" s="94">
        <v>2</v>
      </c>
      <c r="E1855" s="354">
        <v>800</v>
      </c>
      <c r="F1855" s="356">
        <f t="shared" si="116"/>
        <v>1600</v>
      </c>
      <c r="G1855" s="572"/>
      <c r="H1855" s="572"/>
      <c r="I1855" s="572"/>
      <c r="J1855" s="572"/>
      <c r="K1855" s="521"/>
      <c r="L1855" s="250" t="s">
        <v>1282</v>
      </c>
      <c r="M1855" s="250" t="s">
        <v>126</v>
      </c>
      <c r="N1855" s="242">
        <v>3</v>
      </c>
      <c r="O1855" s="242">
        <v>4</v>
      </c>
      <c r="P1855" s="242">
        <v>1</v>
      </c>
      <c r="Q1855" s="242">
        <v>1</v>
      </c>
      <c r="R1855" s="230"/>
    </row>
    <row r="1856" spans="1:18" s="187" customFormat="1" ht="31.5" x14ac:dyDescent="0.25">
      <c r="A1856" s="494" t="s">
        <v>1377</v>
      </c>
      <c r="B1856" s="532">
        <f>+SUM(F1856:F1864)</f>
        <v>1744450</v>
      </c>
      <c r="C1856" s="124" t="s">
        <v>1365</v>
      </c>
      <c r="D1856" s="94">
        <v>100</v>
      </c>
      <c r="E1856" s="354">
        <v>250</v>
      </c>
      <c r="F1856" s="356">
        <f t="shared" si="116"/>
        <v>25000</v>
      </c>
      <c r="G1856" s="570" t="s">
        <v>1271</v>
      </c>
      <c r="H1856" s="569" t="s">
        <v>1</v>
      </c>
      <c r="I1856" s="569" t="s">
        <v>1</v>
      </c>
      <c r="J1856" s="569"/>
      <c r="K1856" s="521" t="s">
        <v>247</v>
      </c>
      <c r="L1856" s="250" t="s">
        <v>1282</v>
      </c>
      <c r="M1856" s="250" t="s">
        <v>126</v>
      </c>
      <c r="N1856" s="242">
        <v>3</v>
      </c>
      <c r="O1856" s="242">
        <v>7</v>
      </c>
      <c r="P1856" s="242">
        <v>1</v>
      </c>
      <c r="Q1856" s="242">
        <v>1</v>
      </c>
      <c r="R1856" s="230"/>
    </row>
    <row r="1857" spans="1:18" s="187" customFormat="1" ht="31.5" x14ac:dyDescent="0.25">
      <c r="A1857" s="494"/>
      <c r="B1857" s="532"/>
      <c r="C1857" s="99" t="s">
        <v>68</v>
      </c>
      <c r="D1857" s="118">
        <v>120</v>
      </c>
      <c r="E1857" s="354">
        <v>450</v>
      </c>
      <c r="F1857" s="356">
        <f t="shared" si="116"/>
        <v>54000</v>
      </c>
      <c r="G1857" s="570"/>
      <c r="H1857" s="569"/>
      <c r="I1857" s="569"/>
      <c r="J1857" s="569"/>
      <c r="K1857" s="521"/>
      <c r="L1857" s="250" t="s">
        <v>1282</v>
      </c>
      <c r="M1857" s="250" t="s">
        <v>126</v>
      </c>
      <c r="N1857" s="242">
        <v>3</v>
      </c>
      <c r="O1857" s="242">
        <v>1</v>
      </c>
      <c r="P1857" s="242">
        <v>1</v>
      </c>
      <c r="Q1857" s="242">
        <v>1</v>
      </c>
      <c r="R1857" s="230"/>
    </row>
    <row r="1858" spans="1:18" s="187" customFormat="1" ht="31.5" x14ac:dyDescent="0.25">
      <c r="A1858" s="494"/>
      <c r="B1858" s="532"/>
      <c r="C1858" s="99" t="s">
        <v>1378</v>
      </c>
      <c r="D1858" s="118">
        <v>20000</v>
      </c>
      <c r="E1858" s="354">
        <v>25</v>
      </c>
      <c r="F1858" s="356">
        <f t="shared" si="116"/>
        <v>500000</v>
      </c>
      <c r="G1858" s="570"/>
      <c r="H1858" s="569"/>
      <c r="I1858" s="569"/>
      <c r="J1858" s="569"/>
      <c r="K1858" s="521"/>
      <c r="L1858" s="250" t="s">
        <v>1282</v>
      </c>
      <c r="M1858" s="250" t="s">
        <v>126</v>
      </c>
      <c r="N1858" s="242">
        <v>2</v>
      </c>
      <c r="O1858" s="242">
        <v>2</v>
      </c>
      <c r="P1858" s="242">
        <v>2</v>
      </c>
      <c r="Q1858" s="242">
        <v>1</v>
      </c>
      <c r="R1858" s="230"/>
    </row>
    <row r="1859" spans="1:18" s="187" customFormat="1" ht="31.5" x14ac:dyDescent="0.25">
      <c r="A1859" s="494"/>
      <c r="B1859" s="532"/>
      <c r="C1859" s="99" t="s">
        <v>1379</v>
      </c>
      <c r="D1859" s="118">
        <v>20000</v>
      </c>
      <c r="E1859" s="354">
        <v>25</v>
      </c>
      <c r="F1859" s="356">
        <f t="shared" si="116"/>
        <v>500000</v>
      </c>
      <c r="G1859" s="570"/>
      <c r="H1859" s="569"/>
      <c r="I1859" s="569"/>
      <c r="J1859" s="569"/>
      <c r="K1859" s="521"/>
      <c r="L1859" s="250" t="s">
        <v>1282</v>
      </c>
      <c r="M1859" s="250" t="s">
        <v>126</v>
      </c>
      <c r="N1859" s="242">
        <v>2</v>
      </c>
      <c r="O1859" s="242">
        <v>2</v>
      </c>
      <c r="P1859" s="242">
        <v>2</v>
      </c>
      <c r="Q1859" s="242">
        <v>1</v>
      </c>
      <c r="R1859" s="230"/>
    </row>
    <row r="1860" spans="1:18" s="187" customFormat="1" ht="31.5" x14ac:dyDescent="0.25">
      <c r="A1860" s="494"/>
      <c r="B1860" s="532"/>
      <c r="C1860" s="99" t="s">
        <v>1380</v>
      </c>
      <c r="D1860" s="118">
        <v>72</v>
      </c>
      <c r="E1860" s="354">
        <v>2000</v>
      </c>
      <c r="F1860" s="356">
        <f t="shared" si="116"/>
        <v>144000</v>
      </c>
      <c r="G1860" s="570"/>
      <c r="H1860" s="569"/>
      <c r="I1860" s="569"/>
      <c r="J1860" s="569"/>
      <c r="K1860" s="521"/>
      <c r="L1860" s="250" t="s">
        <v>1282</v>
      </c>
      <c r="M1860" s="250" t="s">
        <v>126</v>
      </c>
      <c r="N1860" s="242">
        <v>2</v>
      </c>
      <c r="O1860" s="242">
        <v>2</v>
      </c>
      <c r="P1860" s="242">
        <v>1</v>
      </c>
      <c r="Q1860" s="242">
        <v>1</v>
      </c>
      <c r="R1860" s="230"/>
    </row>
    <row r="1861" spans="1:18" s="187" customFormat="1" ht="31.5" x14ac:dyDescent="0.25">
      <c r="A1861" s="494"/>
      <c r="B1861" s="532"/>
      <c r="C1861" s="99" t="s">
        <v>1381</v>
      </c>
      <c r="D1861" s="118">
        <v>20000</v>
      </c>
      <c r="E1861" s="354">
        <v>25</v>
      </c>
      <c r="F1861" s="356">
        <f t="shared" si="116"/>
        <v>500000</v>
      </c>
      <c r="G1861" s="570"/>
      <c r="H1861" s="569"/>
      <c r="I1861" s="569"/>
      <c r="J1861" s="569"/>
      <c r="K1861" s="521"/>
      <c r="L1861" s="250" t="s">
        <v>1282</v>
      </c>
      <c r="M1861" s="250" t="s">
        <v>126</v>
      </c>
      <c r="N1861" s="242">
        <v>2</v>
      </c>
      <c r="O1861" s="242">
        <v>2</v>
      </c>
      <c r="P1861" s="242">
        <v>2</v>
      </c>
      <c r="Q1861" s="242">
        <v>1</v>
      </c>
      <c r="R1861" s="230"/>
    </row>
    <row r="1862" spans="1:18" s="187" customFormat="1" ht="31.5" x14ac:dyDescent="0.25">
      <c r="A1862" s="494"/>
      <c r="B1862" s="532"/>
      <c r="C1862" s="124" t="s">
        <v>1340</v>
      </c>
      <c r="D1862" s="94">
        <v>20</v>
      </c>
      <c r="E1862" s="354">
        <v>1000</v>
      </c>
      <c r="F1862" s="356">
        <f t="shared" si="116"/>
        <v>20000</v>
      </c>
      <c r="G1862" s="570"/>
      <c r="H1862" s="569"/>
      <c r="I1862" s="569"/>
      <c r="J1862" s="569"/>
      <c r="K1862" s="521"/>
      <c r="L1862" s="250" t="s">
        <v>1282</v>
      </c>
      <c r="M1862" s="250" t="s">
        <v>126</v>
      </c>
      <c r="N1862" s="242">
        <v>3</v>
      </c>
      <c r="O1862" s="242">
        <v>2</v>
      </c>
      <c r="P1862" s="242">
        <v>2</v>
      </c>
      <c r="Q1862" s="242">
        <v>1</v>
      </c>
      <c r="R1862" s="230"/>
    </row>
    <row r="1863" spans="1:18" s="187" customFormat="1" ht="31.5" x14ac:dyDescent="0.25">
      <c r="A1863" s="494"/>
      <c r="B1863" s="532"/>
      <c r="C1863" s="124" t="s">
        <v>1341</v>
      </c>
      <c r="D1863" s="94">
        <v>1</v>
      </c>
      <c r="E1863" s="354">
        <v>650</v>
      </c>
      <c r="F1863" s="356">
        <f t="shared" si="116"/>
        <v>650</v>
      </c>
      <c r="G1863" s="570"/>
      <c r="H1863" s="569"/>
      <c r="I1863" s="569"/>
      <c r="J1863" s="569"/>
      <c r="K1863" s="521"/>
      <c r="L1863" s="250" t="s">
        <v>1282</v>
      </c>
      <c r="M1863" s="250" t="s">
        <v>126</v>
      </c>
      <c r="N1863" s="242">
        <v>2</v>
      </c>
      <c r="O1863" s="242">
        <v>8</v>
      </c>
      <c r="P1863" s="242">
        <v>5</v>
      </c>
      <c r="Q1863" s="242">
        <v>3</v>
      </c>
      <c r="R1863" s="230"/>
    </row>
    <row r="1864" spans="1:18" s="187" customFormat="1" ht="31.5" x14ac:dyDescent="0.25">
      <c r="A1864" s="494"/>
      <c r="B1864" s="532"/>
      <c r="C1864" s="124" t="s">
        <v>1342</v>
      </c>
      <c r="D1864" s="94">
        <v>1</v>
      </c>
      <c r="E1864" s="354">
        <v>800</v>
      </c>
      <c r="F1864" s="356">
        <f t="shared" si="116"/>
        <v>800</v>
      </c>
      <c r="G1864" s="570"/>
      <c r="H1864" s="569"/>
      <c r="I1864" s="569"/>
      <c r="J1864" s="569"/>
      <c r="K1864" s="521"/>
      <c r="L1864" s="250" t="s">
        <v>1282</v>
      </c>
      <c r="M1864" s="250" t="s">
        <v>126</v>
      </c>
      <c r="N1864" s="242">
        <v>3</v>
      </c>
      <c r="O1864" s="242">
        <v>4</v>
      </c>
      <c r="P1864" s="242">
        <v>1</v>
      </c>
      <c r="Q1864" s="242">
        <v>1</v>
      </c>
      <c r="R1864" s="230"/>
    </row>
    <row r="1865" spans="1:18" s="187" customFormat="1" ht="31.5" x14ac:dyDescent="0.25">
      <c r="A1865" s="494" t="s">
        <v>1382</v>
      </c>
      <c r="B1865" s="564">
        <f>+SUM(F1865:F1870)</f>
        <v>128450</v>
      </c>
      <c r="C1865" s="124" t="s">
        <v>1371</v>
      </c>
      <c r="D1865" s="118">
        <v>20</v>
      </c>
      <c r="E1865" s="354">
        <v>250</v>
      </c>
      <c r="F1865" s="356">
        <f t="shared" si="116"/>
        <v>5000</v>
      </c>
      <c r="G1865" s="569"/>
      <c r="H1865" s="569" t="s">
        <v>1</v>
      </c>
      <c r="I1865" s="569" t="s">
        <v>1</v>
      </c>
      <c r="J1865" s="569"/>
      <c r="K1865" s="521" t="s">
        <v>247</v>
      </c>
      <c r="L1865" s="250" t="s">
        <v>1282</v>
      </c>
      <c r="M1865" s="250" t="s">
        <v>126</v>
      </c>
      <c r="N1865" s="242">
        <v>3</v>
      </c>
      <c r="O1865" s="242">
        <v>7</v>
      </c>
      <c r="P1865" s="242">
        <v>1</v>
      </c>
      <c r="Q1865" s="242">
        <v>1</v>
      </c>
      <c r="R1865" s="230"/>
    </row>
    <row r="1866" spans="1:18" s="187" customFormat="1" ht="31.5" x14ac:dyDescent="0.25">
      <c r="A1866" s="494"/>
      <c r="B1866" s="564"/>
      <c r="C1866" s="124" t="s">
        <v>413</v>
      </c>
      <c r="D1866" s="118">
        <v>100</v>
      </c>
      <c r="E1866" s="354">
        <v>750</v>
      </c>
      <c r="F1866" s="356">
        <f t="shared" si="116"/>
        <v>75000</v>
      </c>
      <c r="G1866" s="569"/>
      <c r="H1866" s="569"/>
      <c r="I1866" s="569"/>
      <c r="J1866" s="569"/>
      <c r="K1866" s="521"/>
      <c r="L1866" s="250" t="s">
        <v>1282</v>
      </c>
      <c r="M1866" s="250" t="s">
        <v>126</v>
      </c>
      <c r="N1866" s="242">
        <v>3</v>
      </c>
      <c r="O1866" s="242">
        <v>1</v>
      </c>
      <c r="P1866" s="242">
        <v>1</v>
      </c>
      <c r="Q1866" s="242">
        <v>1</v>
      </c>
      <c r="R1866" s="230"/>
    </row>
    <row r="1867" spans="1:18" s="187" customFormat="1" ht="31.5" x14ac:dyDescent="0.25">
      <c r="A1867" s="494"/>
      <c r="B1867" s="564"/>
      <c r="C1867" s="124" t="s">
        <v>226</v>
      </c>
      <c r="D1867" s="118">
        <v>100</v>
      </c>
      <c r="E1867" s="354">
        <v>450</v>
      </c>
      <c r="F1867" s="356">
        <f t="shared" si="116"/>
        <v>45000</v>
      </c>
      <c r="G1867" s="569"/>
      <c r="H1867" s="569"/>
      <c r="I1867" s="569"/>
      <c r="J1867" s="569"/>
      <c r="K1867" s="521"/>
      <c r="L1867" s="250" t="s">
        <v>1282</v>
      </c>
      <c r="M1867" s="250" t="s">
        <v>126</v>
      </c>
      <c r="N1867" s="242">
        <v>3</v>
      </c>
      <c r="O1867" s="242">
        <v>1</v>
      </c>
      <c r="P1867" s="242">
        <v>1</v>
      </c>
      <c r="Q1867" s="242">
        <v>1</v>
      </c>
      <c r="R1867" s="230"/>
    </row>
    <row r="1868" spans="1:18" s="187" customFormat="1" ht="31.5" x14ac:dyDescent="0.25">
      <c r="A1868" s="494"/>
      <c r="B1868" s="564"/>
      <c r="C1868" s="124" t="s">
        <v>1340</v>
      </c>
      <c r="D1868" s="94">
        <v>2</v>
      </c>
      <c r="E1868" s="354">
        <v>1000</v>
      </c>
      <c r="F1868" s="356">
        <f t="shared" si="116"/>
        <v>2000</v>
      </c>
      <c r="G1868" s="569"/>
      <c r="H1868" s="569"/>
      <c r="I1868" s="569"/>
      <c r="J1868" s="569"/>
      <c r="K1868" s="521"/>
      <c r="L1868" s="250" t="s">
        <v>1282</v>
      </c>
      <c r="M1868" s="250" t="s">
        <v>126</v>
      </c>
      <c r="N1868" s="242">
        <v>3</v>
      </c>
      <c r="O1868" s="242">
        <v>2</v>
      </c>
      <c r="P1868" s="242">
        <v>2</v>
      </c>
      <c r="Q1868" s="242">
        <v>1</v>
      </c>
      <c r="R1868" s="230"/>
    </row>
    <row r="1869" spans="1:18" s="187" customFormat="1" ht="18.75" customHeight="1" x14ac:dyDescent="0.25">
      <c r="A1869" s="494"/>
      <c r="B1869" s="564"/>
      <c r="C1869" s="124" t="s">
        <v>1341</v>
      </c>
      <c r="D1869" s="94">
        <v>1</v>
      </c>
      <c r="E1869" s="354">
        <v>650</v>
      </c>
      <c r="F1869" s="356">
        <f t="shared" si="116"/>
        <v>650</v>
      </c>
      <c r="G1869" s="569"/>
      <c r="H1869" s="569"/>
      <c r="I1869" s="569"/>
      <c r="J1869" s="569"/>
      <c r="K1869" s="521"/>
      <c r="L1869" s="250" t="s">
        <v>1282</v>
      </c>
      <c r="M1869" s="250" t="s">
        <v>126</v>
      </c>
      <c r="N1869" s="242">
        <v>2</v>
      </c>
      <c r="O1869" s="242">
        <v>8</v>
      </c>
      <c r="P1869" s="242">
        <v>5</v>
      </c>
      <c r="Q1869" s="242">
        <v>3</v>
      </c>
      <c r="R1869" s="230"/>
    </row>
    <row r="1870" spans="1:18" s="187" customFormat="1" ht="18.75" customHeight="1" x14ac:dyDescent="0.25">
      <c r="A1870" s="494"/>
      <c r="B1870" s="564"/>
      <c r="C1870" s="124" t="s">
        <v>1342</v>
      </c>
      <c r="D1870" s="94">
        <v>1</v>
      </c>
      <c r="E1870" s="354">
        <v>800</v>
      </c>
      <c r="F1870" s="356">
        <f t="shared" si="116"/>
        <v>800</v>
      </c>
      <c r="G1870" s="569"/>
      <c r="H1870" s="569"/>
      <c r="I1870" s="569"/>
      <c r="J1870" s="569"/>
      <c r="K1870" s="521"/>
      <c r="L1870" s="250" t="s">
        <v>1282</v>
      </c>
      <c r="M1870" s="250" t="s">
        <v>126</v>
      </c>
      <c r="N1870" s="242">
        <v>3</v>
      </c>
      <c r="O1870" s="242">
        <v>4</v>
      </c>
      <c r="P1870" s="242">
        <v>1</v>
      </c>
      <c r="Q1870" s="242">
        <v>1</v>
      </c>
      <c r="R1870" s="230"/>
    </row>
    <row r="1871" spans="1:18" s="187" customFormat="1" ht="31.5" x14ac:dyDescent="0.25">
      <c r="A1871" s="567" t="s">
        <v>1383</v>
      </c>
      <c r="B1871" s="532">
        <f>+SUM(F1871:F1879)</f>
        <v>1739950</v>
      </c>
      <c r="C1871" s="124" t="s">
        <v>1365</v>
      </c>
      <c r="D1871" s="94">
        <v>100</v>
      </c>
      <c r="E1871" s="354">
        <v>250</v>
      </c>
      <c r="F1871" s="356">
        <f t="shared" ref="F1871:F1879" si="119">+E1871*D1871</f>
        <v>25000</v>
      </c>
      <c r="G1871" s="568" t="s">
        <v>1271</v>
      </c>
      <c r="H1871" s="569"/>
      <c r="I1871" s="569"/>
      <c r="J1871" s="569" t="s">
        <v>1</v>
      </c>
      <c r="K1871" s="521" t="s">
        <v>247</v>
      </c>
      <c r="L1871" s="250" t="s">
        <v>1282</v>
      </c>
      <c r="M1871" s="250" t="s">
        <v>126</v>
      </c>
      <c r="N1871" s="242">
        <v>3</v>
      </c>
      <c r="O1871" s="242">
        <v>7</v>
      </c>
      <c r="P1871" s="242">
        <v>1</v>
      </c>
      <c r="Q1871" s="242">
        <v>1</v>
      </c>
      <c r="R1871" s="230"/>
    </row>
    <row r="1872" spans="1:18" s="187" customFormat="1" ht="31.5" x14ac:dyDescent="0.25">
      <c r="A1872" s="567"/>
      <c r="B1872" s="532"/>
      <c r="C1872" s="99" t="s">
        <v>68</v>
      </c>
      <c r="D1872" s="118">
        <v>150</v>
      </c>
      <c r="E1872" s="354">
        <v>450</v>
      </c>
      <c r="F1872" s="356">
        <f t="shared" si="119"/>
        <v>67500</v>
      </c>
      <c r="G1872" s="568"/>
      <c r="H1872" s="569"/>
      <c r="I1872" s="569"/>
      <c r="J1872" s="569"/>
      <c r="K1872" s="521"/>
      <c r="L1872" s="250" t="s">
        <v>1282</v>
      </c>
      <c r="M1872" s="250" t="s">
        <v>126</v>
      </c>
      <c r="N1872" s="242">
        <v>3</v>
      </c>
      <c r="O1872" s="242">
        <v>1</v>
      </c>
      <c r="P1872" s="242">
        <v>1</v>
      </c>
      <c r="Q1872" s="242">
        <v>1</v>
      </c>
      <c r="R1872" s="230"/>
    </row>
    <row r="1873" spans="1:18" s="187" customFormat="1" ht="31.5" x14ac:dyDescent="0.25">
      <c r="A1873" s="567"/>
      <c r="B1873" s="532"/>
      <c r="C1873" s="99" t="s">
        <v>1378</v>
      </c>
      <c r="D1873" s="118">
        <v>20000</v>
      </c>
      <c r="E1873" s="354">
        <v>25</v>
      </c>
      <c r="F1873" s="356">
        <f t="shared" si="119"/>
        <v>500000</v>
      </c>
      <c r="G1873" s="568"/>
      <c r="H1873" s="569"/>
      <c r="I1873" s="569"/>
      <c r="J1873" s="569"/>
      <c r="K1873" s="521"/>
      <c r="L1873" s="250" t="s">
        <v>1282</v>
      </c>
      <c r="M1873" s="250" t="s">
        <v>126</v>
      </c>
      <c r="N1873" s="242">
        <v>2</v>
      </c>
      <c r="O1873" s="242">
        <v>2</v>
      </c>
      <c r="P1873" s="242">
        <v>2</v>
      </c>
      <c r="Q1873" s="242">
        <v>1</v>
      </c>
      <c r="R1873" s="230"/>
    </row>
    <row r="1874" spans="1:18" s="187" customFormat="1" ht="31.5" x14ac:dyDescent="0.25">
      <c r="A1874" s="567"/>
      <c r="B1874" s="532"/>
      <c r="C1874" s="99" t="s">
        <v>1379</v>
      </c>
      <c r="D1874" s="118">
        <v>20000</v>
      </c>
      <c r="E1874" s="354">
        <v>25</v>
      </c>
      <c r="F1874" s="356">
        <f t="shared" si="119"/>
        <v>500000</v>
      </c>
      <c r="G1874" s="568"/>
      <c r="H1874" s="569"/>
      <c r="I1874" s="569"/>
      <c r="J1874" s="569"/>
      <c r="K1874" s="521"/>
      <c r="L1874" s="250" t="s">
        <v>1282</v>
      </c>
      <c r="M1874" s="250" t="s">
        <v>126</v>
      </c>
      <c r="N1874" s="242">
        <v>2</v>
      </c>
      <c r="O1874" s="242">
        <v>2</v>
      </c>
      <c r="P1874" s="242">
        <v>2</v>
      </c>
      <c r="Q1874" s="242">
        <v>1</v>
      </c>
      <c r="R1874" s="230"/>
    </row>
    <row r="1875" spans="1:18" s="187" customFormat="1" ht="31.5" x14ac:dyDescent="0.25">
      <c r="A1875" s="567"/>
      <c r="B1875" s="532"/>
      <c r="C1875" s="99" t="s">
        <v>1380</v>
      </c>
      <c r="D1875" s="118">
        <v>72</v>
      </c>
      <c r="E1875" s="354">
        <v>2000</v>
      </c>
      <c r="F1875" s="356">
        <f t="shared" si="119"/>
        <v>144000</v>
      </c>
      <c r="G1875" s="568"/>
      <c r="H1875" s="569"/>
      <c r="I1875" s="569"/>
      <c r="J1875" s="569"/>
      <c r="K1875" s="521"/>
      <c r="L1875" s="250" t="s">
        <v>1282</v>
      </c>
      <c r="M1875" s="250" t="s">
        <v>126</v>
      </c>
      <c r="N1875" s="242">
        <v>2</v>
      </c>
      <c r="O1875" s="242">
        <v>2</v>
      </c>
      <c r="P1875" s="242">
        <v>1</v>
      </c>
      <c r="Q1875" s="242">
        <v>1</v>
      </c>
      <c r="R1875" s="230"/>
    </row>
    <row r="1876" spans="1:18" s="187" customFormat="1" ht="31.5" x14ac:dyDescent="0.25">
      <c r="A1876" s="567"/>
      <c r="B1876" s="532"/>
      <c r="C1876" s="99" t="s">
        <v>1381</v>
      </c>
      <c r="D1876" s="118">
        <v>20000</v>
      </c>
      <c r="E1876" s="354">
        <v>25</v>
      </c>
      <c r="F1876" s="356">
        <f t="shared" si="119"/>
        <v>500000</v>
      </c>
      <c r="G1876" s="568"/>
      <c r="H1876" s="569"/>
      <c r="I1876" s="569"/>
      <c r="J1876" s="569"/>
      <c r="K1876" s="521"/>
      <c r="L1876" s="250" t="s">
        <v>1282</v>
      </c>
      <c r="M1876" s="250" t="s">
        <v>126</v>
      </c>
      <c r="N1876" s="242">
        <v>2</v>
      </c>
      <c r="O1876" s="242">
        <v>2</v>
      </c>
      <c r="P1876" s="242">
        <v>2</v>
      </c>
      <c r="Q1876" s="242">
        <v>1</v>
      </c>
      <c r="R1876" s="230"/>
    </row>
    <row r="1877" spans="1:18" s="187" customFormat="1" ht="31.5" x14ac:dyDescent="0.25">
      <c r="A1877" s="567"/>
      <c r="B1877" s="532"/>
      <c r="C1877" s="124" t="s">
        <v>1340</v>
      </c>
      <c r="D1877" s="94">
        <v>2</v>
      </c>
      <c r="E1877" s="354">
        <v>1000</v>
      </c>
      <c r="F1877" s="356">
        <f t="shared" si="119"/>
        <v>2000</v>
      </c>
      <c r="G1877" s="568"/>
      <c r="H1877" s="569"/>
      <c r="I1877" s="569"/>
      <c r="J1877" s="569"/>
      <c r="K1877" s="521"/>
      <c r="L1877" s="250" t="s">
        <v>1282</v>
      </c>
      <c r="M1877" s="250" t="s">
        <v>126</v>
      </c>
      <c r="N1877" s="242">
        <v>3</v>
      </c>
      <c r="O1877" s="242">
        <v>2</v>
      </c>
      <c r="P1877" s="358">
        <v>2</v>
      </c>
      <c r="Q1877" s="358">
        <v>1</v>
      </c>
      <c r="R1877" s="230"/>
    </row>
    <row r="1878" spans="1:18" s="187" customFormat="1" ht="31.5" x14ac:dyDescent="0.25">
      <c r="A1878" s="567"/>
      <c r="B1878" s="532"/>
      <c r="C1878" s="124" t="s">
        <v>1341</v>
      </c>
      <c r="D1878" s="94">
        <v>1</v>
      </c>
      <c r="E1878" s="354">
        <v>650</v>
      </c>
      <c r="F1878" s="356">
        <f t="shared" si="119"/>
        <v>650</v>
      </c>
      <c r="G1878" s="568"/>
      <c r="H1878" s="569"/>
      <c r="I1878" s="569"/>
      <c r="J1878" s="569"/>
      <c r="K1878" s="521"/>
      <c r="L1878" s="250" t="s">
        <v>1282</v>
      </c>
      <c r="M1878" s="250" t="s">
        <v>126</v>
      </c>
      <c r="N1878" s="242">
        <v>2</v>
      </c>
      <c r="O1878" s="242">
        <v>8</v>
      </c>
      <c r="P1878" s="358">
        <v>5</v>
      </c>
      <c r="Q1878" s="358">
        <v>3</v>
      </c>
      <c r="R1878" s="230"/>
    </row>
    <row r="1879" spans="1:18" s="187" customFormat="1" ht="31.5" x14ac:dyDescent="0.25">
      <c r="A1879" s="567"/>
      <c r="B1879" s="532"/>
      <c r="C1879" s="124" t="s">
        <v>1342</v>
      </c>
      <c r="D1879" s="94">
        <v>1</v>
      </c>
      <c r="E1879" s="354">
        <v>800</v>
      </c>
      <c r="F1879" s="356">
        <f t="shared" si="119"/>
        <v>800</v>
      </c>
      <c r="G1879" s="568"/>
      <c r="H1879" s="569"/>
      <c r="I1879" s="569"/>
      <c r="J1879" s="569"/>
      <c r="K1879" s="521"/>
      <c r="L1879" s="250" t="s">
        <v>1282</v>
      </c>
      <c r="M1879" s="250" t="s">
        <v>126</v>
      </c>
      <c r="N1879" s="242">
        <v>3</v>
      </c>
      <c r="O1879" s="242">
        <v>4</v>
      </c>
      <c r="P1879" s="358">
        <v>1</v>
      </c>
      <c r="Q1879" s="358">
        <v>1</v>
      </c>
      <c r="R1879" s="230"/>
    </row>
    <row r="1880" spans="1:18" s="187" customFormat="1" x14ac:dyDescent="0.25">
      <c r="A1880" s="198"/>
      <c r="B1880" s="198"/>
      <c r="C1880" s="198"/>
      <c r="D1880" s="198"/>
      <c r="E1880" s="118"/>
      <c r="F1880" s="230"/>
      <c r="G1880" s="230"/>
      <c r="H1880" s="230"/>
      <c r="I1880" s="230"/>
      <c r="J1880" s="230"/>
      <c r="K1880" s="230"/>
      <c r="L1880" s="230"/>
      <c r="M1880" s="232"/>
      <c r="N1880" s="230"/>
      <c r="O1880" s="230"/>
      <c r="P1880" s="230"/>
      <c r="Q1880" s="230"/>
      <c r="R1880" s="230"/>
    </row>
    <row r="1881" spans="1:18" s="187" customFormat="1" ht="18.75" x14ac:dyDescent="0.25">
      <c r="A1881" s="971" t="s">
        <v>1384</v>
      </c>
      <c r="B1881" s="971"/>
      <c r="C1881" s="971"/>
      <c r="D1881" s="971"/>
      <c r="E1881" s="971"/>
      <c r="F1881" s="971"/>
      <c r="G1881" s="971"/>
      <c r="H1881" s="971"/>
      <c r="I1881" s="971"/>
      <c r="J1881" s="971"/>
      <c r="K1881" s="971"/>
      <c r="L1881" s="971"/>
      <c r="M1881" s="971"/>
      <c r="N1881" s="971"/>
      <c r="O1881" s="971"/>
      <c r="P1881" s="971"/>
      <c r="Q1881" s="971"/>
      <c r="R1881" s="230"/>
    </row>
    <row r="1882" spans="1:18" s="187" customFormat="1" x14ac:dyDescent="0.25">
      <c r="A1882" s="198"/>
      <c r="B1882" s="198"/>
      <c r="C1882" s="198"/>
      <c r="D1882" s="198"/>
      <c r="E1882" s="118"/>
      <c r="F1882" s="230"/>
      <c r="G1882" s="230"/>
      <c r="H1882" s="230"/>
      <c r="I1882" s="230"/>
      <c r="J1882" s="230"/>
      <c r="K1882" s="230"/>
      <c r="L1882" s="230"/>
      <c r="M1882" s="232"/>
      <c r="N1882" s="230"/>
      <c r="O1882" s="230"/>
      <c r="P1882" s="230"/>
      <c r="Q1882" s="230"/>
      <c r="R1882" s="230"/>
    </row>
    <row r="1883" spans="1:18" x14ac:dyDescent="0.25">
      <c r="A1883" s="831" t="s">
        <v>495</v>
      </c>
      <c r="B1883" s="749"/>
      <c r="C1883" s="749"/>
      <c r="D1883" s="749"/>
      <c r="E1883" s="749"/>
      <c r="F1883" s="749"/>
      <c r="G1883" s="749"/>
      <c r="H1883" s="749"/>
      <c r="I1883" s="749"/>
      <c r="J1883" s="749"/>
      <c r="K1883" s="749"/>
      <c r="L1883" s="749"/>
      <c r="M1883" s="749"/>
      <c r="N1883" s="749"/>
      <c r="O1883" s="749"/>
      <c r="P1883" s="749"/>
      <c r="Q1883" s="749"/>
      <c r="R1883" s="202"/>
    </row>
    <row r="1884" spans="1:18" x14ac:dyDescent="0.25">
      <c r="A1884" s="511" t="s">
        <v>436</v>
      </c>
      <c r="B1884" s="463" t="s">
        <v>437</v>
      </c>
      <c r="C1884" s="511" t="s">
        <v>438</v>
      </c>
      <c r="D1884" s="463" t="s">
        <v>439</v>
      </c>
      <c r="E1884" s="511" t="s">
        <v>440</v>
      </c>
      <c r="F1884" s="511" t="s">
        <v>441</v>
      </c>
      <c r="G1884" s="511" t="s">
        <v>442</v>
      </c>
      <c r="H1884" s="511"/>
      <c r="I1884" s="511"/>
      <c r="J1884" s="511"/>
      <c r="K1884" s="463" t="s">
        <v>18</v>
      </c>
      <c r="L1884" s="511" t="s">
        <v>19</v>
      </c>
      <c r="M1884" s="511"/>
      <c r="N1884" s="511"/>
      <c r="O1884" s="511"/>
      <c r="P1884" s="511"/>
      <c r="Q1884" s="511"/>
      <c r="R1884" s="202"/>
    </row>
    <row r="1885" spans="1:18" x14ac:dyDescent="0.25">
      <c r="A1885" s="511"/>
      <c r="B1885" s="463"/>
      <c r="C1885" s="511"/>
      <c r="D1885" s="463"/>
      <c r="E1885" s="511"/>
      <c r="F1885" s="511"/>
      <c r="G1885" s="90" t="s">
        <v>20</v>
      </c>
      <c r="H1885" s="90" t="s">
        <v>37</v>
      </c>
      <c r="I1885" s="90" t="s">
        <v>21</v>
      </c>
      <c r="J1885" s="90" t="s">
        <v>22</v>
      </c>
      <c r="K1885" s="463"/>
      <c r="L1885" s="511"/>
      <c r="M1885" s="511"/>
      <c r="N1885" s="511"/>
      <c r="O1885" s="511"/>
      <c r="P1885" s="511"/>
      <c r="Q1885" s="511"/>
      <c r="R1885" s="202"/>
    </row>
    <row r="1886" spans="1:18" ht="102.75" customHeight="1" x14ac:dyDescent="0.25">
      <c r="A1886" s="99" t="s">
        <v>1385</v>
      </c>
      <c r="B1886" s="198" t="s">
        <v>1386</v>
      </c>
      <c r="C1886" s="99" t="s">
        <v>1387</v>
      </c>
      <c r="D1886" s="99" t="s">
        <v>1388</v>
      </c>
      <c r="E1886" s="118" t="s">
        <v>1389</v>
      </c>
      <c r="F1886" s="128">
        <v>2000</v>
      </c>
      <c r="G1886" s="311">
        <v>325</v>
      </c>
      <c r="H1886" s="311">
        <v>325</v>
      </c>
      <c r="I1886" s="311">
        <v>325</v>
      </c>
      <c r="J1886" s="311">
        <v>325</v>
      </c>
      <c r="K1886" s="183">
        <f>+SUM(B1891:B2014)</f>
        <v>10777430</v>
      </c>
      <c r="L1886" s="566"/>
      <c r="M1886" s="566"/>
      <c r="N1886" s="566"/>
      <c r="O1886" s="566"/>
      <c r="P1886" s="566"/>
      <c r="Q1886" s="566"/>
      <c r="R1886" s="202"/>
    </row>
    <row r="1887" spans="1:18" x14ac:dyDescent="0.25">
      <c r="A1887" s="974"/>
      <c r="B1887" s="975"/>
      <c r="C1887" s="975"/>
      <c r="D1887" s="975"/>
      <c r="E1887" s="975"/>
      <c r="F1887" s="975"/>
      <c r="G1887" s="975"/>
      <c r="H1887" s="975"/>
      <c r="I1887" s="975"/>
      <c r="J1887" s="975"/>
      <c r="K1887" s="975"/>
      <c r="L1887" s="975"/>
      <c r="M1887" s="975"/>
      <c r="N1887" s="975"/>
      <c r="O1887" s="975"/>
      <c r="P1887" s="975"/>
      <c r="Q1887" s="975"/>
      <c r="R1887" s="202"/>
    </row>
    <row r="1888" spans="1:18" x14ac:dyDescent="0.25">
      <c r="A1888" s="840" t="s">
        <v>500</v>
      </c>
      <c r="B1888" s="840"/>
      <c r="C1888" s="840"/>
      <c r="D1888" s="840"/>
      <c r="E1888" s="840"/>
      <c r="F1888" s="840"/>
      <c r="G1888" s="840"/>
      <c r="H1888" s="840"/>
      <c r="I1888" s="840"/>
      <c r="J1888" s="840"/>
      <c r="K1888" s="840"/>
      <c r="L1888" s="840"/>
      <c r="M1888" s="840"/>
      <c r="N1888" s="840"/>
      <c r="O1888" s="840"/>
      <c r="P1888" s="840"/>
      <c r="Q1888" s="840"/>
      <c r="R1888" s="202"/>
    </row>
    <row r="1889" spans="1:18" x14ac:dyDescent="0.25">
      <c r="A1889" s="463" t="s">
        <v>244</v>
      </c>
      <c r="B1889" s="463" t="s">
        <v>447</v>
      </c>
      <c r="C1889" s="463" t="s">
        <v>29</v>
      </c>
      <c r="D1889" s="463"/>
      <c r="E1889" s="463"/>
      <c r="F1889" s="463"/>
      <c r="G1889" s="463" t="s">
        <v>448</v>
      </c>
      <c r="H1889" s="463"/>
      <c r="I1889" s="463"/>
      <c r="J1889" s="463"/>
      <c r="K1889" s="463" t="s">
        <v>449</v>
      </c>
      <c r="L1889" s="463" t="s">
        <v>501</v>
      </c>
      <c r="M1889" s="463"/>
      <c r="N1889" s="463"/>
      <c r="O1889" s="463"/>
      <c r="P1889" s="463"/>
      <c r="Q1889" s="463"/>
      <c r="R1889" s="202"/>
    </row>
    <row r="1890" spans="1:18" ht="60" customHeight="1" x14ac:dyDescent="0.25">
      <c r="A1890" s="463"/>
      <c r="B1890" s="463"/>
      <c r="C1890" s="90" t="s">
        <v>451</v>
      </c>
      <c r="D1890" s="90" t="s">
        <v>34</v>
      </c>
      <c r="E1890" s="90" t="s">
        <v>452</v>
      </c>
      <c r="F1890" s="90" t="s">
        <v>36</v>
      </c>
      <c r="G1890" s="90" t="s">
        <v>20</v>
      </c>
      <c r="H1890" s="90" t="s">
        <v>37</v>
      </c>
      <c r="I1890" s="90" t="s">
        <v>453</v>
      </c>
      <c r="J1890" s="90" t="s">
        <v>22</v>
      </c>
      <c r="K1890" s="463"/>
      <c r="L1890" s="140" t="s">
        <v>38</v>
      </c>
      <c r="M1890" s="140" t="s">
        <v>39</v>
      </c>
      <c r="N1890" s="140" t="s">
        <v>40</v>
      </c>
      <c r="O1890" s="140" t="s">
        <v>41</v>
      </c>
      <c r="P1890" s="140" t="s">
        <v>42</v>
      </c>
      <c r="Q1890" s="140" t="s">
        <v>43</v>
      </c>
      <c r="R1890" s="202"/>
    </row>
    <row r="1891" spans="1:18" s="187" customFormat="1" ht="31.5" x14ac:dyDescent="0.25">
      <c r="A1891" s="565" t="s">
        <v>1390</v>
      </c>
      <c r="B1891" s="564">
        <f>SUM(F1891:F1922)</f>
        <v>375830</v>
      </c>
      <c r="C1891" s="124" t="s">
        <v>857</v>
      </c>
      <c r="D1891" s="94">
        <v>400</v>
      </c>
      <c r="E1891" s="360">
        <v>250</v>
      </c>
      <c r="F1891" s="360">
        <f t="shared" ref="F1891:F1954" si="120">+E1891*D1891</f>
        <v>100000</v>
      </c>
      <c r="G1891" s="521" t="s">
        <v>1</v>
      </c>
      <c r="H1891" s="521" t="s">
        <v>1</v>
      </c>
      <c r="I1891" s="521" t="s">
        <v>1</v>
      </c>
      <c r="J1891" s="521" t="s">
        <v>1</v>
      </c>
      <c r="K1891" s="521" t="s">
        <v>247</v>
      </c>
      <c r="L1891" s="251" t="s">
        <v>1282</v>
      </c>
      <c r="M1891" s="251" t="s">
        <v>183</v>
      </c>
      <c r="N1891" s="242">
        <v>3</v>
      </c>
      <c r="O1891" s="242">
        <v>7</v>
      </c>
      <c r="P1891" s="242">
        <v>1</v>
      </c>
      <c r="Q1891" s="242">
        <v>1</v>
      </c>
      <c r="R1891" s="230"/>
    </row>
    <row r="1892" spans="1:18" s="187" customFormat="1" ht="31.5" x14ac:dyDescent="0.25">
      <c r="A1892" s="565"/>
      <c r="B1892" s="564"/>
      <c r="C1892" s="124" t="s">
        <v>1391</v>
      </c>
      <c r="D1892" s="94">
        <v>12</v>
      </c>
      <c r="E1892" s="360">
        <v>800</v>
      </c>
      <c r="F1892" s="360">
        <f t="shared" si="120"/>
        <v>9600</v>
      </c>
      <c r="G1892" s="521"/>
      <c r="H1892" s="521"/>
      <c r="I1892" s="521"/>
      <c r="J1892" s="521"/>
      <c r="K1892" s="521"/>
      <c r="L1892" s="251" t="s">
        <v>1282</v>
      </c>
      <c r="M1892" s="251" t="s">
        <v>183</v>
      </c>
      <c r="N1892" s="242">
        <v>3</v>
      </c>
      <c r="O1892" s="242">
        <v>9</v>
      </c>
      <c r="P1892" s="242">
        <v>2</v>
      </c>
      <c r="Q1892" s="242">
        <v>1</v>
      </c>
      <c r="R1892" s="230"/>
    </row>
    <row r="1893" spans="1:18" s="187" customFormat="1" ht="31.5" x14ac:dyDescent="0.25">
      <c r="A1893" s="565"/>
      <c r="B1893" s="564"/>
      <c r="C1893" s="124" t="s">
        <v>1392</v>
      </c>
      <c r="D1893" s="94">
        <v>12</v>
      </c>
      <c r="E1893" s="360">
        <v>800</v>
      </c>
      <c r="F1893" s="360">
        <f t="shared" si="120"/>
        <v>9600</v>
      </c>
      <c r="G1893" s="521"/>
      <c r="H1893" s="521"/>
      <c r="I1893" s="521"/>
      <c r="J1893" s="521"/>
      <c r="K1893" s="521"/>
      <c r="L1893" s="251" t="s">
        <v>1282</v>
      </c>
      <c r="M1893" s="251" t="s">
        <v>183</v>
      </c>
      <c r="N1893" s="242">
        <v>3</v>
      </c>
      <c r="O1893" s="242">
        <v>9</v>
      </c>
      <c r="P1893" s="242">
        <v>2</v>
      </c>
      <c r="Q1893" s="242">
        <v>1</v>
      </c>
      <c r="R1893" s="230"/>
    </row>
    <row r="1894" spans="1:18" s="187" customFormat="1" ht="31.5" x14ac:dyDescent="0.25">
      <c r="A1894" s="565"/>
      <c r="B1894" s="564"/>
      <c r="C1894" s="124" t="s">
        <v>1393</v>
      </c>
      <c r="D1894" s="94">
        <v>100</v>
      </c>
      <c r="E1894" s="360">
        <v>200</v>
      </c>
      <c r="F1894" s="360">
        <f t="shared" si="120"/>
        <v>20000</v>
      </c>
      <c r="G1894" s="521"/>
      <c r="H1894" s="521"/>
      <c r="I1894" s="521"/>
      <c r="J1894" s="521"/>
      <c r="K1894" s="521"/>
      <c r="L1894" s="251" t="s">
        <v>1282</v>
      </c>
      <c r="M1894" s="251" t="s">
        <v>183</v>
      </c>
      <c r="N1894" s="242">
        <v>3</v>
      </c>
      <c r="O1894" s="242">
        <v>9</v>
      </c>
      <c r="P1894" s="242">
        <v>2</v>
      </c>
      <c r="Q1894" s="242">
        <v>1</v>
      </c>
      <c r="R1894" s="230"/>
    </row>
    <row r="1895" spans="1:18" s="187" customFormat="1" ht="31.5" x14ac:dyDescent="0.25">
      <c r="A1895" s="565"/>
      <c r="B1895" s="564"/>
      <c r="C1895" s="124" t="s">
        <v>1394</v>
      </c>
      <c r="D1895" s="94">
        <v>12</v>
      </c>
      <c r="E1895" s="360">
        <v>180</v>
      </c>
      <c r="F1895" s="360">
        <f t="shared" si="120"/>
        <v>2160</v>
      </c>
      <c r="G1895" s="521"/>
      <c r="H1895" s="521"/>
      <c r="I1895" s="521"/>
      <c r="J1895" s="521"/>
      <c r="K1895" s="521"/>
      <c r="L1895" s="251" t="s">
        <v>1282</v>
      </c>
      <c r="M1895" s="251" t="s">
        <v>183</v>
      </c>
      <c r="N1895" s="242">
        <v>3</v>
      </c>
      <c r="O1895" s="242">
        <v>9</v>
      </c>
      <c r="P1895" s="242">
        <v>2</v>
      </c>
      <c r="Q1895" s="242">
        <v>1</v>
      </c>
      <c r="R1895" s="230"/>
    </row>
    <row r="1896" spans="1:18" s="187" customFormat="1" ht="31.5" x14ac:dyDescent="0.25">
      <c r="A1896" s="565"/>
      <c r="B1896" s="564"/>
      <c r="C1896" s="124" t="s">
        <v>1395</v>
      </c>
      <c r="D1896" s="94">
        <v>6</v>
      </c>
      <c r="E1896" s="360">
        <v>60</v>
      </c>
      <c r="F1896" s="360">
        <f t="shared" si="120"/>
        <v>360</v>
      </c>
      <c r="G1896" s="521"/>
      <c r="H1896" s="521"/>
      <c r="I1896" s="521"/>
      <c r="J1896" s="521"/>
      <c r="K1896" s="521"/>
      <c r="L1896" s="251" t="s">
        <v>1282</v>
      </c>
      <c r="M1896" s="251" t="s">
        <v>183</v>
      </c>
      <c r="N1896" s="242">
        <v>3</v>
      </c>
      <c r="O1896" s="242">
        <v>9</v>
      </c>
      <c r="P1896" s="242">
        <v>2</v>
      </c>
      <c r="Q1896" s="242">
        <v>1</v>
      </c>
      <c r="R1896" s="230"/>
    </row>
    <row r="1897" spans="1:18" s="187" customFormat="1" ht="42" customHeight="1" x14ac:dyDescent="0.25">
      <c r="A1897" s="565"/>
      <c r="B1897" s="564"/>
      <c r="C1897" s="124" t="s">
        <v>1396</v>
      </c>
      <c r="D1897" s="94">
        <v>5</v>
      </c>
      <c r="E1897" s="360">
        <v>300</v>
      </c>
      <c r="F1897" s="360">
        <f t="shared" si="120"/>
        <v>1500</v>
      </c>
      <c r="G1897" s="521"/>
      <c r="H1897" s="521"/>
      <c r="I1897" s="521"/>
      <c r="J1897" s="521"/>
      <c r="K1897" s="521"/>
      <c r="L1897" s="251" t="s">
        <v>1282</v>
      </c>
      <c r="M1897" s="251" t="s">
        <v>183</v>
      </c>
      <c r="N1897" s="242">
        <v>3</v>
      </c>
      <c r="O1897" s="242">
        <v>9</v>
      </c>
      <c r="P1897" s="242">
        <v>2</v>
      </c>
      <c r="Q1897" s="242">
        <v>1</v>
      </c>
      <c r="R1897" s="230"/>
    </row>
    <row r="1898" spans="1:18" s="187" customFormat="1" ht="38.25" customHeight="1" x14ac:dyDescent="0.25">
      <c r="A1898" s="565"/>
      <c r="B1898" s="564"/>
      <c r="C1898" s="124" t="s">
        <v>1397</v>
      </c>
      <c r="D1898" s="94">
        <v>12</v>
      </c>
      <c r="E1898" s="360">
        <v>300</v>
      </c>
      <c r="F1898" s="360">
        <f t="shared" si="120"/>
        <v>3600</v>
      </c>
      <c r="G1898" s="521"/>
      <c r="H1898" s="521"/>
      <c r="I1898" s="521"/>
      <c r="J1898" s="521"/>
      <c r="K1898" s="521"/>
      <c r="L1898" s="251" t="s">
        <v>1282</v>
      </c>
      <c r="M1898" s="251" t="s">
        <v>183</v>
      </c>
      <c r="N1898" s="242">
        <v>3</v>
      </c>
      <c r="O1898" s="242">
        <v>9</v>
      </c>
      <c r="P1898" s="242">
        <v>2</v>
      </c>
      <c r="Q1898" s="242">
        <v>1</v>
      </c>
      <c r="R1898" s="230"/>
    </row>
    <row r="1899" spans="1:18" s="187" customFormat="1" ht="31.5" x14ac:dyDescent="0.25">
      <c r="A1899" s="565"/>
      <c r="B1899" s="564"/>
      <c r="C1899" s="124" t="s">
        <v>1398</v>
      </c>
      <c r="D1899" s="94">
        <v>5</v>
      </c>
      <c r="E1899" s="360">
        <v>250</v>
      </c>
      <c r="F1899" s="360">
        <f t="shared" si="120"/>
        <v>1250</v>
      </c>
      <c r="G1899" s="521"/>
      <c r="H1899" s="521"/>
      <c r="I1899" s="521"/>
      <c r="J1899" s="521"/>
      <c r="K1899" s="521"/>
      <c r="L1899" s="251" t="s">
        <v>1282</v>
      </c>
      <c r="M1899" s="251" t="s">
        <v>183</v>
      </c>
      <c r="N1899" s="242">
        <v>3</v>
      </c>
      <c r="O1899" s="242">
        <v>9</v>
      </c>
      <c r="P1899" s="242">
        <v>2</v>
      </c>
      <c r="Q1899" s="242">
        <v>1</v>
      </c>
      <c r="R1899" s="230"/>
    </row>
    <row r="1900" spans="1:18" s="187" customFormat="1" ht="31.5" x14ac:dyDescent="0.25">
      <c r="A1900" s="565"/>
      <c r="B1900" s="564"/>
      <c r="C1900" s="124" t="s">
        <v>1399</v>
      </c>
      <c r="D1900" s="94">
        <v>100</v>
      </c>
      <c r="E1900" s="360">
        <v>5</v>
      </c>
      <c r="F1900" s="360">
        <f t="shared" si="120"/>
        <v>500</v>
      </c>
      <c r="G1900" s="521"/>
      <c r="H1900" s="521"/>
      <c r="I1900" s="521"/>
      <c r="J1900" s="521"/>
      <c r="K1900" s="521"/>
      <c r="L1900" s="251" t="s">
        <v>1282</v>
      </c>
      <c r="M1900" s="251" t="s">
        <v>183</v>
      </c>
      <c r="N1900" s="242">
        <v>3</v>
      </c>
      <c r="O1900" s="242">
        <v>9</v>
      </c>
      <c r="P1900" s="242">
        <v>2</v>
      </c>
      <c r="Q1900" s="242">
        <v>1</v>
      </c>
      <c r="R1900" s="230"/>
    </row>
    <row r="1901" spans="1:18" s="187" customFormat="1" ht="31.5" x14ac:dyDescent="0.25">
      <c r="A1901" s="565"/>
      <c r="B1901" s="564"/>
      <c r="C1901" s="124" t="s">
        <v>1400</v>
      </c>
      <c r="D1901" s="94">
        <v>12</v>
      </c>
      <c r="E1901" s="360">
        <v>250</v>
      </c>
      <c r="F1901" s="360">
        <f t="shared" si="120"/>
        <v>3000</v>
      </c>
      <c r="G1901" s="521"/>
      <c r="H1901" s="521"/>
      <c r="I1901" s="521"/>
      <c r="J1901" s="521"/>
      <c r="K1901" s="521"/>
      <c r="L1901" s="251" t="s">
        <v>1282</v>
      </c>
      <c r="M1901" s="251" t="s">
        <v>183</v>
      </c>
      <c r="N1901" s="242">
        <v>3</v>
      </c>
      <c r="O1901" s="242">
        <v>9</v>
      </c>
      <c r="P1901" s="242">
        <v>2</v>
      </c>
      <c r="Q1901" s="242">
        <v>1</v>
      </c>
      <c r="R1901" s="230"/>
    </row>
    <row r="1902" spans="1:18" s="187" customFormat="1" ht="31.5" x14ac:dyDescent="0.25">
      <c r="A1902" s="565"/>
      <c r="B1902" s="564"/>
      <c r="C1902" s="124" t="s">
        <v>1401</v>
      </c>
      <c r="D1902" s="94">
        <v>12</v>
      </c>
      <c r="E1902" s="360">
        <v>100</v>
      </c>
      <c r="F1902" s="360">
        <f t="shared" si="120"/>
        <v>1200</v>
      </c>
      <c r="G1902" s="521"/>
      <c r="H1902" s="521"/>
      <c r="I1902" s="521"/>
      <c r="J1902" s="521"/>
      <c r="K1902" s="521"/>
      <c r="L1902" s="251" t="s">
        <v>1282</v>
      </c>
      <c r="M1902" s="251" t="s">
        <v>183</v>
      </c>
      <c r="N1902" s="242">
        <v>3</v>
      </c>
      <c r="O1902" s="242">
        <v>9</v>
      </c>
      <c r="P1902" s="242">
        <v>2</v>
      </c>
      <c r="Q1902" s="242">
        <v>1</v>
      </c>
      <c r="R1902" s="230"/>
    </row>
    <row r="1903" spans="1:18" s="187" customFormat="1" ht="31.5" x14ac:dyDescent="0.25">
      <c r="A1903" s="565"/>
      <c r="B1903" s="564"/>
      <c r="C1903" s="124" t="s">
        <v>1402</v>
      </c>
      <c r="D1903" s="94">
        <v>12</v>
      </c>
      <c r="E1903" s="360">
        <v>100</v>
      </c>
      <c r="F1903" s="360">
        <f t="shared" si="120"/>
        <v>1200</v>
      </c>
      <c r="G1903" s="521"/>
      <c r="H1903" s="521"/>
      <c r="I1903" s="521"/>
      <c r="J1903" s="521"/>
      <c r="K1903" s="521"/>
      <c r="L1903" s="251" t="s">
        <v>1282</v>
      </c>
      <c r="M1903" s="251" t="s">
        <v>183</v>
      </c>
      <c r="N1903" s="242">
        <v>3</v>
      </c>
      <c r="O1903" s="242">
        <v>9</v>
      </c>
      <c r="P1903" s="242">
        <v>2</v>
      </c>
      <c r="Q1903" s="242">
        <v>1</v>
      </c>
      <c r="R1903" s="230"/>
    </row>
    <row r="1904" spans="1:18" s="187" customFormat="1" ht="31.5" x14ac:dyDescent="0.25">
      <c r="A1904" s="565"/>
      <c r="B1904" s="564"/>
      <c r="C1904" s="124" t="s">
        <v>1403</v>
      </c>
      <c r="D1904" s="94">
        <v>12</v>
      </c>
      <c r="E1904" s="360">
        <v>60</v>
      </c>
      <c r="F1904" s="360">
        <f t="shared" si="120"/>
        <v>720</v>
      </c>
      <c r="G1904" s="521"/>
      <c r="H1904" s="521"/>
      <c r="I1904" s="521"/>
      <c r="J1904" s="521"/>
      <c r="K1904" s="521"/>
      <c r="L1904" s="251" t="s">
        <v>1282</v>
      </c>
      <c r="M1904" s="251" t="s">
        <v>183</v>
      </c>
      <c r="N1904" s="242">
        <v>3</v>
      </c>
      <c r="O1904" s="242">
        <v>9</v>
      </c>
      <c r="P1904" s="242">
        <v>2</v>
      </c>
      <c r="Q1904" s="242">
        <v>1</v>
      </c>
      <c r="R1904" s="230"/>
    </row>
    <row r="1905" spans="1:18" s="187" customFormat="1" ht="31.5" x14ac:dyDescent="0.25">
      <c r="A1905" s="565"/>
      <c r="B1905" s="564"/>
      <c r="C1905" s="124" t="s">
        <v>1404</v>
      </c>
      <c r="D1905" s="94">
        <v>12</v>
      </c>
      <c r="E1905" s="360">
        <v>200</v>
      </c>
      <c r="F1905" s="360">
        <f t="shared" si="120"/>
        <v>2400</v>
      </c>
      <c r="G1905" s="521"/>
      <c r="H1905" s="521"/>
      <c r="I1905" s="521"/>
      <c r="J1905" s="521"/>
      <c r="K1905" s="521"/>
      <c r="L1905" s="251" t="s">
        <v>1282</v>
      </c>
      <c r="M1905" s="251" t="s">
        <v>183</v>
      </c>
      <c r="N1905" s="242">
        <v>3</v>
      </c>
      <c r="O1905" s="242">
        <v>9</v>
      </c>
      <c r="P1905" s="242">
        <v>2</v>
      </c>
      <c r="Q1905" s="242">
        <v>1</v>
      </c>
      <c r="R1905" s="230"/>
    </row>
    <row r="1906" spans="1:18" s="187" customFormat="1" ht="31.5" x14ac:dyDescent="0.25">
      <c r="A1906" s="565"/>
      <c r="B1906" s="564"/>
      <c r="C1906" s="124" t="s">
        <v>1405</v>
      </c>
      <c r="D1906" s="94">
        <v>24</v>
      </c>
      <c r="E1906" s="360">
        <v>60</v>
      </c>
      <c r="F1906" s="360">
        <f t="shared" si="120"/>
        <v>1440</v>
      </c>
      <c r="G1906" s="521"/>
      <c r="H1906" s="521"/>
      <c r="I1906" s="521"/>
      <c r="J1906" s="521"/>
      <c r="K1906" s="521"/>
      <c r="L1906" s="251" t="s">
        <v>1282</v>
      </c>
      <c r="M1906" s="251" t="s">
        <v>183</v>
      </c>
      <c r="N1906" s="242">
        <v>3</v>
      </c>
      <c r="O1906" s="242">
        <v>9</v>
      </c>
      <c r="P1906" s="242">
        <v>2</v>
      </c>
      <c r="Q1906" s="242">
        <v>1</v>
      </c>
      <c r="R1906" s="230"/>
    </row>
    <row r="1907" spans="1:18" s="187" customFormat="1" ht="31.5" x14ac:dyDescent="0.25">
      <c r="A1907" s="565"/>
      <c r="B1907" s="564"/>
      <c r="C1907" s="124" t="s">
        <v>1406</v>
      </c>
      <c r="D1907" s="94">
        <v>12</v>
      </c>
      <c r="E1907" s="360">
        <v>50</v>
      </c>
      <c r="F1907" s="360">
        <f t="shared" si="120"/>
        <v>600</v>
      </c>
      <c r="G1907" s="521"/>
      <c r="H1907" s="521"/>
      <c r="I1907" s="521"/>
      <c r="J1907" s="521"/>
      <c r="K1907" s="521"/>
      <c r="L1907" s="251" t="s">
        <v>1282</v>
      </c>
      <c r="M1907" s="251" t="s">
        <v>183</v>
      </c>
      <c r="N1907" s="242">
        <v>3</v>
      </c>
      <c r="O1907" s="242">
        <v>9</v>
      </c>
      <c r="P1907" s="242">
        <v>2</v>
      </c>
      <c r="Q1907" s="242">
        <v>1</v>
      </c>
      <c r="R1907" s="230"/>
    </row>
    <row r="1908" spans="1:18" s="187" customFormat="1" ht="31.5" x14ac:dyDescent="0.25">
      <c r="A1908" s="565"/>
      <c r="B1908" s="564"/>
      <c r="C1908" s="124" t="s">
        <v>1407</v>
      </c>
      <c r="D1908" s="94">
        <v>850</v>
      </c>
      <c r="E1908" s="360">
        <v>30</v>
      </c>
      <c r="F1908" s="360">
        <f t="shared" si="120"/>
        <v>25500</v>
      </c>
      <c r="G1908" s="521"/>
      <c r="H1908" s="521"/>
      <c r="I1908" s="521"/>
      <c r="J1908" s="521"/>
      <c r="K1908" s="521"/>
      <c r="L1908" s="251" t="s">
        <v>1282</v>
      </c>
      <c r="M1908" s="251" t="s">
        <v>183</v>
      </c>
      <c r="N1908" s="242">
        <v>3</v>
      </c>
      <c r="O1908" s="242">
        <v>9</v>
      </c>
      <c r="P1908" s="242">
        <v>2</v>
      </c>
      <c r="Q1908" s="242">
        <v>1</v>
      </c>
      <c r="R1908" s="230"/>
    </row>
    <row r="1909" spans="1:18" s="187" customFormat="1" ht="31.5" x14ac:dyDescent="0.25">
      <c r="A1909" s="565"/>
      <c r="B1909" s="564"/>
      <c r="C1909" s="124" t="s">
        <v>1408</v>
      </c>
      <c r="D1909" s="94">
        <v>1</v>
      </c>
      <c r="E1909" s="360">
        <v>1000</v>
      </c>
      <c r="F1909" s="360">
        <f t="shared" si="120"/>
        <v>1000</v>
      </c>
      <c r="G1909" s="521"/>
      <c r="H1909" s="521"/>
      <c r="I1909" s="521"/>
      <c r="J1909" s="521"/>
      <c r="K1909" s="521"/>
      <c r="L1909" s="251" t="s">
        <v>1282</v>
      </c>
      <c r="M1909" s="251" t="s">
        <v>183</v>
      </c>
      <c r="N1909" s="242">
        <v>3</v>
      </c>
      <c r="O1909" s="242">
        <v>9</v>
      </c>
      <c r="P1909" s="242">
        <v>2</v>
      </c>
      <c r="Q1909" s="242">
        <v>1</v>
      </c>
      <c r="R1909" s="230"/>
    </row>
    <row r="1910" spans="1:18" s="187" customFormat="1" ht="31.5" x14ac:dyDescent="0.25">
      <c r="A1910" s="565"/>
      <c r="B1910" s="564"/>
      <c r="C1910" s="124" t="s">
        <v>1409</v>
      </c>
      <c r="D1910" s="94">
        <v>12</v>
      </c>
      <c r="E1910" s="360">
        <v>40</v>
      </c>
      <c r="F1910" s="360">
        <f t="shared" si="120"/>
        <v>480</v>
      </c>
      <c r="G1910" s="521"/>
      <c r="H1910" s="521"/>
      <c r="I1910" s="521"/>
      <c r="J1910" s="521"/>
      <c r="K1910" s="521"/>
      <c r="L1910" s="251" t="s">
        <v>1282</v>
      </c>
      <c r="M1910" s="251" t="s">
        <v>183</v>
      </c>
      <c r="N1910" s="242">
        <v>3</v>
      </c>
      <c r="O1910" s="242">
        <v>9</v>
      </c>
      <c r="P1910" s="242">
        <v>2</v>
      </c>
      <c r="Q1910" s="242">
        <v>1</v>
      </c>
      <c r="R1910" s="230"/>
    </row>
    <row r="1911" spans="1:18" s="187" customFormat="1" ht="31.5" x14ac:dyDescent="0.25">
      <c r="A1911" s="565"/>
      <c r="B1911" s="564"/>
      <c r="C1911" s="124" t="s">
        <v>1410</v>
      </c>
      <c r="D1911" s="94">
        <v>12</v>
      </c>
      <c r="E1911" s="360">
        <v>40</v>
      </c>
      <c r="F1911" s="360">
        <f t="shared" si="120"/>
        <v>480</v>
      </c>
      <c r="G1911" s="521"/>
      <c r="H1911" s="521"/>
      <c r="I1911" s="521"/>
      <c r="J1911" s="521"/>
      <c r="K1911" s="521"/>
      <c r="L1911" s="251" t="s">
        <v>1282</v>
      </c>
      <c r="M1911" s="251" t="s">
        <v>183</v>
      </c>
      <c r="N1911" s="242">
        <v>3</v>
      </c>
      <c r="O1911" s="242">
        <v>9</v>
      </c>
      <c r="P1911" s="242">
        <v>2</v>
      </c>
      <c r="Q1911" s="242">
        <v>1</v>
      </c>
      <c r="R1911" s="230"/>
    </row>
    <row r="1912" spans="1:18" s="187" customFormat="1" ht="31.5" x14ac:dyDescent="0.25">
      <c r="A1912" s="565"/>
      <c r="B1912" s="564"/>
      <c r="C1912" s="124" t="s">
        <v>1411</v>
      </c>
      <c r="D1912" s="94">
        <v>4</v>
      </c>
      <c r="E1912" s="360">
        <v>75</v>
      </c>
      <c r="F1912" s="360">
        <f t="shared" si="120"/>
        <v>300</v>
      </c>
      <c r="G1912" s="521"/>
      <c r="H1912" s="521"/>
      <c r="I1912" s="521"/>
      <c r="J1912" s="521"/>
      <c r="K1912" s="521"/>
      <c r="L1912" s="251" t="s">
        <v>1282</v>
      </c>
      <c r="M1912" s="251" t="s">
        <v>183</v>
      </c>
      <c r="N1912" s="242">
        <v>3</v>
      </c>
      <c r="O1912" s="242">
        <v>9</v>
      </c>
      <c r="P1912" s="242">
        <v>2</v>
      </c>
      <c r="Q1912" s="242">
        <v>1</v>
      </c>
      <c r="R1912" s="230"/>
    </row>
    <row r="1913" spans="1:18" s="187" customFormat="1" ht="31.5" x14ac:dyDescent="0.25">
      <c r="A1913" s="565"/>
      <c r="B1913" s="564"/>
      <c r="C1913" s="124" t="s">
        <v>1412</v>
      </c>
      <c r="D1913" s="94">
        <v>6</v>
      </c>
      <c r="E1913" s="360">
        <v>40</v>
      </c>
      <c r="F1913" s="360">
        <f t="shared" si="120"/>
        <v>240</v>
      </c>
      <c r="G1913" s="521"/>
      <c r="H1913" s="521"/>
      <c r="I1913" s="521"/>
      <c r="J1913" s="521"/>
      <c r="K1913" s="521"/>
      <c r="L1913" s="251" t="s">
        <v>1282</v>
      </c>
      <c r="M1913" s="251" t="s">
        <v>183</v>
      </c>
      <c r="N1913" s="242">
        <v>3</v>
      </c>
      <c r="O1913" s="242">
        <v>9</v>
      </c>
      <c r="P1913" s="242">
        <v>2</v>
      </c>
      <c r="Q1913" s="242">
        <v>1</v>
      </c>
      <c r="R1913" s="230"/>
    </row>
    <row r="1914" spans="1:18" s="187" customFormat="1" ht="31.5" x14ac:dyDescent="0.25">
      <c r="A1914" s="565"/>
      <c r="B1914" s="564"/>
      <c r="C1914" s="124" t="s">
        <v>1413</v>
      </c>
      <c r="D1914" s="94">
        <v>8</v>
      </c>
      <c r="E1914" s="360">
        <v>50</v>
      </c>
      <c r="F1914" s="360">
        <f t="shared" si="120"/>
        <v>400</v>
      </c>
      <c r="G1914" s="521"/>
      <c r="H1914" s="521"/>
      <c r="I1914" s="521"/>
      <c r="J1914" s="521"/>
      <c r="K1914" s="521"/>
      <c r="L1914" s="251" t="s">
        <v>1282</v>
      </c>
      <c r="M1914" s="251" t="s">
        <v>183</v>
      </c>
      <c r="N1914" s="242">
        <v>3</v>
      </c>
      <c r="O1914" s="242">
        <v>9</v>
      </c>
      <c r="P1914" s="242">
        <v>2</v>
      </c>
      <c r="Q1914" s="242">
        <v>1</v>
      </c>
      <c r="R1914" s="230"/>
    </row>
    <row r="1915" spans="1:18" s="187" customFormat="1" ht="31.5" x14ac:dyDescent="0.25">
      <c r="A1915" s="565"/>
      <c r="B1915" s="564"/>
      <c r="C1915" s="124" t="s">
        <v>1414</v>
      </c>
      <c r="D1915" s="94">
        <v>6</v>
      </c>
      <c r="E1915" s="360">
        <v>100</v>
      </c>
      <c r="F1915" s="360">
        <f t="shared" si="120"/>
        <v>600</v>
      </c>
      <c r="G1915" s="521"/>
      <c r="H1915" s="521"/>
      <c r="I1915" s="521"/>
      <c r="J1915" s="521"/>
      <c r="K1915" s="521"/>
      <c r="L1915" s="251" t="s">
        <v>1282</v>
      </c>
      <c r="M1915" s="251" t="s">
        <v>183</v>
      </c>
      <c r="N1915" s="242">
        <v>3</v>
      </c>
      <c r="O1915" s="242">
        <v>9</v>
      </c>
      <c r="P1915" s="242">
        <v>2</v>
      </c>
      <c r="Q1915" s="242">
        <v>1</v>
      </c>
      <c r="R1915" s="230"/>
    </row>
    <row r="1916" spans="1:18" s="187" customFormat="1" ht="31.5" x14ac:dyDescent="0.25">
      <c r="A1916" s="565"/>
      <c r="B1916" s="564"/>
      <c r="C1916" s="124" t="s">
        <v>1415</v>
      </c>
      <c r="D1916" s="94">
        <v>10</v>
      </c>
      <c r="E1916" s="360">
        <v>60</v>
      </c>
      <c r="F1916" s="360">
        <f t="shared" si="120"/>
        <v>600</v>
      </c>
      <c r="G1916" s="521"/>
      <c r="H1916" s="521"/>
      <c r="I1916" s="521"/>
      <c r="J1916" s="521"/>
      <c r="K1916" s="521"/>
      <c r="L1916" s="251" t="s">
        <v>1282</v>
      </c>
      <c r="M1916" s="251" t="s">
        <v>183</v>
      </c>
      <c r="N1916" s="242">
        <v>3</v>
      </c>
      <c r="O1916" s="242">
        <v>9</v>
      </c>
      <c r="P1916" s="242">
        <v>2</v>
      </c>
      <c r="Q1916" s="242">
        <v>1</v>
      </c>
      <c r="R1916" s="230"/>
    </row>
    <row r="1917" spans="1:18" s="187" customFormat="1" ht="31.5" x14ac:dyDescent="0.25">
      <c r="A1917" s="565"/>
      <c r="B1917" s="564"/>
      <c r="C1917" s="124" t="s">
        <v>1416</v>
      </c>
      <c r="D1917" s="94">
        <v>50</v>
      </c>
      <c r="E1917" s="360">
        <v>650</v>
      </c>
      <c r="F1917" s="360">
        <f t="shared" si="120"/>
        <v>32500</v>
      </c>
      <c r="G1917" s="521"/>
      <c r="H1917" s="521"/>
      <c r="I1917" s="521"/>
      <c r="J1917" s="521"/>
      <c r="K1917" s="521"/>
      <c r="L1917" s="251" t="s">
        <v>1282</v>
      </c>
      <c r="M1917" s="251" t="s">
        <v>183</v>
      </c>
      <c r="N1917" s="94">
        <v>2</v>
      </c>
      <c r="O1917" s="94">
        <v>8</v>
      </c>
      <c r="P1917" s="94">
        <v>5</v>
      </c>
      <c r="Q1917" s="94">
        <v>3</v>
      </c>
      <c r="R1917" s="230"/>
    </row>
    <row r="1918" spans="1:18" s="187" customFormat="1" ht="31.5" x14ac:dyDescent="0.25">
      <c r="A1918" s="565"/>
      <c r="B1918" s="564"/>
      <c r="C1918" s="124" t="s">
        <v>1417</v>
      </c>
      <c r="D1918" s="94">
        <v>24</v>
      </c>
      <c r="E1918" s="360">
        <v>2500</v>
      </c>
      <c r="F1918" s="360">
        <f t="shared" si="120"/>
        <v>60000</v>
      </c>
      <c r="G1918" s="521"/>
      <c r="H1918" s="521"/>
      <c r="I1918" s="521"/>
      <c r="J1918" s="521"/>
      <c r="K1918" s="521"/>
      <c r="L1918" s="251" t="s">
        <v>1282</v>
      </c>
      <c r="M1918" s="251" t="s">
        <v>183</v>
      </c>
      <c r="N1918" s="94">
        <v>3</v>
      </c>
      <c r="O1918" s="94">
        <v>2</v>
      </c>
      <c r="P1918" s="94">
        <v>2</v>
      </c>
      <c r="Q1918" s="94">
        <v>1</v>
      </c>
      <c r="R1918" s="230"/>
    </row>
    <row r="1919" spans="1:18" s="187" customFormat="1" ht="31.5" x14ac:dyDescent="0.25">
      <c r="A1919" s="565"/>
      <c r="B1919" s="564"/>
      <c r="C1919" s="124" t="s">
        <v>1418</v>
      </c>
      <c r="D1919" s="94">
        <v>50</v>
      </c>
      <c r="E1919" s="360">
        <v>1000</v>
      </c>
      <c r="F1919" s="360">
        <f t="shared" si="120"/>
        <v>50000</v>
      </c>
      <c r="G1919" s="521"/>
      <c r="H1919" s="521"/>
      <c r="I1919" s="521"/>
      <c r="J1919" s="521"/>
      <c r="K1919" s="521"/>
      <c r="L1919" s="251" t="s">
        <v>1282</v>
      </c>
      <c r="M1919" s="251" t="s">
        <v>183</v>
      </c>
      <c r="N1919" s="94">
        <v>3</v>
      </c>
      <c r="O1919" s="94">
        <v>2</v>
      </c>
      <c r="P1919" s="94">
        <v>2</v>
      </c>
      <c r="Q1919" s="94">
        <v>1</v>
      </c>
      <c r="R1919" s="230"/>
    </row>
    <row r="1920" spans="1:18" s="187" customFormat="1" ht="31.5" x14ac:dyDescent="0.25">
      <c r="A1920" s="565"/>
      <c r="B1920" s="564"/>
      <c r="C1920" s="124" t="s">
        <v>1419</v>
      </c>
      <c r="D1920" s="94">
        <v>12</v>
      </c>
      <c r="E1920" s="360">
        <v>350</v>
      </c>
      <c r="F1920" s="360">
        <f t="shared" si="120"/>
        <v>4200</v>
      </c>
      <c r="G1920" s="521"/>
      <c r="H1920" s="521"/>
      <c r="I1920" s="521"/>
      <c r="J1920" s="521"/>
      <c r="K1920" s="521"/>
      <c r="L1920" s="251" t="s">
        <v>1282</v>
      </c>
      <c r="M1920" s="251" t="s">
        <v>183</v>
      </c>
      <c r="N1920" s="94">
        <v>3</v>
      </c>
      <c r="O1920" s="94">
        <v>2</v>
      </c>
      <c r="P1920" s="94">
        <v>2</v>
      </c>
      <c r="Q1920" s="94">
        <v>1</v>
      </c>
      <c r="R1920" s="230"/>
    </row>
    <row r="1921" spans="1:18" s="187" customFormat="1" ht="31.5" x14ac:dyDescent="0.25">
      <c r="A1921" s="565"/>
      <c r="B1921" s="564"/>
      <c r="C1921" s="124" t="s">
        <v>1420</v>
      </c>
      <c r="D1921" s="94">
        <v>50</v>
      </c>
      <c r="E1921" s="360">
        <v>800</v>
      </c>
      <c r="F1921" s="360">
        <f t="shared" si="120"/>
        <v>40000</v>
      </c>
      <c r="G1921" s="521"/>
      <c r="H1921" s="521"/>
      <c r="I1921" s="521"/>
      <c r="J1921" s="521"/>
      <c r="K1921" s="521"/>
      <c r="L1921" s="251" t="s">
        <v>1282</v>
      </c>
      <c r="M1921" s="251" t="s">
        <v>183</v>
      </c>
      <c r="N1921" s="94">
        <v>3</v>
      </c>
      <c r="O1921" s="94">
        <v>4</v>
      </c>
      <c r="P1921" s="94">
        <v>4</v>
      </c>
      <c r="Q1921" s="94">
        <v>1</v>
      </c>
      <c r="R1921" s="230"/>
    </row>
    <row r="1922" spans="1:18" s="187" customFormat="1" ht="31.5" x14ac:dyDescent="0.25">
      <c r="A1922" s="565"/>
      <c r="B1922" s="564"/>
      <c r="C1922" s="124" t="s">
        <v>1421</v>
      </c>
      <c r="D1922" s="94">
        <v>10</v>
      </c>
      <c r="E1922" s="360">
        <v>40</v>
      </c>
      <c r="F1922" s="360">
        <f t="shared" si="120"/>
        <v>400</v>
      </c>
      <c r="G1922" s="521"/>
      <c r="H1922" s="521"/>
      <c r="I1922" s="521"/>
      <c r="J1922" s="521"/>
      <c r="K1922" s="521"/>
      <c r="L1922" s="251" t="s">
        <v>1282</v>
      </c>
      <c r="M1922" s="251" t="s">
        <v>183</v>
      </c>
      <c r="N1922" s="94">
        <v>3</v>
      </c>
      <c r="O1922" s="94">
        <v>9</v>
      </c>
      <c r="P1922" s="94">
        <v>2</v>
      </c>
      <c r="Q1922" s="94">
        <v>1</v>
      </c>
      <c r="R1922" s="230"/>
    </row>
    <row r="1923" spans="1:18" s="187" customFormat="1" ht="31.5" x14ac:dyDescent="0.25">
      <c r="A1923" s="565" t="s">
        <v>1422</v>
      </c>
      <c r="B1923" s="564">
        <f>SUM(F1923:F1928)</f>
        <v>524200</v>
      </c>
      <c r="C1923" s="124" t="s">
        <v>857</v>
      </c>
      <c r="D1923" s="94">
        <v>500</v>
      </c>
      <c r="E1923" s="360">
        <v>250</v>
      </c>
      <c r="F1923" s="360">
        <f t="shared" si="120"/>
        <v>125000</v>
      </c>
      <c r="G1923" s="521" t="s">
        <v>1</v>
      </c>
      <c r="H1923" s="521" t="s">
        <v>1</v>
      </c>
      <c r="I1923" s="521" t="s">
        <v>1</v>
      </c>
      <c r="J1923" s="521" t="s">
        <v>1</v>
      </c>
      <c r="K1923" s="521" t="s">
        <v>247</v>
      </c>
      <c r="L1923" s="251" t="s">
        <v>1282</v>
      </c>
      <c r="M1923" s="251" t="s">
        <v>183</v>
      </c>
      <c r="N1923" s="242">
        <v>3</v>
      </c>
      <c r="O1923" s="242">
        <v>7</v>
      </c>
      <c r="P1923" s="242">
        <v>1</v>
      </c>
      <c r="Q1923" s="242">
        <v>2</v>
      </c>
      <c r="R1923" s="230"/>
    </row>
    <row r="1924" spans="1:18" s="187" customFormat="1" ht="31.5" x14ac:dyDescent="0.25">
      <c r="A1924" s="565"/>
      <c r="B1924" s="564"/>
      <c r="C1924" s="124" t="s">
        <v>1423</v>
      </c>
      <c r="D1924" s="94">
        <v>32</v>
      </c>
      <c r="E1924" s="360">
        <v>100</v>
      </c>
      <c r="F1924" s="360">
        <f t="shared" si="120"/>
        <v>3200</v>
      </c>
      <c r="G1924" s="521"/>
      <c r="H1924" s="521"/>
      <c r="I1924" s="521"/>
      <c r="J1924" s="521"/>
      <c r="K1924" s="521"/>
      <c r="L1924" s="251" t="s">
        <v>1282</v>
      </c>
      <c r="M1924" s="251" t="s">
        <v>183</v>
      </c>
      <c r="N1924" s="242">
        <v>2</v>
      </c>
      <c r="O1924" s="242">
        <v>4</v>
      </c>
      <c r="P1924" s="242">
        <v>1</v>
      </c>
      <c r="Q1924" s="242">
        <v>1</v>
      </c>
      <c r="R1924" s="230"/>
    </row>
    <row r="1925" spans="1:18" s="187" customFormat="1" ht="31.5" x14ac:dyDescent="0.25">
      <c r="A1925" s="565"/>
      <c r="B1925" s="564"/>
      <c r="C1925" s="124" t="s">
        <v>1424</v>
      </c>
      <c r="D1925" s="94">
        <v>60</v>
      </c>
      <c r="E1925" s="360">
        <v>1800</v>
      </c>
      <c r="F1925" s="360">
        <f t="shared" si="120"/>
        <v>108000</v>
      </c>
      <c r="G1925" s="521"/>
      <c r="H1925" s="521"/>
      <c r="I1925" s="521"/>
      <c r="J1925" s="521"/>
      <c r="K1925" s="521"/>
      <c r="L1925" s="251" t="s">
        <v>1282</v>
      </c>
      <c r="M1925" s="251" t="s">
        <v>183</v>
      </c>
      <c r="N1925" s="242">
        <v>2</v>
      </c>
      <c r="O1925" s="242">
        <v>3</v>
      </c>
      <c r="P1925" s="242">
        <v>1</v>
      </c>
      <c r="Q1925" s="242">
        <v>1</v>
      </c>
      <c r="R1925" s="230"/>
    </row>
    <row r="1926" spans="1:18" s="187" customFormat="1" ht="31.5" x14ac:dyDescent="0.25">
      <c r="A1926" s="565"/>
      <c r="B1926" s="564"/>
      <c r="C1926" s="124" t="s">
        <v>1338</v>
      </c>
      <c r="D1926" s="94">
        <v>60</v>
      </c>
      <c r="E1926" s="360">
        <v>1800</v>
      </c>
      <c r="F1926" s="360">
        <f t="shared" si="120"/>
        <v>108000</v>
      </c>
      <c r="G1926" s="521"/>
      <c r="H1926" s="521"/>
      <c r="I1926" s="521"/>
      <c r="J1926" s="521"/>
      <c r="K1926" s="521"/>
      <c r="L1926" s="251" t="s">
        <v>1282</v>
      </c>
      <c r="M1926" s="251" t="s">
        <v>183</v>
      </c>
      <c r="N1926" s="242">
        <v>2</v>
      </c>
      <c r="O1926" s="242">
        <v>3</v>
      </c>
      <c r="P1926" s="242">
        <v>1</v>
      </c>
      <c r="Q1926" s="242">
        <v>1</v>
      </c>
      <c r="R1926" s="230"/>
    </row>
    <row r="1927" spans="1:18" s="187" customFormat="1" ht="31.5" x14ac:dyDescent="0.25">
      <c r="A1927" s="565"/>
      <c r="B1927" s="564"/>
      <c r="C1927" s="124" t="s">
        <v>1286</v>
      </c>
      <c r="D1927" s="94">
        <v>60</v>
      </c>
      <c r="E1927" s="360">
        <v>1500</v>
      </c>
      <c r="F1927" s="360">
        <f t="shared" si="120"/>
        <v>90000</v>
      </c>
      <c r="G1927" s="521"/>
      <c r="H1927" s="521"/>
      <c r="I1927" s="521"/>
      <c r="J1927" s="521"/>
      <c r="K1927" s="521"/>
      <c r="L1927" s="251" t="s">
        <v>1282</v>
      </c>
      <c r="M1927" s="251" t="s">
        <v>183</v>
      </c>
      <c r="N1927" s="242">
        <v>2</v>
      </c>
      <c r="O1927" s="242">
        <v>3</v>
      </c>
      <c r="P1927" s="242">
        <v>1</v>
      </c>
      <c r="Q1927" s="242">
        <v>1</v>
      </c>
      <c r="R1927" s="230"/>
    </row>
    <row r="1928" spans="1:18" s="187" customFormat="1" ht="31.5" x14ac:dyDescent="0.25">
      <c r="A1928" s="565"/>
      <c r="B1928" s="564"/>
      <c r="C1928" s="124" t="s">
        <v>1425</v>
      </c>
      <c r="D1928" s="94">
        <v>60</v>
      </c>
      <c r="E1928" s="360">
        <v>1500</v>
      </c>
      <c r="F1928" s="360">
        <f t="shared" si="120"/>
        <v>90000</v>
      </c>
      <c r="G1928" s="521"/>
      <c r="H1928" s="521"/>
      <c r="I1928" s="521"/>
      <c r="J1928" s="521"/>
      <c r="K1928" s="521"/>
      <c r="L1928" s="251" t="s">
        <v>1282</v>
      </c>
      <c r="M1928" s="251" t="s">
        <v>183</v>
      </c>
      <c r="N1928" s="242">
        <v>2</v>
      </c>
      <c r="O1928" s="242">
        <v>3</v>
      </c>
      <c r="P1928" s="242">
        <v>1</v>
      </c>
      <c r="Q1928" s="242">
        <v>1</v>
      </c>
      <c r="R1928" s="230"/>
    </row>
    <row r="1929" spans="1:18" s="187" customFormat="1" ht="31.5" x14ac:dyDescent="0.25">
      <c r="A1929" s="565" t="s">
        <v>1426</v>
      </c>
      <c r="B1929" s="564">
        <f>SUM(F1929:F1934)</f>
        <v>630700</v>
      </c>
      <c r="C1929" s="124" t="s">
        <v>857</v>
      </c>
      <c r="D1929" s="94">
        <v>800</v>
      </c>
      <c r="E1929" s="360">
        <v>250</v>
      </c>
      <c r="F1929" s="360">
        <f t="shared" si="120"/>
        <v>200000</v>
      </c>
      <c r="G1929" s="521" t="s">
        <v>1</v>
      </c>
      <c r="H1929" s="521" t="s">
        <v>1</v>
      </c>
      <c r="I1929" s="521" t="s">
        <v>1</v>
      </c>
      <c r="J1929" s="521" t="s">
        <v>1</v>
      </c>
      <c r="K1929" s="509" t="s">
        <v>247</v>
      </c>
      <c r="L1929" s="251" t="s">
        <v>1282</v>
      </c>
      <c r="M1929" s="251" t="s">
        <v>183</v>
      </c>
      <c r="N1929" s="242">
        <v>3</v>
      </c>
      <c r="O1929" s="242">
        <v>7</v>
      </c>
      <c r="P1929" s="242">
        <v>1</v>
      </c>
      <c r="Q1929" s="242">
        <v>2</v>
      </c>
      <c r="R1929" s="230"/>
    </row>
    <row r="1930" spans="1:18" s="187" customFormat="1" ht="31.5" x14ac:dyDescent="0.25">
      <c r="A1930" s="565"/>
      <c r="B1930" s="564"/>
      <c r="C1930" s="124" t="s">
        <v>1423</v>
      </c>
      <c r="D1930" s="94">
        <v>32</v>
      </c>
      <c r="E1930" s="360">
        <v>100</v>
      </c>
      <c r="F1930" s="360">
        <f t="shared" si="120"/>
        <v>3200</v>
      </c>
      <c r="G1930" s="521"/>
      <c r="H1930" s="521"/>
      <c r="I1930" s="521"/>
      <c r="J1930" s="521"/>
      <c r="K1930" s="509"/>
      <c r="L1930" s="251" t="s">
        <v>1282</v>
      </c>
      <c r="M1930" s="251" t="s">
        <v>183</v>
      </c>
      <c r="N1930" s="242">
        <v>2</v>
      </c>
      <c r="O1930" s="242">
        <v>4</v>
      </c>
      <c r="P1930" s="242">
        <v>1</v>
      </c>
      <c r="Q1930" s="242">
        <v>1</v>
      </c>
      <c r="R1930" s="230"/>
    </row>
    <row r="1931" spans="1:18" s="187" customFormat="1" ht="31.5" x14ac:dyDescent="0.25">
      <c r="A1931" s="565"/>
      <c r="B1931" s="564"/>
      <c r="C1931" s="124" t="s">
        <v>1283</v>
      </c>
      <c r="D1931" s="94">
        <v>57</v>
      </c>
      <c r="E1931" s="360">
        <v>2400</v>
      </c>
      <c r="F1931" s="360">
        <f t="shared" si="120"/>
        <v>136800</v>
      </c>
      <c r="G1931" s="521"/>
      <c r="H1931" s="521"/>
      <c r="I1931" s="521"/>
      <c r="J1931" s="521"/>
      <c r="K1931" s="509"/>
      <c r="L1931" s="251" t="s">
        <v>1282</v>
      </c>
      <c r="M1931" s="251" t="s">
        <v>183</v>
      </c>
      <c r="N1931" s="242">
        <v>2</v>
      </c>
      <c r="O1931" s="242">
        <v>3</v>
      </c>
      <c r="P1931" s="242">
        <v>1</v>
      </c>
      <c r="Q1931" s="242">
        <v>1</v>
      </c>
      <c r="R1931" s="230"/>
    </row>
    <row r="1932" spans="1:18" s="187" customFormat="1" ht="34.5" customHeight="1" x14ac:dyDescent="0.25">
      <c r="A1932" s="565"/>
      <c r="B1932" s="564"/>
      <c r="C1932" s="124" t="s">
        <v>1427</v>
      </c>
      <c r="D1932" s="94">
        <v>57</v>
      </c>
      <c r="E1932" s="360">
        <v>1800</v>
      </c>
      <c r="F1932" s="360">
        <f t="shared" si="120"/>
        <v>102600</v>
      </c>
      <c r="G1932" s="521"/>
      <c r="H1932" s="521"/>
      <c r="I1932" s="521"/>
      <c r="J1932" s="521"/>
      <c r="K1932" s="509"/>
      <c r="L1932" s="251" t="s">
        <v>1282</v>
      </c>
      <c r="M1932" s="251" t="s">
        <v>183</v>
      </c>
      <c r="N1932" s="242">
        <v>2</v>
      </c>
      <c r="O1932" s="242">
        <v>3</v>
      </c>
      <c r="P1932" s="242">
        <v>1</v>
      </c>
      <c r="Q1932" s="242">
        <v>1</v>
      </c>
      <c r="R1932" s="230"/>
    </row>
    <row r="1933" spans="1:18" s="187" customFormat="1" ht="31.5" x14ac:dyDescent="0.25">
      <c r="A1933" s="565"/>
      <c r="B1933" s="564"/>
      <c r="C1933" s="124" t="s">
        <v>1428</v>
      </c>
      <c r="D1933" s="94">
        <v>57</v>
      </c>
      <c r="E1933" s="360">
        <v>1800</v>
      </c>
      <c r="F1933" s="360">
        <f t="shared" si="120"/>
        <v>102600</v>
      </c>
      <c r="G1933" s="521"/>
      <c r="H1933" s="521"/>
      <c r="I1933" s="521"/>
      <c r="J1933" s="521"/>
      <c r="K1933" s="509"/>
      <c r="L1933" s="251" t="s">
        <v>1282</v>
      </c>
      <c r="M1933" s="251" t="s">
        <v>183</v>
      </c>
      <c r="N1933" s="242">
        <v>2</v>
      </c>
      <c r="O1933" s="242">
        <v>3</v>
      </c>
      <c r="P1933" s="242">
        <v>1</v>
      </c>
      <c r="Q1933" s="242">
        <v>1</v>
      </c>
      <c r="R1933" s="230"/>
    </row>
    <row r="1934" spans="1:18" s="187" customFormat="1" ht="31.5" x14ac:dyDescent="0.25">
      <c r="A1934" s="565"/>
      <c r="B1934" s="564"/>
      <c r="C1934" s="124" t="s">
        <v>1286</v>
      </c>
      <c r="D1934" s="94">
        <v>57</v>
      </c>
      <c r="E1934" s="360">
        <v>1500</v>
      </c>
      <c r="F1934" s="360">
        <f t="shared" si="120"/>
        <v>85500</v>
      </c>
      <c r="G1934" s="521"/>
      <c r="H1934" s="521"/>
      <c r="I1934" s="521"/>
      <c r="J1934" s="521"/>
      <c r="K1934" s="509"/>
      <c r="L1934" s="251" t="s">
        <v>1282</v>
      </c>
      <c r="M1934" s="251" t="s">
        <v>183</v>
      </c>
      <c r="N1934" s="242">
        <v>2</v>
      </c>
      <c r="O1934" s="242">
        <v>3</v>
      </c>
      <c r="P1934" s="242">
        <v>1</v>
      </c>
      <c r="Q1934" s="242">
        <v>1</v>
      </c>
      <c r="R1934" s="230"/>
    </row>
    <row r="1935" spans="1:18" ht="36" customHeight="1" x14ac:dyDescent="0.25">
      <c r="A1935" s="563" t="s">
        <v>1429</v>
      </c>
      <c r="B1935" s="564">
        <f>SUM(F1935:F1941)</f>
        <v>229250</v>
      </c>
      <c r="C1935" s="124" t="s">
        <v>857</v>
      </c>
      <c r="D1935" s="94">
        <v>125</v>
      </c>
      <c r="E1935" s="360">
        <v>250</v>
      </c>
      <c r="F1935" s="360">
        <f t="shared" si="120"/>
        <v>31250</v>
      </c>
      <c r="G1935" s="521" t="s">
        <v>1</v>
      </c>
      <c r="H1935" s="521" t="s">
        <v>1</v>
      </c>
      <c r="I1935" s="521" t="s">
        <v>1</v>
      </c>
      <c r="J1935" s="521" t="s">
        <v>1</v>
      </c>
      <c r="K1935" s="509" t="s">
        <v>247</v>
      </c>
      <c r="L1935" s="251" t="s">
        <v>1282</v>
      </c>
      <c r="M1935" s="251" t="s">
        <v>183</v>
      </c>
      <c r="N1935" s="242">
        <v>2</v>
      </c>
      <c r="O1935" s="242">
        <v>3</v>
      </c>
      <c r="P1935" s="242">
        <v>1</v>
      </c>
      <c r="Q1935" s="242">
        <v>1</v>
      </c>
      <c r="R1935" s="202"/>
    </row>
    <row r="1936" spans="1:18" ht="36" customHeight="1" x14ac:dyDescent="0.25">
      <c r="A1936" s="563"/>
      <c r="B1936" s="564"/>
      <c r="C1936" s="124" t="s">
        <v>1430</v>
      </c>
      <c r="D1936" s="94">
        <v>4</v>
      </c>
      <c r="E1936" s="360">
        <v>2400</v>
      </c>
      <c r="F1936" s="360">
        <f t="shared" si="120"/>
        <v>9600</v>
      </c>
      <c r="G1936" s="521"/>
      <c r="H1936" s="521"/>
      <c r="I1936" s="521"/>
      <c r="J1936" s="521"/>
      <c r="K1936" s="509"/>
      <c r="L1936" s="251" t="s">
        <v>1282</v>
      </c>
      <c r="M1936" s="251" t="s">
        <v>183</v>
      </c>
      <c r="N1936" s="242">
        <v>2</v>
      </c>
      <c r="O1936" s="242">
        <v>3</v>
      </c>
      <c r="P1936" s="242">
        <v>1</v>
      </c>
      <c r="Q1936" s="242">
        <v>1</v>
      </c>
      <c r="R1936" s="202"/>
    </row>
    <row r="1937" spans="1:18" ht="36" customHeight="1" x14ac:dyDescent="0.25">
      <c r="A1937" s="563"/>
      <c r="B1937" s="564"/>
      <c r="C1937" s="124" t="s">
        <v>1431</v>
      </c>
      <c r="D1937" s="94">
        <v>4</v>
      </c>
      <c r="E1937" s="360">
        <v>1800</v>
      </c>
      <c r="F1937" s="360">
        <f t="shared" si="120"/>
        <v>7200</v>
      </c>
      <c r="G1937" s="521"/>
      <c r="H1937" s="521"/>
      <c r="I1937" s="521"/>
      <c r="J1937" s="521"/>
      <c r="K1937" s="509"/>
      <c r="L1937" s="251" t="s">
        <v>1282</v>
      </c>
      <c r="M1937" s="251" t="s">
        <v>183</v>
      </c>
      <c r="N1937" s="242">
        <v>2</v>
      </c>
      <c r="O1937" s="242">
        <v>3</v>
      </c>
      <c r="P1937" s="242">
        <v>1</v>
      </c>
      <c r="Q1937" s="242">
        <v>1</v>
      </c>
      <c r="R1937" s="202"/>
    </row>
    <row r="1938" spans="1:18" ht="36" customHeight="1" x14ac:dyDescent="0.25">
      <c r="A1938" s="563"/>
      <c r="B1938" s="564"/>
      <c r="C1938" s="124" t="s">
        <v>1432</v>
      </c>
      <c r="D1938" s="94">
        <v>4</v>
      </c>
      <c r="E1938" s="360">
        <v>1800</v>
      </c>
      <c r="F1938" s="360">
        <f t="shared" si="120"/>
        <v>7200</v>
      </c>
      <c r="G1938" s="521"/>
      <c r="H1938" s="521"/>
      <c r="I1938" s="521"/>
      <c r="J1938" s="521"/>
      <c r="K1938" s="509"/>
      <c r="L1938" s="251" t="s">
        <v>1282</v>
      </c>
      <c r="M1938" s="251" t="s">
        <v>183</v>
      </c>
      <c r="N1938" s="242">
        <v>2</v>
      </c>
      <c r="O1938" s="242">
        <v>3</v>
      </c>
      <c r="P1938" s="242">
        <v>1</v>
      </c>
      <c r="Q1938" s="242">
        <v>1</v>
      </c>
      <c r="R1938" s="202"/>
    </row>
    <row r="1939" spans="1:18" ht="36" customHeight="1" x14ac:dyDescent="0.25">
      <c r="A1939" s="563"/>
      <c r="B1939" s="564"/>
      <c r="C1939" s="124" t="s">
        <v>1286</v>
      </c>
      <c r="D1939" s="94">
        <v>4</v>
      </c>
      <c r="E1939" s="360">
        <v>1500</v>
      </c>
      <c r="F1939" s="360">
        <f t="shared" si="120"/>
        <v>6000</v>
      </c>
      <c r="G1939" s="521"/>
      <c r="H1939" s="521"/>
      <c r="I1939" s="521"/>
      <c r="J1939" s="521"/>
      <c r="K1939" s="509"/>
      <c r="L1939" s="251" t="s">
        <v>1282</v>
      </c>
      <c r="M1939" s="251" t="s">
        <v>183</v>
      </c>
      <c r="N1939" s="242">
        <v>2</v>
      </c>
      <c r="O1939" s="242">
        <v>3</v>
      </c>
      <c r="P1939" s="242">
        <v>1</v>
      </c>
      <c r="Q1939" s="242">
        <v>1</v>
      </c>
      <c r="R1939" s="202"/>
    </row>
    <row r="1940" spans="1:18" ht="36" customHeight="1" x14ac:dyDescent="0.25">
      <c r="A1940" s="563"/>
      <c r="B1940" s="564"/>
      <c r="C1940" s="124" t="s">
        <v>413</v>
      </c>
      <c r="D1940" s="94">
        <v>140</v>
      </c>
      <c r="E1940" s="360">
        <v>750</v>
      </c>
      <c r="F1940" s="360">
        <f t="shared" si="120"/>
        <v>105000</v>
      </c>
      <c r="G1940" s="521"/>
      <c r="H1940" s="521"/>
      <c r="I1940" s="521"/>
      <c r="J1940" s="521"/>
      <c r="K1940" s="509"/>
      <c r="L1940" s="251" t="s">
        <v>1282</v>
      </c>
      <c r="M1940" s="251" t="s">
        <v>183</v>
      </c>
      <c r="N1940" s="242">
        <v>2</v>
      </c>
      <c r="O1940" s="242">
        <v>3</v>
      </c>
      <c r="P1940" s="242">
        <v>1</v>
      </c>
      <c r="Q1940" s="242">
        <v>1</v>
      </c>
      <c r="R1940" s="202"/>
    </row>
    <row r="1941" spans="1:18" ht="36" customHeight="1" x14ac:dyDescent="0.25">
      <c r="A1941" s="563"/>
      <c r="B1941" s="564"/>
      <c r="C1941" s="124" t="s">
        <v>226</v>
      </c>
      <c r="D1941" s="94">
        <v>140</v>
      </c>
      <c r="E1941" s="360">
        <v>450</v>
      </c>
      <c r="F1941" s="360">
        <f t="shared" si="120"/>
        <v>63000</v>
      </c>
      <c r="G1941" s="521"/>
      <c r="H1941" s="521"/>
      <c r="I1941" s="521"/>
      <c r="J1941" s="521"/>
      <c r="K1941" s="509"/>
      <c r="L1941" s="251" t="s">
        <v>1282</v>
      </c>
      <c r="M1941" s="251" t="s">
        <v>183</v>
      </c>
      <c r="N1941" s="242">
        <v>2</v>
      </c>
      <c r="O1941" s="242">
        <v>3</v>
      </c>
      <c r="P1941" s="242">
        <v>1</v>
      </c>
      <c r="Q1941" s="242">
        <v>1</v>
      </c>
      <c r="R1941" s="202"/>
    </row>
    <row r="1942" spans="1:18" ht="200.25" customHeight="1" x14ac:dyDescent="0.25">
      <c r="A1942" s="361" t="s">
        <v>1433</v>
      </c>
      <c r="B1942" s="356">
        <f>+F1942</f>
        <v>7500</v>
      </c>
      <c r="C1942" s="362" t="s">
        <v>857</v>
      </c>
      <c r="D1942" s="94">
        <v>30</v>
      </c>
      <c r="E1942" s="360">
        <v>250</v>
      </c>
      <c r="F1942" s="360">
        <f t="shared" si="120"/>
        <v>7500</v>
      </c>
      <c r="G1942" s="94" t="s">
        <v>1</v>
      </c>
      <c r="H1942" s="94" t="s">
        <v>1</v>
      </c>
      <c r="I1942" s="94" t="s">
        <v>1</v>
      </c>
      <c r="J1942" s="94" t="s">
        <v>1271</v>
      </c>
      <c r="K1942" s="118" t="s">
        <v>247</v>
      </c>
      <c r="L1942" s="251" t="s">
        <v>1282</v>
      </c>
      <c r="M1942" s="251" t="s">
        <v>183</v>
      </c>
      <c r="N1942" s="242">
        <v>3</v>
      </c>
      <c r="O1942" s="242">
        <v>7</v>
      </c>
      <c r="P1942" s="242">
        <v>1</v>
      </c>
      <c r="Q1942" s="242">
        <v>2</v>
      </c>
      <c r="R1942" s="202"/>
    </row>
    <row r="1943" spans="1:18" ht="16.5" customHeight="1" x14ac:dyDescent="0.25">
      <c r="A1943" s="565" t="s">
        <v>1434</v>
      </c>
      <c r="B1943" s="562">
        <f>SUM(F1943:F1946)</f>
        <v>110000</v>
      </c>
      <c r="C1943" s="362" t="s">
        <v>857</v>
      </c>
      <c r="D1943" s="94">
        <v>80</v>
      </c>
      <c r="E1943" s="360">
        <v>250</v>
      </c>
      <c r="F1943" s="360">
        <f t="shared" si="120"/>
        <v>20000</v>
      </c>
      <c r="G1943" s="521" t="s">
        <v>1</v>
      </c>
      <c r="H1943" s="521" t="s">
        <v>1</v>
      </c>
      <c r="I1943" s="521" t="s">
        <v>1</v>
      </c>
      <c r="J1943" s="539" t="s">
        <v>1</v>
      </c>
      <c r="K1943" s="513" t="s">
        <v>247</v>
      </c>
      <c r="L1943" s="251" t="s">
        <v>1282</v>
      </c>
      <c r="M1943" s="251" t="s">
        <v>183</v>
      </c>
      <c r="N1943" s="242">
        <v>3</v>
      </c>
      <c r="O1943" s="242">
        <v>7</v>
      </c>
      <c r="P1943" s="242">
        <v>1</v>
      </c>
      <c r="Q1943" s="242">
        <v>2</v>
      </c>
      <c r="R1943" s="202"/>
    </row>
    <row r="1944" spans="1:18" ht="16.5" customHeight="1" x14ac:dyDescent="0.25">
      <c r="A1944" s="565"/>
      <c r="B1944" s="562"/>
      <c r="C1944" s="362" t="s">
        <v>1430</v>
      </c>
      <c r="D1944" s="94">
        <f>2+4+5+4</f>
        <v>15</v>
      </c>
      <c r="E1944" s="360">
        <v>2400</v>
      </c>
      <c r="F1944" s="360">
        <f t="shared" si="120"/>
        <v>36000</v>
      </c>
      <c r="G1944" s="521"/>
      <c r="H1944" s="521"/>
      <c r="I1944" s="521"/>
      <c r="J1944" s="539"/>
      <c r="K1944" s="513"/>
      <c r="L1944" s="251" t="s">
        <v>1282</v>
      </c>
      <c r="M1944" s="251" t="s">
        <v>183</v>
      </c>
      <c r="N1944" s="242">
        <v>2</v>
      </c>
      <c r="O1944" s="242">
        <v>3</v>
      </c>
      <c r="P1944" s="242">
        <v>1</v>
      </c>
      <c r="Q1944" s="242">
        <v>1</v>
      </c>
      <c r="R1944" s="202"/>
    </row>
    <row r="1945" spans="1:18" ht="16.5" customHeight="1" x14ac:dyDescent="0.25">
      <c r="A1945" s="565"/>
      <c r="B1945" s="562"/>
      <c r="C1945" s="362" t="s">
        <v>1435</v>
      </c>
      <c r="D1945" s="94">
        <f t="shared" ref="D1945:D1946" si="121">2+4+5+4</f>
        <v>15</v>
      </c>
      <c r="E1945" s="360">
        <v>1800</v>
      </c>
      <c r="F1945" s="360">
        <f t="shared" si="120"/>
        <v>27000</v>
      </c>
      <c r="G1945" s="521"/>
      <c r="H1945" s="521"/>
      <c r="I1945" s="521"/>
      <c r="J1945" s="539"/>
      <c r="K1945" s="513"/>
      <c r="L1945" s="251" t="s">
        <v>1282</v>
      </c>
      <c r="M1945" s="251" t="s">
        <v>183</v>
      </c>
      <c r="N1945" s="242">
        <v>2</v>
      </c>
      <c r="O1945" s="242">
        <v>3</v>
      </c>
      <c r="P1945" s="242">
        <v>1</v>
      </c>
      <c r="Q1945" s="242">
        <v>1</v>
      </c>
      <c r="R1945" s="202"/>
    </row>
    <row r="1946" spans="1:18" ht="28.5" customHeight="1" x14ac:dyDescent="0.25">
      <c r="A1946" s="565"/>
      <c r="B1946" s="562"/>
      <c r="C1946" s="362" t="s">
        <v>1436</v>
      </c>
      <c r="D1946" s="94">
        <f t="shared" si="121"/>
        <v>15</v>
      </c>
      <c r="E1946" s="360">
        <v>1800</v>
      </c>
      <c r="F1946" s="360">
        <f t="shared" si="120"/>
        <v>27000</v>
      </c>
      <c r="G1946" s="521"/>
      <c r="H1946" s="521"/>
      <c r="I1946" s="521"/>
      <c r="J1946" s="539"/>
      <c r="K1946" s="513"/>
      <c r="L1946" s="251" t="s">
        <v>1282</v>
      </c>
      <c r="M1946" s="251" t="s">
        <v>183</v>
      </c>
      <c r="N1946" s="242">
        <v>2</v>
      </c>
      <c r="O1946" s="242">
        <v>3</v>
      </c>
      <c r="P1946" s="242">
        <v>1</v>
      </c>
      <c r="Q1946" s="242">
        <v>1</v>
      </c>
      <c r="R1946" s="202"/>
    </row>
    <row r="1947" spans="1:18" ht="21.75" customHeight="1" x14ac:dyDescent="0.25">
      <c r="A1947" s="461" t="s">
        <v>1437</v>
      </c>
      <c r="B1947" s="531">
        <f>SUM(F1947:F1950)</f>
        <v>388000</v>
      </c>
      <c r="C1947" s="362" t="s">
        <v>1365</v>
      </c>
      <c r="D1947" s="94">
        <f>20*4</f>
        <v>80</v>
      </c>
      <c r="E1947" s="360">
        <v>250</v>
      </c>
      <c r="F1947" s="360">
        <f t="shared" si="120"/>
        <v>20000</v>
      </c>
      <c r="G1947" s="572" t="s">
        <v>1</v>
      </c>
      <c r="H1947" s="572" t="s">
        <v>1</v>
      </c>
      <c r="I1947" s="572" t="s">
        <v>1</v>
      </c>
      <c r="J1947" s="539" t="s">
        <v>1</v>
      </c>
      <c r="K1947" s="509" t="s">
        <v>247</v>
      </c>
      <c r="L1947" s="251" t="s">
        <v>1282</v>
      </c>
      <c r="M1947" s="251" t="s">
        <v>183</v>
      </c>
      <c r="N1947" s="242">
        <v>3</v>
      </c>
      <c r="O1947" s="242">
        <v>7</v>
      </c>
      <c r="P1947" s="242">
        <v>1</v>
      </c>
      <c r="Q1947" s="242">
        <v>2</v>
      </c>
      <c r="R1947" s="202"/>
    </row>
    <row r="1948" spans="1:18" ht="40.5" customHeight="1" x14ac:dyDescent="0.25">
      <c r="A1948" s="461"/>
      <c r="B1948" s="531"/>
      <c r="C1948" s="124" t="s">
        <v>413</v>
      </c>
      <c r="D1948" s="94">
        <v>140</v>
      </c>
      <c r="E1948" s="360">
        <v>750</v>
      </c>
      <c r="F1948" s="360">
        <f t="shared" si="120"/>
        <v>105000</v>
      </c>
      <c r="G1948" s="572"/>
      <c r="H1948" s="572"/>
      <c r="I1948" s="572"/>
      <c r="J1948" s="539"/>
      <c r="K1948" s="509"/>
      <c r="L1948" s="251" t="s">
        <v>1282</v>
      </c>
      <c r="M1948" s="251" t="s">
        <v>183</v>
      </c>
      <c r="N1948" s="242">
        <v>3</v>
      </c>
      <c r="O1948" s="242">
        <v>1</v>
      </c>
      <c r="P1948" s="242">
        <v>1</v>
      </c>
      <c r="Q1948" s="242">
        <v>1</v>
      </c>
      <c r="R1948" s="202"/>
    </row>
    <row r="1949" spans="1:18" ht="23.25" customHeight="1" x14ac:dyDescent="0.25">
      <c r="A1949" s="461"/>
      <c r="B1949" s="531"/>
      <c r="C1949" s="124" t="s">
        <v>226</v>
      </c>
      <c r="D1949" s="94">
        <v>140</v>
      </c>
      <c r="E1949" s="360">
        <v>450</v>
      </c>
      <c r="F1949" s="360">
        <f t="shared" si="120"/>
        <v>63000</v>
      </c>
      <c r="G1949" s="572"/>
      <c r="H1949" s="572"/>
      <c r="I1949" s="572"/>
      <c r="J1949" s="539"/>
      <c r="K1949" s="509"/>
      <c r="L1949" s="251" t="s">
        <v>1282</v>
      </c>
      <c r="M1949" s="251" t="s">
        <v>183</v>
      </c>
      <c r="N1949" s="242">
        <v>3</v>
      </c>
      <c r="O1949" s="242">
        <v>1</v>
      </c>
      <c r="P1949" s="242">
        <v>1</v>
      </c>
      <c r="Q1949" s="242">
        <v>1</v>
      </c>
      <c r="R1949" s="202"/>
    </row>
    <row r="1950" spans="1:18" ht="42.75" customHeight="1" x14ac:dyDescent="0.25">
      <c r="A1950" s="461"/>
      <c r="B1950" s="531"/>
      <c r="C1950" s="363" t="s">
        <v>1438</v>
      </c>
      <c r="D1950" s="364">
        <v>4</v>
      </c>
      <c r="E1950" s="365">
        <v>50000</v>
      </c>
      <c r="F1950" s="360">
        <f t="shared" si="120"/>
        <v>200000</v>
      </c>
      <c r="G1950" s="572"/>
      <c r="H1950" s="572"/>
      <c r="I1950" s="572"/>
      <c r="J1950" s="539"/>
      <c r="K1950" s="509"/>
      <c r="L1950" s="251" t="s">
        <v>1282</v>
      </c>
      <c r="M1950" s="251" t="s">
        <v>183</v>
      </c>
      <c r="N1950" s="242">
        <v>2</v>
      </c>
      <c r="O1950" s="242">
        <v>8</v>
      </c>
      <c r="P1950" s="242">
        <v>7</v>
      </c>
      <c r="Q1950" s="242">
        <v>4</v>
      </c>
      <c r="R1950" s="202"/>
    </row>
    <row r="1951" spans="1:18" ht="49.5" customHeight="1" x14ac:dyDescent="0.25">
      <c r="A1951" s="494" t="s">
        <v>1439</v>
      </c>
      <c r="B1951" s="531">
        <f>SUM(F1951:F1956)</f>
        <v>860000</v>
      </c>
      <c r="C1951" s="362" t="s">
        <v>1365</v>
      </c>
      <c r="D1951" s="128">
        <v>80</v>
      </c>
      <c r="E1951" s="366">
        <v>250</v>
      </c>
      <c r="F1951" s="360">
        <f t="shared" si="120"/>
        <v>20000</v>
      </c>
      <c r="G1951" s="539" t="s">
        <v>1271</v>
      </c>
      <c r="H1951" s="539" t="s">
        <v>1</v>
      </c>
      <c r="I1951" s="521" t="s">
        <v>1271</v>
      </c>
      <c r="J1951" s="539" t="s">
        <v>1</v>
      </c>
      <c r="K1951" s="509" t="s">
        <v>247</v>
      </c>
      <c r="L1951" s="251" t="s">
        <v>1282</v>
      </c>
      <c r="M1951" s="251" t="s">
        <v>183</v>
      </c>
      <c r="N1951" s="242">
        <v>3</v>
      </c>
      <c r="O1951" s="242">
        <v>7</v>
      </c>
      <c r="P1951" s="242">
        <v>1</v>
      </c>
      <c r="Q1951" s="242">
        <v>2</v>
      </c>
      <c r="R1951" s="202"/>
    </row>
    <row r="1952" spans="1:18" ht="49.5" customHeight="1" x14ac:dyDescent="0.25">
      <c r="A1952" s="494"/>
      <c r="B1952" s="531"/>
      <c r="C1952" s="124" t="s">
        <v>413</v>
      </c>
      <c r="D1952" s="128">
        <v>100</v>
      </c>
      <c r="E1952" s="366">
        <v>750</v>
      </c>
      <c r="F1952" s="360">
        <f t="shared" si="120"/>
        <v>75000</v>
      </c>
      <c r="G1952" s="539"/>
      <c r="H1952" s="539"/>
      <c r="I1952" s="521"/>
      <c r="J1952" s="539"/>
      <c r="K1952" s="509"/>
      <c r="L1952" s="251" t="s">
        <v>1282</v>
      </c>
      <c r="M1952" s="251" t="s">
        <v>183</v>
      </c>
      <c r="N1952" s="242">
        <v>3</v>
      </c>
      <c r="O1952" s="242">
        <v>1</v>
      </c>
      <c r="P1952" s="242">
        <v>1</v>
      </c>
      <c r="Q1952" s="242">
        <v>1</v>
      </c>
      <c r="R1952" s="202"/>
    </row>
    <row r="1953" spans="1:18" ht="49.5" customHeight="1" x14ac:dyDescent="0.25">
      <c r="A1953" s="494"/>
      <c r="B1953" s="531"/>
      <c r="C1953" s="124" t="s">
        <v>226</v>
      </c>
      <c r="D1953" s="128">
        <v>100</v>
      </c>
      <c r="E1953" s="366">
        <v>450</v>
      </c>
      <c r="F1953" s="360">
        <f t="shared" si="120"/>
        <v>45000</v>
      </c>
      <c r="G1953" s="539"/>
      <c r="H1953" s="539"/>
      <c r="I1953" s="521"/>
      <c r="J1953" s="539"/>
      <c r="K1953" s="509"/>
      <c r="L1953" s="251" t="s">
        <v>1282</v>
      </c>
      <c r="M1953" s="251" t="s">
        <v>183</v>
      </c>
      <c r="N1953" s="242">
        <v>3</v>
      </c>
      <c r="O1953" s="242">
        <v>1</v>
      </c>
      <c r="P1953" s="242">
        <v>1</v>
      </c>
      <c r="Q1953" s="242">
        <v>1</v>
      </c>
      <c r="R1953" s="202"/>
    </row>
    <row r="1954" spans="1:18" ht="49.5" customHeight="1" x14ac:dyDescent="0.25">
      <c r="A1954" s="494"/>
      <c r="B1954" s="531"/>
      <c r="C1954" s="126" t="s">
        <v>1440</v>
      </c>
      <c r="D1954" s="128">
        <v>2</v>
      </c>
      <c r="E1954" s="366">
        <v>300000</v>
      </c>
      <c r="F1954" s="360">
        <f t="shared" si="120"/>
        <v>600000</v>
      </c>
      <c r="G1954" s="539"/>
      <c r="H1954" s="539"/>
      <c r="I1954" s="521"/>
      <c r="J1954" s="539"/>
      <c r="K1954" s="509"/>
      <c r="L1954" s="251" t="s">
        <v>1282</v>
      </c>
      <c r="M1954" s="251" t="s">
        <v>183</v>
      </c>
      <c r="N1954" s="242">
        <v>2</v>
      </c>
      <c r="O1954" s="242">
        <v>5</v>
      </c>
      <c r="P1954" s="242">
        <v>1</v>
      </c>
      <c r="Q1954" s="242">
        <v>1</v>
      </c>
      <c r="R1954" s="202"/>
    </row>
    <row r="1955" spans="1:18" ht="49.5" customHeight="1" x14ac:dyDescent="0.25">
      <c r="A1955" s="494"/>
      <c r="B1955" s="531"/>
      <c r="C1955" s="126" t="s">
        <v>1023</v>
      </c>
      <c r="D1955" s="128">
        <v>1</v>
      </c>
      <c r="E1955" s="366">
        <v>90000</v>
      </c>
      <c r="F1955" s="360">
        <f t="shared" ref="F1955:F1992" si="122">+E1955*D1955</f>
        <v>90000</v>
      </c>
      <c r="G1955" s="539"/>
      <c r="H1955" s="539"/>
      <c r="I1955" s="521"/>
      <c r="J1955" s="539"/>
      <c r="K1955" s="509"/>
      <c r="L1955" s="251" t="s">
        <v>1282</v>
      </c>
      <c r="M1955" s="251" t="s">
        <v>183</v>
      </c>
      <c r="N1955" s="242">
        <v>2</v>
      </c>
      <c r="O1955" s="242">
        <v>8</v>
      </c>
      <c r="P1955" s="242">
        <v>7</v>
      </c>
      <c r="Q1955" s="242">
        <v>4</v>
      </c>
      <c r="R1955" s="202"/>
    </row>
    <row r="1956" spans="1:18" ht="49.5" customHeight="1" x14ac:dyDescent="0.25">
      <c r="A1956" s="494"/>
      <c r="B1956" s="531"/>
      <c r="C1956" s="126" t="s">
        <v>1441</v>
      </c>
      <c r="D1956" s="94">
        <v>1</v>
      </c>
      <c r="E1956" s="367">
        <v>30000</v>
      </c>
      <c r="F1956" s="360">
        <f t="shared" si="122"/>
        <v>30000</v>
      </c>
      <c r="G1956" s="368"/>
      <c r="H1956" s="368" t="s">
        <v>1</v>
      </c>
      <c r="I1956" s="368"/>
      <c r="J1956" s="368" t="s">
        <v>1</v>
      </c>
      <c r="K1956" s="509"/>
      <c r="L1956" s="251" t="s">
        <v>1282</v>
      </c>
      <c r="M1956" s="251" t="s">
        <v>183</v>
      </c>
      <c r="N1956" s="242">
        <v>2</v>
      </c>
      <c r="O1956" s="242">
        <v>8</v>
      </c>
      <c r="P1956" s="242">
        <v>7</v>
      </c>
      <c r="Q1956" s="242">
        <v>4</v>
      </c>
      <c r="R1956" s="202"/>
    </row>
    <row r="1957" spans="1:18" ht="41.25" customHeight="1" x14ac:dyDescent="0.25">
      <c r="A1957" s="461" t="s">
        <v>1442</v>
      </c>
      <c r="B1957" s="532">
        <f>SUM(F1957:F1960)</f>
        <v>311000</v>
      </c>
      <c r="C1957" s="362" t="s">
        <v>1365</v>
      </c>
      <c r="D1957" s="94">
        <v>20</v>
      </c>
      <c r="E1957" s="360">
        <v>250</v>
      </c>
      <c r="F1957" s="360">
        <f t="shared" si="122"/>
        <v>5000</v>
      </c>
      <c r="G1957" s="539" t="s">
        <v>1</v>
      </c>
      <c r="H1957" s="539" t="s">
        <v>1</v>
      </c>
      <c r="I1957" s="539" t="s">
        <v>1</v>
      </c>
      <c r="J1957" s="539"/>
      <c r="K1957" s="509" t="s">
        <v>247</v>
      </c>
      <c r="L1957" s="251" t="s">
        <v>1282</v>
      </c>
      <c r="M1957" s="251" t="s">
        <v>183</v>
      </c>
      <c r="N1957" s="242">
        <v>3</v>
      </c>
      <c r="O1957" s="242">
        <v>7</v>
      </c>
      <c r="P1957" s="242">
        <v>1</v>
      </c>
      <c r="Q1957" s="242">
        <v>2</v>
      </c>
      <c r="R1957" s="202"/>
    </row>
    <row r="1958" spans="1:18" ht="41.25" customHeight="1" x14ac:dyDescent="0.25">
      <c r="A1958" s="461"/>
      <c r="B1958" s="532"/>
      <c r="C1958" s="124" t="s">
        <v>413</v>
      </c>
      <c r="D1958" s="94">
        <v>105</v>
      </c>
      <c r="E1958" s="360">
        <v>750</v>
      </c>
      <c r="F1958" s="360">
        <f t="shared" si="122"/>
        <v>78750</v>
      </c>
      <c r="G1958" s="539"/>
      <c r="H1958" s="539"/>
      <c r="I1958" s="539"/>
      <c r="J1958" s="539"/>
      <c r="K1958" s="509"/>
      <c r="L1958" s="251" t="s">
        <v>1282</v>
      </c>
      <c r="M1958" s="251" t="s">
        <v>183</v>
      </c>
      <c r="N1958" s="242">
        <v>3</v>
      </c>
      <c r="O1958" s="242">
        <v>1</v>
      </c>
      <c r="P1958" s="242">
        <v>1</v>
      </c>
      <c r="Q1958" s="242">
        <v>1</v>
      </c>
      <c r="R1958" s="202"/>
    </row>
    <row r="1959" spans="1:18" ht="41.25" customHeight="1" x14ac:dyDescent="0.25">
      <c r="A1959" s="461"/>
      <c r="B1959" s="532"/>
      <c r="C1959" s="124" t="s">
        <v>226</v>
      </c>
      <c r="D1959" s="94">
        <v>105</v>
      </c>
      <c r="E1959" s="360">
        <v>450</v>
      </c>
      <c r="F1959" s="360">
        <f t="shared" si="122"/>
        <v>47250</v>
      </c>
      <c r="G1959" s="539"/>
      <c r="H1959" s="539"/>
      <c r="I1959" s="539"/>
      <c r="J1959" s="539"/>
      <c r="K1959" s="509"/>
      <c r="L1959" s="251" t="s">
        <v>1282</v>
      </c>
      <c r="M1959" s="251" t="s">
        <v>183</v>
      </c>
      <c r="N1959" s="242">
        <v>3</v>
      </c>
      <c r="O1959" s="242">
        <v>1</v>
      </c>
      <c r="P1959" s="242">
        <v>1</v>
      </c>
      <c r="Q1959" s="242">
        <v>1</v>
      </c>
      <c r="R1959" s="202"/>
    </row>
    <row r="1960" spans="1:18" ht="41.25" customHeight="1" x14ac:dyDescent="0.25">
      <c r="A1960" s="461"/>
      <c r="B1960" s="532"/>
      <c r="C1960" s="126" t="s">
        <v>1443</v>
      </c>
      <c r="D1960" s="128">
        <v>3</v>
      </c>
      <c r="E1960" s="366">
        <v>60000</v>
      </c>
      <c r="F1960" s="360">
        <f t="shared" si="122"/>
        <v>180000</v>
      </c>
      <c r="G1960" s="369" t="s">
        <v>1</v>
      </c>
      <c r="H1960" s="369" t="s">
        <v>1</v>
      </c>
      <c r="I1960" s="369" t="s">
        <v>1</v>
      </c>
      <c r="J1960" s="368"/>
      <c r="K1960" s="509"/>
      <c r="L1960" s="251" t="s">
        <v>1282</v>
      </c>
      <c r="M1960" s="251" t="s">
        <v>183</v>
      </c>
      <c r="N1960" s="242">
        <v>2</v>
      </c>
      <c r="O1960" s="242">
        <v>8</v>
      </c>
      <c r="P1960" s="242">
        <v>7</v>
      </c>
      <c r="Q1960" s="242">
        <v>4</v>
      </c>
      <c r="R1960" s="202"/>
    </row>
    <row r="1961" spans="1:18" ht="85.5" customHeight="1" x14ac:dyDescent="0.25">
      <c r="A1961" s="198" t="s">
        <v>1444</v>
      </c>
      <c r="B1961" s="183">
        <f>+F1961</f>
        <v>300000</v>
      </c>
      <c r="C1961" s="403" t="s">
        <v>1445</v>
      </c>
      <c r="D1961" s="128">
        <v>1</v>
      </c>
      <c r="E1961" s="360">
        <v>300000</v>
      </c>
      <c r="F1961" s="360">
        <f t="shared" si="122"/>
        <v>300000</v>
      </c>
      <c r="G1961" s="370" t="s">
        <v>1</v>
      </c>
      <c r="H1961" s="368"/>
      <c r="I1961" s="368"/>
      <c r="J1961" s="368"/>
      <c r="K1961" s="118" t="s">
        <v>247</v>
      </c>
      <c r="L1961" s="251" t="s">
        <v>1282</v>
      </c>
      <c r="M1961" s="251" t="s">
        <v>183</v>
      </c>
      <c r="N1961" s="242">
        <v>2</v>
      </c>
      <c r="O1961" s="242">
        <v>7</v>
      </c>
      <c r="P1961" s="242">
        <v>1</v>
      </c>
      <c r="Q1961" s="242">
        <v>1</v>
      </c>
      <c r="R1961" s="202"/>
    </row>
    <row r="1962" spans="1:18" ht="101.25" customHeight="1" x14ac:dyDescent="0.25">
      <c r="A1962" s="198" t="s">
        <v>1446</v>
      </c>
      <c r="B1962" s="183">
        <f>SUM(F1962)</f>
        <v>100000</v>
      </c>
      <c r="C1962" s="403" t="s">
        <v>1445</v>
      </c>
      <c r="D1962" s="128">
        <v>1</v>
      </c>
      <c r="E1962" s="366">
        <v>100000</v>
      </c>
      <c r="F1962" s="360">
        <f t="shared" si="122"/>
        <v>100000</v>
      </c>
      <c r="G1962" s="374" t="s">
        <v>1</v>
      </c>
      <c r="H1962" s="363"/>
      <c r="I1962" s="371"/>
      <c r="J1962" s="368"/>
      <c r="K1962" s="118" t="s">
        <v>247</v>
      </c>
      <c r="L1962" s="251" t="s">
        <v>1282</v>
      </c>
      <c r="M1962" s="251" t="s">
        <v>183</v>
      </c>
      <c r="N1962" s="242">
        <v>2</v>
      </c>
      <c r="O1962" s="242">
        <v>7</v>
      </c>
      <c r="P1962" s="242">
        <v>1</v>
      </c>
      <c r="Q1962" s="242">
        <v>1</v>
      </c>
      <c r="R1962" s="202"/>
    </row>
    <row r="1963" spans="1:18" ht="49.5" customHeight="1" x14ac:dyDescent="0.25">
      <c r="A1963" s="494" t="s">
        <v>1447</v>
      </c>
      <c r="B1963" s="562">
        <f>SUM(F1963:F1964)</f>
        <v>1520000</v>
      </c>
      <c r="C1963" s="372" t="s">
        <v>932</v>
      </c>
      <c r="D1963" s="128">
        <v>1</v>
      </c>
      <c r="E1963" s="360">
        <v>1500000</v>
      </c>
      <c r="F1963" s="360">
        <f t="shared" si="122"/>
        <v>1500000</v>
      </c>
      <c r="G1963" s="510" t="s">
        <v>1</v>
      </c>
      <c r="H1963" s="514"/>
      <c r="I1963" s="539"/>
      <c r="J1963" s="539"/>
      <c r="K1963" s="509" t="s">
        <v>247</v>
      </c>
      <c r="L1963" s="251" t="s">
        <v>1282</v>
      </c>
      <c r="M1963" s="251" t="s">
        <v>183</v>
      </c>
      <c r="N1963" s="242">
        <v>6</v>
      </c>
      <c r="O1963" s="242">
        <v>4</v>
      </c>
      <c r="P1963" s="242">
        <v>1</v>
      </c>
      <c r="Q1963" s="242">
        <v>1</v>
      </c>
      <c r="R1963" s="202"/>
    </row>
    <row r="1964" spans="1:18" ht="49.5" customHeight="1" x14ac:dyDescent="0.25">
      <c r="A1964" s="494"/>
      <c r="B1964" s="562"/>
      <c r="C1964" s="126" t="s">
        <v>1448</v>
      </c>
      <c r="D1964" s="128">
        <v>1</v>
      </c>
      <c r="E1964" s="360">
        <v>20000</v>
      </c>
      <c r="F1964" s="360">
        <f t="shared" si="122"/>
        <v>20000</v>
      </c>
      <c r="G1964" s="510"/>
      <c r="H1964" s="514"/>
      <c r="I1964" s="539"/>
      <c r="J1964" s="539"/>
      <c r="K1964" s="509"/>
      <c r="L1964" s="251" t="s">
        <v>1282</v>
      </c>
      <c r="M1964" s="251" t="s">
        <v>183</v>
      </c>
      <c r="N1964" s="242">
        <v>6</v>
      </c>
      <c r="O1964" s="242">
        <v>1</v>
      </c>
      <c r="P1964" s="242">
        <v>3</v>
      </c>
      <c r="Q1964" s="242">
        <v>1</v>
      </c>
      <c r="R1964" s="202"/>
    </row>
    <row r="1965" spans="1:18" ht="75" customHeight="1" x14ac:dyDescent="0.25">
      <c r="A1965" s="220" t="s">
        <v>1449</v>
      </c>
      <c r="B1965" s="256">
        <f>+F1965</f>
        <v>300000</v>
      </c>
      <c r="C1965" s="112" t="s">
        <v>1450</v>
      </c>
      <c r="D1965" s="128">
        <v>1</v>
      </c>
      <c r="E1965" s="360">
        <v>300000</v>
      </c>
      <c r="F1965" s="360">
        <f t="shared" si="122"/>
        <v>300000</v>
      </c>
      <c r="G1965" s="352" t="s">
        <v>1</v>
      </c>
      <c r="H1965" s="373"/>
      <c r="I1965" s="368"/>
      <c r="J1965" s="368"/>
      <c r="K1965" s="118" t="s">
        <v>247</v>
      </c>
      <c r="L1965" s="251" t="s">
        <v>1282</v>
      </c>
      <c r="M1965" s="251" t="s">
        <v>183</v>
      </c>
      <c r="N1965" s="242">
        <v>2</v>
      </c>
      <c r="O1965" s="242">
        <v>7</v>
      </c>
      <c r="P1965" s="242">
        <v>1</v>
      </c>
      <c r="Q1965" s="242">
        <v>1</v>
      </c>
      <c r="R1965" s="202"/>
    </row>
    <row r="1966" spans="1:18" ht="68.25" customHeight="1" x14ac:dyDescent="0.25">
      <c r="A1966" s="516" t="s">
        <v>1451</v>
      </c>
      <c r="B1966" s="561">
        <f>SUM(F1966:F1967)</f>
        <v>3225000</v>
      </c>
      <c r="C1966" s="362" t="s">
        <v>1365</v>
      </c>
      <c r="D1966" s="128">
        <v>900</v>
      </c>
      <c r="E1966" s="360">
        <v>250</v>
      </c>
      <c r="F1966" s="360">
        <f t="shared" si="122"/>
        <v>225000</v>
      </c>
      <c r="G1966" s="510" t="s">
        <v>1</v>
      </c>
      <c r="H1966" s="514" t="s">
        <v>1</v>
      </c>
      <c r="I1966" s="539" t="s">
        <v>1</v>
      </c>
      <c r="J1966" s="539" t="s">
        <v>1</v>
      </c>
      <c r="K1966" s="509" t="s">
        <v>247</v>
      </c>
      <c r="L1966" s="251" t="s">
        <v>1282</v>
      </c>
      <c r="M1966" s="251" t="s">
        <v>183</v>
      </c>
      <c r="N1966" s="242">
        <v>3</v>
      </c>
      <c r="O1966" s="242">
        <v>7</v>
      </c>
      <c r="P1966" s="242">
        <v>1</v>
      </c>
      <c r="Q1966" s="242">
        <v>2</v>
      </c>
      <c r="R1966" s="202"/>
    </row>
    <row r="1967" spans="1:18" ht="68.25" customHeight="1" x14ac:dyDescent="0.25">
      <c r="A1967" s="516"/>
      <c r="B1967" s="561"/>
      <c r="C1967" s="362" t="s">
        <v>932</v>
      </c>
      <c r="D1967" s="128">
        <v>2</v>
      </c>
      <c r="E1967" s="360">
        <v>1500000</v>
      </c>
      <c r="F1967" s="360">
        <f t="shared" si="122"/>
        <v>3000000</v>
      </c>
      <c r="G1967" s="510"/>
      <c r="H1967" s="514"/>
      <c r="I1967" s="539"/>
      <c r="J1967" s="539"/>
      <c r="K1967" s="509"/>
      <c r="L1967" s="251" t="s">
        <v>1282</v>
      </c>
      <c r="M1967" s="251" t="s">
        <v>183</v>
      </c>
      <c r="N1967" s="242">
        <v>6</v>
      </c>
      <c r="O1967" s="242">
        <v>4</v>
      </c>
      <c r="P1967" s="242">
        <v>1</v>
      </c>
      <c r="Q1967" s="242">
        <v>1</v>
      </c>
      <c r="R1967" s="202"/>
    </row>
    <row r="1968" spans="1:18" ht="48" customHeight="1" x14ac:dyDescent="0.25">
      <c r="A1968" s="516" t="s">
        <v>1452</v>
      </c>
      <c r="B1968" s="561">
        <f>SUM(F1968:F1969)</f>
        <v>74000</v>
      </c>
      <c r="C1968" s="112" t="s">
        <v>1365</v>
      </c>
      <c r="D1968" s="128">
        <v>80</v>
      </c>
      <c r="E1968" s="360">
        <v>250</v>
      </c>
      <c r="F1968" s="360">
        <f t="shared" si="122"/>
        <v>20000</v>
      </c>
      <c r="G1968" s="510" t="s">
        <v>1</v>
      </c>
      <c r="H1968" s="514" t="s">
        <v>1</v>
      </c>
      <c r="I1968" s="539" t="s">
        <v>1</v>
      </c>
      <c r="J1968" s="539" t="s">
        <v>1</v>
      </c>
      <c r="K1968" s="509" t="s">
        <v>247</v>
      </c>
      <c r="L1968" s="251" t="s">
        <v>1282</v>
      </c>
      <c r="M1968" s="251" t="s">
        <v>183</v>
      </c>
      <c r="N1968" s="242">
        <v>3</v>
      </c>
      <c r="O1968" s="242">
        <v>7</v>
      </c>
      <c r="P1968" s="242">
        <v>1</v>
      </c>
      <c r="Q1968" s="242">
        <v>2</v>
      </c>
      <c r="R1968" s="202"/>
    </row>
    <row r="1969" spans="1:18" ht="48" customHeight="1" x14ac:dyDescent="0.25">
      <c r="A1969" s="516"/>
      <c r="B1969" s="561"/>
      <c r="C1969" s="112" t="s">
        <v>44</v>
      </c>
      <c r="D1969" s="128">
        <v>120</v>
      </c>
      <c r="E1969" s="360">
        <v>450</v>
      </c>
      <c r="F1969" s="360">
        <f t="shared" si="122"/>
        <v>54000</v>
      </c>
      <c r="G1969" s="510"/>
      <c r="H1969" s="514"/>
      <c r="I1969" s="539"/>
      <c r="J1969" s="539"/>
      <c r="K1969" s="509" t="s">
        <v>247</v>
      </c>
      <c r="L1969" s="251" t="s">
        <v>1282</v>
      </c>
      <c r="M1969" s="251" t="s">
        <v>183</v>
      </c>
      <c r="N1969" s="242">
        <v>3</v>
      </c>
      <c r="O1969" s="242">
        <v>1</v>
      </c>
      <c r="P1969" s="242">
        <v>1</v>
      </c>
      <c r="Q1969" s="242">
        <v>1</v>
      </c>
      <c r="R1969" s="202"/>
    </row>
    <row r="1970" spans="1:18" ht="35.25" customHeight="1" x14ac:dyDescent="0.25">
      <c r="A1970" s="516" t="s">
        <v>1453</v>
      </c>
      <c r="B1970" s="561">
        <f>+SUM(F1970:F1971)</f>
        <v>42000</v>
      </c>
      <c r="C1970" s="112" t="s">
        <v>1365</v>
      </c>
      <c r="D1970" s="128">
        <v>60</v>
      </c>
      <c r="E1970" s="360">
        <v>250</v>
      </c>
      <c r="F1970" s="360">
        <f t="shared" si="122"/>
        <v>15000</v>
      </c>
      <c r="G1970" s="510" t="s">
        <v>1</v>
      </c>
      <c r="H1970" s="514" t="s">
        <v>1</v>
      </c>
      <c r="I1970" s="539" t="s">
        <v>1</v>
      </c>
      <c r="J1970" s="539"/>
      <c r="K1970" s="509" t="s">
        <v>247</v>
      </c>
      <c r="L1970" s="251" t="s">
        <v>1282</v>
      </c>
      <c r="M1970" s="251" t="s">
        <v>183</v>
      </c>
      <c r="N1970" s="242">
        <v>3</v>
      </c>
      <c r="O1970" s="242">
        <v>7</v>
      </c>
      <c r="P1970" s="242">
        <v>1</v>
      </c>
      <c r="Q1970" s="242">
        <v>2</v>
      </c>
      <c r="R1970" s="202"/>
    </row>
    <row r="1971" spans="1:18" ht="35.25" customHeight="1" x14ac:dyDescent="0.25">
      <c r="A1971" s="516"/>
      <c r="B1971" s="561"/>
      <c r="C1971" s="362" t="s">
        <v>44</v>
      </c>
      <c r="D1971" s="128">
        <v>60</v>
      </c>
      <c r="E1971" s="360">
        <v>450</v>
      </c>
      <c r="F1971" s="360">
        <f t="shared" si="122"/>
        <v>27000</v>
      </c>
      <c r="G1971" s="510"/>
      <c r="H1971" s="514"/>
      <c r="I1971" s="539"/>
      <c r="J1971" s="539"/>
      <c r="K1971" s="509"/>
      <c r="L1971" s="251" t="s">
        <v>1282</v>
      </c>
      <c r="M1971" s="251" t="s">
        <v>183</v>
      </c>
      <c r="N1971" s="242">
        <v>3</v>
      </c>
      <c r="O1971" s="242">
        <v>1</v>
      </c>
      <c r="P1971" s="242">
        <v>1</v>
      </c>
      <c r="Q1971" s="242">
        <v>1</v>
      </c>
      <c r="R1971" s="202"/>
    </row>
    <row r="1972" spans="1:18" ht="31.5" x14ac:dyDescent="0.25">
      <c r="A1972" s="546" t="s">
        <v>1454</v>
      </c>
      <c r="B1972" s="561">
        <f>SUM(F1972:F1977)</f>
        <v>53100</v>
      </c>
      <c r="C1972" s="112" t="s">
        <v>1365</v>
      </c>
      <c r="D1972" s="128">
        <v>90</v>
      </c>
      <c r="E1972" s="360">
        <v>250</v>
      </c>
      <c r="F1972" s="360">
        <f t="shared" si="122"/>
        <v>22500</v>
      </c>
      <c r="G1972" s="510" t="s">
        <v>1</v>
      </c>
      <c r="H1972" s="514" t="s">
        <v>1</v>
      </c>
      <c r="I1972" s="539" t="s">
        <v>1</v>
      </c>
      <c r="J1972" s="539"/>
      <c r="K1972" s="509" t="s">
        <v>247</v>
      </c>
      <c r="L1972" s="251" t="s">
        <v>1282</v>
      </c>
      <c r="M1972" s="251" t="s">
        <v>183</v>
      </c>
      <c r="N1972" s="242">
        <v>3</v>
      </c>
      <c r="O1972" s="242">
        <v>7</v>
      </c>
      <c r="P1972" s="242">
        <v>1</v>
      </c>
      <c r="Q1972" s="242">
        <v>2</v>
      </c>
      <c r="R1972" s="202"/>
    </row>
    <row r="1973" spans="1:18" ht="31.5" x14ac:dyDescent="0.25">
      <c r="A1973" s="546"/>
      <c r="B1973" s="561"/>
      <c r="C1973" s="362" t="s">
        <v>1455</v>
      </c>
      <c r="D1973" s="128">
        <v>3</v>
      </c>
      <c r="E1973" s="360">
        <v>2700</v>
      </c>
      <c r="F1973" s="360">
        <f t="shared" si="122"/>
        <v>8100</v>
      </c>
      <c r="G1973" s="510"/>
      <c r="H1973" s="514"/>
      <c r="I1973" s="539"/>
      <c r="J1973" s="539"/>
      <c r="K1973" s="509"/>
      <c r="L1973" s="251" t="s">
        <v>1282</v>
      </c>
      <c r="M1973" s="251" t="s">
        <v>183</v>
      </c>
      <c r="N1973" s="242">
        <v>2</v>
      </c>
      <c r="O1973" s="242">
        <v>3</v>
      </c>
      <c r="P1973" s="242">
        <v>1</v>
      </c>
      <c r="Q1973" s="242">
        <v>1</v>
      </c>
      <c r="R1973" s="202"/>
    </row>
    <row r="1974" spans="1:18" ht="31.5" x14ac:dyDescent="0.25">
      <c r="A1974" s="546"/>
      <c r="B1974" s="561"/>
      <c r="C1974" s="112" t="s">
        <v>1456</v>
      </c>
      <c r="D1974" s="128">
        <v>3</v>
      </c>
      <c r="E1974" s="360">
        <v>2400</v>
      </c>
      <c r="F1974" s="360">
        <f t="shared" si="122"/>
        <v>7200</v>
      </c>
      <c r="G1974" s="510"/>
      <c r="H1974" s="514"/>
      <c r="I1974" s="539"/>
      <c r="J1974" s="539"/>
      <c r="K1974" s="509"/>
      <c r="L1974" s="251" t="s">
        <v>1282</v>
      </c>
      <c r="M1974" s="251" t="s">
        <v>183</v>
      </c>
      <c r="N1974" s="242">
        <v>2</v>
      </c>
      <c r="O1974" s="242">
        <v>3</v>
      </c>
      <c r="P1974" s="242">
        <v>1</v>
      </c>
      <c r="Q1974" s="242">
        <v>1</v>
      </c>
      <c r="R1974" s="202"/>
    </row>
    <row r="1975" spans="1:18" ht="31.5" x14ac:dyDescent="0.25">
      <c r="A1975" s="546"/>
      <c r="B1975" s="561"/>
      <c r="C1975" s="112" t="s">
        <v>1457</v>
      </c>
      <c r="D1975" s="128">
        <v>3</v>
      </c>
      <c r="E1975" s="360">
        <v>1800</v>
      </c>
      <c r="F1975" s="360">
        <f t="shared" si="122"/>
        <v>5400</v>
      </c>
      <c r="G1975" s="510"/>
      <c r="H1975" s="514"/>
      <c r="I1975" s="539"/>
      <c r="J1975" s="539"/>
      <c r="K1975" s="509"/>
      <c r="L1975" s="251" t="s">
        <v>1282</v>
      </c>
      <c r="M1975" s="251" t="s">
        <v>183</v>
      </c>
      <c r="N1975" s="242">
        <v>2</v>
      </c>
      <c r="O1975" s="242">
        <v>3</v>
      </c>
      <c r="P1975" s="242">
        <v>1</v>
      </c>
      <c r="Q1975" s="242">
        <v>1</v>
      </c>
      <c r="R1975" s="202"/>
    </row>
    <row r="1976" spans="1:18" ht="31.5" x14ac:dyDescent="0.25">
      <c r="A1976" s="546"/>
      <c r="B1976" s="561"/>
      <c r="C1976" s="112" t="s">
        <v>1458</v>
      </c>
      <c r="D1976" s="128">
        <v>3</v>
      </c>
      <c r="E1976" s="360">
        <v>1800</v>
      </c>
      <c r="F1976" s="360">
        <f t="shared" si="122"/>
        <v>5400</v>
      </c>
      <c r="G1976" s="510"/>
      <c r="H1976" s="514"/>
      <c r="I1976" s="539"/>
      <c r="J1976" s="539"/>
      <c r="K1976" s="509"/>
      <c r="L1976" s="251" t="s">
        <v>1282</v>
      </c>
      <c r="M1976" s="251" t="s">
        <v>183</v>
      </c>
      <c r="N1976" s="242">
        <v>2</v>
      </c>
      <c r="O1976" s="242">
        <v>3</v>
      </c>
      <c r="P1976" s="242">
        <v>1</v>
      </c>
      <c r="Q1976" s="242">
        <v>1</v>
      </c>
      <c r="R1976" s="202"/>
    </row>
    <row r="1977" spans="1:18" ht="31.5" x14ac:dyDescent="0.25">
      <c r="A1977" s="546"/>
      <c r="B1977" s="561"/>
      <c r="C1977" s="112" t="s">
        <v>1459</v>
      </c>
      <c r="D1977" s="128">
        <v>3</v>
      </c>
      <c r="E1977" s="360">
        <v>1500</v>
      </c>
      <c r="F1977" s="360">
        <f t="shared" si="122"/>
        <v>4500</v>
      </c>
      <c r="G1977" s="510"/>
      <c r="H1977" s="514"/>
      <c r="I1977" s="539"/>
      <c r="J1977" s="539"/>
      <c r="K1977" s="509"/>
      <c r="L1977" s="251" t="s">
        <v>1282</v>
      </c>
      <c r="M1977" s="251" t="s">
        <v>183</v>
      </c>
      <c r="N1977" s="242">
        <v>2</v>
      </c>
      <c r="O1977" s="242">
        <v>3</v>
      </c>
      <c r="P1977" s="242">
        <v>1</v>
      </c>
      <c r="Q1977" s="242">
        <v>1</v>
      </c>
      <c r="R1977" s="202"/>
    </row>
    <row r="1978" spans="1:18" ht="27.75" customHeight="1" x14ac:dyDescent="0.25">
      <c r="A1978" s="516" t="s">
        <v>1460</v>
      </c>
      <c r="B1978" s="561">
        <f>SUM(F1978:F1981)</f>
        <v>336250</v>
      </c>
      <c r="C1978" s="112" t="s">
        <v>1365</v>
      </c>
      <c r="D1978" s="128">
        <v>200</v>
      </c>
      <c r="E1978" s="360">
        <v>250</v>
      </c>
      <c r="F1978" s="360">
        <f t="shared" si="122"/>
        <v>50000</v>
      </c>
      <c r="G1978" s="510" t="s">
        <v>1</v>
      </c>
      <c r="H1978" s="514" t="s">
        <v>1</v>
      </c>
      <c r="I1978" s="539" t="s">
        <v>1</v>
      </c>
      <c r="J1978" s="539" t="s">
        <v>1</v>
      </c>
      <c r="K1978" s="509" t="s">
        <v>247</v>
      </c>
      <c r="L1978" s="251" t="s">
        <v>1282</v>
      </c>
      <c r="M1978" s="251" t="s">
        <v>183</v>
      </c>
      <c r="N1978" s="242">
        <v>3</v>
      </c>
      <c r="O1978" s="242">
        <v>7</v>
      </c>
      <c r="P1978" s="242">
        <v>1</v>
      </c>
      <c r="Q1978" s="242">
        <v>2</v>
      </c>
      <c r="R1978" s="202"/>
    </row>
    <row r="1979" spans="1:18" ht="27.75" customHeight="1" x14ac:dyDescent="0.25">
      <c r="A1979" s="516"/>
      <c r="B1979" s="561"/>
      <c r="C1979" s="112" t="s">
        <v>64</v>
      </c>
      <c r="D1979" s="128">
        <v>105</v>
      </c>
      <c r="E1979" s="360">
        <v>1900</v>
      </c>
      <c r="F1979" s="360">
        <f t="shared" si="122"/>
        <v>199500</v>
      </c>
      <c r="G1979" s="510"/>
      <c r="H1979" s="514"/>
      <c r="I1979" s="539"/>
      <c r="J1979" s="539"/>
      <c r="K1979" s="509"/>
      <c r="L1979" s="251" t="s">
        <v>1282</v>
      </c>
      <c r="M1979" s="251" t="s">
        <v>183</v>
      </c>
      <c r="N1979" s="242">
        <v>3</v>
      </c>
      <c r="O1979" s="242">
        <v>1</v>
      </c>
      <c r="P1979" s="242">
        <v>1</v>
      </c>
      <c r="Q1979" s="242">
        <v>1</v>
      </c>
      <c r="R1979" s="202"/>
    </row>
    <row r="1980" spans="1:18" ht="27.75" customHeight="1" x14ac:dyDescent="0.25">
      <c r="A1980" s="516"/>
      <c r="B1980" s="561"/>
      <c r="C1980" s="112" t="s">
        <v>44</v>
      </c>
      <c r="D1980" s="128">
        <v>105</v>
      </c>
      <c r="E1980" s="360">
        <v>750</v>
      </c>
      <c r="F1980" s="360">
        <f t="shared" si="122"/>
        <v>78750</v>
      </c>
      <c r="G1980" s="510"/>
      <c r="H1980" s="514"/>
      <c r="I1980" s="539"/>
      <c r="J1980" s="539"/>
      <c r="K1980" s="509"/>
      <c r="L1980" s="251" t="s">
        <v>1282</v>
      </c>
      <c r="M1980" s="251" t="s">
        <v>183</v>
      </c>
      <c r="N1980" s="242">
        <v>3</v>
      </c>
      <c r="O1980" s="242">
        <v>1</v>
      </c>
      <c r="P1980" s="242">
        <v>1</v>
      </c>
      <c r="Q1980" s="242">
        <v>1</v>
      </c>
      <c r="R1980" s="202"/>
    </row>
    <row r="1981" spans="1:18" ht="27.75" customHeight="1" x14ac:dyDescent="0.25">
      <c r="A1981" s="516"/>
      <c r="B1981" s="561"/>
      <c r="C1981" s="112" t="s">
        <v>1461</v>
      </c>
      <c r="D1981" s="128">
        <v>4</v>
      </c>
      <c r="E1981" s="360">
        <v>2000</v>
      </c>
      <c r="F1981" s="360">
        <f t="shared" si="122"/>
        <v>8000</v>
      </c>
      <c r="G1981" s="510"/>
      <c r="H1981" s="514"/>
      <c r="I1981" s="539"/>
      <c r="J1981" s="539"/>
      <c r="K1981" s="509"/>
      <c r="L1981" s="251" t="s">
        <v>1282</v>
      </c>
      <c r="M1981" s="251" t="s">
        <v>183</v>
      </c>
      <c r="N1981" s="242">
        <v>2</v>
      </c>
      <c r="O1981" s="242">
        <v>5</v>
      </c>
      <c r="P1981" s="242">
        <v>1</v>
      </c>
      <c r="Q1981" s="242">
        <v>1</v>
      </c>
      <c r="R1981" s="202"/>
    </row>
    <row r="1982" spans="1:18" ht="21" customHeight="1" x14ac:dyDescent="0.25">
      <c r="A1982" s="516" t="s">
        <v>1462</v>
      </c>
      <c r="B1982" s="561">
        <f>SUM(F1982:F1986)</f>
        <v>385600</v>
      </c>
      <c r="C1982" s="112" t="s">
        <v>1365</v>
      </c>
      <c r="D1982" s="128">
        <v>800</v>
      </c>
      <c r="E1982" s="360">
        <v>250</v>
      </c>
      <c r="F1982" s="360">
        <f t="shared" si="122"/>
        <v>200000</v>
      </c>
      <c r="G1982" s="510" t="s">
        <v>1</v>
      </c>
      <c r="H1982" s="514" t="s">
        <v>1</v>
      </c>
      <c r="I1982" s="539" t="s">
        <v>1</v>
      </c>
      <c r="J1982" s="539" t="s">
        <v>1</v>
      </c>
      <c r="K1982" s="509" t="s">
        <v>247</v>
      </c>
      <c r="L1982" s="251" t="s">
        <v>1282</v>
      </c>
      <c r="M1982" s="251" t="s">
        <v>183</v>
      </c>
      <c r="N1982" s="242">
        <v>3</v>
      </c>
      <c r="O1982" s="242">
        <v>7</v>
      </c>
      <c r="P1982" s="242">
        <v>1</v>
      </c>
      <c r="Q1982" s="242">
        <v>2</v>
      </c>
      <c r="R1982" s="202"/>
    </row>
    <row r="1983" spans="1:18" ht="21" customHeight="1" x14ac:dyDescent="0.25">
      <c r="A1983" s="516"/>
      <c r="B1983" s="561"/>
      <c r="C1983" s="112" t="s">
        <v>1423</v>
      </c>
      <c r="D1983" s="128">
        <v>32</v>
      </c>
      <c r="E1983" s="360">
        <v>100</v>
      </c>
      <c r="F1983" s="360">
        <f t="shared" si="122"/>
        <v>3200</v>
      </c>
      <c r="G1983" s="510"/>
      <c r="H1983" s="514"/>
      <c r="I1983" s="539"/>
      <c r="J1983" s="539"/>
      <c r="K1983" s="509"/>
      <c r="L1983" s="251" t="s">
        <v>1282</v>
      </c>
      <c r="M1983" s="251" t="s">
        <v>183</v>
      </c>
      <c r="N1983" s="242">
        <v>2</v>
      </c>
      <c r="O1983" s="242">
        <v>4</v>
      </c>
      <c r="P1983" s="242">
        <v>4</v>
      </c>
      <c r="Q1983" s="242">
        <v>1</v>
      </c>
      <c r="R1983" s="202"/>
    </row>
    <row r="1984" spans="1:18" ht="21" customHeight="1" x14ac:dyDescent="0.25">
      <c r="A1984" s="516"/>
      <c r="B1984" s="561"/>
      <c r="C1984" s="112" t="s">
        <v>1456</v>
      </c>
      <c r="D1984" s="128">
        <v>32</v>
      </c>
      <c r="E1984" s="360">
        <v>2400</v>
      </c>
      <c r="F1984" s="360">
        <f t="shared" si="122"/>
        <v>76800</v>
      </c>
      <c r="G1984" s="510"/>
      <c r="H1984" s="514"/>
      <c r="I1984" s="539"/>
      <c r="J1984" s="539"/>
      <c r="K1984" s="509"/>
      <c r="L1984" s="251" t="s">
        <v>1282</v>
      </c>
      <c r="M1984" s="251" t="s">
        <v>183</v>
      </c>
      <c r="N1984" s="242">
        <v>2</v>
      </c>
      <c r="O1984" s="242">
        <v>3</v>
      </c>
      <c r="P1984" s="242">
        <v>1</v>
      </c>
      <c r="Q1984" s="242">
        <v>1</v>
      </c>
      <c r="R1984" s="202"/>
    </row>
    <row r="1985" spans="1:18" ht="21" customHeight="1" x14ac:dyDescent="0.25">
      <c r="A1985" s="516"/>
      <c r="B1985" s="561"/>
      <c r="C1985" s="112" t="s">
        <v>1463</v>
      </c>
      <c r="D1985" s="128">
        <v>32</v>
      </c>
      <c r="E1985" s="360">
        <v>1800</v>
      </c>
      <c r="F1985" s="360">
        <f t="shared" si="122"/>
        <v>57600</v>
      </c>
      <c r="G1985" s="510"/>
      <c r="H1985" s="514"/>
      <c r="I1985" s="539"/>
      <c r="J1985" s="539"/>
      <c r="K1985" s="509"/>
      <c r="L1985" s="251" t="s">
        <v>1282</v>
      </c>
      <c r="M1985" s="251" t="s">
        <v>183</v>
      </c>
      <c r="N1985" s="242">
        <v>2</v>
      </c>
      <c r="O1985" s="242">
        <v>3</v>
      </c>
      <c r="P1985" s="242">
        <v>1</v>
      </c>
      <c r="Q1985" s="242">
        <v>1</v>
      </c>
      <c r="R1985" s="202"/>
    </row>
    <row r="1986" spans="1:18" ht="21" customHeight="1" x14ac:dyDescent="0.25">
      <c r="A1986" s="516"/>
      <c r="B1986" s="561"/>
      <c r="C1986" s="112" t="s">
        <v>1459</v>
      </c>
      <c r="D1986" s="128">
        <v>32</v>
      </c>
      <c r="E1986" s="360">
        <v>1500</v>
      </c>
      <c r="F1986" s="360">
        <f t="shared" si="122"/>
        <v>48000</v>
      </c>
      <c r="G1986" s="510"/>
      <c r="H1986" s="514"/>
      <c r="I1986" s="539"/>
      <c r="J1986" s="539"/>
      <c r="K1986" s="509"/>
      <c r="L1986" s="251" t="s">
        <v>1282</v>
      </c>
      <c r="M1986" s="251" t="s">
        <v>183</v>
      </c>
      <c r="N1986" s="242">
        <v>2</v>
      </c>
      <c r="O1986" s="242">
        <v>3</v>
      </c>
      <c r="P1986" s="242">
        <v>1</v>
      </c>
      <c r="Q1986" s="242">
        <v>1</v>
      </c>
      <c r="R1986" s="202"/>
    </row>
    <row r="1987" spans="1:18" ht="21" customHeight="1" x14ac:dyDescent="0.25">
      <c r="A1987" s="558" t="s">
        <v>1464</v>
      </c>
      <c r="B1987" s="559">
        <f>+SUM(F1987:F1992)</f>
        <v>1005000</v>
      </c>
      <c r="C1987" s="112" t="s">
        <v>1365</v>
      </c>
      <c r="D1987" s="128">
        <v>80</v>
      </c>
      <c r="E1987" s="360">
        <v>250</v>
      </c>
      <c r="F1987" s="360">
        <f t="shared" si="122"/>
        <v>20000</v>
      </c>
      <c r="G1987" s="510"/>
      <c r="H1987" s="514" t="s">
        <v>1</v>
      </c>
      <c r="I1987" s="539"/>
      <c r="J1987" s="539" t="s">
        <v>1</v>
      </c>
      <c r="K1987" s="509" t="s">
        <v>247</v>
      </c>
      <c r="L1987" s="251" t="s">
        <v>1282</v>
      </c>
      <c r="M1987" s="251" t="s">
        <v>183</v>
      </c>
      <c r="N1987" s="242">
        <v>3</v>
      </c>
      <c r="O1987" s="242">
        <v>7</v>
      </c>
      <c r="P1987" s="242">
        <v>1</v>
      </c>
      <c r="Q1987" s="242">
        <v>1</v>
      </c>
      <c r="R1987" s="202"/>
    </row>
    <row r="1988" spans="1:18" ht="21" customHeight="1" x14ac:dyDescent="0.25">
      <c r="A1988" s="558"/>
      <c r="B1988" s="560"/>
      <c r="C1988" s="112" t="s">
        <v>413</v>
      </c>
      <c r="D1988" s="128">
        <v>100</v>
      </c>
      <c r="E1988" s="360">
        <v>1900</v>
      </c>
      <c r="F1988" s="360">
        <f t="shared" si="122"/>
        <v>190000</v>
      </c>
      <c r="G1988" s="510"/>
      <c r="H1988" s="514"/>
      <c r="I1988" s="539"/>
      <c r="J1988" s="539"/>
      <c r="K1988" s="509"/>
      <c r="L1988" s="251" t="s">
        <v>1282</v>
      </c>
      <c r="M1988" s="251" t="s">
        <v>183</v>
      </c>
      <c r="N1988" s="242">
        <v>3</v>
      </c>
      <c r="O1988" s="242">
        <v>1</v>
      </c>
      <c r="P1988" s="242">
        <v>1</v>
      </c>
      <c r="Q1988" s="242">
        <v>1</v>
      </c>
      <c r="R1988" s="202"/>
    </row>
    <row r="1989" spans="1:18" ht="21" customHeight="1" x14ac:dyDescent="0.25">
      <c r="A1989" s="558"/>
      <c r="B1989" s="560"/>
      <c r="C1989" s="112" t="s">
        <v>226</v>
      </c>
      <c r="D1989" s="128">
        <v>100</v>
      </c>
      <c r="E1989" s="360">
        <v>750</v>
      </c>
      <c r="F1989" s="360">
        <f t="shared" si="122"/>
        <v>75000</v>
      </c>
      <c r="G1989" s="510"/>
      <c r="H1989" s="514"/>
      <c r="I1989" s="539"/>
      <c r="J1989" s="539"/>
      <c r="K1989" s="509"/>
      <c r="L1989" s="251" t="s">
        <v>1282</v>
      </c>
      <c r="M1989" s="251" t="s">
        <v>183</v>
      </c>
      <c r="N1989" s="242">
        <v>3</v>
      </c>
      <c r="O1989" s="242">
        <v>1</v>
      </c>
      <c r="P1989" s="242">
        <v>1</v>
      </c>
      <c r="Q1989" s="242">
        <v>1</v>
      </c>
      <c r="R1989" s="202"/>
    </row>
    <row r="1990" spans="1:18" ht="35.25" customHeight="1" x14ac:dyDescent="0.25">
      <c r="A1990" s="558"/>
      <c r="B1990" s="560"/>
      <c r="C1990" s="112" t="s">
        <v>1440</v>
      </c>
      <c r="D1990" s="128">
        <v>2</v>
      </c>
      <c r="E1990" s="360">
        <v>300000</v>
      </c>
      <c r="F1990" s="360">
        <f t="shared" si="122"/>
        <v>600000</v>
      </c>
      <c r="G1990" s="510"/>
      <c r="H1990" s="514"/>
      <c r="I1990" s="539"/>
      <c r="J1990" s="539"/>
      <c r="K1990" s="509"/>
      <c r="L1990" s="251" t="s">
        <v>1282</v>
      </c>
      <c r="M1990" s="251" t="s">
        <v>183</v>
      </c>
      <c r="N1990" s="242">
        <v>2</v>
      </c>
      <c r="O1990" s="242">
        <v>5</v>
      </c>
      <c r="P1990" s="242">
        <v>1</v>
      </c>
      <c r="Q1990" s="242">
        <v>2</v>
      </c>
      <c r="R1990" s="202"/>
    </row>
    <row r="1991" spans="1:18" ht="21" customHeight="1" x14ac:dyDescent="0.25">
      <c r="A1991" s="558"/>
      <c r="B1991" s="560"/>
      <c r="C1991" s="112" t="s">
        <v>1023</v>
      </c>
      <c r="D1991" s="128">
        <v>1</v>
      </c>
      <c r="E1991" s="376">
        <v>90000</v>
      </c>
      <c r="F1991" s="360">
        <f t="shared" si="122"/>
        <v>90000</v>
      </c>
      <c r="G1991" s="510"/>
      <c r="H1991" s="514"/>
      <c r="I1991" s="539"/>
      <c r="J1991" s="539"/>
      <c r="K1991" s="509"/>
      <c r="L1991" s="251" t="s">
        <v>1282</v>
      </c>
      <c r="M1991" s="251" t="s">
        <v>183</v>
      </c>
      <c r="N1991" s="242">
        <v>2</v>
      </c>
      <c r="O1991" s="242">
        <v>8</v>
      </c>
      <c r="P1991" s="242">
        <v>7</v>
      </c>
      <c r="Q1991" s="242">
        <v>4</v>
      </c>
      <c r="R1991" s="202"/>
    </row>
    <row r="1992" spans="1:18" ht="21" customHeight="1" x14ac:dyDescent="0.25">
      <c r="A1992" s="558"/>
      <c r="B1992" s="560"/>
      <c r="C1992" s="112" t="s">
        <v>1441</v>
      </c>
      <c r="D1992" s="128">
        <v>1</v>
      </c>
      <c r="E1992" s="376">
        <v>30000</v>
      </c>
      <c r="F1992" s="360">
        <f t="shared" si="122"/>
        <v>30000</v>
      </c>
      <c r="G1992" s="510"/>
      <c r="H1992" s="514"/>
      <c r="I1992" s="539"/>
      <c r="J1992" s="539"/>
      <c r="K1992" s="509"/>
      <c r="L1992" s="251" t="s">
        <v>1282</v>
      </c>
      <c r="M1992" s="251" t="s">
        <v>183</v>
      </c>
      <c r="N1992" s="242">
        <v>2</v>
      </c>
      <c r="O1992" s="242">
        <v>8</v>
      </c>
      <c r="P1992" s="242">
        <v>7</v>
      </c>
      <c r="Q1992" s="242">
        <v>4</v>
      </c>
      <c r="R1992" s="202"/>
    </row>
    <row r="1993" spans="1:18" ht="21" customHeight="1" x14ac:dyDescent="0.25">
      <c r="A1993" s="558" t="s">
        <v>1465</v>
      </c>
      <c r="B1993" s="559">
        <f>+SUM(F1993:F1997)</f>
        <v>0</v>
      </c>
      <c r="C1993" s="112"/>
      <c r="D1993" s="128"/>
      <c r="E1993" s="376"/>
      <c r="F1993" s="360">
        <f>+D1993*E1993</f>
        <v>0</v>
      </c>
      <c r="G1993" s="510"/>
      <c r="H1993" s="514"/>
      <c r="I1993" s="539"/>
      <c r="J1993" s="539"/>
      <c r="K1993" s="560"/>
      <c r="L1993" s="251"/>
      <c r="M1993" s="251"/>
      <c r="N1993" s="242"/>
      <c r="O1993" s="242"/>
      <c r="P1993" s="242"/>
      <c r="Q1993" s="242"/>
      <c r="R1993" s="202"/>
    </row>
    <row r="1994" spans="1:18" ht="21" customHeight="1" x14ac:dyDescent="0.25">
      <c r="A1994" s="558"/>
      <c r="B1994" s="560"/>
      <c r="C1994" s="112"/>
      <c r="D1994" s="128"/>
      <c r="E1994" s="376"/>
      <c r="F1994" s="360">
        <f t="shared" ref="F1994:F2014" si="123">+D1994*E1994</f>
        <v>0</v>
      </c>
      <c r="G1994" s="510"/>
      <c r="H1994" s="514"/>
      <c r="I1994" s="539"/>
      <c r="J1994" s="539"/>
      <c r="K1994" s="560"/>
      <c r="L1994" s="251"/>
      <c r="M1994" s="251"/>
      <c r="N1994" s="242"/>
      <c r="O1994" s="242"/>
      <c r="P1994" s="242"/>
      <c r="Q1994" s="242"/>
      <c r="R1994" s="202"/>
    </row>
    <row r="1995" spans="1:18" ht="21" customHeight="1" x14ac:dyDescent="0.25">
      <c r="A1995" s="558"/>
      <c r="B1995" s="560"/>
      <c r="C1995" s="112"/>
      <c r="D1995" s="128"/>
      <c r="E1995" s="376"/>
      <c r="F1995" s="360">
        <f t="shared" si="123"/>
        <v>0</v>
      </c>
      <c r="G1995" s="510"/>
      <c r="H1995" s="514"/>
      <c r="I1995" s="539"/>
      <c r="J1995" s="539"/>
      <c r="K1995" s="560"/>
      <c r="L1995" s="251"/>
      <c r="M1995" s="251"/>
      <c r="N1995" s="242"/>
      <c r="O1995" s="242"/>
      <c r="P1995" s="242"/>
      <c r="Q1995" s="242"/>
      <c r="R1995" s="202"/>
    </row>
    <row r="1996" spans="1:18" ht="21" customHeight="1" x14ac:dyDescent="0.25">
      <c r="A1996" s="558"/>
      <c r="B1996" s="560"/>
      <c r="C1996" s="112"/>
      <c r="D1996" s="128"/>
      <c r="E1996" s="376"/>
      <c r="F1996" s="360">
        <f t="shared" si="123"/>
        <v>0</v>
      </c>
      <c r="G1996" s="510"/>
      <c r="H1996" s="514"/>
      <c r="I1996" s="539"/>
      <c r="J1996" s="539"/>
      <c r="K1996" s="560"/>
      <c r="L1996" s="251"/>
      <c r="M1996" s="251"/>
      <c r="N1996" s="242"/>
      <c r="O1996" s="242"/>
      <c r="P1996" s="242"/>
      <c r="Q1996" s="242"/>
      <c r="R1996" s="202"/>
    </row>
    <row r="1997" spans="1:18" ht="21" customHeight="1" x14ac:dyDescent="0.25">
      <c r="A1997" s="558"/>
      <c r="B1997" s="560"/>
      <c r="C1997" s="112"/>
      <c r="D1997" s="128"/>
      <c r="E1997" s="376"/>
      <c r="F1997" s="360">
        <f t="shared" si="123"/>
        <v>0</v>
      </c>
      <c r="G1997" s="510"/>
      <c r="H1997" s="514"/>
      <c r="I1997" s="539"/>
      <c r="J1997" s="539"/>
      <c r="K1997" s="560"/>
      <c r="L1997" s="251"/>
      <c r="M1997" s="251"/>
      <c r="N1997" s="242"/>
      <c r="O1997" s="242"/>
      <c r="P1997" s="242"/>
      <c r="Q1997" s="242"/>
      <c r="R1997" s="202"/>
    </row>
    <row r="1998" spans="1:18" ht="21" customHeight="1" x14ac:dyDescent="0.25">
      <c r="A1998" s="558" t="s">
        <v>1466</v>
      </c>
      <c r="B1998" s="559">
        <f>+SUM(F1998:F2001)</f>
        <v>0</v>
      </c>
      <c r="C1998" s="112"/>
      <c r="D1998" s="128"/>
      <c r="E1998" s="376"/>
      <c r="F1998" s="360">
        <f t="shared" si="123"/>
        <v>0</v>
      </c>
      <c r="G1998" s="510"/>
      <c r="H1998" s="514"/>
      <c r="I1998" s="539"/>
      <c r="J1998" s="539"/>
      <c r="K1998" s="560"/>
      <c r="L1998" s="251"/>
      <c r="M1998" s="251"/>
      <c r="N1998" s="242"/>
      <c r="O1998" s="242"/>
      <c r="P1998" s="242"/>
      <c r="Q1998" s="242"/>
      <c r="R1998" s="202"/>
    </row>
    <row r="1999" spans="1:18" ht="21" customHeight="1" x14ac:dyDescent="0.25">
      <c r="A1999" s="558"/>
      <c r="B1999" s="560"/>
      <c r="C1999" s="112"/>
      <c r="D1999" s="128"/>
      <c r="E1999" s="376"/>
      <c r="F1999" s="360">
        <f t="shared" si="123"/>
        <v>0</v>
      </c>
      <c r="G1999" s="510"/>
      <c r="H1999" s="514"/>
      <c r="I1999" s="539"/>
      <c r="J1999" s="539"/>
      <c r="K1999" s="560"/>
      <c r="L1999" s="251"/>
      <c r="M1999" s="251"/>
      <c r="N1999" s="242"/>
      <c r="O1999" s="242"/>
      <c r="P1999" s="242"/>
      <c r="Q1999" s="242"/>
      <c r="R1999" s="202"/>
    </row>
    <row r="2000" spans="1:18" ht="21" customHeight="1" x14ac:dyDescent="0.25">
      <c r="A2000" s="558"/>
      <c r="B2000" s="560"/>
      <c r="C2000" s="112"/>
      <c r="D2000" s="128"/>
      <c r="E2000" s="376"/>
      <c r="F2000" s="360">
        <f t="shared" si="123"/>
        <v>0</v>
      </c>
      <c r="G2000" s="510"/>
      <c r="H2000" s="514"/>
      <c r="I2000" s="539"/>
      <c r="J2000" s="539"/>
      <c r="K2000" s="560"/>
      <c r="L2000" s="251"/>
      <c r="M2000" s="251"/>
      <c r="N2000" s="242"/>
      <c r="O2000" s="242"/>
      <c r="P2000" s="242"/>
      <c r="Q2000" s="242"/>
      <c r="R2000" s="202"/>
    </row>
    <row r="2001" spans="1:18" ht="21" customHeight="1" x14ac:dyDescent="0.25">
      <c r="A2001" s="558"/>
      <c r="B2001" s="560"/>
      <c r="C2001" s="112"/>
      <c r="D2001" s="128"/>
      <c r="E2001" s="376"/>
      <c r="F2001" s="360">
        <f t="shared" si="123"/>
        <v>0</v>
      </c>
      <c r="G2001" s="510"/>
      <c r="H2001" s="514"/>
      <c r="I2001" s="539"/>
      <c r="J2001" s="539"/>
      <c r="K2001" s="560"/>
      <c r="L2001" s="251"/>
      <c r="M2001" s="251"/>
      <c r="N2001" s="242"/>
      <c r="O2001" s="242"/>
      <c r="P2001" s="242"/>
      <c r="Q2001" s="242"/>
      <c r="R2001" s="202"/>
    </row>
    <row r="2002" spans="1:18" ht="21" customHeight="1" x14ac:dyDescent="0.25">
      <c r="A2002" s="558" t="s">
        <v>1467</v>
      </c>
      <c r="B2002" s="559">
        <f>+SUM(F2002:F2006)</f>
        <v>0</v>
      </c>
      <c r="C2002" s="112"/>
      <c r="D2002" s="128"/>
      <c r="E2002" s="376"/>
      <c r="F2002" s="360">
        <f t="shared" si="123"/>
        <v>0</v>
      </c>
      <c r="G2002" s="510"/>
      <c r="H2002" s="514"/>
      <c r="I2002" s="539"/>
      <c r="J2002" s="539"/>
      <c r="K2002" s="560"/>
      <c r="L2002" s="251"/>
      <c r="M2002" s="251"/>
      <c r="N2002" s="242"/>
      <c r="O2002" s="242"/>
      <c r="P2002" s="242"/>
      <c r="Q2002" s="242"/>
      <c r="R2002" s="202"/>
    </row>
    <row r="2003" spans="1:18" ht="21" customHeight="1" x14ac:dyDescent="0.25">
      <c r="A2003" s="558"/>
      <c r="B2003" s="560"/>
      <c r="C2003" s="112"/>
      <c r="D2003" s="126"/>
      <c r="E2003" s="360"/>
      <c r="F2003" s="360">
        <f t="shared" si="123"/>
        <v>0</v>
      </c>
      <c r="G2003" s="510"/>
      <c r="H2003" s="514"/>
      <c r="I2003" s="539"/>
      <c r="J2003" s="539"/>
      <c r="K2003" s="560"/>
      <c r="L2003" s="251"/>
      <c r="M2003" s="251"/>
      <c r="N2003" s="242"/>
      <c r="O2003" s="242"/>
      <c r="P2003" s="242"/>
      <c r="Q2003" s="242"/>
      <c r="R2003" s="202"/>
    </row>
    <row r="2004" spans="1:18" ht="21" customHeight="1" x14ac:dyDescent="0.25">
      <c r="A2004" s="558"/>
      <c r="B2004" s="560"/>
      <c r="C2004" s="112"/>
      <c r="D2004" s="126"/>
      <c r="E2004" s="360"/>
      <c r="F2004" s="360">
        <f t="shared" si="123"/>
        <v>0</v>
      </c>
      <c r="G2004" s="510"/>
      <c r="H2004" s="514"/>
      <c r="I2004" s="539"/>
      <c r="J2004" s="539"/>
      <c r="K2004" s="560"/>
      <c r="L2004" s="251"/>
      <c r="M2004" s="251"/>
      <c r="N2004" s="242"/>
      <c r="O2004" s="242"/>
      <c r="P2004" s="242"/>
      <c r="Q2004" s="242"/>
      <c r="R2004" s="202"/>
    </row>
    <row r="2005" spans="1:18" ht="21" customHeight="1" x14ac:dyDescent="0.25">
      <c r="A2005" s="558"/>
      <c r="B2005" s="560"/>
      <c r="C2005" s="112"/>
      <c r="D2005" s="126"/>
      <c r="E2005" s="360"/>
      <c r="F2005" s="360">
        <f t="shared" si="123"/>
        <v>0</v>
      </c>
      <c r="G2005" s="510"/>
      <c r="H2005" s="514"/>
      <c r="I2005" s="539"/>
      <c r="J2005" s="539"/>
      <c r="K2005" s="560"/>
      <c r="L2005" s="251"/>
      <c r="M2005" s="251"/>
      <c r="N2005" s="242"/>
      <c r="O2005" s="242"/>
      <c r="P2005" s="242"/>
      <c r="Q2005" s="242"/>
      <c r="R2005" s="202"/>
    </row>
    <row r="2006" spans="1:18" ht="21" customHeight="1" x14ac:dyDescent="0.25">
      <c r="A2006" s="558"/>
      <c r="B2006" s="560"/>
      <c r="C2006" s="112"/>
      <c r="D2006" s="126"/>
      <c r="E2006" s="360"/>
      <c r="F2006" s="360">
        <f t="shared" si="123"/>
        <v>0</v>
      </c>
      <c r="G2006" s="510"/>
      <c r="H2006" s="514"/>
      <c r="I2006" s="539"/>
      <c r="J2006" s="539"/>
      <c r="K2006" s="560"/>
      <c r="L2006" s="251"/>
      <c r="M2006" s="251"/>
      <c r="N2006" s="242"/>
      <c r="O2006" s="242"/>
      <c r="P2006" s="242"/>
      <c r="Q2006" s="242"/>
      <c r="R2006" s="202"/>
    </row>
    <row r="2007" spans="1:18" ht="21" customHeight="1" x14ac:dyDescent="0.25">
      <c r="A2007" s="558" t="s">
        <v>1468</v>
      </c>
      <c r="B2007" s="561">
        <f>+SUM(F2007:F2010)</f>
        <v>0</v>
      </c>
      <c r="C2007" s="112"/>
      <c r="D2007" s="126"/>
      <c r="E2007" s="360"/>
      <c r="F2007" s="360">
        <f t="shared" si="123"/>
        <v>0</v>
      </c>
      <c r="G2007" s="510"/>
      <c r="H2007" s="514"/>
      <c r="I2007" s="539"/>
      <c r="J2007" s="539"/>
      <c r="K2007" s="561"/>
      <c r="L2007" s="251"/>
      <c r="M2007" s="251"/>
      <c r="N2007" s="242"/>
      <c r="O2007" s="242"/>
      <c r="P2007" s="242"/>
      <c r="Q2007" s="242"/>
      <c r="R2007" s="202"/>
    </row>
    <row r="2008" spans="1:18" ht="21" customHeight="1" x14ac:dyDescent="0.25">
      <c r="A2008" s="558"/>
      <c r="B2008" s="561"/>
      <c r="C2008" s="112"/>
      <c r="D2008" s="126"/>
      <c r="E2008" s="360"/>
      <c r="F2008" s="360">
        <f t="shared" si="123"/>
        <v>0</v>
      </c>
      <c r="G2008" s="510"/>
      <c r="H2008" s="514"/>
      <c r="I2008" s="539"/>
      <c r="J2008" s="539"/>
      <c r="K2008" s="561"/>
      <c r="L2008" s="251"/>
      <c r="M2008" s="251"/>
      <c r="N2008" s="242"/>
      <c r="O2008" s="242"/>
      <c r="P2008" s="242"/>
      <c r="Q2008" s="242"/>
      <c r="R2008" s="202"/>
    </row>
    <row r="2009" spans="1:18" ht="21" customHeight="1" x14ac:dyDescent="0.25">
      <c r="A2009" s="558"/>
      <c r="B2009" s="561"/>
      <c r="C2009" s="112"/>
      <c r="D2009" s="126"/>
      <c r="E2009" s="360"/>
      <c r="F2009" s="360">
        <f t="shared" si="123"/>
        <v>0</v>
      </c>
      <c r="G2009" s="510"/>
      <c r="H2009" s="514"/>
      <c r="I2009" s="539"/>
      <c r="J2009" s="539"/>
      <c r="K2009" s="561"/>
      <c r="L2009" s="251"/>
      <c r="M2009" s="251"/>
      <c r="N2009" s="242"/>
      <c r="O2009" s="242"/>
      <c r="P2009" s="242"/>
      <c r="Q2009" s="242"/>
      <c r="R2009" s="202"/>
    </row>
    <row r="2010" spans="1:18" ht="21" customHeight="1" x14ac:dyDescent="0.25">
      <c r="A2010" s="558"/>
      <c r="B2010" s="561"/>
      <c r="C2010" s="112"/>
      <c r="D2010" s="126"/>
      <c r="E2010" s="360"/>
      <c r="F2010" s="360">
        <f t="shared" si="123"/>
        <v>0</v>
      </c>
      <c r="G2010" s="510"/>
      <c r="H2010" s="514"/>
      <c r="I2010" s="539"/>
      <c r="J2010" s="539"/>
      <c r="K2010" s="561"/>
      <c r="L2010" s="251"/>
      <c r="M2010" s="251"/>
      <c r="N2010" s="242"/>
      <c r="O2010" s="242"/>
      <c r="P2010" s="242"/>
      <c r="Q2010" s="242"/>
      <c r="R2010" s="202"/>
    </row>
    <row r="2011" spans="1:18" ht="21" customHeight="1" x14ac:dyDescent="0.25">
      <c r="A2011" s="558" t="s">
        <v>1469</v>
      </c>
      <c r="B2011" s="561">
        <f>+SUM(F2011:F2014)</f>
        <v>0</v>
      </c>
      <c r="C2011" s="112"/>
      <c r="D2011" s="126"/>
      <c r="E2011" s="360"/>
      <c r="F2011" s="360">
        <f t="shared" si="123"/>
        <v>0</v>
      </c>
      <c r="G2011" s="510"/>
      <c r="H2011" s="514"/>
      <c r="I2011" s="539"/>
      <c r="J2011" s="539"/>
      <c r="K2011" s="561"/>
      <c r="L2011" s="251"/>
      <c r="M2011" s="251"/>
      <c r="N2011" s="242"/>
      <c r="O2011" s="242"/>
      <c r="P2011" s="242"/>
      <c r="Q2011" s="242"/>
      <c r="R2011" s="202"/>
    </row>
    <row r="2012" spans="1:18" ht="21" customHeight="1" x14ac:dyDescent="0.25">
      <c r="A2012" s="558"/>
      <c r="B2012" s="561"/>
      <c r="C2012" s="112"/>
      <c r="D2012" s="126"/>
      <c r="E2012" s="360"/>
      <c r="F2012" s="360">
        <f t="shared" si="123"/>
        <v>0</v>
      </c>
      <c r="G2012" s="510"/>
      <c r="H2012" s="514"/>
      <c r="I2012" s="539"/>
      <c r="J2012" s="539"/>
      <c r="K2012" s="561"/>
      <c r="L2012" s="251"/>
      <c r="M2012" s="251"/>
      <c r="N2012" s="242"/>
      <c r="O2012" s="242"/>
      <c r="P2012" s="242"/>
      <c r="Q2012" s="242"/>
      <c r="R2012" s="202"/>
    </row>
    <row r="2013" spans="1:18" ht="21" customHeight="1" x14ac:dyDescent="0.25">
      <c r="A2013" s="558"/>
      <c r="B2013" s="561"/>
      <c r="C2013" s="112"/>
      <c r="D2013" s="126"/>
      <c r="E2013" s="360"/>
      <c r="F2013" s="360">
        <f t="shared" si="123"/>
        <v>0</v>
      </c>
      <c r="G2013" s="510"/>
      <c r="H2013" s="514"/>
      <c r="I2013" s="539"/>
      <c r="J2013" s="539"/>
      <c r="K2013" s="561"/>
      <c r="L2013" s="251"/>
      <c r="M2013" s="251"/>
      <c r="N2013" s="242"/>
      <c r="O2013" s="242"/>
      <c r="P2013" s="242"/>
      <c r="Q2013" s="242"/>
      <c r="R2013" s="202"/>
    </row>
    <row r="2014" spans="1:18" ht="21" customHeight="1" x14ac:dyDescent="0.25">
      <c r="A2014" s="558"/>
      <c r="B2014" s="561"/>
      <c r="C2014" s="112"/>
      <c r="D2014" s="126"/>
      <c r="E2014" s="360"/>
      <c r="F2014" s="360">
        <f t="shared" si="123"/>
        <v>0</v>
      </c>
      <c r="G2014" s="510"/>
      <c r="H2014" s="514"/>
      <c r="I2014" s="539"/>
      <c r="J2014" s="539"/>
      <c r="K2014" s="561"/>
      <c r="L2014" s="251"/>
      <c r="M2014" s="251"/>
      <c r="N2014" s="242"/>
      <c r="O2014" s="242"/>
      <c r="P2014" s="242"/>
      <c r="Q2014" s="242"/>
      <c r="R2014" s="202"/>
    </row>
    <row r="2015" spans="1:18" ht="21" customHeight="1" x14ac:dyDescent="0.25">
      <c r="A2015" s="220"/>
      <c r="B2015" s="256"/>
      <c r="C2015" s="112"/>
      <c r="D2015" s="126"/>
      <c r="E2015" s="360"/>
      <c r="F2015" s="360"/>
      <c r="G2015" s="352"/>
      <c r="H2015" s="373"/>
      <c r="I2015" s="368"/>
      <c r="J2015" s="368"/>
      <c r="K2015" s="118"/>
      <c r="L2015" s="251"/>
      <c r="M2015" s="251"/>
      <c r="N2015" s="242"/>
      <c r="O2015" s="242"/>
      <c r="P2015" s="242"/>
      <c r="Q2015" s="242"/>
      <c r="R2015" s="202"/>
    </row>
    <row r="2016" spans="1:18" s="187" customFormat="1" x14ac:dyDescent="0.25">
      <c r="A2016" s="198"/>
      <c r="B2016" s="198"/>
      <c r="C2016" s="198"/>
      <c r="D2016" s="198"/>
      <c r="E2016" s="118"/>
      <c r="F2016" s="230"/>
      <c r="G2016" s="230"/>
      <c r="H2016" s="230"/>
      <c r="I2016" s="230"/>
      <c r="J2016" s="230"/>
      <c r="K2016" s="230"/>
      <c r="L2016" s="230"/>
      <c r="M2016" s="232"/>
      <c r="N2016" s="230"/>
      <c r="O2016" s="230"/>
      <c r="P2016" s="230"/>
      <c r="Q2016" s="230"/>
      <c r="R2016" s="230"/>
    </row>
    <row r="2017" spans="1:18" s="187" customFormat="1" ht="18.75" x14ac:dyDescent="0.25">
      <c r="A2017" s="971" t="s">
        <v>1470</v>
      </c>
      <c r="B2017" s="971"/>
      <c r="C2017" s="971"/>
      <c r="D2017" s="971"/>
      <c r="E2017" s="971"/>
      <c r="F2017" s="971"/>
      <c r="G2017" s="971"/>
      <c r="H2017" s="971"/>
      <c r="I2017" s="971"/>
      <c r="J2017" s="971"/>
      <c r="K2017" s="971"/>
      <c r="L2017" s="971"/>
      <c r="M2017" s="971"/>
      <c r="N2017" s="971"/>
      <c r="O2017" s="971"/>
      <c r="P2017" s="971"/>
      <c r="Q2017" s="971"/>
      <c r="R2017" s="230"/>
    </row>
    <row r="2018" spans="1:18" s="187" customFormat="1" x14ac:dyDescent="0.25">
      <c r="A2018" s="198"/>
      <c r="B2018" s="198"/>
      <c r="C2018" s="198"/>
      <c r="D2018" s="198"/>
      <c r="E2018" s="118"/>
      <c r="F2018" s="230"/>
      <c r="G2018" s="230"/>
      <c r="H2018" s="230"/>
      <c r="I2018" s="230"/>
      <c r="J2018" s="230"/>
      <c r="K2018" s="230"/>
      <c r="L2018" s="230"/>
      <c r="M2018" s="232"/>
      <c r="N2018" s="230"/>
      <c r="O2018" s="230"/>
      <c r="P2018" s="230"/>
      <c r="Q2018" s="230"/>
      <c r="R2018" s="230"/>
    </row>
    <row r="2019" spans="1:18" x14ac:dyDescent="0.25">
      <c r="A2019" s="831" t="s">
        <v>495</v>
      </c>
      <c r="B2019" s="831"/>
      <c r="C2019" s="831"/>
      <c r="D2019" s="831"/>
      <c r="E2019" s="831"/>
      <c r="F2019" s="831"/>
      <c r="G2019" s="831"/>
      <c r="H2019" s="831"/>
      <c r="I2019" s="831"/>
      <c r="J2019" s="831"/>
      <c r="K2019" s="831"/>
      <c r="L2019" s="831"/>
      <c r="M2019" s="831"/>
      <c r="N2019" s="831"/>
      <c r="O2019" s="831"/>
      <c r="P2019" s="831"/>
      <c r="Q2019" s="831"/>
      <c r="R2019" s="202"/>
    </row>
    <row r="2020" spans="1:18" x14ac:dyDescent="0.25">
      <c r="A2020" s="511" t="s">
        <v>436</v>
      </c>
      <c r="B2020" s="976" t="s">
        <v>437</v>
      </c>
      <c r="C2020" s="463" t="s">
        <v>438</v>
      </c>
      <c r="D2020" s="463" t="s">
        <v>439</v>
      </c>
      <c r="E2020" s="557" t="s">
        <v>440</v>
      </c>
      <c r="F2020" s="557" t="s">
        <v>441</v>
      </c>
      <c r="G2020" s="977" t="s">
        <v>442</v>
      </c>
      <c r="H2020" s="977"/>
      <c r="I2020" s="977"/>
      <c r="J2020" s="977"/>
      <c r="K2020" s="463" t="s">
        <v>18</v>
      </c>
      <c r="L2020" s="463"/>
      <c r="M2020" s="511" t="s">
        <v>19</v>
      </c>
      <c r="N2020" s="511"/>
      <c r="O2020" s="511"/>
      <c r="P2020" s="511"/>
      <c r="Q2020" s="511"/>
      <c r="R2020" s="202"/>
    </row>
    <row r="2021" spans="1:18" x14ac:dyDescent="0.25">
      <c r="A2021" s="555"/>
      <c r="B2021" s="556"/>
      <c r="C2021" s="463"/>
      <c r="D2021" s="463"/>
      <c r="E2021" s="557"/>
      <c r="F2021" s="557"/>
      <c r="G2021" s="90" t="s">
        <v>20</v>
      </c>
      <c r="H2021" s="90" t="s">
        <v>37</v>
      </c>
      <c r="I2021" s="90" t="s">
        <v>21</v>
      </c>
      <c r="J2021" s="90" t="s">
        <v>22</v>
      </c>
      <c r="K2021" s="463"/>
      <c r="L2021" s="463"/>
      <c r="M2021" s="511"/>
      <c r="N2021" s="511"/>
      <c r="O2021" s="511"/>
      <c r="P2021" s="511"/>
      <c r="Q2021" s="511"/>
      <c r="R2021" s="202"/>
    </row>
    <row r="2022" spans="1:18" ht="101.25" customHeight="1" x14ac:dyDescent="0.25">
      <c r="A2022" s="99" t="s">
        <v>1471</v>
      </c>
      <c r="B2022" s="99" t="s">
        <v>1472</v>
      </c>
      <c r="C2022" s="118" t="s">
        <v>1473</v>
      </c>
      <c r="D2022" s="118" t="s">
        <v>1474</v>
      </c>
      <c r="E2022" s="128">
        <v>5</v>
      </c>
      <c r="F2022" s="311">
        <v>5</v>
      </c>
      <c r="G2022" s="398">
        <v>1</v>
      </c>
      <c r="H2022" s="398">
        <v>1</v>
      </c>
      <c r="I2022" s="398">
        <v>1</v>
      </c>
      <c r="J2022" s="398">
        <v>2</v>
      </c>
      <c r="K2022" s="531">
        <f>+SUM(B2027:B2074)</f>
        <v>4852900</v>
      </c>
      <c r="L2022" s="531"/>
      <c r="M2022" s="509" t="s">
        <v>1475</v>
      </c>
      <c r="N2022" s="509"/>
      <c r="O2022" s="509"/>
      <c r="P2022" s="509"/>
      <c r="Q2022" s="509"/>
      <c r="R2022" s="202"/>
    </row>
    <row r="2023" spans="1:18" x14ac:dyDescent="0.25">
      <c r="A2023" s="99"/>
      <c r="B2023" s="99"/>
      <c r="C2023" s="118"/>
      <c r="D2023" s="118"/>
      <c r="E2023" s="128"/>
      <c r="F2023" s="311"/>
      <c r="G2023" s="398"/>
      <c r="H2023" s="398"/>
      <c r="I2023" s="398"/>
      <c r="J2023" s="398"/>
      <c r="K2023" s="978"/>
      <c r="L2023" s="978"/>
      <c r="M2023" s="118"/>
      <c r="N2023" s="118"/>
      <c r="O2023" s="118"/>
      <c r="P2023" s="118"/>
      <c r="Q2023" s="118"/>
      <c r="R2023" s="202"/>
    </row>
    <row r="2024" spans="1:18" x14ac:dyDescent="0.25">
      <c r="A2024" s="831" t="s">
        <v>500</v>
      </c>
      <c r="B2024" s="831"/>
      <c r="C2024" s="831"/>
      <c r="D2024" s="831"/>
      <c r="E2024" s="831"/>
      <c r="F2024" s="831"/>
      <c r="G2024" s="831"/>
      <c r="H2024" s="831"/>
      <c r="I2024" s="831"/>
      <c r="J2024" s="831"/>
      <c r="K2024" s="831"/>
      <c r="L2024" s="831"/>
      <c r="M2024" s="979"/>
      <c r="N2024" s="979"/>
      <c r="O2024" s="979"/>
      <c r="P2024" s="979"/>
      <c r="Q2024" s="979"/>
      <c r="R2024" s="202"/>
    </row>
    <row r="2025" spans="1:18" ht="15" customHeight="1" x14ac:dyDescent="0.25">
      <c r="A2025" s="511" t="s">
        <v>244</v>
      </c>
      <c r="B2025" s="463" t="s">
        <v>447</v>
      </c>
      <c r="C2025" s="977" t="s">
        <v>29</v>
      </c>
      <c r="D2025" s="977"/>
      <c r="E2025" s="977"/>
      <c r="F2025" s="977"/>
      <c r="G2025" s="977" t="s">
        <v>448</v>
      </c>
      <c r="H2025" s="977"/>
      <c r="I2025" s="977"/>
      <c r="J2025" s="977"/>
      <c r="K2025" s="463" t="s">
        <v>449</v>
      </c>
      <c r="L2025" s="977" t="s">
        <v>501</v>
      </c>
      <c r="M2025" s="977"/>
      <c r="N2025" s="977"/>
      <c r="O2025" s="977"/>
      <c r="P2025" s="977"/>
      <c r="Q2025" s="977"/>
      <c r="R2025" s="202"/>
    </row>
    <row r="2026" spans="1:18" ht="65.25" customHeight="1" x14ac:dyDescent="0.25">
      <c r="A2026" s="555"/>
      <c r="B2026" s="534"/>
      <c r="C2026" s="378" t="s">
        <v>451</v>
      </c>
      <c r="D2026" s="90" t="s">
        <v>34</v>
      </c>
      <c r="E2026" s="90" t="s">
        <v>452</v>
      </c>
      <c r="F2026" s="90" t="s">
        <v>36</v>
      </c>
      <c r="G2026" s="90" t="s">
        <v>20</v>
      </c>
      <c r="H2026" s="90" t="s">
        <v>37</v>
      </c>
      <c r="I2026" s="90" t="s">
        <v>453</v>
      </c>
      <c r="J2026" s="90" t="s">
        <v>22</v>
      </c>
      <c r="K2026" s="463"/>
      <c r="L2026" s="140" t="s">
        <v>38</v>
      </c>
      <c r="M2026" s="140" t="s">
        <v>39</v>
      </c>
      <c r="N2026" s="140" t="s">
        <v>40</v>
      </c>
      <c r="O2026" s="140" t="s">
        <v>41</v>
      </c>
      <c r="P2026" s="140" t="s">
        <v>42</v>
      </c>
      <c r="Q2026" s="140" t="s">
        <v>43</v>
      </c>
      <c r="R2026" s="202"/>
    </row>
    <row r="2027" spans="1:18" ht="15.75" customHeight="1" x14ac:dyDescent="0.25">
      <c r="A2027" s="516" t="s">
        <v>1476</v>
      </c>
      <c r="B2027" s="531">
        <f>SUM(F2027:F2034)</f>
        <v>1666000</v>
      </c>
      <c r="C2027" s="270" t="s">
        <v>1477</v>
      </c>
      <c r="D2027" s="212">
        <v>12000</v>
      </c>
      <c r="E2027" s="210">
        <v>50</v>
      </c>
      <c r="F2027" s="210">
        <f>+D2027*E2027</f>
        <v>600000</v>
      </c>
      <c r="G2027" s="539"/>
      <c r="H2027" s="547" t="s">
        <v>1</v>
      </c>
      <c r="I2027" s="547" t="s">
        <v>1</v>
      </c>
      <c r="J2027" s="547" t="s">
        <v>1</v>
      </c>
      <c r="K2027" s="980" t="s">
        <v>247</v>
      </c>
      <c r="L2027" s="212">
        <v>13</v>
      </c>
      <c r="M2027" s="275" t="s">
        <v>183</v>
      </c>
      <c r="N2027" s="212">
        <v>2</v>
      </c>
      <c r="O2027" s="212">
        <v>2</v>
      </c>
      <c r="P2027" s="212">
        <v>1</v>
      </c>
      <c r="Q2027" s="212">
        <v>1</v>
      </c>
      <c r="R2027" s="202"/>
    </row>
    <row r="2028" spans="1:18" x14ac:dyDescent="0.25">
      <c r="A2028" s="516"/>
      <c r="B2028" s="531"/>
      <c r="C2028" s="270" t="s">
        <v>1478</v>
      </c>
      <c r="D2028" s="212">
        <v>12000</v>
      </c>
      <c r="E2028" s="210">
        <v>10</v>
      </c>
      <c r="F2028" s="210">
        <f t="shared" ref="F2028:F2057" si="124">+D2028*E2028</f>
        <v>120000</v>
      </c>
      <c r="G2028" s="539"/>
      <c r="H2028" s="547"/>
      <c r="I2028" s="547"/>
      <c r="J2028" s="547"/>
      <c r="K2028" s="980"/>
      <c r="L2028" s="212">
        <v>13</v>
      </c>
      <c r="M2028" s="275" t="s">
        <v>183</v>
      </c>
      <c r="N2028" s="212">
        <v>2</v>
      </c>
      <c r="O2028" s="212">
        <v>2</v>
      </c>
      <c r="P2028" s="212">
        <v>1</v>
      </c>
      <c r="Q2028" s="212">
        <v>1</v>
      </c>
      <c r="R2028" s="202"/>
    </row>
    <row r="2029" spans="1:18" x14ac:dyDescent="0.25">
      <c r="A2029" s="516"/>
      <c r="B2029" s="531"/>
      <c r="C2029" s="270" t="s">
        <v>1479</v>
      </c>
      <c r="D2029" s="212">
        <v>12000</v>
      </c>
      <c r="E2029" s="210">
        <v>10</v>
      </c>
      <c r="F2029" s="210">
        <f t="shared" si="124"/>
        <v>120000</v>
      </c>
      <c r="G2029" s="539"/>
      <c r="H2029" s="547"/>
      <c r="I2029" s="547"/>
      <c r="J2029" s="547"/>
      <c r="K2029" s="980"/>
      <c r="L2029" s="212">
        <v>13</v>
      </c>
      <c r="M2029" s="275" t="s">
        <v>183</v>
      </c>
      <c r="N2029" s="212">
        <v>2</v>
      </c>
      <c r="O2029" s="212">
        <v>2</v>
      </c>
      <c r="P2029" s="212">
        <v>1</v>
      </c>
      <c r="Q2029" s="212">
        <v>1</v>
      </c>
      <c r="R2029" s="202"/>
    </row>
    <row r="2030" spans="1:18" x14ac:dyDescent="0.25">
      <c r="A2030" s="516"/>
      <c r="B2030" s="531"/>
      <c r="C2030" s="270" t="s">
        <v>1480</v>
      </c>
      <c r="D2030" s="212">
        <v>12000</v>
      </c>
      <c r="E2030" s="210">
        <v>50</v>
      </c>
      <c r="F2030" s="210">
        <f t="shared" si="124"/>
        <v>600000</v>
      </c>
      <c r="G2030" s="539"/>
      <c r="H2030" s="547"/>
      <c r="I2030" s="547"/>
      <c r="J2030" s="547"/>
      <c r="K2030" s="980"/>
      <c r="L2030" s="212">
        <v>13</v>
      </c>
      <c r="M2030" s="275" t="s">
        <v>183</v>
      </c>
      <c r="N2030" s="212">
        <v>2</v>
      </c>
      <c r="O2030" s="212">
        <v>2</v>
      </c>
      <c r="P2030" s="212">
        <v>1</v>
      </c>
      <c r="Q2030" s="212">
        <v>1</v>
      </c>
      <c r="R2030" s="202"/>
    </row>
    <row r="2031" spans="1:18" x14ac:dyDescent="0.25">
      <c r="A2031" s="516"/>
      <c r="B2031" s="531"/>
      <c r="C2031" s="270" t="s">
        <v>1481</v>
      </c>
      <c r="D2031" s="212">
        <v>1000</v>
      </c>
      <c r="E2031" s="210">
        <v>100</v>
      </c>
      <c r="F2031" s="210">
        <f t="shared" si="124"/>
        <v>100000</v>
      </c>
      <c r="G2031" s="539"/>
      <c r="H2031" s="547"/>
      <c r="I2031" s="547"/>
      <c r="J2031" s="547"/>
      <c r="K2031" s="980"/>
      <c r="L2031" s="212">
        <v>13</v>
      </c>
      <c r="M2031" s="275" t="s">
        <v>183</v>
      </c>
      <c r="N2031" s="212">
        <v>2</v>
      </c>
      <c r="O2031" s="212">
        <v>2</v>
      </c>
      <c r="P2031" s="212">
        <v>1</v>
      </c>
      <c r="Q2031" s="212">
        <v>1</v>
      </c>
      <c r="R2031" s="202"/>
    </row>
    <row r="2032" spans="1:18" x14ac:dyDescent="0.25">
      <c r="A2032" s="516"/>
      <c r="B2032" s="531"/>
      <c r="C2032" s="270" t="s">
        <v>1482</v>
      </c>
      <c r="D2032" s="212">
        <v>10</v>
      </c>
      <c r="E2032" s="210">
        <v>3000</v>
      </c>
      <c r="F2032" s="210">
        <f t="shared" si="124"/>
        <v>30000</v>
      </c>
      <c r="G2032" s="539"/>
      <c r="H2032" s="547"/>
      <c r="I2032" s="547"/>
      <c r="J2032" s="547"/>
      <c r="K2032" s="980"/>
      <c r="L2032" s="212">
        <v>13</v>
      </c>
      <c r="M2032" s="275" t="s">
        <v>183</v>
      </c>
      <c r="N2032" s="212">
        <v>2</v>
      </c>
      <c r="O2032" s="212">
        <v>2</v>
      </c>
      <c r="P2032" s="212">
        <v>1</v>
      </c>
      <c r="Q2032" s="212">
        <v>1</v>
      </c>
      <c r="R2032" s="202"/>
    </row>
    <row r="2033" spans="1:18" x14ac:dyDescent="0.25">
      <c r="A2033" s="516"/>
      <c r="B2033" s="531"/>
      <c r="C2033" s="270" t="s">
        <v>1483</v>
      </c>
      <c r="D2033" s="212">
        <v>3</v>
      </c>
      <c r="E2033" s="210">
        <v>30000</v>
      </c>
      <c r="F2033" s="210">
        <f t="shared" si="124"/>
        <v>90000</v>
      </c>
      <c r="G2033" s="539"/>
      <c r="H2033" s="547"/>
      <c r="I2033" s="547"/>
      <c r="J2033" s="547"/>
      <c r="K2033" s="980"/>
      <c r="L2033" s="212">
        <v>13</v>
      </c>
      <c r="M2033" s="275" t="s">
        <v>183</v>
      </c>
      <c r="N2033" s="212">
        <v>2</v>
      </c>
      <c r="O2033" s="212">
        <v>2</v>
      </c>
      <c r="P2033" s="212">
        <v>1</v>
      </c>
      <c r="Q2033" s="212">
        <v>1</v>
      </c>
      <c r="R2033" s="202"/>
    </row>
    <row r="2034" spans="1:18" ht="126" customHeight="1" x14ac:dyDescent="0.25">
      <c r="A2034" s="516"/>
      <c r="B2034" s="531"/>
      <c r="C2034" s="270" t="s">
        <v>1484</v>
      </c>
      <c r="D2034" s="212">
        <v>30</v>
      </c>
      <c r="E2034" s="210">
        <v>200</v>
      </c>
      <c r="F2034" s="210">
        <f t="shared" si="124"/>
        <v>6000</v>
      </c>
      <c r="G2034" s="539"/>
      <c r="H2034" s="547"/>
      <c r="I2034" s="547"/>
      <c r="J2034" s="547"/>
      <c r="K2034" s="980"/>
      <c r="L2034" s="212">
        <v>13</v>
      </c>
      <c r="M2034" s="275" t="s">
        <v>183</v>
      </c>
      <c r="N2034" s="212">
        <v>2</v>
      </c>
      <c r="O2034" s="212">
        <v>4</v>
      </c>
      <c r="P2034" s="212">
        <v>1</v>
      </c>
      <c r="Q2034" s="212">
        <v>1</v>
      </c>
      <c r="R2034" s="202"/>
    </row>
    <row r="2035" spans="1:18" ht="40.5" customHeight="1" x14ac:dyDescent="0.25">
      <c r="A2035" s="220" t="s">
        <v>1485</v>
      </c>
      <c r="B2035" s="164">
        <f>SUM(F2035)</f>
        <v>60000</v>
      </c>
      <c r="C2035" s="222" t="s">
        <v>621</v>
      </c>
      <c r="D2035" s="128">
        <v>1</v>
      </c>
      <c r="E2035" s="223">
        <v>60000</v>
      </c>
      <c r="F2035" s="223">
        <f t="shared" si="124"/>
        <v>60000</v>
      </c>
      <c r="G2035" s="224" t="s">
        <v>1</v>
      </c>
      <c r="H2035" s="379"/>
      <c r="I2035" s="379"/>
      <c r="J2035" s="379"/>
      <c r="K2035" s="358" t="s">
        <v>247</v>
      </c>
      <c r="L2035" s="212">
        <v>13</v>
      </c>
      <c r="M2035" s="275" t="s">
        <v>183</v>
      </c>
      <c r="N2035" s="212">
        <v>6</v>
      </c>
      <c r="O2035" s="212">
        <v>1</v>
      </c>
      <c r="P2035" s="212">
        <v>3</v>
      </c>
      <c r="Q2035" s="212">
        <v>1</v>
      </c>
      <c r="R2035" s="202"/>
    </row>
    <row r="2036" spans="1:18" ht="15" customHeight="1" x14ac:dyDescent="0.25">
      <c r="A2036" s="516" t="s">
        <v>1486</v>
      </c>
      <c r="B2036" s="528">
        <f>SUM(F2036:F2038)</f>
        <v>48000</v>
      </c>
      <c r="C2036" s="222" t="s">
        <v>85</v>
      </c>
      <c r="D2036" s="128">
        <f>6*2</f>
        <v>12</v>
      </c>
      <c r="E2036" s="223">
        <v>250</v>
      </c>
      <c r="F2036" s="223">
        <f t="shared" si="124"/>
        <v>3000</v>
      </c>
      <c r="G2036" s="981" t="s">
        <v>1</v>
      </c>
      <c r="H2036" s="982" t="s">
        <v>1</v>
      </c>
      <c r="I2036" s="982" t="s">
        <v>1</v>
      </c>
      <c r="J2036" s="982"/>
      <c r="K2036" s="560" t="s">
        <v>247</v>
      </c>
      <c r="L2036" s="212">
        <v>13</v>
      </c>
      <c r="M2036" s="275" t="s">
        <v>183</v>
      </c>
      <c r="N2036" s="212">
        <v>3</v>
      </c>
      <c r="O2036" s="212">
        <v>7</v>
      </c>
      <c r="P2036" s="212">
        <v>1</v>
      </c>
      <c r="Q2036" s="212">
        <v>2</v>
      </c>
      <c r="R2036" s="202"/>
    </row>
    <row r="2037" spans="1:18" x14ac:dyDescent="0.25">
      <c r="A2037" s="516"/>
      <c r="B2037" s="528"/>
      <c r="C2037" s="222" t="s">
        <v>81</v>
      </c>
      <c r="D2037" s="128">
        <v>100</v>
      </c>
      <c r="E2037" s="223">
        <v>350</v>
      </c>
      <c r="F2037" s="223">
        <f t="shared" si="124"/>
        <v>35000</v>
      </c>
      <c r="G2037" s="981"/>
      <c r="H2037" s="982"/>
      <c r="I2037" s="982"/>
      <c r="J2037" s="982"/>
      <c r="K2037" s="560"/>
      <c r="L2037" s="212">
        <v>13</v>
      </c>
      <c r="M2037" s="275" t="s">
        <v>183</v>
      </c>
      <c r="N2037" s="212">
        <v>3</v>
      </c>
      <c r="O2037" s="212">
        <v>1</v>
      </c>
      <c r="P2037" s="212">
        <v>1</v>
      </c>
      <c r="Q2037" s="212">
        <v>1</v>
      </c>
      <c r="R2037" s="202"/>
    </row>
    <row r="2038" spans="1:18" x14ac:dyDescent="0.25">
      <c r="A2038" s="516"/>
      <c r="B2038" s="528"/>
      <c r="C2038" s="222" t="s">
        <v>1487</v>
      </c>
      <c r="D2038" s="128">
        <v>100</v>
      </c>
      <c r="E2038" s="223">
        <v>100</v>
      </c>
      <c r="F2038" s="223">
        <f t="shared" si="124"/>
        <v>10000</v>
      </c>
      <c r="G2038" s="981"/>
      <c r="H2038" s="982"/>
      <c r="I2038" s="982"/>
      <c r="J2038" s="982"/>
      <c r="K2038" s="560"/>
      <c r="L2038" s="212">
        <v>13</v>
      </c>
      <c r="M2038" s="275" t="s">
        <v>183</v>
      </c>
      <c r="N2038" s="128">
        <v>3</v>
      </c>
      <c r="O2038" s="128">
        <v>9</v>
      </c>
      <c r="P2038" s="128">
        <v>2</v>
      </c>
      <c r="Q2038" s="128">
        <v>1</v>
      </c>
      <c r="R2038" s="202"/>
    </row>
    <row r="2039" spans="1:18" ht="15" customHeight="1" x14ac:dyDescent="0.25">
      <c r="A2039" s="494" t="s">
        <v>1488</v>
      </c>
      <c r="B2039" s="531">
        <f>SUM(F2039:F2044)</f>
        <v>742600</v>
      </c>
      <c r="C2039" s="99" t="s">
        <v>1477</v>
      </c>
      <c r="D2039" s="128">
        <v>10000</v>
      </c>
      <c r="E2039" s="210">
        <v>50</v>
      </c>
      <c r="F2039" s="223">
        <f t="shared" si="124"/>
        <v>500000</v>
      </c>
      <c r="G2039" s="768" t="s">
        <v>1</v>
      </c>
      <c r="H2039" s="768" t="s">
        <v>1</v>
      </c>
      <c r="I2039" s="768" t="s">
        <v>1</v>
      </c>
      <c r="J2039" s="768" t="s">
        <v>1</v>
      </c>
      <c r="K2039" s="509" t="s">
        <v>247</v>
      </c>
      <c r="L2039" s="212">
        <v>13</v>
      </c>
      <c r="M2039" s="275" t="s">
        <v>183</v>
      </c>
      <c r="N2039" s="212">
        <v>2</v>
      </c>
      <c r="O2039" s="212">
        <v>2</v>
      </c>
      <c r="P2039" s="212">
        <v>1</v>
      </c>
      <c r="Q2039" s="212">
        <v>1</v>
      </c>
      <c r="R2039" s="202"/>
    </row>
    <row r="2040" spans="1:18" x14ac:dyDescent="0.25">
      <c r="A2040" s="494"/>
      <c r="B2040" s="531"/>
      <c r="C2040" s="99" t="s">
        <v>1478</v>
      </c>
      <c r="D2040" s="128">
        <v>10000</v>
      </c>
      <c r="E2040" s="210">
        <v>10</v>
      </c>
      <c r="F2040" s="223">
        <f t="shared" si="124"/>
        <v>100000</v>
      </c>
      <c r="G2040" s="768"/>
      <c r="H2040" s="768"/>
      <c r="I2040" s="768"/>
      <c r="J2040" s="768"/>
      <c r="K2040" s="509"/>
      <c r="L2040" s="212">
        <v>13</v>
      </c>
      <c r="M2040" s="275" t="s">
        <v>183</v>
      </c>
      <c r="N2040" s="212">
        <v>2</v>
      </c>
      <c r="O2040" s="212">
        <v>2</v>
      </c>
      <c r="P2040" s="212">
        <v>1</v>
      </c>
      <c r="Q2040" s="212">
        <v>1</v>
      </c>
      <c r="R2040" s="202"/>
    </row>
    <row r="2041" spans="1:18" x14ac:dyDescent="0.25">
      <c r="A2041" s="494"/>
      <c r="B2041" s="531"/>
      <c r="C2041" s="99" t="s">
        <v>1479</v>
      </c>
      <c r="D2041" s="128">
        <v>10000</v>
      </c>
      <c r="E2041" s="210">
        <v>10</v>
      </c>
      <c r="F2041" s="223">
        <f t="shared" si="124"/>
        <v>100000</v>
      </c>
      <c r="G2041" s="768"/>
      <c r="H2041" s="768"/>
      <c r="I2041" s="768"/>
      <c r="J2041" s="768"/>
      <c r="K2041" s="509"/>
      <c r="L2041" s="212">
        <v>13</v>
      </c>
      <c r="M2041" s="275" t="s">
        <v>183</v>
      </c>
      <c r="N2041" s="212">
        <v>2</v>
      </c>
      <c r="O2041" s="212">
        <v>2</v>
      </c>
      <c r="P2041" s="212">
        <v>1</v>
      </c>
      <c r="Q2041" s="212">
        <v>1</v>
      </c>
      <c r="R2041" s="202"/>
    </row>
    <row r="2042" spans="1:18" x14ac:dyDescent="0.25">
      <c r="A2042" s="494"/>
      <c r="B2042" s="531"/>
      <c r="C2042" s="99" t="s">
        <v>1480</v>
      </c>
      <c r="D2042" s="128">
        <v>500</v>
      </c>
      <c r="E2042" s="210">
        <v>50</v>
      </c>
      <c r="F2042" s="223">
        <f t="shared" si="124"/>
        <v>25000</v>
      </c>
      <c r="G2042" s="768"/>
      <c r="H2042" s="768"/>
      <c r="I2042" s="768"/>
      <c r="J2042" s="768"/>
      <c r="K2042" s="509"/>
      <c r="L2042" s="212">
        <v>13</v>
      </c>
      <c r="M2042" s="275" t="s">
        <v>183</v>
      </c>
      <c r="N2042" s="212">
        <v>2</v>
      </c>
      <c r="O2042" s="212">
        <v>2</v>
      </c>
      <c r="P2042" s="212">
        <v>1</v>
      </c>
      <c r="Q2042" s="212">
        <v>1</v>
      </c>
      <c r="R2042" s="202"/>
    </row>
    <row r="2043" spans="1:18" x14ac:dyDescent="0.25">
      <c r="A2043" s="494"/>
      <c r="B2043" s="531"/>
      <c r="C2043" s="99" t="s">
        <v>1489</v>
      </c>
      <c r="D2043" s="128">
        <v>52</v>
      </c>
      <c r="E2043" s="223">
        <v>50</v>
      </c>
      <c r="F2043" s="223">
        <f t="shared" si="124"/>
        <v>2600</v>
      </c>
      <c r="G2043" s="768"/>
      <c r="H2043" s="768"/>
      <c r="I2043" s="768"/>
      <c r="J2043" s="768"/>
      <c r="K2043" s="509"/>
      <c r="L2043" s="212">
        <v>13</v>
      </c>
      <c r="M2043" s="275" t="s">
        <v>183</v>
      </c>
      <c r="N2043" s="212">
        <v>2</v>
      </c>
      <c r="O2043" s="212">
        <v>2</v>
      </c>
      <c r="P2043" s="212">
        <v>1</v>
      </c>
      <c r="Q2043" s="212">
        <v>1</v>
      </c>
      <c r="R2043" s="202"/>
    </row>
    <row r="2044" spans="1:18" x14ac:dyDescent="0.25">
      <c r="A2044" s="494"/>
      <c r="B2044" s="531"/>
      <c r="C2044" s="99" t="s">
        <v>1482</v>
      </c>
      <c r="D2044" s="128">
        <v>5</v>
      </c>
      <c r="E2044" s="223">
        <v>3000</v>
      </c>
      <c r="F2044" s="223">
        <f t="shared" si="124"/>
        <v>15000</v>
      </c>
      <c r="G2044" s="768"/>
      <c r="H2044" s="768"/>
      <c r="I2044" s="768"/>
      <c r="J2044" s="768"/>
      <c r="K2044" s="509"/>
      <c r="L2044" s="212">
        <v>13</v>
      </c>
      <c r="M2044" s="275" t="s">
        <v>183</v>
      </c>
      <c r="N2044" s="212">
        <v>2</v>
      </c>
      <c r="O2044" s="212">
        <v>2</v>
      </c>
      <c r="P2044" s="212">
        <v>1</v>
      </c>
      <c r="Q2044" s="212">
        <v>1</v>
      </c>
      <c r="R2044" s="149"/>
    </row>
    <row r="2045" spans="1:18" ht="15.75" customHeight="1" x14ac:dyDescent="0.25">
      <c r="A2045" s="516" t="s">
        <v>1490</v>
      </c>
      <c r="B2045" s="547">
        <f>SUM(F2045:F2051)</f>
        <v>126150</v>
      </c>
      <c r="C2045" s="220" t="s">
        <v>1491</v>
      </c>
      <c r="D2045" s="212">
        <v>3</v>
      </c>
      <c r="E2045" s="210">
        <v>250</v>
      </c>
      <c r="F2045" s="210">
        <f t="shared" si="124"/>
        <v>750</v>
      </c>
      <c r="G2045" s="612"/>
      <c r="H2045" s="983" t="s">
        <v>1</v>
      </c>
      <c r="I2045" s="984" t="s">
        <v>1</v>
      </c>
      <c r="J2045" s="985" t="s">
        <v>1</v>
      </c>
      <c r="K2045" s="509"/>
      <c r="L2045" s="212">
        <v>13</v>
      </c>
      <c r="M2045" s="275" t="s">
        <v>183</v>
      </c>
      <c r="N2045" s="212">
        <v>3</v>
      </c>
      <c r="O2045" s="212">
        <v>9</v>
      </c>
      <c r="P2045" s="212">
        <v>2</v>
      </c>
      <c r="Q2045" s="128">
        <v>1</v>
      </c>
      <c r="R2045" s="202"/>
    </row>
    <row r="2046" spans="1:18" x14ac:dyDescent="0.25">
      <c r="A2046" s="516"/>
      <c r="B2046" s="547"/>
      <c r="C2046" s="220" t="s">
        <v>1492</v>
      </c>
      <c r="D2046" s="212">
        <v>1</v>
      </c>
      <c r="E2046" s="245">
        <v>400</v>
      </c>
      <c r="F2046" s="210">
        <f t="shared" si="124"/>
        <v>400</v>
      </c>
      <c r="G2046" s="612"/>
      <c r="H2046" s="983"/>
      <c r="I2046" s="984"/>
      <c r="J2046" s="985"/>
      <c r="K2046" s="509"/>
      <c r="L2046" s="212">
        <v>13</v>
      </c>
      <c r="M2046" s="275" t="s">
        <v>183</v>
      </c>
      <c r="N2046" s="212">
        <v>3</v>
      </c>
      <c r="O2046" s="212">
        <v>9</v>
      </c>
      <c r="P2046" s="212">
        <v>2</v>
      </c>
      <c r="Q2046" s="128">
        <v>1</v>
      </c>
      <c r="R2046" s="202"/>
    </row>
    <row r="2047" spans="1:18" x14ac:dyDescent="0.25">
      <c r="A2047" s="516"/>
      <c r="B2047" s="547"/>
      <c r="C2047" s="231" t="s">
        <v>613</v>
      </c>
      <c r="D2047" s="343">
        <v>1</v>
      </c>
      <c r="E2047" s="229">
        <v>30000</v>
      </c>
      <c r="F2047" s="210">
        <f t="shared" si="124"/>
        <v>30000</v>
      </c>
      <c r="G2047" s="612"/>
      <c r="H2047" s="983"/>
      <c r="I2047" s="984"/>
      <c r="J2047" s="985"/>
      <c r="K2047" s="509"/>
      <c r="L2047" s="212">
        <v>13</v>
      </c>
      <c r="M2047" s="275" t="s">
        <v>183</v>
      </c>
      <c r="N2047" s="212">
        <v>6</v>
      </c>
      <c r="O2047" s="212">
        <v>1</v>
      </c>
      <c r="P2047" s="212">
        <v>3</v>
      </c>
      <c r="Q2047" s="212">
        <v>1</v>
      </c>
      <c r="R2047" s="202"/>
    </row>
    <row r="2048" spans="1:18" s="107" customFormat="1" x14ac:dyDescent="0.25">
      <c r="A2048" s="516"/>
      <c r="B2048" s="547"/>
      <c r="C2048" s="231" t="s">
        <v>81</v>
      </c>
      <c r="D2048" s="343">
        <v>120</v>
      </c>
      <c r="E2048" s="229">
        <v>350</v>
      </c>
      <c r="F2048" s="223">
        <f t="shared" si="124"/>
        <v>42000</v>
      </c>
      <c r="G2048" s="612"/>
      <c r="H2048" s="983"/>
      <c r="I2048" s="984"/>
      <c r="J2048" s="985"/>
      <c r="K2048" s="509"/>
      <c r="L2048" s="212">
        <v>13</v>
      </c>
      <c r="M2048" s="275" t="s">
        <v>183</v>
      </c>
      <c r="N2048" s="226">
        <v>3</v>
      </c>
      <c r="O2048" s="226">
        <v>1</v>
      </c>
      <c r="P2048" s="226">
        <v>1</v>
      </c>
      <c r="Q2048" s="226">
        <v>1</v>
      </c>
      <c r="R2048" s="264"/>
    </row>
    <row r="2049" spans="1:18" s="107" customFormat="1" x14ac:dyDescent="0.25">
      <c r="A2049" s="516"/>
      <c r="B2049" s="547"/>
      <c r="C2049" s="231" t="s">
        <v>85</v>
      </c>
      <c r="D2049" s="343">
        <v>100</v>
      </c>
      <c r="E2049" s="229">
        <v>200</v>
      </c>
      <c r="F2049" s="223">
        <f t="shared" si="124"/>
        <v>20000</v>
      </c>
      <c r="G2049" s="612"/>
      <c r="H2049" s="983"/>
      <c r="I2049" s="984"/>
      <c r="J2049" s="985"/>
      <c r="K2049" s="509"/>
      <c r="L2049" s="212">
        <v>13</v>
      </c>
      <c r="M2049" s="275" t="s">
        <v>183</v>
      </c>
      <c r="N2049" s="226">
        <v>3</v>
      </c>
      <c r="O2049" s="226">
        <v>7</v>
      </c>
      <c r="P2049" s="226">
        <v>1</v>
      </c>
      <c r="Q2049" s="226">
        <v>2</v>
      </c>
      <c r="R2049" s="264"/>
    </row>
    <row r="2050" spans="1:18" s="107" customFormat="1" x14ac:dyDescent="0.25">
      <c r="A2050" s="516"/>
      <c r="B2050" s="547"/>
      <c r="C2050" s="270" t="s">
        <v>340</v>
      </c>
      <c r="D2050" s="212">
        <v>6</v>
      </c>
      <c r="E2050" s="210">
        <v>3000</v>
      </c>
      <c r="F2050" s="223">
        <f t="shared" si="124"/>
        <v>18000</v>
      </c>
      <c r="G2050" s="612"/>
      <c r="H2050" s="983"/>
      <c r="I2050" s="984"/>
      <c r="J2050" s="985"/>
      <c r="K2050" s="509"/>
      <c r="L2050" s="212">
        <v>13</v>
      </c>
      <c r="M2050" s="275" t="s">
        <v>183</v>
      </c>
      <c r="N2050" s="226">
        <v>2</v>
      </c>
      <c r="O2050" s="226">
        <v>3</v>
      </c>
      <c r="P2050" s="226">
        <v>1</v>
      </c>
      <c r="Q2050" s="226">
        <v>1</v>
      </c>
      <c r="R2050" s="264"/>
    </row>
    <row r="2051" spans="1:18" s="107" customFormat="1" x14ac:dyDescent="0.25">
      <c r="A2051" s="516"/>
      <c r="B2051" s="547"/>
      <c r="C2051" s="270" t="s">
        <v>341</v>
      </c>
      <c r="D2051" s="212">
        <v>6</v>
      </c>
      <c r="E2051" s="210">
        <v>2500</v>
      </c>
      <c r="F2051" s="223">
        <f t="shared" si="124"/>
        <v>15000</v>
      </c>
      <c r="G2051" s="612"/>
      <c r="H2051" s="983"/>
      <c r="I2051" s="984"/>
      <c r="J2051" s="985"/>
      <c r="K2051" s="509"/>
      <c r="L2051" s="212">
        <v>13</v>
      </c>
      <c r="M2051" s="275" t="s">
        <v>183</v>
      </c>
      <c r="N2051" s="226">
        <v>2</v>
      </c>
      <c r="O2051" s="226">
        <v>3</v>
      </c>
      <c r="P2051" s="226">
        <v>1</v>
      </c>
      <c r="Q2051" s="226">
        <v>1</v>
      </c>
      <c r="R2051" s="264"/>
    </row>
    <row r="2052" spans="1:18" s="107" customFormat="1" ht="15.75" customHeight="1" x14ac:dyDescent="0.25">
      <c r="A2052" s="496" t="s">
        <v>1493</v>
      </c>
      <c r="B2052" s="547">
        <f>SUM(F2052:F2061)</f>
        <v>77800</v>
      </c>
      <c r="C2052" s="270" t="s">
        <v>1494</v>
      </c>
      <c r="D2052" s="212">
        <v>3</v>
      </c>
      <c r="E2052" s="210">
        <v>250</v>
      </c>
      <c r="F2052" s="210">
        <f t="shared" si="124"/>
        <v>750</v>
      </c>
      <c r="G2052" s="539"/>
      <c r="H2052" s="986" t="s">
        <v>1</v>
      </c>
      <c r="I2052" s="986" t="s">
        <v>1</v>
      </c>
      <c r="J2052" s="986" t="s">
        <v>1</v>
      </c>
      <c r="K2052" s="560" t="s">
        <v>247</v>
      </c>
      <c r="L2052" s="212">
        <v>13</v>
      </c>
      <c r="M2052" s="275" t="s">
        <v>183</v>
      </c>
      <c r="N2052" s="212">
        <v>3</v>
      </c>
      <c r="O2052" s="212">
        <v>9</v>
      </c>
      <c r="P2052" s="212">
        <v>2</v>
      </c>
      <c r="Q2052" s="128">
        <v>1</v>
      </c>
      <c r="R2052" s="264"/>
    </row>
    <row r="2053" spans="1:18" s="107" customFormat="1" x14ac:dyDescent="0.25">
      <c r="A2053" s="496"/>
      <c r="B2053" s="547"/>
      <c r="C2053" s="270" t="s">
        <v>1495</v>
      </c>
      <c r="D2053" s="212">
        <v>1</v>
      </c>
      <c r="E2053" s="210">
        <v>400</v>
      </c>
      <c r="F2053" s="210">
        <f t="shared" si="124"/>
        <v>400</v>
      </c>
      <c r="G2053" s="539"/>
      <c r="H2053" s="986"/>
      <c r="I2053" s="986"/>
      <c r="J2053" s="986"/>
      <c r="K2053" s="560"/>
      <c r="L2053" s="212">
        <v>13</v>
      </c>
      <c r="M2053" s="275" t="s">
        <v>183</v>
      </c>
      <c r="N2053" s="212">
        <v>3</v>
      </c>
      <c r="O2053" s="212">
        <v>9</v>
      </c>
      <c r="P2053" s="212">
        <v>2</v>
      </c>
      <c r="Q2053" s="128">
        <v>1</v>
      </c>
      <c r="R2053" s="264"/>
    </row>
    <row r="2054" spans="1:18" s="107" customFormat="1" ht="28.9" customHeight="1" x14ac:dyDescent="0.25">
      <c r="A2054" s="496"/>
      <c r="B2054" s="547"/>
      <c r="C2054" s="270" t="s">
        <v>319</v>
      </c>
      <c r="D2054" s="212">
        <v>100</v>
      </c>
      <c r="E2054" s="210">
        <v>90</v>
      </c>
      <c r="F2054" s="210">
        <f t="shared" si="124"/>
        <v>9000</v>
      </c>
      <c r="G2054" s="539"/>
      <c r="H2054" s="986"/>
      <c r="I2054" s="986"/>
      <c r="J2054" s="986"/>
      <c r="K2054" s="560"/>
      <c r="L2054" s="212">
        <v>13</v>
      </c>
      <c r="M2054" s="275" t="s">
        <v>183</v>
      </c>
      <c r="N2054" s="212">
        <v>3</v>
      </c>
      <c r="O2054" s="212">
        <v>9</v>
      </c>
      <c r="P2054" s="212">
        <v>2</v>
      </c>
      <c r="Q2054" s="128">
        <v>1</v>
      </c>
      <c r="R2054" s="264"/>
    </row>
    <row r="2055" spans="1:18" s="107" customFormat="1" ht="28.9" customHeight="1" x14ac:dyDescent="0.25">
      <c r="A2055" s="496"/>
      <c r="B2055" s="547"/>
      <c r="C2055" s="270" t="s">
        <v>1496</v>
      </c>
      <c r="D2055" s="212">
        <v>3</v>
      </c>
      <c r="E2055" s="210">
        <v>4000</v>
      </c>
      <c r="F2055" s="210">
        <f t="shared" si="124"/>
        <v>12000</v>
      </c>
      <c r="G2055" s="539"/>
      <c r="H2055" s="986"/>
      <c r="I2055" s="986"/>
      <c r="J2055" s="986"/>
      <c r="K2055" s="560"/>
      <c r="L2055" s="212">
        <v>13</v>
      </c>
      <c r="M2055" s="275" t="s">
        <v>183</v>
      </c>
      <c r="N2055" s="212">
        <v>3</v>
      </c>
      <c r="O2055" s="212">
        <v>9</v>
      </c>
      <c r="P2055" s="212">
        <v>2</v>
      </c>
      <c r="Q2055" s="128">
        <v>1</v>
      </c>
      <c r="R2055" s="264"/>
    </row>
    <row r="2056" spans="1:18" s="107" customFormat="1" ht="28.9" customHeight="1" x14ac:dyDescent="0.25">
      <c r="A2056" s="496"/>
      <c r="B2056" s="547"/>
      <c r="C2056" s="270" t="s">
        <v>150</v>
      </c>
      <c r="D2056" s="212">
        <v>30</v>
      </c>
      <c r="E2056" s="210">
        <v>25</v>
      </c>
      <c r="F2056" s="210">
        <f t="shared" si="124"/>
        <v>750</v>
      </c>
      <c r="G2056" s="539"/>
      <c r="H2056" s="986"/>
      <c r="I2056" s="986"/>
      <c r="J2056" s="986"/>
      <c r="K2056" s="560"/>
      <c r="L2056" s="212">
        <v>13</v>
      </c>
      <c r="M2056" s="275" t="s">
        <v>183</v>
      </c>
      <c r="N2056" s="212">
        <v>3</v>
      </c>
      <c r="O2056" s="212">
        <v>9</v>
      </c>
      <c r="P2056" s="212">
        <v>2</v>
      </c>
      <c r="Q2056" s="128">
        <v>1</v>
      </c>
      <c r="R2056" s="264"/>
    </row>
    <row r="2057" spans="1:18" s="107" customFormat="1" ht="28.9" customHeight="1" x14ac:dyDescent="0.25">
      <c r="A2057" s="496"/>
      <c r="B2057" s="547"/>
      <c r="C2057" s="270" t="s">
        <v>1497</v>
      </c>
      <c r="D2057" s="212">
        <v>30</v>
      </c>
      <c r="E2057" s="210">
        <v>30</v>
      </c>
      <c r="F2057" s="210">
        <f t="shared" si="124"/>
        <v>900</v>
      </c>
      <c r="G2057" s="539"/>
      <c r="H2057" s="986"/>
      <c r="I2057" s="986"/>
      <c r="J2057" s="986"/>
      <c r="K2057" s="560"/>
      <c r="L2057" s="212">
        <v>13</v>
      </c>
      <c r="M2057" s="275" t="s">
        <v>183</v>
      </c>
      <c r="N2057" s="212">
        <v>3</v>
      </c>
      <c r="O2057" s="212">
        <v>9</v>
      </c>
      <c r="P2057" s="212">
        <v>2</v>
      </c>
      <c r="Q2057" s="128">
        <v>1</v>
      </c>
      <c r="R2057" s="264"/>
    </row>
    <row r="2058" spans="1:18" s="107" customFormat="1" ht="63" customHeight="1" x14ac:dyDescent="0.25">
      <c r="A2058" s="496"/>
      <c r="B2058" s="547"/>
      <c r="C2058" s="270" t="s">
        <v>1498</v>
      </c>
      <c r="D2058" s="128">
        <v>3</v>
      </c>
      <c r="E2058" s="223"/>
      <c r="F2058" s="223"/>
      <c r="G2058" s="539"/>
      <c r="H2058" s="986"/>
      <c r="I2058" s="986"/>
      <c r="J2058" s="986"/>
      <c r="K2058" s="560"/>
      <c r="L2058" s="212">
        <v>13</v>
      </c>
      <c r="M2058" s="275" t="s">
        <v>183</v>
      </c>
      <c r="N2058" s="212">
        <v>2</v>
      </c>
      <c r="O2058" s="212">
        <v>5</v>
      </c>
      <c r="P2058" s="212">
        <v>3</v>
      </c>
      <c r="Q2058" s="212">
        <v>2</v>
      </c>
      <c r="R2058" s="264"/>
    </row>
    <row r="2059" spans="1:18" s="107" customFormat="1" x14ac:dyDescent="0.25">
      <c r="A2059" s="496"/>
      <c r="B2059" s="547"/>
      <c r="C2059" s="231" t="s">
        <v>340</v>
      </c>
      <c r="D2059" s="343">
        <v>3</v>
      </c>
      <c r="E2059" s="229">
        <v>3000</v>
      </c>
      <c r="F2059" s="210">
        <f t="shared" ref="F2059:F2063" si="125">+D2059*E2059</f>
        <v>9000</v>
      </c>
      <c r="G2059" s="539"/>
      <c r="H2059" s="986"/>
      <c r="I2059" s="986"/>
      <c r="J2059" s="986"/>
      <c r="K2059" s="560"/>
      <c r="L2059" s="212">
        <v>13</v>
      </c>
      <c r="M2059" s="275" t="s">
        <v>183</v>
      </c>
      <c r="N2059" s="212">
        <v>2</v>
      </c>
      <c r="O2059" s="212">
        <v>3</v>
      </c>
      <c r="P2059" s="212">
        <v>1</v>
      </c>
      <c r="Q2059" s="212">
        <v>1</v>
      </c>
      <c r="R2059" s="264"/>
    </row>
    <row r="2060" spans="1:18" s="107" customFormat="1" x14ac:dyDescent="0.25">
      <c r="A2060" s="496"/>
      <c r="B2060" s="547"/>
      <c r="C2060" s="231" t="s">
        <v>1499</v>
      </c>
      <c r="D2060" s="343">
        <v>3</v>
      </c>
      <c r="E2060" s="229">
        <v>2500</v>
      </c>
      <c r="F2060" s="210">
        <f t="shared" si="125"/>
        <v>7500</v>
      </c>
      <c r="G2060" s="539"/>
      <c r="H2060" s="986"/>
      <c r="I2060" s="986"/>
      <c r="J2060" s="986"/>
      <c r="K2060" s="560"/>
      <c r="L2060" s="212">
        <v>13</v>
      </c>
      <c r="M2060" s="275" t="s">
        <v>183</v>
      </c>
      <c r="N2060" s="212">
        <v>2</v>
      </c>
      <c r="O2060" s="212">
        <v>3</v>
      </c>
      <c r="P2060" s="212">
        <v>1</v>
      </c>
      <c r="Q2060" s="212">
        <v>1</v>
      </c>
      <c r="R2060" s="264"/>
    </row>
    <row r="2061" spans="1:18" s="321" customFormat="1" ht="27.6" customHeight="1" x14ac:dyDescent="0.25">
      <c r="A2061" s="496"/>
      <c r="B2061" s="547"/>
      <c r="C2061" s="231" t="s">
        <v>85</v>
      </c>
      <c r="D2061" s="94">
        <v>150</v>
      </c>
      <c r="E2061" s="61">
        <v>250</v>
      </c>
      <c r="F2061" s="210">
        <f t="shared" si="125"/>
        <v>37500</v>
      </c>
      <c r="G2061" s="539"/>
      <c r="H2061" s="986"/>
      <c r="I2061" s="986"/>
      <c r="J2061" s="986"/>
      <c r="K2061" s="560"/>
      <c r="L2061" s="212">
        <v>13</v>
      </c>
      <c r="M2061" s="275" t="s">
        <v>183</v>
      </c>
      <c r="N2061" s="358">
        <v>3</v>
      </c>
      <c r="O2061" s="358">
        <v>7</v>
      </c>
      <c r="P2061" s="358">
        <v>1</v>
      </c>
      <c r="Q2061" s="358">
        <v>2</v>
      </c>
      <c r="R2061" s="267"/>
    </row>
    <row r="2062" spans="1:18" s="321" customFormat="1" ht="24" customHeight="1" x14ac:dyDescent="0.25">
      <c r="A2062" s="496" t="s">
        <v>1500</v>
      </c>
      <c r="B2062" s="547">
        <f>SUM(F2062:F2065)</f>
        <v>57000</v>
      </c>
      <c r="C2062" s="231" t="s">
        <v>85</v>
      </c>
      <c r="D2062" s="94">
        <v>150</v>
      </c>
      <c r="E2062" s="61">
        <v>200</v>
      </c>
      <c r="F2062" s="210">
        <f t="shared" si="125"/>
        <v>30000</v>
      </c>
      <c r="G2062" s="539"/>
      <c r="H2062" s="987" t="s">
        <v>1</v>
      </c>
      <c r="I2062" s="987" t="s">
        <v>1</v>
      </c>
      <c r="J2062" s="987" t="s">
        <v>1</v>
      </c>
      <c r="K2062" s="560" t="s">
        <v>247</v>
      </c>
      <c r="L2062" s="212">
        <v>13</v>
      </c>
      <c r="M2062" s="275" t="s">
        <v>183</v>
      </c>
      <c r="N2062" s="358">
        <v>3</v>
      </c>
      <c r="O2062" s="358">
        <v>7</v>
      </c>
      <c r="P2062" s="358">
        <v>1</v>
      </c>
      <c r="Q2062" s="358">
        <v>2</v>
      </c>
      <c r="R2062" s="267"/>
    </row>
    <row r="2063" spans="1:18" s="321" customFormat="1" ht="21.75" customHeight="1" x14ac:dyDescent="0.25">
      <c r="A2063" s="496"/>
      <c r="B2063" s="547"/>
      <c r="C2063" s="220" t="s">
        <v>81</v>
      </c>
      <c r="D2063" s="212">
        <v>60</v>
      </c>
      <c r="E2063" s="210">
        <v>350</v>
      </c>
      <c r="F2063" s="210">
        <f t="shared" si="125"/>
        <v>21000</v>
      </c>
      <c r="G2063" s="539"/>
      <c r="H2063" s="987"/>
      <c r="I2063" s="987"/>
      <c r="J2063" s="987"/>
      <c r="K2063" s="560"/>
      <c r="L2063" s="212">
        <v>13</v>
      </c>
      <c r="M2063" s="275" t="s">
        <v>183</v>
      </c>
      <c r="N2063" s="226">
        <v>3</v>
      </c>
      <c r="O2063" s="226">
        <v>1</v>
      </c>
      <c r="P2063" s="226">
        <v>1</v>
      </c>
      <c r="Q2063" s="226">
        <v>1</v>
      </c>
      <c r="R2063" s="267"/>
    </row>
    <row r="2064" spans="1:18" s="321" customFormat="1" ht="85.5" customHeight="1" x14ac:dyDescent="0.25">
      <c r="A2064" s="496"/>
      <c r="B2064" s="547"/>
      <c r="C2064" s="99" t="s">
        <v>1501</v>
      </c>
      <c r="D2064" s="128">
        <v>6</v>
      </c>
      <c r="E2064" s="223" t="s">
        <v>252</v>
      </c>
      <c r="F2064" s="223"/>
      <c r="G2064" s="539"/>
      <c r="H2064" s="987"/>
      <c r="I2064" s="987"/>
      <c r="J2064" s="987"/>
      <c r="K2064" s="560"/>
      <c r="L2064" s="212">
        <v>13</v>
      </c>
      <c r="M2064" s="275" t="s">
        <v>183</v>
      </c>
      <c r="N2064" s="212">
        <v>2</v>
      </c>
      <c r="O2064" s="212">
        <v>5</v>
      </c>
      <c r="P2064" s="212">
        <v>3</v>
      </c>
      <c r="Q2064" s="212">
        <v>2</v>
      </c>
      <c r="R2064" s="267"/>
    </row>
    <row r="2065" spans="1:18" s="321" customFormat="1" ht="38.25" customHeight="1" x14ac:dyDescent="0.25">
      <c r="A2065" s="496"/>
      <c r="B2065" s="547"/>
      <c r="C2065" s="220" t="s">
        <v>1487</v>
      </c>
      <c r="D2065" s="212">
        <v>60</v>
      </c>
      <c r="E2065" s="210">
        <v>100</v>
      </c>
      <c r="F2065" s="210">
        <f>+D2065*E2065</f>
        <v>6000</v>
      </c>
      <c r="G2065" s="539"/>
      <c r="H2065" s="987"/>
      <c r="I2065" s="987"/>
      <c r="J2065" s="987"/>
      <c r="K2065" s="560"/>
      <c r="L2065" s="212">
        <v>13</v>
      </c>
      <c r="M2065" s="275" t="s">
        <v>183</v>
      </c>
      <c r="N2065" s="212">
        <v>3</v>
      </c>
      <c r="O2065" s="212">
        <v>9</v>
      </c>
      <c r="P2065" s="212">
        <v>2</v>
      </c>
      <c r="Q2065" s="128">
        <v>1</v>
      </c>
      <c r="R2065" s="267"/>
    </row>
    <row r="2066" spans="1:18" s="107" customFormat="1" ht="96" customHeight="1" x14ac:dyDescent="0.25">
      <c r="A2066" s="231" t="s">
        <v>1502</v>
      </c>
      <c r="B2066" s="396">
        <f>SUM(F2066)</f>
        <v>1368000</v>
      </c>
      <c r="C2066" s="222" t="s">
        <v>1503</v>
      </c>
      <c r="D2066" s="212">
        <v>36</v>
      </c>
      <c r="E2066" s="223">
        <v>38000</v>
      </c>
      <c r="F2066" s="223">
        <f>+D2066*E2066</f>
        <v>1368000</v>
      </c>
      <c r="G2066" s="224" t="s">
        <v>1</v>
      </c>
      <c r="H2066" s="224" t="s">
        <v>1</v>
      </c>
      <c r="I2066" s="224" t="s">
        <v>1</v>
      </c>
      <c r="J2066" s="224" t="s">
        <v>1</v>
      </c>
      <c r="K2066" s="334"/>
      <c r="L2066" s="212">
        <v>13</v>
      </c>
      <c r="M2066" s="275" t="s">
        <v>183</v>
      </c>
      <c r="N2066" s="128">
        <v>1</v>
      </c>
      <c r="O2066" s="128">
        <v>1</v>
      </c>
      <c r="P2066" s="128">
        <v>1</v>
      </c>
      <c r="Q2066" s="128">
        <v>1</v>
      </c>
      <c r="R2066" s="264"/>
    </row>
    <row r="2067" spans="1:18" s="381" customFormat="1" ht="92.25" customHeight="1" x14ac:dyDescent="0.25">
      <c r="A2067" s="988" t="s">
        <v>1504</v>
      </c>
      <c r="B2067" s="210">
        <f>SUM(F2067)</f>
        <v>500000</v>
      </c>
      <c r="C2067" s="222" t="s">
        <v>1505</v>
      </c>
      <c r="D2067" s="128">
        <v>2</v>
      </c>
      <c r="E2067" s="223">
        <v>250000</v>
      </c>
      <c r="F2067" s="223">
        <f>+D2067*E2067</f>
        <v>500000</v>
      </c>
      <c r="G2067" s="368"/>
      <c r="H2067" s="380" t="s">
        <v>1</v>
      </c>
      <c r="I2067" s="380" t="s">
        <v>1</v>
      </c>
      <c r="J2067" s="368"/>
      <c r="K2067" s="375" t="s">
        <v>247</v>
      </c>
      <c r="L2067" s="212">
        <v>13</v>
      </c>
      <c r="M2067" s="275" t="s">
        <v>183</v>
      </c>
      <c r="N2067" s="212">
        <v>2</v>
      </c>
      <c r="O2067" s="212">
        <v>8</v>
      </c>
      <c r="P2067" s="212">
        <v>7</v>
      </c>
      <c r="Q2067" s="212">
        <v>4</v>
      </c>
      <c r="R2067" s="989"/>
    </row>
    <row r="2068" spans="1:18" s="381" customFormat="1" ht="31.5" customHeight="1" x14ac:dyDescent="0.25">
      <c r="A2068" s="516" t="s">
        <v>1506</v>
      </c>
      <c r="B2068" s="495">
        <f>SUM(F2068:F2073)</f>
        <v>177350</v>
      </c>
      <c r="C2068" s="990" t="s">
        <v>1507</v>
      </c>
      <c r="D2068" s="226">
        <v>35</v>
      </c>
      <c r="E2068" s="223">
        <v>650</v>
      </c>
      <c r="F2068" s="223">
        <f>+D2068*E2068</f>
        <v>22750</v>
      </c>
      <c r="G2068" s="991" t="s">
        <v>1</v>
      </c>
      <c r="H2068" s="991" t="s">
        <v>1</v>
      </c>
      <c r="I2068" s="991"/>
      <c r="J2068" s="991"/>
      <c r="K2068" s="992" t="s">
        <v>247</v>
      </c>
      <c r="L2068" s="212">
        <v>13</v>
      </c>
      <c r="M2068" s="275" t="s">
        <v>183</v>
      </c>
      <c r="N2068" s="382">
        <v>2</v>
      </c>
      <c r="O2068" s="383">
        <v>8</v>
      </c>
      <c r="P2068" s="383">
        <v>5</v>
      </c>
      <c r="Q2068" s="383">
        <v>3</v>
      </c>
      <c r="R2068" s="989"/>
    </row>
    <row r="2069" spans="1:18" s="381" customFormat="1" x14ac:dyDescent="0.25">
      <c r="A2069" s="516"/>
      <c r="B2069" s="495"/>
      <c r="C2069" s="993" t="s">
        <v>1508</v>
      </c>
      <c r="D2069" s="226">
        <v>24</v>
      </c>
      <c r="E2069" s="223">
        <v>2500</v>
      </c>
      <c r="F2069" s="223">
        <f t="shared" ref="F2069:F2073" si="126">+D2069*E2069</f>
        <v>60000</v>
      </c>
      <c r="G2069" s="991"/>
      <c r="H2069" s="991"/>
      <c r="I2069" s="991"/>
      <c r="J2069" s="991"/>
      <c r="K2069" s="992"/>
      <c r="L2069" s="212">
        <v>13</v>
      </c>
      <c r="M2069" s="275" t="s">
        <v>183</v>
      </c>
      <c r="N2069" s="382">
        <v>3</v>
      </c>
      <c r="O2069" s="383">
        <v>2</v>
      </c>
      <c r="P2069" s="383">
        <v>2</v>
      </c>
      <c r="Q2069" s="383">
        <v>1</v>
      </c>
      <c r="R2069" s="989"/>
    </row>
    <row r="2070" spans="1:18" s="381" customFormat="1" x14ac:dyDescent="0.25">
      <c r="A2070" s="516"/>
      <c r="B2070" s="495"/>
      <c r="C2070" s="990" t="s">
        <v>1509</v>
      </c>
      <c r="D2070" s="226">
        <v>50</v>
      </c>
      <c r="E2070" s="223">
        <v>1000</v>
      </c>
      <c r="F2070" s="223">
        <f t="shared" si="126"/>
        <v>50000</v>
      </c>
      <c r="G2070" s="991"/>
      <c r="H2070" s="991"/>
      <c r="I2070" s="991"/>
      <c r="J2070" s="991"/>
      <c r="K2070" s="992"/>
      <c r="L2070" s="212">
        <v>13</v>
      </c>
      <c r="M2070" s="275" t="s">
        <v>183</v>
      </c>
      <c r="N2070" s="382">
        <v>3</v>
      </c>
      <c r="O2070" s="383">
        <v>2</v>
      </c>
      <c r="P2070" s="383">
        <v>2</v>
      </c>
      <c r="Q2070" s="383">
        <v>1</v>
      </c>
      <c r="R2070" s="989"/>
    </row>
    <row r="2071" spans="1:18" s="381" customFormat="1" x14ac:dyDescent="0.25">
      <c r="A2071" s="516"/>
      <c r="B2071" s="495"/>
      <c r="C2071" s="993" t="s">
        <v>1510</v>
      </c>
      <c r="D2071" s="226">
        <v>12</v>
      </c>
      <c r="E2071" s="223">
        <v>350</v>
      </c>
      <c r="F2071" s="223">
        <f t="shared" si="126"/>
        <v>4200</v>
      </c>
      <c r="G2071" s="991"/>
      <c r="H2071" s="991"/>
      <c r="I2071" s="991"/>
      <c r="J2071" s="991"/>
      <c r="K2071" s="992"/>
      <c r="L2071" s="212">
        <v>13</v>
      </c>
      <c r="M2071" s="275" t="s">
        <v>183</v>
      </c>
      <c r="N2071" s="382">
        <v>3</v>
      </c>
      <c r="O2071" s="383">
        <v>2</v>
      </c>
      <c r="P2071" s="383">
        <v>2</v>
      </c>
      <c r="Q2071" s="383">
        <v>1</v>
      </c>
      <c r="R2071" s="989"/>
    </row>
    <row r="2072" spans="1:18" s="381" customFormat="1" x14ac:dyDescent="0.25">
      <c r="A2072" s="516"/>
      <c r="B2072" s="495"/>
      <c r="C2072" s="990" t="s">
        <v>1511</v>
      </c>
      <c r="D2072" s="226">
        <v>50</v>
      </c>
      <c r="E2072" s="223">
        <v>800</v>
      </c>
      <c r="F2072" s="223">
        <f t="shared" si="126"/>
        <v>40000</v>
      </c>
      <c r="G2072" s="991"/>
      <c r="H2072" s="991"/>
      <c r="I2072" s="991"/>
      <c r="J2072" s="991"/>
      <c r="K2072" s="992"/>
      <c r="L2072" s="212">
        <v>13</v>
      </c>
      <c r="M2072" s="275" t="s">
        <v>183</v>
      </c>
      <c r="N2072" s="382">
        <v>3</v>
      </c>
      <c r="O2072" s="383">
        <v>4</v>
      </c>
      <c r="P2072" s="383">
        <v>1</v>
      </c>
      <c r="Q2072" s="383">
        <v>1</v>
      </c>
      <c r="R2072" s="989"/>
    </row>
    <row r="2073" spans="1:18" s="381" customFormat="1" ht="48" customHeight="1" x14ac:dyDescent="0.25">
      <c r="A2073" s="516"/>
      <c r="B2073" s="495"/>
      <c r="C2073" s="384" t="s">
        <v>1512</v>
      </c>
      <c r="D2073" s="226">
        <v>10</v>
      </c>
      <c r="E2073" s="223">
        <v>40</v>
      </c>
      <c r="F2073" s="223">
        <f t="shared" si="126"/>
        <v>400</v>
      </c>
      <c r="G2073" s="991"/>
      <c r="H2073" s="991"/>
      <c r="I2073" s="991"/>
      <c r="J2073" s="991"/>
      <c r="K2073" s="992"/>
      <c r="L2073" s="212">
        <v>13</v>
      </c>
      <c r="M2073" s="275" t="s">
        <v>183</v>
      </c>
      <c r="N2073" s="212">
        <v>3</v>
      </c>
      <c r="O2073" s="212">
        <v>9</v>
      </c>
      <c r="P2073" s="212">
        <v>2</v>
      </c>
      <c r="Q2073" s="128">
        <v>1</v>
      </c>
      <c r="R2073" s="989"/>
    </row>
    <row r="2074" spans="1:18" s="381" customFormat="1" ht="48" customHeight="1" x14ac:dyDescent="0.25">
      <c r="A2074" s="220" t="s">
        <v>1513</v>
      </c>
      <c r="B2074" s="96">
        <f>+F2074</f>
        <v>30000</v>
      </c>
      <c r="C2074" s="384" t="s">
        <v>1482</v>
      </c>
      <c r="D2074" s="226">
        <v>1</v>
      </c>
      <c r="E2074" s="223">
        <v>30000</v>
      </c>
      <c r="F2074" s="223">
        <f>+E2074*D2074</f>
        <v>30000</v>
      </c>
      <c r="G2074" s="226"/>
      <c r="H2074" s="226"/>
      <c r="I2074" s="226"/>
      <c r="J2074" s="226"/>
      <c r="K2074" s="385"/>
      <c r="L2074" s="212">
        <v>13</v>
      </c>
      <c r="M2074" s="275" t="s">
        <v>183</v>
      </c>
      <c r="N2074" s="212">
        <v>2</v>
      </c>
      <c r="O2074" s="212">
        <v>2</v>
      </c>
      <c r="P2074" s="212">
        <v>1</v>
      </c>
      <c r="Q2074" s="128">
        <v>2</v>
      </c>
      <c r="R2074" s="989"/>
    </row>
    <row r="2075" spans="1:18" s="381" customFormat="1" ht="48" customHeight="1" x14ac:dyDescent="0.25">
      <c r="A2075" s="220"/>
      <c r="B2075" s="96"/>
      <c r="C2075" s="384"/>
      <c r="D2075" s="273"/>
      <c r="E2075" s="994"/>
      <c r="F2075" s="994"/>
      <c r="G2075" s="226"/>
      <c r="H2075" s="226"/>
      <c r="I2075" s="226"/>
      <c r="J2075" s="226"/>
      <c r="K2075" s="385"/>
      <c r="L2075" s="212"/>
      <c r="M2075" s="275"/>
      <c r="N2075" s="212"/>
      <c r="O2075" s="212"/>
      <c r="P2075" s="212"/>
      <c r="Q2075" s="128"/>
      <c r="R2075" s="989"/>
    </row>
    <row r="2076" spans="1:18" s="187" customFormat="1" x14ac:dyDescent="0.25">
      <c r="A2076" s="198"/>
      <c r="B2076" s="198"/>
      <c r="C2076" s="198"/>
      <c r="D2076" s="198"/>
      <c r="E2076" s="118"/>
      <c r="F2076" s="230"/>
      <c r="G2076" s="230"/>
      <c r="H2076" s="230"/>
      <c r="I2076" s="230"/>
      <c r="J2076" s="230"/>
      <c r="K2076" s="230"/>
      <c r="L2076" s="230"/>
      <c r="M2076" s="232"/>
      <c r="N2076" s="230"/>
      <c r="O2076" s="230"/>
      <c r="P2076" s="230"/>
      <c r="Q2076" s="230"/>
      <c r="R2076" s="230"/>
    </row>
    <row r="2077" spans="1:18" s="187" customFormat="1" ht="18.75" x14ac:dyDescent="0.25">
      <c r="A2077" s="971" t="s">
        <v>1514</v>
      </c>
      <c r="B2077" s="971"/>
      <c r="C2077" s="971"/>
      <c r="D2077" s="971"/>
      <c r="E2077" s="971"/>
      <c r="F2077" s="971"/>
      <c r="G2077" s="971"/>
      <c r="H2077" s="971"/>
      <c r="I2077" s="971"/>
      <c r="J2077" s="971"/>
      <c r="K2077" s="971"/>
      <c r="L2077" s="971"/>
      <c r="M2077" s="971"/>
      <c r="N2077" s="971"/>
      <c r="O2077" s="971"/>
      <c r="P2077" s="971"/>
      <c r="Q2077" s="971"/>
      <c r="R2077" s="230"/>
    </row>
    <row r="2078" spans="1:18" s="187" customFormat="1" x14ac:dyDescent="0.25">
      <c r="A2078" s="198"/>
      <c r="B2078" s="198"/>
      <c r="C2078" s="198"/>
      <c r="D2078" s="198"/>
      <c r="E2078" s="118"/>
      <c r="F2078" s="230"/>
      <c r="G2078" s="230"/>
      <c r="H2078" s="230"/>
      <c r="I2078" s="230"/>
      <c r="J2078" s="230"/>
      <c r="K2078" s="230"/>
      <c r="L2078" s="230"/>
      <c r="M2078" s="232"/>
      <c r="N2078" s="230"/>
      <c r="O2078" s="230"/>
      <c r="P2078" s="230"/>
      <c r="Q2078" s="230"/>
      <c r="R2078" s="230"/>
    </row>
    <row r="2079" spans="1:18" ht="15.75" customHeight="1" x14ac:dyDescent="0.25">
      <c r="A2079" s="463" t="s">
        <v>436</v>
      </c>
      <c r="B2079" s="463" t="s">
        <v>437</v>
      </c>
      <c r="C2079" s="463" t="s">
        <v>438</v>
      </c>
      <c r="D2079" s="463" t="s">
        <v>439</v>
      </c>
      <c r="E2079" s="463" t="s">
        <v>440</v>
      </c>
      <c r="F2079" s="463" t="s">
        <v>441</v>
      </c>
      <c r="G2079" s="463" t="s">
        <v>442</v>
      </c>
      <c r="H2079" s="534"/>
      <c r="I2079" s="534"/>
      <c r="J2079" s="534"/>
      <c r="K2079" s="463" t="s">
        <v>18</v>
      </c>
      <c r="L2079" s="463" t="s">
        <v>19</v>
      </c>
      <c r="M2079" s="463"/>
      <c r="N2079" s="463"/>
      <c r="O2079" s="463"/>
      <c r="P2079" s="463"/>
      <c r="Q2079" s="463"/>
      <c r="R2079" s="202"/>
    </row>
    <row r="2080" spans="1:18" x14ac:dyDescent="0.25">
      <c r="A2080" s="534"/>
      <c r="B2080" s="534"/>
      <c r="C2080" s="534"/>
      <c r="D2080" s="534"/>
      <c r="E2080" s="534"/>
      <c r="F2080" s="534"/>
      <c r="G2080" s="90" t="s">
        <v>20</v>
      </c>
      <c r="H2080" s="90" t="s">
        <v>37</v>
      </c>
      <c r="I2080" s="90" t="s">
        <v>21</v>
      </c>
      <c r="J2080" s="90" t="s">
        <v>22</v>
      </c>
      <c r="K2080" s="463"/>
      <c r="L2080" s="463"/>
      <c r="M2080" s="463"/>
      <c r="N2080" s="463"/>
      <c r="O2080" s="463"/>
      <c r="P2080" s="463"/>
      <c r="Q2080" s="463"/>
      <c r="R2080" s="202"/>
    </row>
    <row r="2081" spans="1:18" ht="64.5" customHeight="1" x14ac:dyDescent="0.25">
      <c r="A2081" s="118" t="s">
        <v>1515</v>
      </c>
      <c r="B2081" s="118" t="s">
        <v>1516</v>
      </c>
      <c r="C2081" s="118" t="s">
        <v>1517</v>
      </c>
      <c r="D2081" s="118" t="s">
        <v>1518</v>
      </c>
      <c r="E2081" s="128">
        <v>147</v>
      </c>
      <c r="F2081" s="311">
        <v>147</v>
      </c>
      <c r="G2081" s="398">
        <v>20</v>
      </c>
      <c r="H2081" s="398">
        <v>50</v>
      </c>
      <c r="I2081" s="398">
        <v>50</v>
      </c>
      <c r="J2081" s="398">
        <v>27</v>
      </c>
      <c r="K2081" s="183">
        <f>SUM(B2086:B2122)</f>
        <v>2965120</v>
      </c>
      <c r="L2081" s="509" t="s">
        <v>1519</v>
      </c>
      <c r="M2081" s="509"/>
      <c r="N2081" s="509"/>
      <c r="O2081" s="509"/>
      <c r="P2081" s="509"/>
      <c r="Q2081" s="509"/>
      <c r="R2081" s="202"/>
    </row>
    <row r="2082" spans="1:18" ht="20.25" customHeight="1" x14ac:dyDescent="0.25">
      <c r="A2082" s="118"/>
      <c r="B2082" s="118"/>
      <c r="C2082" s="118"/>
      <c r="D2082" s="118"/>
      <c r="E2082" s="128"/>
      <c r="F2082" s="311"/>
      <c r="G2082" s="398"/>
      <c r="H2082" s="398"/>
      <c r="I2082" s="398"/>
      <c r="J2082" s="398"/>
      <c r="K2082" s="978"/>
      <c r="L2082" s="978"/>
      <c r="M2082" s="118"/>
      <c r="N2082" s="118"/>
      <c r="O2082" s="118"/>
      <c r="P2082" s="118"/>
      <c r="Q2082" s="118"/>
      <c r="R2082" s="202"/>
    </row>
    <row r="2083" spans="1:18" ht="21" customHeight="1" x14ac:dyDescent="0.25">
      <c r="A2083" s="831" t="s">
        <v>500</v>
      </c>
      <c r="B2083" s="118"/>
      <c r="C2083" s="118"/>
      <c r="D2083" s="118"/>
      <c r="E2083" s="128"/>
      <c r="F2083" s="311"/>
      <c r="G2083" s="398"/>
      <c r="H2083" s="398"/>
      <c r="I2083" s="398"/>
      <c r="J2083" s="398"/>
      <c r="K2083" s="978"/>
      <c r="L2083" s="978"/>
      <c r="M2083" s="118"/>
      <c r="N2083" s="118"/>
      <c r="O2083" s="118"/>
      <c r="P2083" s="118"/>
      <c r="Q2083" s="118"/>
      <c r="R2083" s="202"/>
    </row>
    <row r="2084" spans="1:18" x14ac:dyDescent="0.25">
      <c r="A2084" s="463" t="s">
        <v>27</v>
      </c>
      <c r="B2084" s="463" t="s">
        <v>28</v>
      </c>
      <c r="C2084" s="463" t="s">
        <v>29</v>
      </c>
      <c r="D2084" s="463"/>
      <c r="E2084" s="463"/>
      <c r="F2084" s="463"/>
      <c r="G2084" s="551" t="s">
        <v>30</v>
      </c>
      <c r="H2084" s="551"/>
      <c r="I2084" s="551"/>
      <c r="J2084" s="551"/>
      <c r="K2084" s="552" t="s">
        <v>31</v>
      </c>
      <c r="L2084" s="463" t="s">
        <v>32</v>
      </c>
      <c r="M2084" s="463"/>
      <c r="N2084" s="463"/>
      <c r="O2084" s="463"/>
      <c r="P2084" s="463"/>
      <c r="Q2084" s="463"/>
      <c r="R2084" s="202"/>
    </row>
    <row r="2085" spans="1:18" ht="56.25" customHeight="1" x14ac:dyDescent="0.25">
      <c r="A2085" s="463"/>
      <c r="B2085" s="463"/>
      <c r="C2085" s="148" t="s">
        <v>33</v>
      </c>
      <c r="D2085" s="148" t="s">
        <v>34</v>
      </c>
      <c r="E2085" s="387" t="s">
        <v>35</v>
      </c>
      <c r="F2085" s="388" t="s">
        <v>36</v>
      </c>
      <c r="G2085" s="388" t="s">
        <v>20</v>
      </c>
      <c r="H2085" s="388" t="s">
        <v>37</v>
      </c>
      <c r="I2085" s="388" t="s">
        <v>21</v>
      </c>
      <c r="J2085" s="389" t="s">
        <v>22</v>
      </c>
      <c r="K2085" s="552"/>
      <c r="L2085" s="140" t="s">
        <v>38</v>
      </c>
      <c r="M2085" s="140" t="s">
        <v>39</v>
      </c>
      <c r="N2085" s="140" t="s">
        <v>40</v>
      </c>
      <c r="O2085" s="140" t="s">
        <v>41</v>
      </c>
      <c r="P2085" s="140" t="s">
        <v>42</v>
      </c>
      <c r="Q2085" s="140" t="s">
        <v>43</v>
      </c>
      <c r="R2085" s="202"/>
    </row>
    <row r="2086" spans="1:18" ht="16.5" customHeight="1" x14ac:dyDescent="0.25">
      <c r="A2086" s="546" t="s">
        <v>1520</v>
      </c>
      <c r="B2086" s="531">
        <f>SUM(F2086:F2089)</f>
        <v>233250</v>
      </c>
      <c r="C2086" s="270" t="s">
        <v>1521</v>
      </c>
      <c r="D2086" s="212">
        <v>96</v>
      </c>
      <c r="E2086" s="390">
        <v>1800</v>
      </c>
      <c r="F2086" s="390">
        <f>+D2086*E2086</f>
        <v>172800</v>
      </c>
      <c r="G2086" s="612" t="s">
        <v>1</v>
      </c>
      <c r="H2086" s="612" t="s">
        <v>1</v>
      </c>
      <c r="I2086" s="612" t="s">
        <v>1</v>
      </c>
      <c r="J2086" s="612" t="s">
        <v>1</v>
      </c>
      <c r="K2086" s="582" t="s">
        <v>247</v>
      </c>
      <c r="L2086" s="212">
        <v>13</v>
      </c>
      <c r="M2086" s="271" t="s">
        <v>125</v>
      </c>
      <c r="N2086" s="212">
        <v>2</v>
      </c>
      <c r="O2086" s="212">
        <v>3</v>
      </c>
      <c r="P2086" s="212">
        <v>1</v>
      </c>
      <c r="Q2086" s="212">
        <v>1</v>
      </c>
      <c r="R2086" s="202"/>
    </row>
    <row r="2087" spans="1:18" ht="16.5" customHeight="1" x14ac:dyDescent="0.25">
      <c r="A2087" s="546"/>
      <c r="B2087" s="531"/>
      <c r="C2087" s="270" t="s">
        <v>1522</v>
      </c>
      <c r="D2087" s="212">
        <v>2</v>
      </c>
      <c r="E2087" s="390">
        <v>100</v>
      </c>
      <c r="F2087" s="390">
        <f t="shared" ref="F2087:F2122" si="127">+D2087*E2087</f>
        <v>200</v>
      </c>
      <c r="G2087" s="612"/>
      <c r="H2087" s="612"/>
      <c r="I2087" s="612"/>
      <c r="J2087" s="612"/>
      <c r="K2087" s="582"/>
      <c r="L2087" s="212">
        <v>13</v>
      </c>
      <c r="M2087" s="271" t="s">
        <v>125</v>
      </c>
      <c r="N2087" s="212">
        <v>3</v>
      </c>
      <c r="O2087" s="212">
        <v>9</v>
      </c>
      <c r="P2087" s="212">
        <v>2</v>
      </c>
      <c r="Q2087" s="212">
        <v>1</v>
      </c>
      <c r="R2087" s="202"/>
    </row>
    <row r="2088" spans="1:18" ht="16.5" customHeight="1" x14ac:dyDescent="0.25">
      <c r="A2088" s="546"/>
      <c r="B2088" s="531"/>
      <c r="C2088" s="270" t="s">
        <v>621</v>
      </c>
      <c r="D2088" s="212">
        <v>1</v>
      </c>
      <c r="E2088" s="390">
        <v>60000</v>
      </c>
      <c r="F2088" s="390">
        <f t="shared" si="127"/>
        <v>60000</v>
      </c>
      <c r="G2088" s="612"/>
      <c r="H2088" s="612"/>
      <c r="I2088" s="612"/>
      <c r="J2088" s="612"/>
      <c r="K2088" s="582"/>
      <c r="L2088" s="212">
        <v>13</v>
      </c>
      <c r="M2088" s="271" t="s">
        <v>125</v>
      </c>
      <c r="N2088" s="212">
        <v>6</v>
      </c>
      <c r="O2088" s="212">
        <v>1</v>
      </c>
      <c r="P2088" s="212">
        <v>3</v>
      </c>
      <c r="Q2088" s="212">
        <v>1</v>
      </c>
      <c r="R2088" s="202"/>
    </row>
    <row r="2089" spans="1:18" x14ac:dyDescent="0.25">
      <c r="A2089" s="546"/>
      <c r="B2089" s="531"/>
      <c r="C2089" s="222" t="s">
        <v>1523</v>
      </c>
      <c r="D2089" s="128">
        <v>1</v>
      </c>
      <c r="E2089" s="390">
        <v>250</v>
      </c>
      <c r="F2089" s="390">
        <f t="shared" si="127"/>
        <v>250</v>
      </c>
      <c r="G2089" s="612"/>
      <c r="H2089" s="612"/>
      <c r="I2089" s="612"/>
      <c r="J2089" s="612"/>
      <c r="K2089" s="582"/>
      <c r="L2089" s="212">
        <v>13</v>
      </c>
      <c r="M2089" s="271" t="s">
        <v>125</v>
      </c>
      <c r="N2089" s="212">
        <v>3</v>
      </c>
      <c r="O2089" s="212">
        <v>9</v>
      </c>
      <c r="P2089" s="212">
        <v>2</v>
      </c>
      <c r="Q2089" s="212">
        <v>1</v>
      </c>
      <c r="R2089" s="202"/>
    </row>
    <row r="2090" spans="1:18" ht="22.5" customHeight="1" x14ac:dyDescent="0.25">
      <c r="A2090" s="546" t="s">
        <v>1524</v>
      </c>
      <c r="B2090" s="531">
        <f>SUM(F2090:F2092)</f>
        <v>350</v>
      </c>
      <c r="C2090" s="222" t="s">
        <v>1523</v>
      </c>
      <c r="D2090" s="128">
        <v>1</v>
      </c>
      <c r="E2090" s="390">
        <v>250</v>
      </c>
      <c r="F2090" s="390">
        <f t="shared" si="127"/>
        <v>250</v>
      </c>
      <c r="G2090" s="612" t="s">
        <v>1</v>
      </c>
      <c r="H2090" s="612" t="s">
        <v>1</v>
      </c>
      <c r="I2090" s="612" t="s">
        <v>1</v>
      </c>
      <c r="J2090" s="612" t="s">
        <v>1</v>
      </c>
      <c r="K2090" s="582" t="s">
        <v>247</v>
      </c>
      <c r="L2090" s="212">
        <v>13</v>
      </c>
      <c r="M2090" s="271" t="s">
        <v>125</v>
      </c>
      <c r="N2090" s="212">
        <v>3</v>
      </c>
      <c r="O2090" s="212">
        <v>9</v>
      </c>
      <c r="P2090" s="212">
        <v>2</v>
      </c>
      <c r="Q2090" s="212">
        <v>1</v>
      </c>
      <c r="R2090" s="202"/>
    </row>
    <row r="2091" spans="1:18" ht="32.25" customHeight="1" x14ac:dyDescent="0.25">
      <c r="A2091" s="546"/>
      <c r="B2091" s="531"/>
      <c r="C2091" s="222" t="s">
        <v>1522</v>
      </c>
      <c r="D2091" s="128">
        <v>1</v>
      </c>
      <c r="E2091" s="390">
        <v>100</v>
      </c>
      <c r="F2091" s="390">
        <f t="shared" si="127"/>
        <v>100</v>
      </c>
      <c r="G2091" s="612"/>
      <c r="H2091" s="612"/>
      <c r="I2091" s="612"/>
      <c r="J2091" s="612"/>
      <c r="K2091" s="582"/>
      <c r="L2091" s="212">
        <v>13</v>
      </c>
      <c r="M2091" s="271" t="s">
        <v>125</v>
      </c>
      <c r="N2091" s="212">
        <v>3</v>
      </c>
      <c r="O2091" s="212">
        <v>9</v>
      </c>
      <c r="P2091" s="212">
        <v>2</v>
      </c>
      <c r="Q2091" s="212">
        <v>1</v>
      </c>
      <c r="R2091" s="202"/>
    </row>
    <row r="2092" spans="1:18" ht="30" customHeight="1" x14ac:dyDescent="0.25">
      <c r="A2092" s="546"/>
      <c r="B2092" s="531"/>
      <c r="C2092" s="270" t="s">
        <v>621</v>
      </c>
      <c r="D2092" s="212">
        <v>1</v>
      </c>
      <c r="E2092" s="390"/>
      <c r="F2092" s="390">
        <f t="shared" si="127"/>
        <v>0</v>
      </c>
      <c r="G2092" s="612"/>
      <c r="H2092" s="612"/>
      <c r="I2092" s="612"/>
      <c r="J2092" s="612"/>
      <c r="K2092" s="582"/>
      <c r="L2092" s="212">
        <v>13</v>
      </c>
      <c r="M2092" s="271" t="s">
        <v>125</v>
      </c>
      <c r="N2092" s="128">
        <v>6</v>
      </c>
      <c r="O2092" s="128">
        <v>1</v>
      </c>
      <c r="P2092" s="128">
        <v>3</v>
      </c>
      <c r="Q2092" s="128">
        <v>1</v>
      </c>
      <c r="R2092" s="202"/>
    </row>
    <row r="2093" spans="1:18" x14ac:dyDescent="0.25">
      <c r="A2093" s="546" t="s">
        <v>1525</v>
      </c>
      <c r="B2093" s="531">
        <f>SUM(F2093:F2099)</f>
        <v>995800</v>
      </c>
      <c r="C2093" s="99" t="s">
        <v>1526</v>
      </c>
      <c r="D2093" s="128">
        <v>670</v>
      </c>
      <c r="E2093" s="390">
        <v>1000</v>
      </c>
      <c r="F2093" s="390">
        <f t="shared" si="127"/>
        <v>670000</v>
      </c>
      <c r="G2093" s="612"/>
      <c r="H2093" s="612"/>
      <c r="I2093" s="612" t="s">
        <v>1</v>
      </c>
      <c r="J2093" s="612"/>
      <c r="K2093" s="612" t="s">
        <v>247</v>
      </c>
      <c r="L2093" s="212">
        <v>13</v>
      </c>
      <c r="M2093" s="271" t="s">
        <v>125</v>
      </c>
      <c r="N2093" s="128">
        <v>1</v>
      </c>
      <c r="O2093" s="128">
        <v>4</v>
      </c>
      <c r="P2093" s="128">
        <v>2</v>
      </c>
      <c r="Q2093" s="128">
        <v>1</v>
      </c>
      <c r="R2093" s="202"/>
    </row>
    <row r="2094" spans="1:18" x14ac:dyDescent="0.25">
      <c r="A2094" s="546"/>
      <c r="B2094" s="531"/>
      <c r="C2094" s="99" t="s">
        <v>857</v>
      </c>
      <c r="D2094" s="128">
        <v>500</v>
      </c>
      <c r="E2094" s="390">
        <v>200</v>
      </c>
      <c r="F2094" s="390">
        <f t="shared" si="127"/>
        <v>100000</v>
      </c>
      <c r="G2094" s="612"/>
      <c r="H2094" s="612"/>
      <c r="I2094" s="612"/>
      <c r="J2094" s="612"/>
      <c r="K2094" s="612"/>
      <c r="L2094" s="212">
        <v>13</v>
      </c>
      <c r="M2094" s="271" t="s">
        <v>125</v>
      </c>
      <c r="N2094" s="128">
        <v>3</v>
      </c>
      <c r="O2094" s="128">
        <v>7</v>
      </c>
      <c r="P2094" s="128">
        <v>1</v>
      </c>
      <c r="Q2094" s="128">
        <v>1</v>
      </c>
      <c r="R2094" s="202"/>
    </row>
    <row r="2095" spans="1:18" x14ac:dyDescent="0.25">
      <c r="A2095" s="546"/>
      <c r="B2095" s="531"/>
      <c r="C2095" s="99" t="s">
        <v>932</v>
      </c>
      <c r="D2095" s="128">
        <v>1</v>
      </c>
      <c r="E2095" s="390"/>
      <c r="F2095" s="390">
        <f t="shared" si="127"/>
        <v>0</v>
      </c>
      <c r="G2095" s="612"/>
      <c r="H2095" s="612"/>
      <c r="I2095" s="612"/>
      <c r="J2095" s="612"/>
      <c r="K2095" s="612"/>
      <c r="L2095" s="212">
        <v>13</v>
      </c>
      <c r="M2095" s="271" t="s">
        <v>125</v>
      </c>
      <c r="N2095" s="128">
        <v>2</v>
      </c>
      <c r="O2095" s="128">
        <v>4</v>
      </c>
      <c r="P2095" s="128">
        <v>1</v>
      </c>
      <c r="Q2095" s="128">
        <v>1</v>
      </c>
      <c r="R2095" s="202"/>
    </row>
    <row r="2096" spans="1:18" x14ac:dyDescent="0.25">
      <c r="A2096" s="546"/>
      <c r="B2096" s="531"/>
      <c r="C2096" s="99" t="s">
        <v>1527</v>
      </c>
      <c r="D2096" s="128">
        <v>50</v>
      </c>
      <c r="E2096" s="390">
        <v>100</v>
      </c>
      <c r="F2096" s="390">
        <f t="shared" si="127"/>
        <v>5000</v>
      </c>
      <c r="G2096" s="612"/>
      <c r="H2096" s="612"/>
      <c r="I2096" s="612"/>
      <c r="J2096" s="612"/>
      <c r="K2096" s="612"/>
      <c r="L2096" s="212">
        <v>13</v>
      </c>
      <c r="M2096" s="271" t="s">
        <v>125</v>
      </c>
      <c r="N2096" s="128">
        <v>2</v>
      </c>
      <c r="O2096" s="128">
        <v>3</v>
      </c>
      <c r="P2096" s="128">
        <v>1</v>
      </c>
      <c r="Q2096" s="128">
        <v>1</v>
      </c>
      <c r="R2096" s="202"/>
    </row>
    <row r="2097" spans="1:18" x14ac:dyDescent="0.25">
      <c r="A2097" s="546"/>
      <c r="B2097" s="531"/>
      <c r="C2097" s="99" t="s">
        <v>1528</v>
      </c>
      <c r="D2097" s="128">
        <v>32</v>
      </c>
      <c r="E2097" s="390">
        <v>1800</v>
      </c>
      <c r="F2097" s="390">
        <f t="shared" si="127"/>
        <v>57600</v>
      </c>
      <c r="G2097" s="612"/>
      <c r="H2097" s="612"/>
      <c r="I2097" s="612"/>
      <c r="J2097" s="612"/>
      <c r="K2097" s="612"/>
      <c r="L2097" s="212">
        <v>13</v>
      </c>
      <c r="M2097" s="271" t="s">
        <v>125</v>
      </c>
      <c r="N2097" s="128">
        <v>2</v>
      </c>
      <c r="O2097" s="128">
        <v>3</v>
      </c>
      <c r="P2097" s="128">
        <v>1</v>
      </c>
      <c r="Q2097" s="128">
        <v>1</v>
      </c>
      <c r="R2097" s="202"/>
    </row>
    <row r="2098" spans="1:18" x14ac:dyDescent="0.25">
      <c r="A2098" s="546"/>
      <c r="B2098" s="531"/>
      <c r="C2098" s="99" t="s">
        <v>128</v>
      </c>
      <c r="D2098" s="128">
        <v>32</v>
      </c>
      <c r="E2098" s="390">
        <v>1500</v>
      </c>
      <c r="F2098" s="390">
        <f t="shared" si="127"/>
        <v>48000</v>
      </c>
      <c r="G2098" s="612"/>
      <c r="H2098" s="612"/>
      <c r="I2098" s="612"/>
      <c r="J2098" s="612"/>
      <c r="K2098" s="612"/>
      <c r="L2098" s="212">
        <v>13</v>
      </c>
      <c r="M2098" s="271" t="s">
        <v>125</v>
      </c>
      <c r="N2098" s="128">
        <v>2</v>
      </c>
      <c r="O2098" s="128">
        <v>3</v>
      </c>
      <c r="P2098" s="128">
        <v>1</v>
      </c>
      <c r="Q2098" s="128">
        <v>1</v>
      </c>
      <c r="R2098" s="149"/>
    </row>
    <row r="2099" spans="1:18" ht="25.5" customHeight="1" x14ac:dyDescent="0.25">
      <c r="A2099" s="546"/>
      <c r="B2099" s="531"/>
      <c r="C2099" s="99" t="s">
        <v>1529</v>
      </c>
      <c r="D2099" s="128">
        <v>32</v>
      </c>
      <c r="E2099" s="390">
        <v>3600</v>
      </c>
      <c r="F2099" s="390">
        <f t="shared" si="127"/>
        <v>115200</v>
      </c>
      <c r="G2099" s="612"/>
      <c r="H2099" s="612"/>
      <c r="I2099" s="612"/>
      <c r="J2099" s="612"/>
      <c r="K2099" s="612"/>
      <c r="L2099" s="212">
        <v>13</v>
      </c>
      <c r="M2099" s="271" t="s">
        <v>125</v>
      </c>
      <c r="N2099" s="128">
        <v>2</v>
      </c>
      <c r="O2099" s="128">
        <v>3</v>
      </c>
      <c r="P2099" s="128">
        <v>1</v>
      </c>
      <c r="Q2099" s="128">
        <v>1</v>
      </c>
      <c r="R2099" s="149"/>
    </row>
    <row r="2100" spans="1:18" ht="18.75" customHeight="1" x14ac:dyDescent="0.25">
      <c r="A2100" s="546" t="s">
        <v>1530</v>
      </c>
      <c r="B2100" s="547">
        <f>SUM(F2100:F2109)</f>
        <v>1500050</v>
      </c>
      <c r="C2100" s="220" t="s">
        <v>1531</v>
      </c>
      <c r="D2100" s="212">
        <v>1</v>
      </c>
      <c r="E2100" s="390">
        <v>50000</v>
      </c>
      <c r="F2100" s="390">
        <f t="shared" si="127"/>
        <v>50000</v>
      </c>
      <c r="G2100" s="612"/>
      <c r="H2100" s="612"/>
      <c r="I2100" s="612"/>
      <c r="J2100" s="612" t="s">
        <v>1</v>
      </c>
      <c r="K2100" s="612" t="s">
        <v>247</v>
      </c>
      <c r="L2100" s="212">
        <v>13</v>
      </c>
      <c r="M2100" s="271" t="s">
        <v>125</v>
      </c>
      <c r="N2100" s="212">
        <v>2</v>
      </c>
      <c r="O2100" s="212">
        <v>5</v>
      </c>
      <c r="P2100" s="212">
        <v>1</v>
      </c>
      <c r="Q2100" s="128">
        <v>1</v>
      </c>
      <c r="R2100" s="202"/>
    </row>
    <row r="2101" spans="1:18" ht="33" customHeight="1" x14ac:dyDescent="0.25">
      <c r="A2101" s="546"/>
      <c r="B2101" s="547"/>
      <c r="C2101" s="220" t="s">
        <v>1532</v>
      </c>
      <c r="D2101" s="212">
        <v>276</v>
      </c>
      <c r="E2101" s="390">
        <v>1000</v>
      </c>
      <c r="F2101" s="390">
        <f t="shared" si="127"/>
        <v>276000</v>
      </c>
      <c r="G2101" s="612"/>
      <c r="H2101" s="612"/>
      <c r="I2101" s="612"/>
      <c r="J2101" s="612"/>
      <c r="K2101" s="612"/>
      <c r="L2101" s="212">
        <v>13</v>
      </c>
      <c r="M2101" s="271" t="s">
        <v>125</v>
      </c>
      <c r="N2101" s="212">
        <v>2</v>
      </c>
      <c r="O2101" s="212">
        <v>4</v>
      </c>
      <c r="P2101" s="212">
        <v>1</v>
      </c>
      <c r="Q2101" s="128">
        <v>1</v>
      </c>
      <c r="R2101" s="202"/>
    </row>
    <row r="2102" spans="1:18" x14ac:dyDescent="0.25">
      <c r="A2102" s="546"/>
      <c r="B2102" s="547"/>
      <c r="C2102" s="220" t="s">
        <v>1533</v>
      </c>
      <c r="D2102" s="212">
        <v>946</v>
      </c>
      <c r="E2102" s="390">
        <v>150</v>
      </c>
      <c r="F2102" s="390">
        <f t="shared" si="127"/>
        <v>141900</v>
      </c>
      <c r="G2102" s="612"/>
      <c r="H2102" s="612"/>
      <c r="I2102" s="612"/>
      <c r="J2102" s="612"/>
      <c r="K2102" s="612"/>
      <c r="L2102" s="212">
        <v>13</v>
      </c>
      <c r="M2102" s="271" t="s">
        <v>125</v>
      </c>
      <c r="N2102" s="212">
        <v>3</v>
      </c>
      <c r="O2102" s="212">
        <v>1</v>
      </c>
      <c r="P2102" s="212">
        <v>1</v>
      </c>
      <c r="Q2102" s="212">
        <v>1</v>
      </c>
      <c r="R2102" s="202"/>
    </row>
    <row r="2103" spans="1:18" s="107" customFormat="1" x14ac:dyDescent="0.25">
      <c r="A2103" s="546"/>
      <c r="B2103" s="547"/>
      <c r="C2103" s="231" t="s">
        <v>1534</v>
      </c>
      <c r="D2103" s="343">
        <v>946</v>
      </c>
      <c r="E2103" s="390">
        <v>250</v>
      </c>
      <c r="F2103" s="390">
        <f t="shared" si="127"/>
        <v>236500</v>
      </c>
      <c r="G2103" s="612"/>
      <c r="H2103" s="612"/>
      <c r="I2103" s="612"/>
      <c r="J2103" s="612"/>
      <c r="K2103" s="612"/>
      <c r="L2103" s="212">
        <v>13</v>
      </c>
      <c r="M2103" s="271" t="s">
        <v>125</v>
      </c>
      <c r="N2103" s="226">
        <v>3</v>
      </c>
      <c r="O2103" s="226">
        <v>1</v>
      </c>
      <c r="P2103" s="226">
        <v>1</v>
      </c>
      <c r="Q2103" s="226">
        <v>1</v>
      </c>
      <c r="R2103" s="264"/>
    </row>
    <row r="2104" spans="1:18" s="107" customFormat="1" ht="17.25" customHeight="1" x14ac:dyDescent="0.25">
      <c r="A2104" s="546"/>
      <c r="B2104" s="547"/>
      <c r="C2104" s="231" t="s">
        <v>73</v>
      </c>
      <c r="D2104" s="343">
        <v>670</v>
      </c>
      <c r="E2104" s="390">
        <v>1000</v>
      </c>
      <c r="F2104" s="390">
        <f t="shared" si="127"/>
        <v>670000</v>
      </c>
      <c r="G2104" s="612"/>
      <c r="H2104" s="612"/>
      <c r="I2104" s="612"/>
      <c r="J2104" s="612"/>
      <c r="K2104" s="612"/>
      <c r="L2104" s="212">
        <v>13</v>
      </c>
      <c r="M2104" s="271" t="s">
        <v>125</v>
      </c>
      <c r="N2104" s="226">
        <v>1</v>
      </c>
      <c r="O2104" s="226">
        <v>4</v>
      </c>
      <c r="P2104" s="226">
        <v>2</v>
      </c>
      <c r="Q2104" s="226">
        <v>4</v>
      </c>
      <c r="R2104" s="264"/>
    </row>
    <row r="2105" spans="1:18" s="107" customFormat="1" ht="33" customHeight="1" x14ac:dyDescent="0.25">
      <c r="A2105" s="546"/>
      <c r="B2105" s="547"/>
      <c r="C2105" s="231" t="s">
        <v>1535</v>
      </c>
      <c r="D2105" s="343">
        <v>1</v>
      </c>
      <c r="E2105" s="390">
        <v>25000</v>
      </c>
      <c r="F2105" s="390">
        <f t="shared" si="127"/>
        <v>25000</v>
      </c>
      <c r="G2105" s="612"/>
      <c r="H2105" s="612"/>
      <c r="I2105" s="612"/>
      <c r="J2105" s="612"/>
      <c r="K2105" s="612"/>
      <c r="L2105" s="212">
        <v>13</v>
      </c>
      <c r="M2105" s="271" t="s">
        <v>125</v>
      </c>
      <c r="N2105" s="226">
        <v>2</v>
      </c>
      <c r="O2105" s="226">
        <v>8</v>
      </c>
      <c r="P2105" s="226">
        <v>6</v>
      </c>
      <c r="Q2105" s="226">
        <v>4</v>
      </c>
      <c r="R2105" s="264"/>
    </row>
    <row r="2106" spans="1:18" s="107" customFormat="1" ht="31.5" x14ac:dyDescent="0.25">
      <c r="A2106" s="546"/>
      <c r="B2106" s="547"/>
      <c r="C2106" s="270" t="s">
        <v>1536</v>
      </c>
      <c r="D2106" s="212">
        <v>670</v>
      </c>
      <c r="E2106" s="390">
        <v>100</v>
      </c>
      <c r="F2106" s="390">
        <f t="shared" si="127"/>
        <v>67000</v>
      </c>
      <c r="G2106" s="612"/>
      <c r="H2106" s="612"/>
      <c r="I2106" s="612"/>
      <c r="J2106" s="612"/>
      <c r="K2106" s="612"/>
      <c r="L2106" s="212">
        <v>13</v>
      </c>
      <c r="M2106" s="271" t="s">
        <v>125</v>
      </c>
      <c r="N2106" s="212">
        <v>3</v>
      </c>
      <c r="O2106" s="212">
        <v>1</v>
      </c>
      <c r="P2106" s="212">
        <v>1</v>
      </c>
      <c r="Q2106" s="212">
        <v>1</v>
      </c>
      <c r="R2106" s="264"/>
    </row>
    <row r="2107" spans="1:18" s="107" customFormat="1" x14ac:dyDescent="0.25">
      <c r="A2107" s="546"/>
      <c r="B2107" s="547"/>
      <c r="C2107" s="270" t="s">
        <v>1537</v>
      </c>
      <c r="D2107" s="212">
        <v>1</v>
      </c>
      <c r="E2107" s="390">
        <v>10000</v>
      </c>
      <c r="F2107" s="390">
        <f t="shared" si="127"/>
        <v>10000</v>
      </c>
      <c r="G2107" s="612"/>
      <c r="H2107" s="612"/>
      <c r="I2107" s="612"/>
      <c r="J2107" s="612"/>
      <c r="K2107" s="612"/>
      <c r="L2107" s="212">
        <v>13</v>
      </c>
      <c r="M2107" s="271" t="s">
        <v>125</v>
      </c>
      <c r="N2107" s="212">
        <v>3</v>
      </c>
      <c r="O2107" s="212">
        <v>1</v>
      </c>
      <c r="P2107" s="212">
        <v>1</v>
      </c>
      <c r="Q2107" s="212">
        <v>1</v>
      </c>
      <c r="R2107" s="264"/>
    </row>
    <row r="2108" spans="1:18" s="107" customFormat="1" x14ac:dyDescent="0.25">
      <c r="A2108" s="546"/>
      <c r="B2108" s="547"/>
      <c r="C2108" s="231" t="s">
        <v>1538</v>
      </c>
      <c r="D2108" s="343">
        <v>946</v>
      </c>
      <c r="E2108" s="390">
        <v>15</v>
      </c>
      <c r="F2108" s="390">
        <f t="shared" si="127"/>
        <v>14190</v>
      </c>
      <c r="G2108" s="612"/>
      <c r="H2108" s="612"/>
      <c r="I2108" s="612"/>
      <c r="J2108" s="612"/>
      <c r="K2108" s="612"/>
      <c r="L2108" s="212">
        <v>13</v>
      </c>
      <c r="M2108" s="271" t="s">
        <v>125</v>
      </c>
      <c r="N2108" s="212">
        <v>3</v>
      </c>
      <c r="O2108" s="212">
        <v>1</v>
      </c>
      <c r="P2108" s="212">
        <v>1</v>
      </c>
      <c r="Q2108" s="212">
        <v>1</v>
      </c>
      <c r="R2108" s="264"/>
    </row>
    <row r="2109" spans="1:18" s="107" customFormat="1" x14ac:dyDescent="0.25">
      <c r="A2109" s="546"/>
      <c r="B2109" s="547"/>
      <c r="C2109" s="231" t="s">
        <v>1539</v>
      </c>
      <c r="D2109" s="343">
        <v>946</v>
      </c>
      <c r="E2109" s="390">
        <v>10</v>
      </c>
      <c r="F2109" s="390">
        <f t="shared" si="127"/>
        <v>9460</v>
      </c>
      <c r="G2109" s="612"/>
      <c r="H2109" s="612"/>
      <c r="I2109" s="612"/>
      <c r="J2109" s="612"/>
      <c r="K2109" s="612"/>
      <c r="L2109" s="212">
        <v>13</v>
      </c>
      <c r="M2109" s="271" t="s">
        <v>125</v>
      </c>
      <c r="N2109" s="212">
        <v>3</v>
      </c>
      <c r="O2109" s="212">
        <v>1</v>
      </c>
      <c r="P2109" s="212">
        <v>1</v>
      </c>
      <c r="Q2109" s="212">
        <v>1</v>
      </c>
      <c r="R2109" s="264"/>
    </row>
    <row r="2110" spans="1:18" s="107" customFormat="1" ht="108" customHeight="1" x14ac:dyDescent="0.25">
      <c r="A2110" s="384" t="s">
        <v>1540</v>
      </c>
      <c r="B2110" s="263">
        <f>SUM(F2110:F2110)</f>
        <v>60000</v>
      </c>
      <c r="C2110" s="270" t="s">
        <v>621</v>
      </c>
      <c r="D2110" s="212">
        <v>1</v>
      </c>
      <c r="E2110" s="390">
        <v>60000</v>
      </c>
      <c r="F2110" s="390">
        <f t="shared" si="127"/>
        <v>60000</v>
      </c>
      <c r="G2110" s="128"/>
      <c r="H2110" s="128" t="s">
        <v>1</v>
      </c>
      <c r="I2110" s="128"/>
      <c r="J2110" s="128"/>
      <c r="K2110" s="212" t="s">
        <v>247</v>
      </c>
      <c r="L2110" s="212">
        <v>13</v>
      </c>
      <c r="M2110" s="271" t="s">
        <v>125</v>
      </c>
      <c r="N2110" s="212">
        <v>6</v>
      </c>
      <c r="O2110" s="212">
        <v>1</v>
      </c>
      <c r="P2110" s="212">
        <v>3</v>
      </c>
      <c r="Q2110" s="212">
        <v>1</v>
      </c>
      <c r="R2110" s="264"/>
    </row>
    <row r="2111" spans="1:18" s="107" customFormat="1" ht="63" x14ac:dyDescent="0.25">
      <c r="A2111" s="384" t="s">
        <v>1541</v>
      </c>
      <c r="B2111" s="263">
        <f>SUM(F2111:F2111)</f>
        <v>10000</v>
      </c>
      <c r="C2111" s="270" t="s">
        <v>1542</v>
      </c>
      <c r="D2111" s="212">
        <v>1</v>
      </c>
      <c r="E2111" s="390">
        <v>10000</v>
      </c>
      <c r="F2111" s="390">
        <f t="shared" si="127"/>
        <v>10000</v>
      </c>
      <c r="G2111" s="128" t="s">
        <v>1</v>
      </c>
      <c r="H2111" s="128"/>
      <c r="I2111" s="128"/>
      <c r="J2111" s="128"/>
      <c r="K2111" s="212" t="s">
        <v>247</v>
      </c>
      <c r="L2111" s="212">
        <v>13</v>
      </c>
      <c r="M2111" s="271" t="s">
        <v>125</v>
      </c>
      <c r="N2111" s="212">
        <v>6</v>
      </c>
      <c r="O2111" s="212">
        <v>1</v>
      </c>
      <c r="P2111" s="212">
        <v>3</v>
      </c>
      <c r="Q2111" s="212">
        <v>1</v>
      </c>
      <c r="R2111" s="264" t="s">
        <v>1543</v>
      </c>
    </row>
    <row r="2112" spans="1:18" s="107" customFormat="1" x14ac:dyDescent="0.25">
      <c r="A2112" s="496" t="s">
        <v>1544</v>
      </c>
      <c r="B2112" s="547">
        <f>SUM(F2112:F2122)</f>
        <v>165670</v>
      </c>
      <c r="C2112" s="270" t="s">
        <v>1522</v>
      </c>
      <c r="D2112" s="212">
        <v>2</v>
      </c>
      <c r="E2112" s="390">
        <v>200</v>
      </c>
      <c r="F2112" s="390">
        <f t="shared" si="127"/>
        <v>400</v>
      </c>
      <c r="G2112" s="612" t="s">
        <v>1</v>
      </c>
      <c r="H2112" s="612" t="s">
        <v>1</v>
      </c>
      <c r="I2112" s="612" t="s">
        <v>1</v>
      </c>
      <c r="J2112" s="612" t="s">
        <v>1</v>
      </c>
      <c r="K2112" s="582" t="s">
        <v>247</v>
      </c>
      <c r="L2112" s="212">
        <v>13</v>
      </c>
      <c r="M2112" s="271" t="s">
        <v>125</v>
      </c>
      <c r="N2112" s="212">
        <v>3</v>
      </c>
      <c r="O2112" s="212">
        <v>9</v>
      </c>
      <c r="P2112" s="212">
        <v>2</v>
      </c>
      <c r="Q2112" s="212">
        <v>1</v>
      </c>
      <c r="R2112" s="264" t="s">
        <v>1545</v>
      </c>
    </row>
    <row r="2113" spans="1:18" s="107" customFormat="1" x14ac:dyDescent="0.25">
      <c r="A2113" s="496"/>
      <c r="B2113" s="547"/>
      <c r="C2113" s="231" t="s">
        <v>1523</v>
      </c>
      <c r="D2113" s="343">
        <v>2</v>
      </c>
      <c r="E2113" s="390">
        <v>250</v>
      </c>
      <c r="F2113" s="390">
        <f t="shared" si="127"/>
        <v>500</v>
      </c>
      <c r="G2113" s="612"/>
      <c r="H2113" s="612"/>
      <c r="I2113" s="612"/>
      <c r="J2113" s="612"/>
      <c r="K2113" s="582"/>
      <c r="L2113" s="212">
        <v>13</v>
      </c>
      <c r="M2113" s="271" t="s">
        <v>125</v>
      </c>
      <c r="N2113" s="212">
        <v>3</v>
      </c>
      <c r="O2113" s="212">
        <v>9</v>
      </c>
      <c r="P2113" s="212">
        <v>2</v>
      </c>
      <c r="Q2113" s="212">
        <v>1</v>
      </c>
      <c r="R2113" s="264"/>
    </row>
    <row r="2114" spans="1:18" s="107" customFormat="1" ht="20.25" customHeight="1" x14ac:dyDescent="0.25">
      <c r="A2114" s="496"/>
      <c r="B2114" s="547"/>
      <c r="C2114" s="231" t="s">
        <v>1546</v>
      </c>
      <c r="D2114" s="343">
        <v>1</v>
      </c>
      <c r="E2114" s="390">
        <v>150</v>
      </c>
      <c r="F2114" s="390">
        <f t="shared" si="127"/>
        <v>150</v>
      </c>
      <c r="G2114" s="612"/>
      <c r="H2114" s="612"/>
      <c r="I2114" s="612"/>
      <c r="J2114" s="612"/>
      <c r="K2114" s="582"/>
      <c r="L2114" s="212">
        <v>13</v>
      </c>
      <c r="M2114" s="271" t="s">
        <v>125</v>
      </c>
      <c r="N2114" s="212">
        <v>3</v>
      </c>
      <c r="O2114" s="212">
        <v>9</v>
      </c>
      <c r="P2114" s="212">
        <v>2</v>
      </c>
      <c r="Q2114" s="212">
        <v>1</v>
      </c>
      <c r="R2114" s="264"/>
    </row>
    <row r="2115" spans="1:18" s="321" customFormat="1" ht="33.75" customHeight="1" x14ac:dyDescent="0.25">
      <c r="A2115" s="496"/>
      <c r="B2115" s="547"/>
      <c r="C2115" s="231" t="s">
        <v>1547</v>
      </c>
      <c r="D2115" s="94">
        <v>2</v>
      </c>
      <c r="E2115" s="390">
        <v>250</v>
      </c>
      <c r="F2115" s="390">
        <f t="shared" si="127"/>
        <v>500</v>
      </c>
      <c r="G2115" s="612"/>
      <c r="H2115" s="612"/>
      <c r="I2115" s="612"/>
      <c r="J2115" s="612"/>
      <c r="K2115" s="582"/>
      <c r="L2115" s="212">
        <v>13</v>
      </c>
      <c r="M2115" s="271" t="s">
        <v>125</v>
      </c>
      <c r="N2115" s="212">
        <v>3</v>
      </c>
      <c r="O2115" s="212">
        <v>9</v>
      </c>
      <c r="P2115" s="212">
        <v>2</v>
      </c>
      <c r="Q2115" s="212">
        <v>1</v>
      </c>
      <c r="R2115" s="267"/>
    </row>
    <row r="2116" spans="1:18" s="321" customFormat="1" ht="31.5" x14ac:dyDescent="0.25">
      <c r="A2116" s="496"/>
      <c r="B2116" s="547"/>
      <c r="C2116" s="231" t="s">
        <v>1548</v>
      </c>
      <c r="D2116" s="94">
        <v>2</v>
      </c>
      <c r="E2116" s="390">
        <v>300</v>
      </c>
      <c r="F2116" s="390">
        <f t="shared" si="127"/>
        <v>600</v>
      </c>
      <c r="G2116" s="612"/>
      <c r="H2116" s="612"/>
      <c r="I2116" s="612"/>
      <c r="J2116" s="612"/>
      <c r="K2116" s="582"/>
      <c r="L2116" s="212">
        <v>13</v>
      </c>
      <c r="M2116" s="271" t="s">
        <v>125</v>
      </c>
      <c r="N2116" s="212">
        <v>3</v>
      </c>
      <c r="O2116" s="212">
        <v>9</v>
      </c>
      <c r="P2116" s="212">
        <v>2</v>
      </c>
      <c r="Q2116" s="212">
        <v>1</v>
      </c>
      <c r="R2116" s="267"/>
    </row>
    <row r="2117" spans="1:18" s="321" customFormat="1" ht="27.6" customHeight="1" x14ac:dyDescent="0.25">
      <c r="A2117" s="496"/>
      <c r="B2117" s="547"/>
      <c r="C2117" s="231" t="s">
        <v>1549</v>
      </c>
      <c r="D2117" s="94">
        <v>1</v>
      </c>
      <c r="E2117" s="390">
        <v>3000</v>
      </c>
      <c r="F2117" s="390">
        <f t="shared" si="127"/>
        <v>3000</v>
      </c>
      <c r="G2117" s="612"/>
      <c r="H2117" s="612"/>
      <c r="I2117" s="612"/>
      <c r="J2117" s="612"/>
      <c r="K2117" s="582"/>
      <c r="L2117" s="212">
        <v>13</v>
      </c>
      <c r="M2117" s="271" t="s">
        <v>125</v>
      </c>
      <c r="N2117" s="358">
        <v>6</v>
      </c>
      <c r="O2117" s="358">
        <v>1</v>
      </c>
      <c r="P2117" s="358">
        <v>1</v>
      </c>
      <c r="Q2117" s="358">
        <v>1</v>
      </c>
      <c r="R2117" s="267"/>
    </row>
    <row r="2118" spans="1:18" s="321" customFormat="1" ht="51.75" customHeight="1" x14ac:dyDescent="0.25">
      <c r="A2118" s="496"/>
      <c r="B2118" s="547"/>
      <c r="C2118" s="231" t="s">
        <v>1550</v>
      </c>
      <c r="D2118" s="94">
        <v>25</v>
      </c>
      <c r="E2118" s="390">
        <v>100</v>
      </c>
      <c r="F2118" s="390">
        <f t="shared" si="127"/>
        <v>2500</v>
      </c>
      <c r="G2118" s="612"/>
      <c r="H2118" s="612"/>
      <c r="I2118" s="612"/>
      <c r="J2118" s="612"/>
      <c r="K2118" s="582"/>
      <c r="L2118" s="212">
        <v>13</v>
      </c>
      <c r="M2118" s="271" t="s">
        <v>125</v>
      </c>
      <c r="N2118" s="358">
        <v>3</v>
      </c>
      <c r="O2118" s="358">
        <v>9</v>
      </c>
      <c r="P2118" s="358">
        <v>2</v>
      </c>
      <c r="Q2118" s="358">
        <v>1</v>
      </c>
      <c r="R2118" s="267"/>
    </row>
    <row r="2119" spans="1:18" s="321" customFormat="1" ht="31.5" x14ac:dyDescent="0.25">
      <c r="A2119" s="496"/>
      <c r="B2119" s="547"/>
      <c r="C2119" s="231" t="s">
        <v>1551</v>
      </c>
      <c r="D2119" s="94">
        <v>1</v>
      </c>
      <c r="E2119" s="390">
        <v>500</v>
      </c>
      <c r="F2119" s="390">
        <f t="shared" si="127"/>
        <v>500</v>
      </c>
      <c r="G2119" s="612"/>
      <c r="H2119" s="612"/>
      <c r="I2119" s="612"/>
      <c r="J2119" s="612"/>
      <c r="K2119" s="582"/>
      <c r="L2119" s="212">
        <v>13</v>
      </c>
      <c r="M2119" s="271" t="s">
        <v>125</v>
      </c>
      <c r="N2119" s="358">
        <v>3</v>
      </c>
      <c r="O2119" s="358">
        <v>9</v>
      </c>
      <c r="P2119" s="358">
        <v>2</v>
      </c>
      <c r="Q2119" s="358">
        <v>1</v>
      </c>
      <c r="R2119" s="267"/>
    </row>
    <row r="2120" spans="1:18" s="321" customFormat="1" ht="55.5" customHeight="1" x14ac:dyDescent="0.25">
      <c r="A2120" s="496"/>
      <c r="B2120" s="547"/>
      <c r="C2120" s="231" t="s">
        <v>1552</v>
      </c>
      <c r="D2120" s="94">
        <v>12</v>
      </c>
      <c r="E2120" s="390">
        <f>15*60</f>
        <v>900</v>
      </c>
      <c r="F2120" s="390">
        <f t="shared" si="127"/>
        <v>10800</v>
      </c>
      <c r="G2120" s="612"/>
      <c r="H2120" s="612"/>
      <c r="I2120" s="612"/>
      <c r="J2120" s="612"/>
      <c r="K2120" s="582"/>
      <c r="L2120" s="212">
        <v>13</v>
      </c>
      <c r="M2120" s="271" t="s">
        <v>125</v>
      </c>
      <c r="N2120" s="358">
        <v>6</v>
      </c>
      <c r="O2120" s="358">
        <v>8</v>
      </c>
      <c r="P2120" s="358">
        <v>8</v>
      </c>
      <c r="Q2120" s="358">
        <v>1</v>
      </c>
      <c r="R2120" s="267"/>
    </row>
    <row r="2121" spans="1:18" s="321" customFormat="1" ht="51.75" customHeight="1" x14ac:dyDescent="0.25">
      <c r="A2121" s="496"/>
      <c r="B2121" s="547"/>
      <c r="C2121" s="452" t="s">
        <v>1553</v>
      </c>
      <c r="D2121" s="94">
        <v>52</v>
      </c>
      <c r="E2121" s="390">
        <v>2600</v>
      </c>
      <c r="F2121" s="390">
        <f t="shared" si="127"/>
        <v>135200</v>
      </c>
      <c r="G2121" s="612"/>
      <c r="H2121" s="612"/>
      <c r="I2121" s="612"/>
      <c r="J2121" s="612"/>
      <c r="K2121" s="582"/>
      <c r="L2121" s="212">
        <v>13</v>
      </c>
      <c r="M2121" s="271" t="s">
        <v>125</v>
      </c>
      <c r="N2121" s="358">
        <v>3</v>
      </c>
      <c r="O2121" s="358">
        <v>2</v>
      </c>
      <c r="P2121" s="358">
        <v>2</v>
      </c>
      <c r="Q2121" s="358">
        <v>1</v>
      </c>
      <c r="R2121" s="267"/>
    </row>
    <row r="2122" spans="1:18" s="321" customFormat="1" ht="33.75" customHeight="1" x14ac:dyDescent="0.25">
      <c r="A2122" s="496"/>
      <c r="B2122" s="547"/>
      <c r="C2122" s="231" t="s">
        <v>1554</v>
      </c>
      <c r="D2122" s="94">
        <v>96</v>
      </c>
      <c r="E2122" s="390">
        <v>120</v>
      </c>
      <c r="F2122" s="390">
        <f t="shared" si="127"/>
        <v>11520</v>
      </c>
      <c r="G2122" s="612"/>
      <c r="H2122" s="612"/>
      <c r="I2122" s="612"/>
      <c r="J2122" s="612"/>
      <c r="K2122" s="582"/>
      <c r="L2122" s="212">
        <v>13</v>
      </c>
      <c r="M2122" s="271" t="s">
        <v>125</v>
      </c>
      <c r="N2122" s="358">
        <v>2</v>
      </c>
      <c r="O2122" s="358">
        <v>8</v>
      </c>
      <c r="P2122" s="358">
        <v>5</v>
      </c>
      <c r="Q2122" s="358">
        <v>3</v>
      </c>
      <c r="R2122" s="267"/>
    </row>
    <row r="2123" spans="1:18" x14ac:dyDescent="0.25">
      <c r="A2123" s="126" t="s">
        <v>2</v>
      </c>
      <c r="B2123" s="126" t="s">
        <v>0</v>
      </c>
      <c r="C2123" s="126"/>
      <c r="D2123" s="128"/>
      <c r="E2123" s="202"/>
      <c r="F2123" s="202"/>
      <c r="G2123" s="202"/>
      <c r="H2123" s="202"/>
      <c r="I2123" s="202"/>
      <c r="J2123" s="202"/>
      <c r="K2123" s="202"/>
      <c r="L2123" s="209"/>
      <c r="M2123" s="202"/>
      <c r="N2123" s="202"/>
      <c r="O2123" s="202"/>
      <c r="P2123" s="202"/>
      <c r="Q2123" s="202"/>
      <c r="R2123" s="202"/>
    </row>
    <row r="2124" spans="1:18" x14ac:dyDescent="0.25">
      <c r="A2124" s="403" t="s">
        <v>3</v>
      </c>
      <c r="B2124" s="126" t="s">
        <v>0</v>
      </c>
      <c r="C2124" s="126"/>
      <c r="D2124" s="128"/>
      <c r="E2124" s="202"/>
      <c r="F2124" s="202"/>
      <c r="G2124" s="202"/>
      <c r="H2124" s="202"/>
      <c r="I2124" s="202"/>
      <c r="J2124" s="202"/>
      <c r="K2124" s="202"/>
      <c r="L2124" s="209"/>
      <c r="M2124" s="202"/>
      <c r="N2124" s="202"/>
      <c r="O2124" s="202"/>
      <c r="P2124" s="202"/>
      <c r="Q2124" s="202"/>
      <c r="R2124" s="202"/>
    </row>
    <row r="2125" spans="1:18" x14ac:dyDescent="0.25">
      <c r="A2125" s="403" t="s">
        <v>3</v>
      </c>
      <c r="B2125" s="995"/>
      <c r="C2125" s="888"/>
      <c r="D2125" s="128"/>
      <c r="E2125" s="202"/>
      <c r="F2125" s="202"/>
      <c r="G2125" s="202"/>
      <c r="H2125" s="202"/>
      <c r="I2125" s="202"/>
      <c r="J2125" s="202"/>
      <c r="K2125" s="202"/>
      <c r="L2125" s="209"/>
      <c r="M2125" s="202"/>
      <c r="N2125" s="202"/>
      <c r="O2125" s="202"/>
      <c r="P2125" s="202"/>
      <c r="Q2125" s="202"/>
      <c r="R2125" s="202"/>
    </row>
    <row r="2126" spans="1:18" x14ac:dyDescent="0.25">
      <c r="A2126" s="403" t="s">
        <v>5</v>
      </c>
      <c r="B2126" s="837" t="s">
        <v>168</v>
      </c>
      <c r="C2126" s="837"/>
      <c r="D2126" s="128"/>
      <c r="E2126" s="202"/>
      <c r="F2126" s="202"/>
      <c r="G2126" s="202"/>
      <c r="H2126" s="202"/>
      <c r="I2126" s="202"/>
      <c r="J2126" s="202"/>
      <c r="K2126" s="202"/>
      <c r="L2126" s="209"/>
      <c r="M2126" s="202"/>
      <c r="N2126" s="202"/>
      <c r="O2126" s="202"/>
      <c r="P2126" s="202"/>
      <c r="Q2126" s="202"/>
      <c r="R2126" s="202"/>
    </row>
    <row r="2127" spans="1:18" x14ac:dyDescent="0.25">
      <c r="A2127" s="403" t="s">
        <v>7</v>
      </c>
      <c r="B2127" s="126" t="s">
        <v>1555</v>
      </c>
      <c r="C2127" s="126"/>
      <c r="D2127" s="128"/>
      <c r="E2127" s="202"/>
      <c r="F2127" s="202"/>
      <c r="G2127" s="202"/>
      <c r="H2127" s="202"/>
      <c r="I2127" s="202"/>
      <c r="J2127" s="202"/>
      <c r="K2127" s="202"/>
      <c r="L2127" s="209"/>
      <c r="M2127" s="202"/>
      <c r="N2127" s="202"/>
      <c r="O2127" s="202"/>
      <c r="P2127" s="202"/>
      <c r="Q2127" s="202"/>
      <c r="R2127" s="202"/>
    </row>
    <row r="2128" spans="1:18" ht="28.5" customHeight="1" x14ac:dyDescent="0.25">
      <c r="A2128" s="403" t="s">
        <v>9</v>
      </c>
      <c r="B2128" s="494" t="s">
        <v>1556</v>
      </c>
      <c r="C2128" s="494"/>
      <c r="D2128" s="494"/>
      <c r="E2128" s="202"/>
      <c r="F2128" s="202"/>
      <c r="G2128" s="202"/>
      <c r="H2128" s="202"/>
      <c r="I2128" s="202"/>
      <c r="J2128" s="202"/>
      <c r="K2128" s="202"/>
      <c r="L2128" s="209"/>
      <c r="M2128" s="202"/>
      <c r="N2128" s="202"/>
      <c r="O2128" s="202"/>
      <c r="P2128" s="202"/>
      <c r="Q2128" s="202"/>
      <c r="R2128" s="202"/>
    </row>
    <row r="2129" spans="1:18" x14ac:dyDescent="0.25">
      <c r="A2129" s="403" t="s">
        <v>1557</v>
      </c>
      <c r="B2129" s="494" t="s">
        <v>1558</v>
      </c>
      <c r="C2129" s="494"/>
      <c r="D2129" s="494"/>
      <c r="E2129" s="202"/>
      <c r="F2129" s="202"/>
      <c r="G2129" s="202"/>
      <c r="H2129" s="202"/>
      <c r="I2129" s="202"/>
      <c r="J2129" s="202"/>
      <c r="K2129" s="202"/>
      <c r="L2129" s="209"/>
      <c r="M2129" s="202"/>
      <c r="N2129" s="202"/>
      <c r="O2129" s="202"/>
      <c r="P2129" s="202"/>
      <c r="Q2129" s="202"/>
      <c r="R2129" s="202"/>
    </row>
    <row r="2130" spans="1:18" x14ac:dyDescent="0.25">
      <c r="A2130" s="756" t="s">
        <v>1559</v>
      </c>
      <c r="B2130" s="837"/>
      <c r="C2130" s="837"/>
      <c r="D2130" s="837"/>
      <c r="E2130" s="202"/>
      <c r="F2130" s="202"/>
      <c r="G2130" s="202"/>
      <c r="H2130" s="202"/>
      <c r="I2130" s="202"/>
      <c r="J2130" s="996" t="s">
        <v>102</v>
      </c>
      <c r="K2130" s="997">
        <f>+SUM(K2135,K2163,K2192,K2218,K2257)</f>
        <v>19383450</v>
      </c>
      <c r="L2130" s="209"/>
      <c r="M2130" s="202"/>
      <c r="N2130" s="202"/>
      <c r="O2130" s="202"/>
      <c r="P2130" s="202"/>
      <c r="Q2130" s="202"/>
      <c r="R2130" s="202"/>
    </row>
    <row r="2131" spans="1:18" x14ac:dyDescent="0.25">
      <c r="A2131" s="403"/>
      <c r="B2131" s="998"/>
      <c r="C2131" s="126"/>
      <c r="D2131" s="128"/>
      <c r="E2131" s="202"/>
      <c r="F2131" s="202"/>
      <c r="G2131" s="202"/>
      <c r="H2131" s="202"/>
      <c r="I2131" s="202"/>
      <c r="J2131" s="202"/>
      <c r="K2131" s="202"/>
      <c r="L2131" s="209"/>
      <c r="M2131" s="202"/>
      <c r="N2131" s="202"/>
      <c r="O2131" s="202"/>
      <c r="P2131" s="202"/>
      <c r="Q2131" s="202"/>
      <c r="R2131" s="202"/>
    </row>
    <row r="2132" spans="1:18" x14ac:dyDescent="0.25">
      <c r="A2132" s="836" t="s">
        <v>495</v>
      </c>
      <c r="B2132" s="836"/>
      <c r="C2132" s="836"/>
      <c r="D2132" s="836"/>
      <c r="E2132" s="836"/>
      <c r="F2132" s="836"/>
      <c r="G2132" s="836"/>
      <c r="H2132" s="836"/>
      <c r="I2132" s="836"/>
      <c r="J2132" s="836"/>
      <c r="K2132" s="836"/>
      <c r="L2132" s="836"/>
      <c r="M2132" s="202"/>
      <c r="N2132" s="202"/>
      <c r="O2132" s="202"/>
      <c r="P2132" s="202"/>
      <c r="Q2132" s="202"/>
      <c r="R2132" s="202"/>
    </row>
    <row r="2133" spans="1:18" x14ac:dyDescent="0.25">
      <c r="A2133" s="533" t="s">
        <v>436</v>
      </c>
      <c r="B2133" s="535" t="s">
        <v>437</v>
      </c>
      <c r="C2133" s="533" t="s">
        <v>438</v>
      </c>
      <c r="D2133" s="533" t="s">
        <v>439</v>
      </c>
      <c r="E2133" s="535" t="s">
        <v>440</v>
      </c>
      <c r="F2133" s="535" t="s">
        <v>441</v>
      </c>
      <c r="G2133" s="537" t="s">
        <v>442</v>
      </c>
      <c r="H2133" s="534"/>
      <c r="I2133" s="534"/>
      <c r="J2133" s="534"/>
      <c r="K2133" s="533" t="s">
        <v>18</v>
      </c>
      <c r="L2133" s="533" t="s">
        <v>19</v>
      </c>
      <c r="M2133" s="533"/>
      <c r="N2133" s="533"/>
      <c r="O2133" s="533"/>
      <c r="P2133" s="533"/>
      <c r="Q2133" s="533"/>
      <c r="R2133" s="202"/>
    </row>
    <row r="2134" spans="1:18" x14ac:dyDescent="0.25">
      <c r="A2134" s="534"/>
      <c r="B2134" s="536"/>
      <c r="C2134" s="534"/>
      <c r="D2134" s="534"/>
      <c r="E2134" s="536"/>
      <c r="F2134" s="536"/>
      <c r="G2134" s="188" t="s">
        <v>20</v>
      </c>
      <c r="H2134" s="188" t="s">
        <v>37</v>
      </c>
      <c r="I2134" s="188" t="s">
        <v>21</v>
      </c>
      <c r="J2134" s="188" t="s">
        <v>22</v>
      </c>
      <c r="K2134" s="533"/>
      <c r="L2134" s="533"/>
      <c r="M2134" s="533"/>
      <c r="N2134" s="533"/>
      <c r="O2134" s="533"/>
      <c r="P2134" s="533"/>
      <c r="Q2134" s="533"/>
      <c r="R2134" s="202"/>
    </row>
    <row r="2135" spans="1:18" ht="72.75" customHeight="1" x14ac:dyDescent="0.25">
      <c r="A2135" s="99" t="s">
        <v>1560</v>
      </c>
      <c r="B2135" s="99" t="s">
        <v>1561</v>
      </c>
      <c r="C2135" s="118" t="s">
        <v>1562</v>
      </c>
      <c r="D2135" s="118" t="s">
        <v>1563</v>
      </c>
      <c r="E2135" s="128">
        <v>0</v>
      </c>
      <c r="F2135" s="311">
        <v>2</v>
      </c>
      <c r="G2135" s="398" t="s">
        <v>1</v>
      </c>
      <c r="H2135" s="398" t="s">
        <v>1</v>
      </c>
      <c r="I2135" s="398" t="s">
        <v>1</v>
      </c>
      <c r="J2135" s="398" t="s">
        <v>1</v>
      </c>
      <c r="K2135" s="130">
        <f>SUM(B2140+B2143+B2148+B2152+B2155+B2156)</f>
        <v>1642050</v>
      </c>
      <c r="L2135" s="509" t="s">
        <v>1564</v>
      </c>
      <c r="M2135" s="509"/>
      <c r="N2135" s="509"/>
      <c r="O2135" s="509"/>
      <c r="P2135" s="509"/>
      <c r="Q2135" s="509"/>
      <c r="R2135" s="202"/>
    </row>
    <row r="2136" spans="1:18" x14ac:dyDescent="0.25">
      <c r="A2136" s="118"/>
      <c r="B2136" s="930"/>
      <c r="C2136" s="99"/>
      <c r="D2136" s="118"/>
      <c r="E2136" s="128"/>
      <c r="F2136" s="128"/>
      <c r="G2136" s="398"/>
      <c r="H2136" s="398"/>
      <c r="I2136" s="398"/>
      <c r="J2136" s="398"/>
      <c r="K2136" s="398"/>
      <c r="L2136" s="398"/>
      <c r="M2136" s="118"/>
      <c r="N2136" s="118"/>
      <c r="O2136" s="118"/>
      <c r="P2136" s="118"/>
      <c r="Q2136" s="118"/>
      <c r="R2136" s="202"/>
    </row>
    <row r="2137" spans="1:18" x14ac:dyDescent="0.25">
      <c r="A2137" s="836" t="s">
        <v>500</v>
      </c>
      <c r="B2137" s="836"/>
      <c r="C2137" s="836"/>
      <c r="D2137" s="836"/>
      <c r="E2137" s="836"/>
      <c r="F2137" s="836"/>
      <c r="G2137" s="836"/>
      <c r="H2137" s="836"/>
      <c r="I2137" s="836"/>
      <c r="J2137" s="836"/>
      <c r="K2137" s="836"/>
      <c r="L2137" s="836"/>
      <c r="M2137" s="202"/>
      <c r="N2137" s="202"/>
      <c r="O2137" s="202"/>
      <c r="P2137" s="202"/>
      <c r="Q2137" s="202"/>
      <c r="R2137" s="202"/>
    </row>
    <row r="2138" spans="1:18" ht="15.75" customHeight="1" x14ac:dyDescent="0.25">
      <c r="A2138" s="541" t="s">
        <v>244</v>
      </c>
      <c r="B2138" s="535" t="s">
        <v>447</v>
      </c>
      <c r="C2138" s="542" t="s">
        <v>29</v>
      </c>
      <c r="D2138" s="542"/>
      <c r="E2138" s="542"/>
      <c r="F2138" s="542"/>
      <c r="G2138" s="542" t="s">
        <v>448</v>
      </c>
      <c r="H2138" s="543"/>
      <c r="I2138" s="543"/>
      <c r="J2138" s="543"/>
      <c r="K2138" s="533" t="s">
        <v>449</v>
      </c>
      <c r="L2138" s="542" t="s">
        <v>501</v>
      </c>
      <c r="M2138" s="542"/>
      <c r="N2138" s="542"/>
      <c r="O2138" s="542"/>
      <c r="P2138" s="542"/>
      <c r="Q2138" s="542"/>
      <c r="R2138" s="202"/>
    </row>
    <row r="2139" spans="1:18" ht="53.25" customHeight="1" x14ac:dyDescent="0.25">
      <c r="A2139" s="541"/>
      <c r="B2139" s="535"/>
      <c r="C2139" s="188" t="s">
        <v>451</v>
      </c>
      <c r="D2139" s="188" t="s">
        <v>34</v>
      </c>
      <c r="E2139" s="193" t="s">
        <v>452</v>
      </c>
      <c r="F2139" s="193" t="s">
        <v>36</v>
      </c>
      <c r="G2139" s="188" t="s">
        <v>20</v>
      </c>
      <c r="H2139" s="188" t="s">
        <v>37</v>
      </c>
      <c r="I2139" s="188" t="s">
        <v>453</v>
      </c>
      <c r="J2139" s="188" t="s">
        <v>22</v>
      </c>
      <c r="K2139" s="533"/>
      <c r="L2139" s="194" t="s">
        <v>38</v>
      </c>
      <c r="M2139" s="194" t="s">
        <v>39</v>
      </c>
      <c r="N2139" s="194" t="s">
        <v>40</v>
      </c>
      <c r="O2139" s="194" t="s">
        <v>41</v>
      </c>
      <c r="P2139" s="194" t="s">
        <v>42</v>
      </c>
      <c r="Q2139" s="194" t="s">
        <v>43</v>
      </c>
      <c r="R2139" s="202"/>
    </row>
    <row r="2140" spans="1:18" ht="18" customHeight="1" x14ac:dyDescent="0.25">
      <c r="A2140" s="544" t="s">
        <v>1565</v>
      </c>
      <c r="B2140" s="528">
        <f>SUM(F2140:F2142)</f>
        <v>306250</v>
      </c>
      <c r="C2140" s="270" t="s">
        <v>857</v>
      </c>
      <c r="D2140" s="212">
        <v>200</v>
      </c>
      <c r="E2140" s="263">
        <v>250</v>
      </c>
      <c r="F2140" s="263">
        <f t="shared" ref="F2140:F2157" si="128">E2140*D2140</f>
        <v>50000</v>
      </c>
      <c r="G2140" s="391" t="s">
        <v>1</v>
      </c>
      <c r="H2140" s="391" t="s">
        <v>1</v>
      </c>
      <c r="I2140" s="391" t="s">
        <v>1</v>
      </c>
      <c r="J2140" s="391" t="s">
        <v>1</v>
      </c>
      <c r="K2140" s="128" t="s">
        <v>247</v>
      </c>
      <c r="L2140" s="128">
        <v>11</v>
      </c>
      <c r="M2140" s="333" t="s">
        <v>125</v>
      </c>
      <c r="N2140" s="334">
        <v>3</v>
      </c>
      <c r="O2140" s="334">
        <v>7</v>
      </c>
      <c r="P2140" s="334">
        <v>1</v>
      </c>
      <c r="Q2140" s="334">
        <v>1</v>
      </c>
      <c r="R2140" s="202"/>
    </row>
    <row r="2141" spans="1:18" ht="18" customHeight="1" x14ac:dyDescent="0.25">
      <c r="A2141" s="544"/>
      <c r="B2141" s="528"/>
      <c r="C2141" s="222" t="s">
        <v>226</v>
      </c>
      <c r="D2141" s="128">
        <v>4</v>
      </c>
      <c r="E2141" s="164">
        <v>50000</v>
      </c>
      <c r="F2141" s="263">
        <f t="shared" si="128"/>
        <v>200000</v>
      </c>
      <c r="G2141" s="224" t="s">
        <v>1</v>
      </c>
      <c r="H2141" s="224" t="s">
        <v>1</v>
      </c>
      <c r="I2141" s="224" t="s">
        <v>1</v>
      </c>
      <c r="J2141" s="224" t="s">
        <v>1</v>
      </c>
      <c r="K2141" s="128" t="s">
        <v>247</v>
      </c>
      <c r="L2141" s="128">
        <v>11</v>
      </c>
      <c r="M2141" s="333" t="s">
        <v>125</v>
      </c>
      <c r="N2141" s="334">
        <v>3</v>
      </c>
      <c r="O2141" s="334">
        <v>1</v>
      </c>
      <c r="P2141" s="334">
        <v>1</v>
      </c>
      <c r="Q2141" s="334">
        <v>1</v>
      </c>
      <c r="R2141" s="202"/>
    </row>
    <row r="2142" spans="1:18" ht="18" customHeight="1" x14ac:dyDescent="0.25">
      <c r="A2142" s="544"/>
      <c r="B2142" s="528"/>
      <c r="C2142" s="270" t="s">
        <v>524</v>
      </c>
      <c r="D2142" s="212">
        <v>250</v>
      </c>
      <c r="E2142" s="263">
        <v>225</v>
      </c>
      <c r="F2142" s="263">
        <f t="shared" si="128"/>
        <v>56250</v>
      </c>
      <c r="G2142" s="391" t="s">
        <v>1</v>
      </c>
      <c r="H2142" s="391" t="s">
        <v>1</v>
      </c>
      <c r="I2142" s="391" t="s">
        <v>1</v>
      </c>
      <c r="J2142" s="391" t="s">
        <v>1</v>
      </c>
      <c r="K2142" s="128" t="s">
        <v>247</v>
      </c>
      <c r="L2142" s="128">
        <v>11</v>
      </c>
      <c r="M2142" s="333" t="s">
        <v>125</v>
      </c>
      <c r="N2142" s="334">
        <v>3</v>
      </c>
      <c r="O2142" s="334">
        <v>9</v>
      </c>
      <c r="P2142" s="334">
        <v>2</v>
      </c>
      <c r="Q2142" s="334">
        <v>1</v>
      </c>
      <c r="R2142" s="202"/>
    </row>
    <row r="2143" spans="1:18" ht="24" customHeight="1" x14ac:dyDescent="0.25">
      <c r="A2143" s="544" t="s">
        <v>1566</v>
      </c>
      <c r="B2143" s="528">
        <f>SUM(F2143:F2147)</f>
        <v>393750</v>
      </c>
      <c r="C2143" s="222" t="s">
        <v>1567</v>
      </c>
      <c r="D2143" s="128">
        <v>90</v>
      </c>
      <c r="E2143" s="164">
        <v>1250</v>
      </c>
      <c r="F2143" s="263">
        <f t="shared" si="128"/>
        <v>112500</v>
      </c>
      <c r="G2143" s="391" t="s">
        <v>1</v>
      </c>
      <c r="H2143" s="391" t="s">
        <v>1</v>
      </c>
      <c r="I2143" s="391" t="s">
        <v>1</v>
      </c>
      <c r="J2143" s="391" t="s">
        <v>1</v>
      </c>
      <c r="K2143" s="128" t="s">
        <v>247</v>
      </c>
      <c r="L2143" s="128">
        <v>11</v>
      </c>
      <c r="M2143" s="333" t="s">
        <v>125</v>
      </c>
      <c r="N2143" s="334">
        <v>2</v>
      </c>
      <c r="O2143" s="334">
        <v>3</v>
      </c>
      <c r="P2143" s="334">
        <v>1</v>
      </c>
      <c r="Q2143" s="334">
        <v>1</v>
      </c>
      <c r="R2143" s="202"/>
    </row>
    <row r="2144" spans="1:18" ht="24" customHeight="1" x14ac:dyDescent="0.25">
      <c r="A2144" s="544"/>
      <c r="B2144" s="528"/>
      <c r="C2144" s="270" t="s">
        <v>524</v>
      </c>
      <c r="D2144" s="212">
        <v>250</v>
      </c>
      <c r="E2144" s="263">
        <v>225</v>
      </c>
      <c r="F2144" s="263">
        <f t="shared" si="128"/>
        <v>56250</v>
      </c>
      <c r="G2144" s="391" t="s">
        <v>1</v>
      </c>
      <c r="H2144" s="391" t="s">
        <v>1</v>
      </c>
      <c r="I2144" s="391" t="s">
        <v>1</v>
      </c>
      <c r="J2144" s="391" t="s">
        <v>1</v>
      </c>
      <c r="K2144" s="128" t="s">
        <v>247</v>
      </c>
      <c r="L2144" s="128">
        <v>11</v>
      </c>
      <c r="M2144" s="333" t="s">
        <v>125</v>
      </c>
      <c r="N2144" s="334">
        <v>3</v>
      </c>
      <c r="O2144" s="334">
        <v>9</v>
      </c>
      <c r="P2144" s="334">
        <v>2</v>
      </c>
      <c r="Q2144" s="334">
        <v>1</v>
      </c>
      <c r="R2144" s="202"/>
    </row>
    <row r="2145" spans="1:18" ht="24" customHeight="1" x14ac:dyDescent="0.25">
      <c r="A2145" s="544"/>
      <c r="B2145" s="528"/>
      <c r="C2145" s="270" t="s">
        <v>857</v>
      </c>
      <c r="D2145" s="212">
        <v>200</v>
      </c>
      <c r="E2145" s="263">
        <v>250</v>
      </c>
      <c r="F2145" s="263">
        <f t="shared" si="128"/>
        <v>50000</v>
      </c>
      <c r="G2145" s="391" t="s">
        <v>1</v>
      </c>
      <c r="H2145" s="391" t="s">
        <v>1</v>
      </c>
      <c r="I2145" s="391" t="s">
        <v>1</v>
      </c>
      <c r="J2145" s="391" t="s">
        <v>1</v>
      </c>
      <c r="K2145" s="128" t="s">
        <v>247</v>
      </c>
      <c r="L2145" s="128">
        <v>11</v>
      </c>
      <c r="M2145" s="333" t="s">
        <v>125</v>
      </c>
      <c r="N2145" s="334">
        <v>3</v>
      </c>
      <c r="O2145" s="334">
        <v>7</v>
      </c>
      <c r="P2145" s="334">
        <v>1</v>
      </c>
      <c r="Q2145" s="334">
        <v>1</v>
      </c>
      <c r="R2145" s="202"/>
    </row>
    <row r="2146" spans="1:18" ht="24" customHeight="1" x14ac:dyDescent="0.25">
      <c r="A2146" s="544"/>
      <c r="B2146" s="528"/>
      <c r="C2146" s="270" t="s">
        <v>1568</v>
      </c>
      <c r="D2146" s="212">
        <v>1</v>
      </c>
      <c r="E2146" s="263">
        <v>150000</v>
      </c>
      <c r="F2146" s="263">
        <f t="shared" si="128"/>
        <v>150000</v>
      </c>
      <c r="G2146" s="391" t="s">
        <v>1</v>
      </c>
      <c r="H2146" s="391" t="s">
        <v>1</v>
      </c>
      <c r="I2146" s="391" t="s">
        <v>1</v>
      </c>
      <c r="J2146" s="391" t="s">
        <v>1</v>
      </c>
      <c r="K2146" s="128" t="s">
        <v>247</v>
      </c>
      <c r="L2146" s="128">
        <v>11</v>
      </c>
      <c r="M2146" s="333" t="s">
        <v>125</v>
      </c>
      <c r="N2146" s="334">
        <v>2</v>
      </c>
      <c r="O2146" s="334">
        <v>2</v>
      </c>
      <c r="P2146" s="334">
        <v>1</v>
      </c>
      <c r="Q2146" s="334">
        <v>1</v>
      </c>
      <c r="R2146" s="202"/>
    </row>
    <row r="2147" spans="1:18" ht="24" customHeight="1" x14ac:dyDescent="0.25">
      <c r="A2147" s="544"/>
      <c r="B2147" s="528"/>
      <c r="C2147" s="270" t="s">
        <v>226</v>
      </c>
      <c r="D2147" s="212">
        <v>1</v>
      </c>
      <c r="E2147" s="263">
        <v>25000</v>
      </c>
      <c r="F2147" s="263">
        <f t="shared" si="128"/>
        <v>25000</v>
      </c>
      <c r="G2147" s="391" t="s">
        <v>1</v>
      </c>
      <c r="H2147" s="391" t="s">
        <v>1</v>
      </c>
      <c r="I2147" s="391" t="s">
        <v>1</v>
      </c>
      <c r="J2147" s="391" t="s">
        <v>1</v>
      </c>
      <c r="K2147" s="128" t="s">
        <v>247</v>
      </c>
      <c r="L2147" s="128">
        <v>11</v>
      </c>
      <c r="M2147" s="333" t="s">
        <v>125</v>
      </c>
      <c r="N2147" s="334">
        <v>3</v>
      </c>
      <c r="O2147" s="334">
        <v>1</v>
      </c>
      <c r="P2147" s="334">
        <v>1</v>
      </c>
      <c r="Q2147" s="334">
        <v>1</v>
      </c>
      <c r="R2147" s="202"/>
    </row>
    <row r="2148" spans="1:18" ht="26.25" customHeight="1" x14ac:dyDescent="0.25">
      <c r="A2148" s="544" t="s">
        <v>1569</v>
      </c>
      <c r="B2148" s="528">
        <f>SUM(F2148:F2151)</f>
        <v>255500</v>
      </c>
      <c r="C2148" s="222" t="s">
        <v>1570</v>
      </c>
      <c r="D2148" s="128">
        <v>10</v>
      </c>
      <c r="E2148" s="164">
        <v>1800</v>
      </c>
      <c r="F2148" s="263">
        <f t="shared" si="128"/>
        <v>18000</v>
      </c>
      <c r="G2148" s="391" t="s">
        <v>1</v>
      </c>
      <c r="H2148" s="391" t="s">
        <v>1</v>
      </c>
      <c r="I2148" s="391"/>
      <c r="J2148" s="391"/>
      <c r="K2148" s="128" t="s">
        <v>247</v>
      </c>
      <c r="L2148" s="128">
        <v>11</v>
      </c>
      <c r="M2148" s="333" t="s">
        <v>125</v>
      </c>
      <c r="N2148" s="334">
        <v>2</v>
      </c>
      <c r="O2148" s="334">
        <v>3</v>
      </c>
      <c r="P2148" s="334">
        <v>1</v>
      </c>
      <c r="Q2148" s="334">
        <v>1</v>
      </c>
      <c r="R2148" s="202"/>
    </row>
    <row r="2149" spans="1:18" ht="26.25" customHeight="1" x14ac:dyDescent="0.25">
      <c r="A2149" s="544"/>
      <c r="B2149" s="528"/>
      <c r="C2149" s="270" t="s">
        <v>857</v>
      </c>
      <c r="D2149" s="212">
        <v>70</v>
      </c>
      <c r="E2149" s="263">
        <v>250</v>
      </c>
      <c r="F2149" s="263">
        <f t="shared" si="128"/>
        <v>17500</v>
      </c>
      <c r="G2149" s="391" t="s">
        <v>1</v>
      </c>
      <c r="H2149" s="391" t="s">
        <v>1</v>
      </c>
      <c r="I2149" s="391" t="s">
        <v>1</v>
      </c>
      <c r="J2149" s="391" t="s">
        <v>1</v>
      </c>
      <c r="K2149" s="128" t="s">
        <v>247</v>
      </c>
      <c r="L2149" s="128">
        <v>11</v>
      </c>
      <c r="M2149" s="333" t="s">
        <v>125</v>
      </c>
      <c r="N2149" s="334">
        <v>3</v>
      </c>
      <c r="O2149" s="334">
        <v>7</v>
      </c>
      <c r="P2149" s="334">
        <v>1</v>
      </c>
      <c r="Q2149" s="334">
        <v>1</v>
      </c>
      <c r="R2149" s="202"/>
    </row>
    <row r="2150" spans="1:18" ht="26.25" customHeight="1" x14ac:dyDescent="0.25">
      <c r="A2150" s="544"/>
      <c r="B2150" s="528"/>
      <c r="C2150" s="222" t="s">
        <v>1571</v>
      </c>
      <c r="D2150" s="128">
        <v>1</v>
      </c>
      <c r="E2150" s="164">
        <v>150000</v>
      </c>
      <c r="F2150" s="263">
        <f t="shared" si="128"/>
        <v>150000</v>
      </c>
      <c r="G2150" s="391" t="s">
        <v>1</v>
      </c>
      <c r="H2150" s="391" t="s">
        <v>1</v>
      </c>
      <c r="I2150" s="391"/>
      <c r="J2150" s="391"/>
      <c r="K2150" s="128" t="s">
        <v>247</v>
      </c>
      <c r="L2150" s="128">
        <v>11</v>
      </c>
      <c r="M2150" s="333" t="s">
        <v>125</v>
      </c>
      <c r="N2150" s="334">
        <v>2</v>
      </c>
      <c r="O2150" s="334">
        <v>8</v>
      </c>
      <c r="P2150" s="334">
        <v>7</v>
      </c>
      <c r="Q2150" s="334">
        <v>1</v>
      </c>
      <c r="R2150" s="202"/>
    </row>
    <row r="2151" spans="1:18" ht="26.25" customHeight="1" x14ac:dyDescent="0.25">
      <c r="A2151" s="544"/>
      <c r="B2151" s="528"/>
      <c r="C2151" s="222" t="s">
        <v>81</v>
      </c>
      <c r="D2151" s="128">
        <v>2</v>
      </c>
      <c r="E2151" s="164">
        <v>35000</v>
      </c>
      <c r="F2151" s="263">
        <f t="shared" si="128"/>
        <v>70000</v>
      </c>
      <c r="G2151" s="224"/>
      <c r="H2151" s="224" t="s">
        <v>1</v>
      </c>
      <c r="I2151" s="224"/>
      <c r="J2151" s="224" t="s">
        <v>1</v>
      </c>
      <c r="K2151" s="128" t="s">
        <v>247</v>
      </c>
      <c r="L2151" s="128">
        <v>11</v>
      </c>
      <c r="M2151" s="333" t="s">
        <v>125</v>
      </c>
      <c r="N2151" s="334">
        <v>3</v>
      </c>
      <c r="O2151" s="334">
        <v>1</v>
      </c>
      <c r="P2151" s="334">
        <v>1</v>
      </c>
      <c r="Q2151" s="334">
        <v>1</v>
      </c>
      <c r="R2151" s="202"/>
    </row>
    <row r="2152" spans="1:18" x14ac:dyDescent="0.25">
      <c r="A2152" s="545" t="s">
        <v>1572</v>
      </c>
      <c r="B2152" s="532">
        <f>+SUM(F2152:F2154)</f>
        <v>324300</v>
      </c>
      <c r="C2152" s="363" t="s">
        <v>1573</v>
      </c>
      <c r="D2152" s="128">
        <v>3</v>
      </c>
      <c r="E2152" s="164">
        <v>12000</v>
      </c>
      <c r="F2152" s="263">
        <f t="shared" si="128"/>
        <v>36000</v>
      </c>
      <c r="G2152" s="612"/>
      <c r="H2152" s="612" t="s">
        <v>1</v>
      </c>
      <c r="I2152" s="612" t="s">
        <v>1</v>
      </c>
      <c r="J2152" s="612" t="s">
        <v>1</v>
      </c>
      <c r="K2152" s="128" t="s">
        <v>247</v>
      </c>
      <c r="L2152" s="128">
        <v>11</v>
      </c>
      <c r="M2152" s="333" t="s">
        <v>125</v>
      </c>
      <c r="N2152" s="202">
        <v>4</v>
      </c>
      <c r="O2152" s="202">
        <v>1</v>
      </c>
      <c r="P2152" s="202">
        <v>4</v>
      </c>
      <c r="Q2152" s="202">
        <v>1</v>
      </c>
      <c r="R2152" s="202"/>
    </row>
    <row r="2153" spans="1:18" x14ac:dyDescent="0.25">
      <c r="A2153" s="545"/>
      <c r="B2153" s="532"/>
      <c r="C2153" s="363" t="s">
        <v>1574</v>
      </c>
      <c r="D2153" s="128">
        <v>3</v>
      </c>
      <c r="E2153" s="164">
        <v>70000</v>
      </c>
      <c r="F2153" s="263">
        <f t="shared" si="128"/>
        <v>210000</v>
      </c>
      <c r="G2153" s="612"/>
      <c r="H2153" s="612"/>
      <c r="I2153" s="612"/>
      <c r="J2153" s="612"/>
      <c r="K2153" s="128" t="s">
        <v>247</v>
      </c>
      <c r="L2153" s="128">
        <v>11</v>
      </c>
      <c r="M2153" s="333" t="s">
        <v>125</v>
      </c>
      <c r="N2153" s="202">
        <v>2</v>
      </c>
      <c r="O2153" s="202">
        <v>4</v>
      </c>
      <c r="P2153" s="202">
        <v>1</v>
      </c>
      <c r="Q2153" s="202">
        <v>2</v>
      </c>
      <c r="R2153" s="202"/>
    </row>
    <row r="2154" spans="1:18" x14ac:dyDescent="0.25">
      <c r="A2154" s="545"/>
      <c r="B2154" s="532"/>
      <c r="C2154" s="126" t="s">
        <v>1575</v>
      </c>
      <c r="D2154" s="128">
        <v>3</v>
      </c>
      <c r="E2154" s="164">
        <v>26100</v>
      </c>
      <c r="F2154" s="263">
        <f t="shared" si="128"/>
        <v>78300</v>
      </c>
      <c r="G2154" s="612"/>
      <c r="H2154" s="612"/>
      <c r="I2154" s="612"/>
      <c r="J2154" s="612"/>
      <c r="K2154" s="128" t="s">
        <v>247</v>
      </c>
      <c r="L2154" s="128">
        <v>11</v>
      </c>
      <c r="M2154" s="333" t="s">
        <v>125</v>
      </c>
      <c r="N2154" s="202">
        <v>2</v>
      </c>
      <c r="O2154" s="202">
        <v>3</v>
      </c>
      <c r="P2154" s="202">
        <v>1</v>
      </c>
      <c r="Q2154" s="202">
        <v>1</v>
      </c>
      <c r="R2154" s="202"/>
    </row>
    <row r="2155" spans="1:18" ht="54.75" customHeight="1" x14ac:dyDescent="0.25">
      <c r="A2155" s="198" t="s">
        <v>1576</v>
      </c>
      <c r="B2155" s="183">
        <f>+F2155</f>
        <v>6000</v>
      </c>
      <c r="C2155" s="221" t="s">
        <v>857</v>
      </c>
      <c r="D2155" s="128">
        <v>24</v>
      </c>
      <c r="E2155" s="164">
        <v>250</v>
      </c>
      <c r="F2155" s="263">
        <f t="shared" si="128"/>
        <v>6000</v>
      </c>
      <c r="G2155" s="224"/>
      <c r="H2155" s="224" t="s">
        <v>1</v>
      </c>
      <c r="I2155" s="224" t="s">
        <v>1</v>
      </c>
      <c r="J2155" s="224" t="s">
        <v>1</v>
      </c>
      <c r="K2155" s="128" t="s">
        <v>247</v>
      </c>
      <c r="L2155" s="128">
        <v>11</v>
      </c>
      <c r="M2155" s="333" t="s">
        <v>125</v>
      </c>
      <c r="N2155" s="334">
        <v>3</v>
      </c>
      <c r="O2155" s="334">
        <v>7</v>
      </c>
      <c r="P2155" s="334">
        <v>1</v>
      </c>
      <c r="Q2155" s="334">
        <v>1</v>
      </c>
      <c r="R2155" s="202"/>
    </row>
    <row r="2156" spans="1:18" x14ac:dyDescent="0.25">
      <c r="A2156" s="544" t="s">
        <v>1577</v>
      </c>
      <c r="B2156" s="528">
        <f>+F2156+F2157</f>
        <v>356250</v>
      </c>
      <c r="C2156" s="222" t="s">
        <v>226</v>
      </c>
      <c r="D2156" s="128">
        <v>2</v>
      </c>
      <c r="E2156" s="164">
        <v>150000</v>
      </c>
      <c r="F2156" s="263">
        <f t="shared" si="128"/>
        <v>300000</v>
      </c>
      <c r="G2156" s="224" t="s">
        <v>1</v>
      </c>
      <c r="H2156" s="224" t="s">
        <v>1</v>
      </c>
      <c r="I2156" s="224" t="s">
        <v>1</v>
      </c>
      <c r="J2156" s="224" t="s">
        <v>1</v>
      </c>
      <c r="K2156" s="128" t="s">
        <v>247</v>
      </c>
      <c r="L2156" s="128">
        <v>11</v>
      </c>
      <c r="M2156" s="333" t="s">
        <v>125</v>
      </c>
      <c r="N2156" s="334">
        <v>3</v>
      </c>
      <c r="O2156" s="334">
        <v>1</v>
      </c>
      <c r="P2156" s="334">
        <v>1</v>
      </c>
      <c r="Q2156" s="334">
        <v>1</v>
      </c>
      <c r="R2156" s="202"/>
    </row>
    <row r="2157" spans="1:18" x14ac:dyDescent="0.25">
      <c r="A2157" s="544"/>
      <c r="B2157" s="528"/>
      <c r="C2157" s="270" t="s">
        <v>524</v>
      </c>
      <c r="D2157" s="212">
        <v>250</v>
      </c>
      <c r="E2157" s="263">
        <v>225</v>
      </c>
      <c r="F2157" s="263">
        <f t="shared" si="128"/>
        <v>56250</v>
      </c>
      <c r="G2157" s="391" t="s">
        <v>1</v>
      </c>
      <c r="H2157" s="391" t="s">
        <v>1</v>
      </c>
      <c r="I2157" s="391" t="s">
        <v>1</v>
      </c>
      <c r="J2157" s="391" t="s">
        <v>1</v>
      </c>
      <c r="K2157" s="128" t="s">
        <v>247</v>
      </c>
      <c r="L2157" s="128">
        <v>11</v>
      </c>
      <c r="M2157" s="333" t="s">
        <v>125</v>
      </c>
      <c r="N2157" s="334">
        <v>3</v>
      </c>
      <c r="O2157" s="334">
        <v>9</v>
      </c>
      <c r="P2157" s="334">
        <v>2</v>
      </c>
      <c r="Q2157" s="334">
        <v>1</v>
      </c>
      <c r="R2157" s="202"/>
    </row>
    <row r="2158" spans="1:18" x14ac:dyDescent="0.25">
      <c r="A2158" s="198"/>
      <c r="B2158" s="164"/>
      <c r="C2158" s="270"/>
      <c r="D2158" s="212"/>
      <c r="E2158" s="263"/>
      <c r="F2158" s="263"/>
      <c r="G2158" s="391"/>
      <c r="H2158" s="391"/>
      <c r="I2158" s="391"/>
      <c r="J2158" s="391"/>
      <c r="K2158" s="128"/>
      <c r="L2158" s="128"/>
      <c r="M2158" s="334"/>
      <c r="N2158" s="334"/>
      <c r="O2158" s="334"/>
      <c r="P2158" s="334"/>
      <c r="Q2158" s="334"/>
      <c r="R2158" s="202"/>
    </row>
    <row r="2159" spans="1:18" x14ac:dyDescent="0.25">
      <c r="A2159" s="937" t="s">
        <v>1578</v>
      </c>
      <c r="B2159" s="937"/>
      <c r="C2159" s="937"/>
      <c r="D2159" s="937"/>
      <c r="E2159" s="937"/>
      <c r="F2159" s="937"/>
      <c r="G2159" s="937"/>
      <c r="H2159" s="937"/>
      <c r="I2159" s="937"/>
      <c r="J2159" s="937"/>
      <c r="K2159" s="937"/>
      <c r="L2159" s="937"/>
      <c r="M2159" s="937"/>
      <c r="N2159" s="937"/>
      <c r="O2159" s="937"/>
      <c r="P2159" s="937"/>
      <c r="Q2159" s="937"/>
      <c r="R2159" s="202"/>
    </row>
    <row r="2160" spans="1:18" x14ac:dyDescent="0.25">
      <c r="A2160" s="831" t="s">
        <v>495</v>
      </c>
      <c r="B2160" s="831"/>
      <c r="C2160" s="831"/>
      <c r="D2160" s="831"/>
      <c r="E2160" s="831"/>
      <c r="F2160" s="831"/>
      <c r="G2160" s="831"/>
      <c r="H2160" s="831"/>
      <c r="I2160" s="831"/>
      <c r="J2160" s="831"/>
      <c r="K2160" s="831"/>
      <c r="L2160" s="831"/>
      <c r="M2160" s="202"/>
      <c r="N2160" s="202"/>
      <c r="O2160" s="202"/>
      <c r="P2160" s="202"/>
      <c r="Q2160" s="202"/>
      <c r="R2160" s="202"/>
    </row>
    <row r="2161" spans="1:18" x14ac:dyDescent="0.25">
      <c r="A2161" s="533" t="s">
        <v>436</v>
      </c>
      <c r="B2161" s="535" t="s">
        <v>437</v>
      </c>
      <c r="C2161" s="533" t="s">
        <v>438</v>
      </c>
      <c r="D2161" s="533" t="s">
        <v>439</v>
      </c>
      <c r="E2161" s="535" t="s">
        <v>440</v>
      </c>
      <c r="F2161" s="535" t="s">
        <v>441</v>
      </c>
      <c r="G2161" s="537" t="s">
        <v>442</v>
      </c>
      <c r="H2161" s="534"/>
      <c r="I2161" s="534"/>
      <c r="J2161" s="534"/>
      <c r="K2161" s="533" t="s">
        <v>18</v>
      </c>
      <c r="L2161" s="533" t="s">
        <v>19</v>
      </c>
      <c r="M2161" s="533"/>
      <c r="N2161" s="533"/>
      <c r="O2161" s="533"/>
      <c r="P2161" s="533"/>
      <c r="Q2161" s="533"/>
      <c r="R2161" s="202"/>
    </row>
    <row r="2162" spans="1:18" x14ac:dyDescent="0.25">
      <c r="A2162" s="534"/>
      <c r="B2162" s="536"/>
      <c r="C2162" s="534"/>
      <c r="D2162" s="534"/>
      <c r="E2162" s="536"/>
      <c r="F2162" s="536"/>
      <c r="G2162" s="188" t="s">
        <v>20</v>
      </c>
      <c r="H2162" s="188" t="s">
        <v>37</v>
      </c>
      <c r="I2162" s="188" t="s">
        <v>21</v>
      </c>
      <c r="J2162" s="188" t="s">
        <v>22</v>
      </c>
      <c r="K2162" s="533"/>
      <c r="L2162" s="533"/>
      <c r="M2162" s="533"/>
      <c r="N2162" s="533"/>
      <c r="O2162" s="533"/>
      <c r="P2162" s="533"/>
      <c r="Q2162" s="533"/>
      <c r="R2162" s="202"/>
    </row>
    <row r="2163" spans="1:18" ht="126" customHeight="1" x14ac:dyDescent="0.25">
      <c r="A2163" s="392" t="s">
        <v>1579</v>
      </c>
      <c r="B2163" s="392" t="s">
        <v>1580</v>
      </c>
      <c r="C2163" s="393" t="s">
        <v>1581</v>
      </c>
      <c r="D2163" s="118" t="s">
        <v>1582</v>
      </c>
      <c r="E2163" s="128">
        <v>0</v>
      </c>
      <c r="F2163" s="311">
        <v>3</v>
      </c>
      <c r="G2163" s="398"/>
      <c r="H2163" s="398"/>
      <c r="I2163" s="398" t="s">
        <v>1</v>
      </c>
      <c r="J2163" s="398" t="s">
        <v>1</v>
      </c>
      <c r="K2163" s="130">
        <f>SUM(B2168:B2186)</f>
        <v>6335000</v>
      </c>
      <c r="L2163" s="509" t="s">
        <v>1583</v>
      </c>
      <c r="M2163" s="509"/>
      <c r="N2163" s="509"/>
      <c r="O2163" s="509"/>
      <c r="P2163" s="509"/>
      <c r="Q2163" s="509"/>
      <c r="R2163" s="202"/>
    </row>
    <row r="2164" spans="1:18" x14ac:dyDescent="0.25">
      <c r="A2164" s="202"/>
      <c r="B2164" s="202"/>
      <c r="C2164" s="202"/>
      <c r="D2164" s="202"/>
      <c r="E2164" s="202"/>
      <c r="F2164" s="202"/>
      <c r="G2164" s="202"/>
      <c r="H2164" s="202"/>
      <c r="I2164" s="202"/>
      <c r="J2164" s="202"/>
      <c r="K2164" s="202"/>
      <c r="L2164" s="202"/>
      <c r="M2164" s="202"/>
      <c r="N2164" s="202"/>
      <c r="O2164" s="202"/>
      <c r="P2164" s="202"/>
      <c r="Q2164" s="202"/>
      <c r="R2164" s="202"/>
    </row>
    <row r="2165" spans="1:18" ht="13.5" customHeight="1" x14ac:dyDescent="0.25">
      <c r="A2165" s="836" t="s">
        <v>500</v>
      </c>
      <c r="B2165" s="836"/>
      <c r="C2165" s="836"/>
      <c r="D2165" s="836"/>
      <c r="E2165" s="836"/>
      <c r="F2165" s="836"/>
      <c r="G2165" s="836"/>
      <c r="H2165" s="836"/>
      <c r="I2165" s="836"/>
      <c r="J2165" s="836"/>
      <c r="K2165" s="836"/>
      <c r="L2165" s="836"/>
      <c r="M2165" s="202"/>
      <c r="N2165" s="202"/>
      <c r="O2165" s="202"/>
      <c r="P2165" s="202"/>
      <c r="Q2165" s="202"/>
      <c r="R2165" s="202"/>
    </row>
    <row r="2166" spans="1:18" x14ac:dyDescent="0.25">
      <c r="A2166" s="541" t="s">
        <v>244</v>
      </c>
      <c r="B2166" s="535" t="s">
        <v>447</v>
      </c>
      <c r="C2166" s="542" t="s">
        <v>29</v>
      </c>
      <c r="D2166" s="542"/>
      <c r="E2166" s="542"/>
      <c r="F2166" s="542"/>
      <c r="G2166" s="542" t="s">
        <v>448</v>
      </c>
      <c r="H2166" s="543"/>
      <c r="I2166" s="543"/>
      <c r="J2166" s="543"/>
      <c r="K2166" s="533" t="s">
        <v>449</v>
      </c>
      <c r="L2166" s="542" t="s">
        <v>501</v>
      </c>
      <c r="M2166" s="542"/>
      <c r="N2166" s="542"/>
      <c r="O2166" s="542"/>
      <c r="P2166" s="542"/>
      <c r="Q2166" s="542"/>
      <c r="R2166" s="202"/>
    </row>
    <row r="2167" spans="1:18" ht="52.5" customHeight="1" x14ac:dyDescent="0.25">
      <c r="A2167" s="541"/>
      <c r="B2167" s="535"/>
      <c r="C2167" s="188" t="s">
        <v>451</v>
      </c>
      <c r="D2167" s="188" t="s">
        <v>34</v>
      </c>
      <c r="E2167" s="193" t="s">
        <v>452</v>
      </c>
      <c r="F2167" s="193" t="s">
        <v>36</v>
      </c>
      <c r="G2167" s="188" t="s">
        <v>20</v>
      </c>
      <c r="H2167" s="188" t="s">
        <v>37</v>
      </c>
      <c r="I2167" s="188" t="s">
        <v>453</v>
      </c>
      <c r="J2167" s="188" t="s">
        <v>22</v>
      </c>
      <c r="K2167" s="533"/>
      <c r="L2167" s="194" t="s">
        <v>38</v>
      </c>
      <c r="M2167" s="194" t="s">
        <v>39</v>
      </c>
      <c r="N2167" s="194" t="s">
        <v>40</v>
      </c>
      <c r="O2167" s="194" t="s">
        <v>41</v>
      </c>
      <c r="P2167" s="194" t="s">
        <v>42</v>
      </c>
      <c r="Q2167" s="194" t="s">
        <v>43</v>
      </c>
      <c r="R2167" s="202"/>
    </row>
    <row r="2168" spans="1:18" x14ac:dyDescent="0.25">
      <c r="A2168" s="516" t="s">
        <v>1584</v>
      </c>
      <c r="B2168" s="532">
        <f>SUM(F2168:F2173)</f>
        <v>1764250</v>
      </c>
      <c r="C2168" s="270" t="s">
        <v>857</v>
      </c>
      <c r="D2168" s="212">
        <v>200</v>
      </c>
      <c r="E2168" s="210">
        <v>250</v>
      </c>
      <c r="F2168" s="210">
        <f>E2168*D2168</f>
        <v>50000</v>
      </c>
      <c r="G2168" s="391" t="s">
        <v>1</v>
      </c>
      <c r="H2168" s="391" t="s">
        <v>1</v>
      </c>
      <c r="I2168" s="391" t="s">
        <v>1</v>
      </c>
      <c r="J2168" s="391" t="s">
        <v>1</v>
      </c>
      <c r="K2168" s="212" t="s">
        <v>1585</v>
      </c>
      <c r="L2168" s="212">
        <v>11</v>
      </c>
      <c r="M2168" s="271" t="s">
        <v>125</v>
      </c>
      <c r="N2168" s="212">
        <v>3</v>
      </c>
      <c r="O2168" s="212">
        <v>7</v>
      </c>
      <c r="P2168" s="212">
        <v>1</v>
      </c>
      <c r="Q2168" s="212">
        <v>1</v>
      </c>
      <c r="R2168" s="202"/>
    </row>
    <row r="2169" spans="1:18" x14ac:dyDescent="0.25">
      <c r="A2169" s="516"/>
      <c r="B2169" s="532"/>
      <c r="C2169" s="270" t="s">
        <v>524</v>
      </c>
      <c r="D2169" s="212">
        <v>250</v>
      </c>
      <c r="E2169" s="210">
        <v>225</v>
      </c>
      <c r="F2169" s="210">
        <f t="shared" ref="F2169:F2186" si="129">E2169*D2169</f>
        <v>56250</v>
      </c>
      <c r="G2169" s="391" t="s">
        <v>1</v>
      </c>
      <c r="H2169" s="391" t="s">
        <v>1</v>
      </c>
      <c r="I2169" s="391" t="s">
        <v>1</v>
      </c>
      <c r="J2169" s="391" t="s">
        <v>1</v>
      </c>
      <c r="K2169" s="212" t="s">
        <v>1585</v>
      </c>
      <c r="L2169" s="212">
        <v>11</v>
      </c>
      <c r="M2169" s="271" t="s">
        <v>125</v>
      </c>
      <c r="N2169" s="212">
        <v>3</v>
      </c>
      <c r="O2169" s="212">
        <v>9</v>
      </c>
      <c r="P2169" s="212">
        <v>2</v>
      </c>
      <c r="Q2169" s="212">
        <v>1</v>
      </c>
      <c r="R2169" s="202"/>
    </row>
    <row r="2170" spans="1:18" ht="31.5" x14ac:dyDescent="0.25">
      <c r="A2170" s="516"/>
      <c r="B2170" s="532"/>
      <c r="C2170" s="270" t="s">
        <v>1586</v>
      </c>
      <c r="D2170" s="212">
        <v>11</v>
      </c>
      <c r="E2170" s="210">
        <v>18000</v>
      </c>
      <c r="F2170" s="210">
        <f t="shared" si="129"/>
        <v>198000</v>
      </c>
      <c r="G2170" s="391"/>
      <c r="H2170" s="391" t="s">
        <v>1</v>
      </c>
      <c r="I2170" s="391" t="s">
        <v>1</v>
      </c>
      <c r="J2170" s="391" t="s">
        <v>1</v>
      </c>
      <c r="K2170" s="212" t="s">
        <v>1585</v>
      </c>
      <c r="L2170" s="212">
        <v>11</v>
      </c>
      <c r="M2170" s="271" t="s">
        <v>125</v>
      </c>
      <c r="N2170" s="212">
        <v>3</v>
      </c>
      <c r="O2170" s="212">
        <v>1</v>
      </c>
      <c r="P2170" s="212">
        <v>1</v>
      </c>
      <c r="Q2170" s="212">
        <v>1</v>
      </c>
      <c r="R2170" s="202"/>
    </row>
    <row r="2171" spans="1:18" x14ac:dyDescent="0.25">
      <c r="A2171" s="516"/>
      <c r="B2171" s="532"/>
      <c r="C2171" s="222" t="s">
        <v>1098</v>
      </c>
      <c r="D2171" s="128">
        <v>1</v>
      </c>
      <c r="E2171" s="201">
        <v>20000</v>
      </c>
      <c r="F2171" s="210">
        <f t="shared" si="129"/>
        <v>20000</v>
      </c>
      <c r="G2171" s="398" t="s">
        <v>1</v>
      </c>
      <c r="H2171" s="379" t="s">
        <v>1</v>
      </c>
      <c r="I2171" s="379" t="s">
        <v>1</v>
      </c>
      <c r="J2171" s="379" t="s">
        <v>1</v>
      </c>
      <c r="K2171" s="212" t="s">
        <v>1585</v>
      </c>
      <c r="L2171" s="212">
        <v>11</v>
      </c>
      <c r="M2171" s="271" t="s">
        <v>125</v>
      </c>
      <c r="N2171" s="212">
        <v>2</v>
      </c>
      <c r="O2171" s="212">
        <v>2</v>
      </c>
      <c r="P2171" s="212">
        <v>2</v>
      </c>
      <c r="Q2171" s="212">
        <v>1</v>
      </c>
      <c r="R2171" s="202"/>
    </row>
    <row r="2172" spans="1:18" x14ac:dyDescent="0.25">
      <c r="A2172" s="516"/>
      <c r="B2172" s="532"/>
      <c r="C2172" s="270" t="s">
        <v>1587</v>
      </c>
      <c r="D2172" s="212">
        <v>10</v>
      </c>
      <c r="E2172" s="210">
        <v>4000</v>
      </c>
      <c r="F2172" s="210">
        <f t="shared" si="129"/>
        <v>40000</v>
      </c>
      <c r="G2172" s="375"/>
      <c r="H2172" s="375"/>
      <c r="I2172" s="375"/>
      <c r="J2172" s="375" t="s">
        <v>1</v>
      </c>
      <c r="K2172" s="212" t="s">
        <v>1585</v>
      </c>
      <c r="L2172" s="212">
        <v>11</v>
      </c>
      <c r="M2172" s="271" t="s">
        <v>125</v>
      </c>
      <c r="N2172" s="212">
        <v>3</v>
      </c>
      <c r="O2172" s="212">
        <v>6</v>
      </c>
      <c r="P2172" s="212">
        <v>3</v>
      </c>
      <c r="Q2172" s="212">
        <v>3</v>
      </c>
      <c r="R2172" s="202"/>
    </row>
    <row r="2173" spans="1:18" x14ac:dyDescent="0.25">
      <c r="A2173" s="516"/>
      <c r="B2173" s="532"/>
      <c r="C2173" s="270" t="s">
        <v>1571</v>
      </c>
      <c r="D2173" s="212">
        <v>2</v>
      </c>
      <c r="E2173" s="210">
        <v>700000</v>
      </c>
      <c r="F2173" s="210">
        <f t="shared" si="129"/>
        <v>1400000</v>
      </c>
      <c r="G2173" s="375" t="s">
        <v>1</v>
      </c>
      <c r="H2173" s="375" t="s">
        <v>1</v>
      </c>
      <c r="I2173" s="375" t="s">
        <v>1</v>
      </c>
      <c r="J2173" s="375" t="s">
        <v>1</v>
      </c>
      <c r="K2173" s="128" t="s">
        <v>1585</v>
      </c>
      <c r="L2173" s="212">
        <v>11</v>
      </c>
      <c r="M2173" s="271" t="s">
        <v>125</v>
      </c>
      <c r="N2173" s="128">
        <v>2</v>
      </c>
      <c r="O2173" s="128">
        <v>8</v>
      </c>
      <c r="P2173" s="128">
        <v>7</v>
      </c>
      <c r="Q2173" s="128">
        <v>1</v>
      </c>
      <c r="R2173" s="202"/>
    </row>
    <row r="2174" spans="1:18" x14ac:dyDescent="0.25">
      <c r="A2174" s="516" t="s">
        <v>1588</v>
      </c>
      <c r="B2174" s="532">
        <f>SUM(F2174:F2176)</f>
        <v>196250</v>
      </c>
      <c r="C2174" s="270" t="s">
        <v>857</v>
      </c>
      <c r="D2174" s="212">
        <v>200</v>
      </c>
      <c r="E2174" s="210">
        <v>250</v>
      </c>
      <c r="F2174" s="210">
        <f t="shared" si="129"/>
        <v>50000</v>
      </c>
      <c r="G2174" s="391" t="s">
        <v>1</v>
      </c>
      <c r="H2174" s="391" t="s">
        <v>1</v>
      </c>
      <c r="I2174" s="391" t="s">
        <v>1</v>
      </c>
      <c r="J2174" s="391" t="s">
        <v>1</v>
      </c>
      <c r="K2174" s="212" t="s">
        <v>1585</v>
      </c>
      <c r="L2174" s="212">
        <v>11</v>
      </c>
      <c r="M2174" s="271" t="s">
        <v>125</v>
      </c>
      <c r="N2174" s="212">
        <v>3</v>
      </c>
      <c r="O2174" s="212">
        <v>7</v>
      </c>
      <c r="P2174" s="212">
        <v>1</v>
      </c>
      <c r="Q2174" s="212">
        <v>1</v>
      </c>
      <c r="R2174" s="202"/>
    </row>
    <row r="2175" spans="1:18" x14ac:dyDescent="0.25">
      <c r="A2175" s="516"/>
      <c r="B2175" s="532"/>
      <c r="C2175" s="270" t="s">
        <v>524</v>
      </c>
      <c r="D2175" s="212">
        <v>250</v>
      </c>
      <c r="E2175" s="210">
        <v>225</v>
      </c>
      <c r="F2175" s="210">
        <f t="shared" si="129"/>
        <v>56250</v>
      </c>
      <c r="G2175" s="391" t="s">
        <v>1</v>
      </c>
      <c r="H2175" s="391" t="s">
        <v>1</v>
      </c>
      <c r="I2175" s="391" t="s">
        <v>1</v>
      </c>
      <c r="J2175" s="391" t="s">
        <v>1</v>
      </c>
      <c r="K2175" s="212" t="s">
        <v>1585</v>
      </c>
      <c r="L2175" s="212">
        <v>11</v>
      </c>
      <c r="M2175" s="271" t="s">
        <v>125</v>
      </c>
      <c r="N2175" s="212">
        <v>3</v>
      </c>
      <c r="O2175" s="212">
        <v>9</v>
      </c>
      <c r="P2175" s="212">
        <v>2</v>
      </c>
      <c r="Q2175" s="212">
        <v>1</v>
      </c>
      <c r="R2175" s="202"/>
    </row>
    <row r="2176" spans="1:18" ht="31.5" x14ac:dyDescent="0.25">
      <c r="A2176" s="516"/>
      <c r="B2176" s="532"/>
      <c r="C2176" s="270" t="s">
        <v>1586</v>
      </c>
      <c r="D2176" s="212">
        <v>5</v>
      </c>
      <c r="E2176" s="210">
        <v>18000</v>
      </c>
      <c r="F2176" s="210">
        <f t="shared" si="129"/>
        <v>90000</v>
      </c>
      <c r="G2176" s="391"/>
      <c r="H2176" s="391" t="s">
        <v>1</v>
      </c>
      <c r="I2176" s="391" t="s">
        <v>1</v>
      </c>
      <c r="J2176" s="391" t="s">
        <v>1</v>
      </c>
      <c r="K2176" s="212" t="s">
        <v>1585</v>
      </c>
      <c r="L2176" s="212">
        <v>11</v>
      </c>
      <c r="M2176" s="271" t="s">
        <v>125</v>
      </c>
      <c r="N2176" s="212">
        <v>3</v>
      </c>
      <c r="O2176" s="212">
        <v>1</v>
      </c>
      <c r="P2176" s="212">
        <v>1</v>
      </c>
      <c r="Q2176" s="212">
        <v>1</v>
      </c>
      <c r="R2176" s="202"/>
    </row>
    <row r="2177" spans="1:18" s="108" customFormat="1" ht="18.75" customHeight="1" x14ac:dyDescent="0.25">
      <c r="A2177" s="516" t="s">
        <v>1589</v>
      </c>
      <c r="B2177" s="532">
        <f>SUM(F2177:F2181)</f>
        <v>2068250</v>
      </c>
      <c r="C2177" s="222" t="s">
        <v>1571</v>
      </c>
      <c r="D2177" s="118">
        <v>3</v>
      </c>
      <c r="E2177" s="181">
        <v>400000</v>
      </c>
      <c r="F2177" s="210">
        <f t="shared" si="129"/>
        <v>1200000</v>
      </c>
      <c r="G2177" s="394" t="s">
        <v>1</v>
      </c>
      <c r="H2177" s="394" t="s">
        <v>1</v>
      </c>
      <c r="I2177" s="394"/>
      <c r="J2177" s="394"/>
      <c r="K2177" s="118" t="s">
        <v>1585</v>
      </c>
      <c r="L2177" s="212">
        <v>11</v>
      </c>
      <c r="M2177" s="271" t="s">
        <v>125</v>
      </c>
      <c r="N2177" s="118">
        <v>2</v>
      </c>
      <c r="O2177" s="118">
        <v>8</v>
      </c>
      <c r="P2177" s="118">
        <v>7</v>
      </c>
      <c r="Q2177" s="118">
        <v>1</v>
      </c>
      <c r="R2177" s="118"/>
    </row>
    <row r="2178" spans="1:18" s="108" customFormat="1" ht="18.75" customHeight="1" x14ac:dyDescent="0.25">
      <c r="A2178" s="516"/>
      <c r="B2178" s="532"/>
      <c r="C2178" s="270" t="s">
        <v>857</v>
      </c>
      <c r="D2178" s="358">
        <v>200</v>
      </c>
      <c r="E2178" s="256">
        <v>250</v>
      </c>
      <c r="F2178" s="210">
        <f t="shared" si="129"/>
        <v>50000</v>
      </c>
      <c r="G2178" s="391" t="s">
        <v>1</v>
      </c>
      <c r="H2178" s="391" t="s">
        <v>1</v>
      </c>
      <c r="I2178" s="391" t="s">
        <v>1</v>
      </c>
      <c r="J2178" s="391" t="s">
        <v>1</v>
      </c>
      <c r="K2178" s="358" t="s">
        <v>1585</v>
      </c>
      <c r="L2178" s="212">
        <v>11</v>
      </c>
      <c r="M2178" s="271" t="s">
        <v>125</v>
      </c>
      <c r="N2178" s="118">
        <v>3</v>
      </c>
      <c r="O2178" s="118">
        <v>7</v>
      </c>
      <c r="P2178" s="118">
        <v>1</v>
      </c>
      <c r="Q2178" s="118">
        <v>1</v>
      </c>
      <c r="R2178" s="118"/>
    </row>
    <row r="2179" spans="1:18" s="108" customFormat="1" ht="18.75" customHeight="1" x14ac:dyDescent="0.25">
      <c r="A2179" s="516"/>
      <c r="B2179" s="532"/>
      <c r="C2179" s="270" t="s">
        <v>524</v>
      </c>
      <c r="D2179" s="358">
        <v>250</v>
      </c>
      <c r="E2179" s="256">
        <v>225</v>
      </c>
      <c r="F2179" s="210">
        <f t="shared" si="129"/>
        <v>56250</v>
      </c>
      <c r="G2179" s="391" t="s">
        <v>1</v>
      </c>
      <c r="H2179" s="391" t="s">
        <v>1</v>
      </c>
      <c r="I2179" s="391" t="s">
        <v>1</v>
      </c>
      <c r="J2179" s="391" t="s">
        <v>1</v>
      </c>
      <c r="K2179" s="358" t="s">
        <v>1585</v>
      </c>
      <c r="L2179" s="212">
        <v>11</v>
      </c>
      <c r="M2179" s="271" t="s">
        <v>125</v>
      </c>
      <c r="N2179" s="118">
        <v>3</v>
      </c>
      <c r="O2179" s="118">
        <v>9</v>
      </c>
      <c r="P2179" s="118">
        <v>2</v>
      </c>
      <c r="Q2179" s="118">
        <v>1</v>
      </c>
      <c r="R2179" s="118"/>
    </row>
    <row r="2180" spans="1:18" s="108" customFormat="1" ht="18.75" customHeight="1" x14ac:dyDescent="0.25">
      <c r="A2180" s="516"/>
      <c r="B2180" s="532"/>
      <c r="C2180" s="222" t="s">
        <v>1568</v>
      </c>
      <c r="D2180" s="118">
        <v>3</v>
      </c>
      <c r="E2180" s="181">
        <v>200000</v>
      </c>
      <c r="F2180" s="210">
        <f t="shared" si="129"/>
        <v>600000</v>
      </c>
      <c r="G2180" s="394"/>
      <c r="H2180" s="394" t="s">
        <v>1</v>
      </c>
      <c r="I2180" s="394" t="s">
        <v>1</v>
      </c>
      <c r="J2180" s="394" t="s">
        <v>1</v>
      </c>
      <c r="K2180" s="118" t="s">
        <v>1585</v>
      </c>
      <c r="L2180" s="212">
        <v>11</v>
      </c>
      <c r="M2180" s="271" t="s">
        <v>125</v>
      </c>
      <c r="N2180" s="118">
        <v>2</v>
      </c>
      <c r="O2180" s="118">
        <v>2</v>
      </c>
      <c r="P2180" s="118">
        <v>1</v>
      </c>
      <c r="Q2180" s="118">
        <v>1</v>
      </c>
      <c r="R2180" s="118"/>
    </row>
    <row r="2181" spans="1:18" s="108" customFormat="1" ht="31.5" x14ac:dyDescent="0.25">
      <c r="A2181" s="516"/>
      <c r="B2181" s="532"/>
      <c r="C2181" s="222" t="s">
        <v>1586</v>
      </c>
      <c r="D2181" s="118">
        <v>9</v>
      </c>
      <c r="E2181" s="181">
        <v>18000</v>
      </c>
      <c r="F2181" s="210">
        <f t="shared" si="129"/>
        <v>162000</v>
      </c>
      <c r="G2181" s="394"/>
      <c r="H2181" s="394" t="s">
        <v>1</v>
      </c>
      <c r="I2181" s="394" t="s">
        <v>1</v>
      </c>
      <c r="J2181" s="394" t="s">
        <v>1</v>
      </c>
      <c r="K2181" s="118" t="s">
        <v>1585</v>
      </c>
      <c r="L2181" s="212">
        <v>11</v>
      </c>
      <c r="M2181" s="271" t="s">
        <v>125</v>
      </c>
      <c r="N2181" s="118">
        <v>3</v>
      </c>
      <c r="O2181" s="118">
        <v>1</v>
      </c>
      <c r="P2181" s="118">
        <v>1</v>
      </c>
      <c r="Q2181" s="118">
        <v>1</v>
      </c>
      <c r="R2181" s="118"/>
    </row>
    <row r="2182" spans="1:18" ht="30" customHeight="1" x14ac:dyDescent="0.25">
      <c r="A2182" s="516" t="s">
        <v>1590</v>
      </c>
      <c r="B2182" s="532">
        <f>SUM(F2182:F2186)</f>
        <v>2306250</v>
      </c>
      <c r="C2182" s="222" t="s">
        <v>1571</v>
      </c>
      <c r="D2182" s="128">
        <v>2</v>
      </c>
      <c r="E2182" s="201">
        <v>400000</v>
      </c>
      <c r="F2182" s="210">
        <f t="shared" si="129"/>
        <v>800000</v>
      </c>
      <c r="G2182" s="398"/>
      <c r="H2182" s="398" t="s">
        <v>1</v>
      </c>
      <c r="I2182" s="398" t="s">
        <v>1</v>
      </c>
      <c r="J2182" s="398" t="s">
        <v>1</v>
      </c>
      <c r="K2182" s="128" t="s">
        <v>1585</v>
      </c>
      <c r="L2182" s="212">
        <v>11</v>
      </c>
      <c r="M2182" s="271" t="s">
        <v>125</v>
      </c>
      <c r="N2182" s="128">
        <v>2</v>
      </c>
      <c r="O2182" s="128">
        <v>8</v>
      </c>
      <c r="P2182" s="128">
        <v>7</v>
      </c>
      <c r="Q2182" s="128">
        <v>1</v>
      </c>
      <c r="R2182" s="202"/>
    </row>
    <row r="2183" spans="1:18" ht="30" customHeight="1" x14ac:dyDescent="0.25">
      <c r="A2183" s="516"/>
      <c r="B2183" s="532"/>
      <c r="C2183" s="222" t="s">
        <v>1568</v>
      </c>
      <c r="D2183" s="128">
        <v>2</v>
      </c>
      <c r="E2183" s="201">
        <v>250000</v>
      </c>
      <c r="F2183" s="210">
        <f t="shared" si="129"/>
        <v>500000</v>
      </c>
      <c r="G2183" s="398"/>
      <c r="H2183" s="398"/>
      <c r="I2183" s="398" t="s">
        <v>1</v>
      </c>
      <c r="J2183" s="398" t="s">
        <v>1</v>
      </c>
      <c r="K2183" s="128" t="s">
        <v>1585</v>
      </c>
      <c r="L2183" s="212">
        <v>11</v>
      </c>
      <c r="M2183" s="271" t="s">
        <v>125</v>
      </c>
      <c r="N2183" s="128">
        <v>2</v>
      </c>
      <c r="O2183" s="128">
        <v>2</v>
      </c>
      <c r="P2183" s="128">
        <v>1</v>
      </c>
      <c r="Q2183" s="128">
        <v>1</v>
      </c>
      <c r="R2183" s="202"/>
    </row>
    <row r="2184" spans="1:18" ht="30" customHeight="1" x14ac:dyDescent="0.25">
      <c r="A2184" s="516"/>
      <c r="B2184" s="532"/>
      <c r="C2184" s="270" t="s">
        <v>857</v>
      </c>
      <c r="D2184" s="212">
        <v>200</v>
      </c>
      <c r="E2184" s="210">
        <v>250</v>
      </c>
      <c r="F2184" s="210">
        <f t="shared" si="129"/>
        <v>50000</v>
      </c>
      <c r="G2184" s="391" t="s">
        <v>1</v>
      </c>
      <c r="H2184" s="391" t="s">
        <v>1</v>
      </c>
      <c r="I2184" s="391" t="s">
        <v>1</v>
      </c>
      <c r="J2184" s="391" t="s">
        <v>1</v>
      </c>
      <c r="K2184" s="128" t="s">
        <v>1585</v>
      </c>
      <c r="L2184" s="212">
        <v>11</v>
      </c>
      <c r="M2184" s="271" t="s">
        <v>125</v>
      </c>
      <c r="N2184" s="128">
        <v>3</v>
      </c>
      <c r="O2184" s="128">
        <v>7</v>
      </c>
      <c r="P2184" s="128">
        <v>1</v>
      </c>
      <c r="Q2184" s="128">
        <v>1</v>
      </c>
      <c r="R2184" s="202"/>
    </row>
    <row r="2185" spans="1:18" ht="30" customHeight="1" x14ac:dyDescent="0.25">
      <c r="A2185" s="516"/>
      <c r="B2185" s="532"/>
      <c r="C2185" s="270" t="s">
        <v>524</v>
      </c>
      <c r="D2185" s="212">
        <v>250</v>
      </c>
      <c r="E2185" s="210">
        <v>225</v>
      </c>
      <c r="F2185" s="210">
        <f t="shared" si="129"/>
        <v>56250</v>
      </c>
      <c r="G2185" s="391" t="s">
        <v>1</v>
      </c>
      <c r="H2185" s="391" t="s">
        <v>1</v>
      </c>
      <c r="I2185" s="391" t="s">
        <v>1</v>
      </c>
      <c r="J2185" s="391" t="s">
        <v>1</v>
      </c>
      <c r="K2185" s="128" t="s">
        <v>1585</v>
      </c>
      <c r="L2185" s="212">
        <v>11</v>
      </c>
      <c r="M2185" s="271" t="s">
        <v>125</v>
      </c>
      <c r="N2185" s="128">
        <v>3</v>
      </c>
      <c r="O2185" s="128">
        <v>9</v>
      </c>
      <c r="P2185" s="128">
        <v>2</v>
      </c>
      <c r="Q2185" s="128">
        <v>1</v>
      </c>
      <c r="R2185" s="202"/>
    </row>
    <row r="2186" spans="1:18" ht="30" customHeight="1" x14ac:dyDescent="0.25">
      <c r="A2186" s="516"/>
      <c r="B2186" s="532"/>
      <c r="C2186" s="222" t="s">
        <v>1591</v>
      </c>
      <c r="D2186" s="128">
        <v>1</v>
      </c>
      <c r="E2186" s="223">
        <v>900000</v>
      </c>
      <c r="F2186" s="223">
        <f t="shared" si="129"/>
        <v>900000</v>
      </c>
      <c r="G2186" s="224" t="s">
        <v>1</v>
      </c>
      <c r="H2186" s="224" t="s">
        <v>1</v>
      </c>
      <c r="I2186" s="224"/>
      <c r="J2186" s="224"/>
      <c r="K2186" s="128" t="s">
        <v>1585</v>
      </c>
      <c r="L2186" s="128">
        <v>11</v>
      </c>
      <c r="M2186" s="333" t="s">
        <v>125</v>
      </c>
      <c r="N2186" s="128">
        <v>2</v>
      </c>
      <c r="O2186" s="128">
        <v>8</v>
      </c>
      <c r="P2186" s="128">
        <v>6</v>
      </c>
      <c r="Q2186" s="128">
        <v>1</v>
      </c>
      <c r="R2186" s="202"/>
    </row>
    <row r="2187" spans="1:18" x14ac:dyDescent="0.25">
      <c r="A2187" s="202"/>
      <c r="B2187" s="202"/>
      <c r="C2187" s="202"/>
      <c r="D2187" s="202"/>
      <c r="E2187" s="202"/>
      <c r="F2187" s="202"/>
      <c r="G2187" s="202"/>
      <c r="H2187" s="202"/>
      <c r="I2187" s="202"/>
      <c r="J2187" s="202"/>
      <c r="K2187" s="202"/>
      <c r="L2187" s="202"/>
      <c r="M2187" s="202"/>
      <c r="N2187" s="202"/>
      <c r="O2187" s="202"/>
      <c r="P2187" s="202"/>
      <c r="Q2187" s="202"/>
      <c r="R2187" s="202"/>
    </row>
    <row r="2188" spans="1:18" x14ac:dyDescent="0.25">
      <c r="A2188" s="511" t="s">
        <v>1592</v>
      </c>
      <c r="B2188" s="511"/>
      <c r="C2188" s="511"/>
      <c r="D2188" s="511"/>
      <c r="E2188" s="511"/>
      <c r="F2188" s="511"/>
      <c r="G2188" s="511"/>
      <c r="H2188" s="511"/>
      <c r="I2188" s="511"/>
      <c r="J2188" s="511"/>
      <c r="K2188" s="511"/>
      <c r="L2188" s="511"/>
      <c r="M2188" s="511"/>
      <c r="N2188" s="511"/>
      <c r="O2188" s="511"/>
      <c r="P2188" s="511"/>
      <c r="Q2188" s="511"/>
      <c r="R2188" s="202"/>
    </row>
    <row r="2189" spans="1:18" x14ac:dyDescent="0.25">
      <c r="A2189" s="831" t="s">
        <v>495</v>
      </c>
      <c r="B2189" s="831"/>
      <c r="C2189" s="831"/>
      <c r="D2189" s="831"/>
      <c r="E2189" s="831"/>
      <c r="F2189" s="831"/>
      <c r="G2189" s="831"/>
      <c r="H2189" s="831"/>
      <c r="I2189" s="831"/>
      <c r="J2189" s="831"/>
      <c r="K2189" s="831"/>
      <c r="L2189" s="831"/>
      <c r="M2189" s="202"/>
      <c r="N2189" s="202"/>
      <c r="O2189" s="202"/>
      <c r="P2189" s="202"/>
      <c r="Q2189" s="202"/>
      <c r="R2189" s="202"/>
    </row>
    <row r="2190" spans="1:18" x14ac:dyDescent="0.25">
      <c r="A2190" s="533" t="s">
        <v>436</v>
      </c>
      <c r="B2190" s="535" t="s">
        <v>437</v>
      </c>
      <c r="C2190" s="533" t="s">
        <v>438</v>
      </c>
      <c r="D2190" s="533" t="s">
        <v>439</v>
      </c>
      <c r="E2190" s="535" t="s">
        <v>440</v>
      </c>
      <c r="F2190" s="535" t="s">
        <v>441</v>
      </c>
      <c r="G2190" s="537" t="s">
        <v>442</v>
      </c>
      <c r="H2190" s="534"/>
      <c r="I2190" s="534"/>
      <c r="J2190" s="534"/>
      <c r="K2190" s="533" t="s">
        <v>18</v>
      </c>
      <c r="L2190" s="533" t="s">
        <v>19</v>
      </c>
      <c r="M2190" s="533"/>
      <c r="N2190" s="533"/>
      <c r="O2190" s="533"/>
      <c r="P2190" s="533"/>
      <c r="Q2190" s="533"/>
      <c r="R2190" s="202"/>
    </row>
    <row r="2191" spans="1:18" x14ac:dyDescent="0.25">
      <c r="A2191" s="534"/>
      <c r="B2191" s="536"/>
      <c r="C2191" s="534"/>
      <c r="D2191" s="534"/>
      <c r="E2191" s="536"/>
      <c r="F2191" s="536"/>
      <c r="G2191" s="188" t="s">
        <v>20</v>
      </c>
      <c r="H2191" s="188" t="s">
        <v>37</v>
      </c>
      <c r="I2191" s="188" t="s">
        <v>21</v>
      </c>
      <c r="J2191" s="188" t="s">
        <v>22</v>
      </c>
      <c r="K2191" s="533"/>
      <c r="L2191" s="533"/>
      <c r="M2191" s="533"/>
      <c r="N2191" s="533"/>
      <c r="O2191" s="533"/>
      <c r="P2191" s="533"/>
      <c r="Q2191" s="533"/>
      <c r="R2191" s="202"/>
    </row>
    <row r="2192" spans="1:18" ht="121.5" customHeight="1" x14ac:dyDescent="0.25">
      <c r="A2192" s="99" t="s">
        <v>1593</v>
      </c>
      <c r="B2192" s="99" t="s">
        <v>1594</v>
      </c>
      <c r="C2192" s="118" t="s">
        <v>1595</v>
      </c>
      <c r="D2192" s="118" t="s">
        <v>1596</v>
      </c>
      <c r="E2192" s="128">
        <v>0</v>
      </c>
      <c r="F2192" s="311">
        <v>4</v>
      </c>
      <c r="G2192" s="398"/>
      <c r="H2192" s="398"/>
      <c r="I2192" s="398"/>
      <c r="J2192" s="395">
        <v>4</v>
      </c>
      <c r="K2192" s="183">
        <f>SUM(B2197:B2211)</f>
        <v>5349000</v>
      </c>
      <c r="L2192" s="509" t="s">
        <v>1597</v>
      </c>
      <c r="M2192" s="509"/>
      <c r="N2192" s="509"/>
      <c r="O2192" s="509"/>
      <c r="P2192" s="509"/>
      <c r="Q2192" s="509"/>
      <c r="R2192" s="202"/>
    </row>
    <row r="2193" spans="1:18" x14ac:dyDescent="0.25">
      <c r="A2193" s="202"/>
      <c r="B2193" s="202"/>
      <c r="C2193" s="202"/>
      <c r="D2193" s="202"/>
      <c r="E2193" s="202"/>
      <c r="F2193" s="202"/>
      <c r="G2193" s="202"/>
      <c r="H2193" s="202"/>
      <c r="I2193" s="202"/>
      <c r="J2193" s="202"/>
      <c r="K2193" s="202"/>
      <c r="L2193" s="202"/>
      <c r="M2193" s="202"/>
      <c r="N2193" s="202"/>
      <c r="O2193" s="202"/>
      <c r="P2193" s="202"/>
      <c r="Q2193" s="202"/>
      <c r="R2193" s="202"/>
    </row>
    <row r="2194" spans="1:18" ht="13.5" customHeight="1" x14ac:dyDescent="0.25">
      <c r="A2194" s="836" t="s">
        <v>500</v>
      </c>
      <c r="B2194" s="836"/>
      <c r="C2194" s="836"/>
      <c r="D2194" s="836"/>
      <c r="E2194" s="836"/>
      <c r="F2194" s="836"/>
      <c r="G2194" s="836"/>
      <c r="H2194" s="836"/>
      <c r="I2194" s="836"/>
      <c r="J2194" s="836"/>
      <c r="K2194" s="836"/>
      <c r="L2194" s="836"/>
      <c r="M2194" s="202"/>
      <c r="N2194" s="202"/>
      <c r="O2194" s="202"/>
      <c r="P2194" s="202"/>
      <c r="Q2194" s="202"/>
      <c r="R2194" s="202"/>
    </row>
    <row r="2195" spans="1:18" x14ac:dyDescent="0.25">
      <c r="A2195" s="541" t="s">
        <v>244</v>
      </c>
      <c r="B2195" s="535" t="s">
        <v>447</v>
      </c>
      <c r="C2195" s="542" t="s">
        <v>29</v>
      </c>
      <c r="D2195" s="542"/>
      <c r="E2195" s="542"/>
      <c r="F2195" s="542"/>
      <c r="G2195" s="542" t="s">
        <v>448</v>
      </c>
      <c r="H2195" s="543"/>
      <c r="I2195" s="543"/>
      <c r="J2195" s="543"/>
      <c r="K2195" s="533" t="s">
        <v>449</v>
      </c>
      <c r="L2195" s="542" t="s">
        <v>501</v>
      </c>
      <c r="M2195" s="542"/>
      <c r="N2195" s="542"/>
      <c r="O2195" s="542"/>
      <c r="P2195" s="542"/>
      <c r="Q2195" s="542"/>
      <c r="R2195" s="202"/>
    </row>
    <row r="2196" spans="1:18" ht="53.25" customHeight="1" x14ac:dyDescent="0.25">
      <c r="A2196" s="541"/>
      <c r="B2196" s="535"/>
      <c r="C2196" s="188" t="s">
        <v>451</v>
      </c>
      <c r="D2196" s="188" t="s">
        <v>34</v>
      </c>
      <c r="E2196" s="193" t="s">
        <v>452</v>
      </c>
      <c r="F2196" s="193" t="s">
        <v>36</v>
      </c>
      <c r="G2196" s="188" t="s">
        <v>20</v>
      </c>
      <c r="H2196" s="188" t="s">
        <v>37</v>
      </c>
      <c r="I2196" s="188" t="s">
        <v>453</v>
      </c>
      <c r="J2196" s="188" t="s">
        <v>22</v>
      </c>
      <c r="K2196" s="533"/>
      <c r="L2196" s="194" t="s">
        <v>38</v>
      </c>
      <c r="M2196" s="194" t="s">
        <v>39</v>
      </c>
      <c r="N2196" s="194" t="s">
        <v>40</v>
      </c>
      <c r="O2196" s="194" t="s">
        <v>41</v>
      </c>
      <c r="P2196" s="194" t="s">
        <v>42</v>
      </c>
      <c r="Q2196" s="194" t="s">
        <v>43</v>
      </c>
      <c r="R2196" s="202"/>
    </row>
    <row r="2197" spans="1:18" x14ac:dyDescent="0.25">
      <c r="A2197" s="468" t="s">
        <v>1598</v>
      </c>
      <c r="B2197" s="528">
        <f>SUM(F2197:F2200)</f>
        <v>2480000</v>
      </c>
      <c r="C2197" s="270" t="s">
        <v>857</v>
      </c>
      <c r="D2197" s="212">
        <v>200</v>
      </c>
      <c r="E2197" s="263">
        <v>250</v>
      </c>
      <c r="F2197" s="263">
        <f t="shared" ref="F2197:F2211" si="130">E2197*D2197</f>
        <v>50000</v>
      </c>
      <c r="G2197" s="391" t="s">
        <v>1</v>
      </c>
      <c r="H2197" s="391" t="s">
        <v>1</v>
      </c>
      <c r="I2197" s="391" t="s">
        <v>1</v>
      </c>
      <c r="J2197" s="391" t="s">
        <v>1</v>
      </c>
      <c r="K2197" s="128" t="s">
        <v>1585</v>
      </c>
      <c r="L2197" s="128">
        <v>11</v>
      </c>
      <c r="M2197" s="268" t="s">
        <v>125</v>
      </c>
      <c r="N2197" s="128">
        <v>3</v>
      </c>
      <c r="O2197" s="128">
        <v>7</v>
      </c>
      <c r="P2197" s="128">
        <v>1</v>
      </c>
      <c r="Q2197" s="128">
        <v>1</v>
      </c>
      <c r="R2197" s="202"/>
    </row>
    <row r="2198" spans="1:18" x14ac:dyDescent="0.25">
      <c r="A2198" s="468"/>
      <c r="B2198" s="528"/>
      <c r="C2198" s="222" t="s">
        <v>1599</v>
      </c>
      <c r="D2198" s="128">
        <v>5</v>
      </c>
      <c r="E2198" s="164">
        <v>100000</v>
      </c>
      <c r="F2198" s="263">
        <f t="shared" si="130"/>
        <v>500000</v>
      </c>
      <c r="G2198" s="224" t="s">
        <v>1</v>
      </c>
      <c r="H2198" s="224" t="s">
        <v>1</v>
      </c>
      <c r="I2198" s="224" t="s">
        <v>1</v>
      </c>
      <c r="J2198" s="224" t="s">
        <v>1</v>
      </c>
      <c r="K2198" s="128" t="s">
        <v>1585</v>
      </c>
      <c r="L2198" s="128">
        <v>11</v>
      </c>
      <c r="M2198" s="268" t="s">
        <v>125</v>
      </c>
      <c r="N2198" s="128">
        <v>2</v>
      </c>
      <c r="O2198" s="128">
        <v>8</v>
      </c>
      <c r="P2198" s="128">
        <v>7</v>
      </c>
      <c r="Q2198" s="128">
        <v>1</v>
      </c>
      <c r="R2198" s="202"/>
    </row>
    <row r="2199" spans="1:18" x14ac:dyDescent="0.25">
      <c r="A2199" s="468"/>
      <c r="B2199" s="528"/>
      <c r="C2199" s="222" t="s">
        <v>1600</v>
      </c>
      <c r="D2199" s="128">
        <v>10</v>
      </c>
      <c r="E2199" s="164">
        <v>18000</v>
      </c>
      <c r="F2199" s="164">
        <f t="shared" si="130"/>
        <v>180000</v>
      </c>
      <c r="G2199" s="224" t="s">
        <v>1</v>
      </c>
      <c r="H2199" s="224" t="s">
        <v>1</v>
      </c>
      <c r="I2199" s="224" t="s">
        <v>1</v>
      </c>
      <c r="J2199" s="224" t="s">
        <v>1</v>
      </c>
      <c r="K2199" s="128" t="s">
        <v>1585</v>
      </c>
      <c r="L2199" s="128">
        <v>11</v>
      </c>
      <c r="M2199" s="268" t="s">
        <v>125</v>
      </c>
      <c r="N2199" s="128">
        <v>2</v>
      </c>
      <c r="O2199" s="128">
        <v>8</v>
      </c>
      <c r="P2199" s="128">
        <v>6</v>
      </c>
      <c r="Q2199" s="128">
        <v>1</v>
      </c>
      <c r="R2199" s="202"/>
    </row>
    <row r="2200" spans="1:18" x14ac:dyDescent="0.25">
      <c r="A2200" s="468"/>
      <c r="B2200" s="528"/>
      <c r="C2200" s="222" t="s">
        <v>1601</v>
      </c>
      <c r="D2200" s="128">
        <v>5</v>
      </c>
      <c r="E2200" s="164">
        <v>350000</v>
      </c>
      <c r="F2200" s="263">
        <f t="shared" si="130"/>
        <v>1750000</v>
      </c>
      <c r="G2200" s="224"/>
      <c r="H2200" s="224" t="s">
        <v>1</v>
      </c>
      <c r="I2200" s="224" t="s">
        <v>1</v>
      </c>
      <c r="J2200" s="224" t="s">
        <v>1</v>
      </c>
      <c r="K2200" s="128" t="s">
        <v>1585</v>
      </c>
      <c r="L2200" s="128">
        <v>11</v>
      </c>
      <c r="M2200" s="268" t="s">
        <v>125</v>
      </c>
      <c r="N2200" s="128">
        <v>2</v>
      </c>
      <c r="O2200" s="128">
        <v>2</v>
      </c>
      <c r="P2200" s="128">
        <v>1</v>
      </c>
      <c r="Q2200" s="128">
        <v>1</v>
      </c>
      <c r="R2200" s="202"/>
    </row>
    <row r="2201" spans="1:18" ht="22.5" customHeight="1" x14ac:dyDescent="0.25">
      <c r="A2201" s="494" t="s">
        <v>1602</v>
      </c>
      <c r="B2201" s="528">
        <f>SUM(F2201:F2204)</f>
        <v>754000</v>
      </c>
      <c r="C2201" s="270" t="s">
        <v>857</v>
      </c>
      <c r="D2201" s="212">
        <v>200</v>
      </c>
      <c r="E2201" s="263">
        <v>250</v>
      </c>
      <c r="F2201" s="263">
        <f t="shared" si="130"/>
        <v>50000</v>
      </c>
      <c r="G2201" s="391" t="s">
        <v>1</v>
      </c>
      <c r="H2201" s="391" t="s">
        <v>1</v>
      </c>
      <c r="I2201" s="391" t="s">
        <v>1</v>
      </c>
      <c r="J2201" s="391" t="s">
        <v>1</v>
      </c>
      <c r="K2201" s="128" t="s">
        <v>1585</v>
      </c>
      <c r="L2201" s="128">
        <v>11</v>
      </c>
      <c r="M2201" s="268" t="s">
        <v>125</v>
      </c>
      <c r="N2201" s="128">
        <v>3</v>
      </c>
      <c r="O2201" s="128">
        <v>7</v>
      </c>
      <c r="P2201" s="128">
        <v>1</v>
      </c>
      <c r="Q2201" s="128">
        <v>1</v>
      </c>
      <c r="R2201" s="202"/>
    </row>
    <row r="2202" spans="1:18" ht="22.5" customHeight="1" x14ac:dyDescent="0.25">
      <c r="A2202" s="494"/>
      <c r="B2202" s="528"/>
      <c r="C2202" s="222" t="s">
        <v>1599</v>
      </c>
      <c r="D2202" s="128">
        <v>2</v>
      </c>
      <c r="E2202" s="164">
        <v>100000</v>
      </c>
      <c r="F2202" s="263">
        <f t="shared" si="130"/>
        <v>200000</v>
      </c>
      <c r="G2202" s="224" t="s">
        <v>1</v>
      </c>
      <c r="H2202" s="224" t="s">
        <v>1</v>
      </c>
      <c r="I2202" s="224" t="s">
        <v>1</v>
      </c>
      <c r="J2202" s="224" t="s">
        <v>1</v>
      </c>
      <c r="K2202" s="128" t="s">
        <v>1585</v>
      </c>
      <c r="L2202" s="128">
        <v>11</v>
      </c>
      <c r="M2202" s="268" t="s">
        <v>125</v>
      </c>
      <c r="N2202" s="128">
        <v>2</v>
      </c>
      <c r="O2202" s="128">
        <v>8</v>
      </c>
      <c r="P2202" s="128">
        <v>7</v>
      </c>
      <c r="Q2202" s="128">
        <v>1</v>
      </c>
      <c r="R2202" s="202"/>
    </row>
    <row r="2203" spans="1:18" ht="22.5" customHeight="1" x14ac:dyDescent="0.25">
      <c r="A2203" s="494"/>
      <c r="B2203" s="528"/>
      <c r="C2203" s="222" t="s">
        <v>1600</v>
      </c>
      <c r="D2203" s="128">
        <v>3</v>
      </c>
      <c r="E2203" s="164">
        <v>18000</v>
      </c>
      <c r="F2203" s="263">
        <f t="shared" si="130"/>
        <v>54000</v>
      </c>
      <c r="G2203" s="224" t="s">
        <v>1</v>
      </c>
      <c r="H2203" s="224" t="s">
        <v>1</v>
      </c>
      <c r="I2203" s="224" t="s">
        <v>1</v>
      </c>
      <c r="J2203" s="224" t="s">
        <v>1</v>
      </c>
      <c r="K2203" s="128" t="s">
        <v>1585</v>
      </c>
      <c r="L2203" s="128">
        <v>11</v>
      </c>
      <c r="M2203" s="268" t="s">
        <v>125</v>
      </c>
      <c r="N2203" s="128">
        <v>2</v>
      </c>
      <c r="O2203" s="128">
        <v>8</v>
      </c>
      <c r="P2203" s="128">
        <v>6</v>
      </c>
      <c r="Q2203" s="128">
        <v>1</v>
      </c>
      <c r="R2203" s="202"/>
    </row>
    <row r="2204" spans="1:18" ht="22.5" customHeight="1" x14ac:dyDescent="0.25">
      <c r="A2204" s="494"/>
      <c r="B2204" s="528"/>
      <c r="C2204" s="222" t="s">
        <v>1601</v>
      </c>
      <c r="D2204" s="128">
        <v>1</v>
      </c>
      <c r="E2204" s="164">
        <v>450000</v>
      </c>
      <c r="F2204" s="263">
        <f t="shared" si="130"/>
        <v>450000</v>
      </c>
      <c r="G2204" s="224"/>
      <c r="H2204" s="224" t="s">
        <v>1</v>
      </c>
      <c r="I2204" s="224" t="s">
        <v>1</v>
      </c>
      <c r="J2204" s="224" t="s">
        <v>1</v>
      </c>
      <c r="K2204" s="128" t="s">
        <v>1585</v>
      </c>
      <c r="L2204" s="128">
        <v>11</v>
      </c>
      <c r="M2204" s="268" t="s">
        <v>125</v>
      </c>
      <c r="N2204" s="128">
        <v>2</v>
      </c>
      <c r="O2204" s="128">
        <v>2</v>
      </c>
      <c r="P2204" s="128">
        <v>1</v>
      </c>
      <c r="Q2204" s="128">
        <v>1</v>
      </c>
      <c r="R2204" s="202"/>
    </row>
    <row r="2205" spans="1:18" ht="30" customHeight="1" x14ac:dyDescent="0.25">
      <c r="A2205" s="494" t="s">
        <v>1603</v>
      </c>
      <c r="B2205" s="528">
        <f>SUM(F2205:F2207)</f>
        <v>600000</v>
      </c>
      <c r="C2205" s="222" t="s">
        <v>1604</v>
      </c>
      <c r="D2205" s="128">
        <v>1</v>
      </c>
      <c r="E2205" s="164">
        <v>350000</v>
      </c>
      <c r="F2205" s="263">
        <f t="shared" si="130"/>
        <v>350000</v>
      </c>
      <c r="G2205" s="379"/>
      <c r="H2205" s="379" t="s">
        <v>1</v>
      </c>
      <c r="I2205" s="379" t="s">
        <v>1</v>
      </c>
      <c r="J2205" s="379" t="s">
        <v>1</v>
      </c>
      <c r="K2205" s="128" t="s">
        <v>1585</v>
      </c>
      <c r="L2205" s="128">
        <v>11</v>
      </c>
      <c r="M2205" s="268" t="s">
        <v>125</v>
      </c>
      <c r="N2205" s="128">
        <v>2</v>
      </c>
      <c r="O2205" s="128">
        <v>8</v>
      </c>
      <c r="P2205" s="128">
        <v>7</v>
      </c>
      <c r="Q2205" s="128">
        <v>1</v>
      </c>
      <c r="R2205" s="202"/>
    </row>
    <row r="2206" spans="1:18" ht="30" customHeight="1" x14ac:dyDescent="0.25">
      <c r="A2206" s="494"/>
      <c r="B2206" s="528"/>
      <c r="C2206" s="222" t="s">
        <v>1568</v>
      </c>
      <c r="D2206" s="128">
        <v>1</v>
      </c>
      <c r="E2206" s="164">
        <v>200000</v>
      </c>
      <c r="F2206" s="263">
        <f t="shared" si="130"/>
        <v>200000</v>
      </c>
      <c r="G2206" s="379"/>
      <c r="H2206" s="379"/>
      <c r="I2206" s="379"/>
      <c r="J2206" s="379" t="s">
        <v>1</v>
      </c>
      <c r="K2206" s="128" t="s">
        <v>1585</v>
      </c>
      <c r="L2206" s="128">
        <v>11</v>
      </c>
      <c r="M2206" s="268" t="s">
        <v>125</v>
      </c>
      <c r="N2206" s="128">
        <v>2</v>
      </c>
      <c r="O2206" s="128">
        <v>2</v>
      </c>
      <c r="P2206" s="128">
        <v>1</v>
      </c>
      <c r="Q2206" s="128">
        <v>1</v>
      </c>
      <c r="R2206" s="202"/>
    </row>
    <row r="2207" spans="1:18" ht="30" customHeight="1" x14ac:dyDescent="0.25">
      <c r="A2207" s="494"/>
      <c r="B2207" s="528"/>
      <c r="C2207" s="222" t="s">
        <v>81</v>
      </c>
      <c r="D2207" s="128">
        <v>1</v>
      </c>
      <c r="E2207" s="164">
        <v>50000</v>
      </c>
      <c r="F2207" s="263">
        <f t="shared" si="130"/>
        <v>50000</v>
      </c>
      <c r="G2207" s="224"/>
      <c r="H2207" s="224"/>
      <c r="I2207" s="224"/>
      <c r="J2207" s="224" t="s">
        <v>1</v>
      </c>
      <c r="K2207" s="128" t="s">
        <v>1585</v>
      </c>
      <c r="L2207" s="128">
        <v>11</v>
      </c>
      <c r="M2207" s="268" t="s">
        <v>125</v>
      </c>
      <c r="N2207" s="128">
        <v>3</v>
      </c>
      <c r="O2207" s="128">
        <v>1</v>
      </c>
      <c r="P2207" s="128">
        <v>1</v>
      </c>
      <c r="Q2207" s="128">
        <v>1</v>
      </c>
      <c r="R2207" s="202"/>
    </row>
    <row r="2208" spans="1:18" x14ac:dyDescent="0.25">
      <c r="A2208" s="494" t="s">
        <v>1605</v>
      </c>
      <c r="B2208" s="528">
        <f>SUM(F2208:F2211)</f>
        <v>1515000</v>
      </c>
      <c r="C2208" s="270" t="s">
        <v>857</v>
      </c>
      <c r="D2208" s="212">
        <v>100</v>
      </c>
      <c r="E2208" s="263">
        <v>250</v>
      </c>
      <c r="F2208" s="263">
        <f t="shared" si="130"/>
        <v>25000</v>
      </c>
      <c r="G2208" s="391" t="s">
        <v>1</v>
      </c>
      <c r="H2208" s="391" t="s">
        <v>1</v>
      </c>
      <c r="I2208" s="391" t="s">
        <v>1</v>
      </c>
      <c r="J2208" s="391" t="s">
        <v>1</v>
      </c>
      <c r="K2208" s="128" t="s">
        <v>1585</v>
      </c>
      <c r="L2208" s="128">
        <v>11</v>
      </c>
      <c r="M2208" s="268" t="s">
        <v>125</v>
      </c>
      <c r="N2208" s="128">
        <v>3</v>
      </c>
      <c r="O2208" s="128">
        <v>7</v>
      </c>
      <c r="P2208" s="128">
        <v>1</v>
      </c>
      <c r="Q2208" s="128">
        <v>1</v>
      </c>
      <c r="R2208" s="202"/>
    </row>
    <row r="2209" spans="1:18" x14ac:dyDescent="0.25">
      <c r="A2209" s="494"/>
      <c r="B2209" s="528"/>
      <c r="C2209" s="222" t="s">
        <v>1599</v>
      </c>
      <c r="D2209" s="128">
        <v>5</v>
      </c>
      <c r="E2209" s="164">
        <v>100000</v>
      </c>
      <c r="F2209" s="263">
        <f t="shared" si="130"/>
        <v>500000</v>
      </c>
      <c r="G2209" s="224" t="s">
        <v>1</v>
      </c>
      <c r="H2209" s="224" t="s">
        <v>1</v>
      </c>
      <c r="I2209" s="224" t="s">
        <v>1</v>
      </c>
      <c r="J2209" s="224" t="s">
        <v>1</v>
      </c>
      <c r="K2209" s="128" t="s">
        <v>1585</v>
      </c>
      <c r="L2209" s="128">
        <v>11</v>
      </c>
      <c r="M2209" s="268" t="s">
        <v>125</v>
      </c>
      <c r="N2209" s="128">
        <v>2</v>
      </c>
      <c r="O2209" s="128">
        <v>8</v>
      </c>
      <c r="P2209" s="128">
        <v>7</v>
      </c>
      <c r="Q2209" s="128">
        <v>1</v>
      </c>
      <c r="R2209" s="202"/>
    </row>
    <row r="2210" spans="1:18" x14ac:dyDescent="0.25">
      <c r="A2210" s="494"/>
      <c r="B2210" s="528"/>
      <c r="C2210" s="222" t="s">
        <v>1600</v>
      </c>
      <c r="D2210" s="128">
        <v>5</v>
      </c>
      <c r="E2210" s="164">
        <v>18000</v>
      </c>
      <c r="F2210" s="164">
        <f t="shared" si="130"/>
        <v>90000</v>
      </c>
      <c r="G2210" s="224" t="s">
        <v>1</v>
      </c>
      <c r="H2210" s="224" t="s">
        <v>1</v>
      </c>
      <c r="I2210" s="224" t="s">
        <v>1</v>
      </c>
      <c r="J2210" s="224" t="s">
        <v>1</v>
      </c>
      <c r="K2210" s="128" t="s">
        <v>1585</v>
      </c>
      <c r="L2210" s="128">
        <v>11</v>
      </c>
      <c r="M2210" s="268" t="s">
        <v>125</v>
      </c>
      <c r="N2210" s="128">
        <v>2</v>
      </c>
      <c r="O2210" s="128">
        <v>8</v>
      </c>
      <c r="P2210" s="128">
        <v>6</v>
      </c>
      <c r="Q2210" s="128">
        <v>1</v>
      </c>
      <c r="R2210" s="202"/>
    </row>
    <row r="2211" spans="1:18" x14ac:dyDescent="0.25">
      <c r="A2211" s="494"/>
      <c r="B2211" s="528"/>
      <c r="C2211" s="222" t="s">
        <v>1601</v>
      </c>
      <c r="D2211" s="128">
        <v>3</v>
      </c>
      <c r="E2211" s="164">
        <v>300000</v>
      </c>
      <c r="F2211" s="263">
        <f t="shared" si="130"/>
        <v>900000</v>
      </c>
      <c r="G2211" s="224"/>
      <c r="H2211" s="224" t="s">
        <v>1</v>
      </c>
      <c r="I2211" s="224" t="s">
        <v>1</v>
      </c>
      <c r="J2211" s="224" t="s">
        <v>1</v>
      </c>
      <c r="K2211" s="128" t="s">
        <v>1585</v>
      </c>
      <c r="L2211" s="128">
        <v>11</v>
      </c>
      <c r="M2211" s="268" t="s">
        <v>125</v>
      </c>
      <c r="N2211" s="128">
        <v>2</v>
      </c>
      <c r="O2211" s="128">
        <v>2</v>
      </c>
      <c r="P2211" s="128">
        <v>1</v>
      </c>
      <c r="Q2211" s="128">
        <v>1</v>
      </c>
      <c r="R2211" s="149"/>
    </row>
    <row r="2212" spans="1:18" x14ac:dyDescent="0.25">
      <c r="A2212" s="202"/>
      <c r="B2212" s="202"/>
      <c r="C2212" s="202"/>
      <c r="D2212" s="202"/>
      <c r="E2212" s="202"/>
      <c r="F2212" s="202"/>
      <c r="G2212" s="202"/>
      <c r="H2212" s="202"/>
      <c r="I2212" s="202"/>
      <c r="J2212" s="202"/>
      <c r="K2212" s="202"/>
      <c r="L2212" s="202"/>
      <c r="M2212" s="202"/>
      <c r="N2212" s="202"/>
      <c r="O2212" s="202"/>
      <c r="P2212" s="202"/>
      <c r="Q2212" s="202"/>
      <c r="R2212" s="202"/>
    </row>
    <row r="2213" spans="1:18" x14ac:dyDescent="0.25">
      <c r="A2213" s="511" t="s">
        <v>1606</v>
      </c>
      <c r="B2213" s="511"/>
      <c r="C2213" s="511"/>
      <c r="D2213" s="511"/>
      <c r="E2213" s="511"/>
      <c r="F2213" s="511"/>
      <c r="G2213" s="511"/>
      <c r="H2213" s="511"/>
      <c r="I2213" s="511"/>
      <c r="J2213" s="511"/>
      <c r="K2213" s="511"/>
      <c r="L2213" s="511"/>
      <c r="M2213" s="511"/>
      <c r="N2213" s="511"/>
      <c r="O2213" s="511"/>
      <c r="P2213" s="511"/>
      <c r="Q2213" s="511"/>
      <c r="R2213" s="202"/>
    </row>
    <row r="2214" spans="1:18" x14ac:dyDescent="0.25">
      <c r="A2214" s="202"/>
      <c r="B2214" s="202"/>
      <c r="C2214" s="202"/>
      <c r="D2214" s="202"/>
      <c r="E2214" s="202"/>
      <c r="F2214" s="202"/>
      <c r="G2214" s="202"/>
      <c r="H2214" s="202"/>
      <c r="I2214" s="202"/>
      <c r="J2214" s="202"/>
      <c r="K2214" s="202"/>
      <c r="L2214" s="202"/>
      <c r="M2214" s="202"/>
      <c r="N2214" s="202"/>
      <c r="O2214" s="202"/>
      <c r="P2214" s="202"/>
      <c r="Q2214" s="202"/>
      <c r="R2214" s="202"/>
    </row>
    <row r="2215" spans="1:18" x14ac:dyDescent="0.25">
      <c r="A2215" s="831" t="s">
        <v>495</v>
      </c>
      <c r="B2215" s="831"/>
      <c r="C2215" s="831"/>
      <c r="D2215" s="831"/>
      <c r="E2215" s="831"/>
      <c r="F2215" s="831"/>
      <c r="G2215" s="831"/>
      <c r="H2215" s="831"/>
      <c r="I2215" s="831"/>
      <c r="J2215" s="831"/>
      <c r="K2215" s="831"/>
      <c r="L2215" s="831"/>
      <c r="M2215" s="202"/>
      <c r="N2215" s="202"/>
      <c r="O2215" s="202"/>
      <c r="P2215" s="202"/>
      <c r="Q2215" s="202"/>
      <c r="R2215" s="202"/>
    </row>
    <row r="2216" spans="1:18" x14ac:dyDescent="0.25">
      <c r="A2216" s="533" t="s">
        <v>436</v>
      </c>
      <c r="B2216" s="535" t="s">
        <v>437</v>
      </c>
      <c r="C2216" s="533" t="s">
        <v>438</v>
      </c>
      <c r="D2216" s="533" t="s">
        <v>439</v>
      </c>
      <c r="E2216" s="535" t="s">
        <v>440</v>
      </c>
      <c r="F2216" s="535" t="s">
        <v>441</v>
      </c>
      <c r="G2216" s="537" t="s">
        <v>442</v>
      </c>
      <c r="H2216" s="534"/>
      <c r="I2216" s="534"/>
      <c r="J2216" s="534"/>
      <c r="K2216" s="533" t="s">
        <v>18</v>
      </c>
      <c r="L2216" s="533" t="s">
        <v>19</v>
      </c>
      <c r="M2216" s="533"/>
      <c r="N2216" s="533"/>
      <c r="O2216" s="533"/>
      <c r="P2216" s="533"/>
      <c r="Q2216" s="533"/>
      <c r="R2216" s="202"/>
    </row>
    <row r="2217" spans="1:18" x14ac:dyDescent="0.25">
      <c r="A2217" s="534"/>
      <c r="B2217" s="536"/>
      <c r="C2217" s="534"/>
      <c r="D2217" s="534"/>
      <c r="E2217" s="536"/>
      <c r="F2217" s="536"/>
      <c r="G2217" s="188" t="s">
        <v>20</v>
      </c>
      <c r="H2217" s="188" t="s">
        <v>37</v>
      </c>
      <c r="I2217" s="188" t="s">
        <v>21</v>
      </c>
      <c r="J2217" s="188" t="s">
        <v>22</v>
      </c>
      <c r="K2217" s="533"/>
      <c r="L2217" s="533"/>
      <c r="M2217" s="533"/>
      <c r="N2217" s="533"/>
      <c r="O2217" s="533"/>
      <c r="P2217" s="533"/>
      <c r="Q2217" s="533"/>
      <c r="R2217" s="202"/>
    </row>
    <row r="2218" spans="1:18" ht="87" customHeight="1" x14ac:dyDescent="0.25">
      <c r="A2218" s="99" t="s">
        <v>1607</v>
      </c>
      <c r="B2218" s="99" t="s">
        <v>1608</v>
      </c>
      <c r="C2218" s="118" t="s">
        <v>1609</v>
      </c>
      <c r="D2218" s="118" t="s">
        <v>1610</v>
      </c>
      <c r="E2218" s="128">
        <v>0</v>
      </c>
      <c r="F2218" s="311">
        <v>4</v>
      </c>
      <c r="G2218" s="398" t="s">
        <v>1</v>
      </c>
      <c r="H2218" s="398" t="s">
        <v>1</v>
      </c>
      <c r="I2218" s="398" t="s">
        <v>1</v>
      </c>
      <c r="J2218" s="398" t="s">
        <v>1</v>
      </c>
      <c r="K2218" s="130">
        <f>SUM(B2223:B2250)</f>
        <v>3489400</v>
      </c>
      <c r="L2218" s="509" t="s">
        <v>1611</v>
      </c>
      <c r="M2218" s="509"/>
      <c r="N2218" s="509"/>
      <c r="O2218" s="509"/>
      <c r="P2218" s="509"/>
      <c r="Q2218" s="509"/>
      <c r="R2218" s="202"/>
    </row>
    <row r="2219" spans="1:18" x14ac:dyDescent="0.25">
      <c r="A2219" s="202"/>
      <c r="B2219" s="202"/>
      <c r="C2219" s="202"/>
      <c r="D2219" s="202"/>
      <c r="E2219" s="202"/>
      <c r="F2219" s="202"/>
      <c r="G2219" s="202"/>
      <c r="H2219" s="202"/>
      <c r="I2219" s="202"/>
      <c r="J2219" s="202"/>
      <c r="K2219" s="202"/>
      <c r="L2219" s="202"/>
      <c r="M2219" s="202"/>
      <c r="N2219" s="202"/>
      <c r="O2219" s="202"/>
      <c r="P2219" s="202"/>
      <c r="Q2219" s="202"/>
      <c r="R2219" s="202"/>
    </row>
    <row r="2220" spans="1:18" ht="13.5" customHeight="1" x14ac:dyDescent="0.25">
      <c r="A2220" s="836" t="s">
        <v>500</v>
      </c>
      <c r="B2220" s="836"/>
      <c r="C2220" s="836"/>
      <c r="D2220" s="836"/>
      <c r="E2220" s="836"/>
      <c r="F2220" s="836"/>
      <c r="G2220" s="836"/>
      <c r="H2220" s="836"/>
      <c r="I2220" s="836"/>
      <c r="J2220" s="836"/>
      <c r="K2220" s="836"/>
      <c r="L2220" s="836"/>
      <c r="M2220" s="202"/>
      <c r="N2220" s="202"/>
      <c r="O2220" s="202"/>
      <c r="P2220" s="202"/>
      <c r="Q2220" s="202"/>
      <c r="R2220" s="202"/>
    </row>
    <row r="2221" spans="1:18" x14ac:dyDescent="0.25">
      <c r="A2221" s="541" t="s">
        <v>244</v>
      </c>
      <c r="B2221" s="535" t="s">
        <v>447</v>
      </c>
      <c r="C2221" s="542" t="s">
        <v>29</v>
      </c>
      <c r="D2221" s="542"/>
      <c r="E2221" s="542"/>
      <c r="F2221" s="542"/>
      <c r="G2221" s="542" t="s">
        <v>448</v>
      </c>
      <c r="H2221" s="543"/>
      <c r="I2221" s="543"/>
      <c r="J2221" s="543"/>
      <c r="K2221" s="533" t="s">
        <v>449</v>
      </c>
      <c r="L2221" s="542" t="s">
        <v>501</v>
      </c>
      <c r="M2221" s="542"/>
      <c r="N2221" s="542"/>
      <c r="O2221" s="542"/>
      <c r="P2221" s="542"/>
      <c r="Q2221" s="542"/>
      <c r="R2221" s="202"/>
    </row>
    <row r="2222" spans="1:18" ht="52.5" customHeight="1" x14ac:dyDescent="0.25">
      <c r="A2222" s="541"/>
      <c r="B2222" s="535"/>
      <c r="C2222" s="188" t="s">
        <v>451</v>
      </c>
      <c r="D2222" s="188" t="s">
        <v>34</v>
      </c>
      <c r="E2222" s="193" t="s">
        <v>452</v>
      </c>
      <c r="F2222" s="193" t="s">
        <v>36</v>
      </c>
      <c r="G2222" s="188" t="s">
        <v>20</v>
      </c>
      <c r="H2222" s="188" t="s">
        <v>37</v>
      </c>
      <c r="I2222" s="188" t="s">
        <v>453</v>
      </c>
      <c r="J2222" s="188" t="s">
        <v>22</v>
      </c>
      <c r="K2222" s="533"/>
      <c r="L2222" s="194" t="s">
        <v>38</v>
      </c>
      <c r="M2222" s="194" t="s">
        <v>39</v>
      </c>
      <c r="N2222" s="194" t="s">
        <v>40</v>
      </c>
      <c r="O2222" s="194" t="s">
        <v>41</v>
      </c>
      <c r="P2222" s="194" t="s">
        <v>42</v>
      </c>
      <c r="Q2222" s="194" t="s">
        <v>43</v>
      </c>
      <c r="R2222" s="202"/>
    </row>
    <row r="2223" spans="1:18" ht="27.75" customHeight="1" x14ac:dyDescent="0.25">
      <c r="A2223" s="494" t="s">
        <v>1612</v>
      </c>
      <c r="B2223" s="528">
        <f>SUM(F2223:F2227)</f>
        <v>581250</v>
      </c>
      <c r="C2223" s="270" t="s">
        <v>524</v>
      </c>
      <c r="D2223" s="212">
        <v>250</v>
      </c>
      <c r="E2223" s="263">
        <v>225</v>
      </c>
      <c r="F2223" s="263">
        <f>E2223*D2223</f>
        <v>56250</v>
      </c>
      <c r="G2223" s="391" t="s">
        <v>1</v>
      </c>
      <c r="H2223" s="391" t="s">
        <v>1</v>
      </c>
      <c r="I2223" s="391" t="s">
        <v>1</v>
      </c>
      <c r="J2223" s="391" t="s">
        <v>1</v>
      </c>
      <c r="K2223" s="212" t="s">
        <v>1585</v>
      </c>
      <c r="L2223" s="128">
        <v>11</v>
      </c>
      <c r="M2223" s="268" t="s">
        <v>125</v>
      </c>
      <c r="N2223" s="128">
        <v>3</v>
      </c>
      <c r="O2223" s="128">
        <v>9</v>
      </c>
      <c r="P2223" s="128">
        <v>2</v>
      </c>
      <c r="Q2223" s="128">
        <v>1</v>
      </c>
      <c r="R2223" s="202"/>
    </row>
    <row r="2224" spans="1:18" ht="27.75" customHeight="1" x14ac:dyDescent="0.25">
      <c r="A2224" s="494"/>
      <c r="B2224" s="528"/>
      <c r="C2224" s="222" t="s">
        <v>1567</v>
      </c>
      <c r="D2224" s="128">
        <v>50</v>
      </c>
      <c r="E2224" s="164">
        <v>1800</v>
      </c>
      <c r="F2224" s="263">
        <f t="shared" ref="F2224:F2250" si="131">E2224*D2224</f>
        <v>90000</v>
      </c>
      <c r="G2224" s="391" t="s">
        <v>1</v>
      </c>
      <c r="H2224" s="391" t="s">
        <v>1</v>
      </c>
      <c r="I2224" s="391" t="s">
        <v>1</v>
      </c>
      <c r="J2224" s="391" t="s">
        <v>1</v>
      </c>
      <c r="K2224" s="212" t="s">
        <v>1585</v>
      </c>
      <c r="L2224" s="128">
        <v>11</v>
      </c>
      <c r="M2224" s="268" t="s">
        <v>125</v>
      </c>
      <c r="N2224" s="128">
        <v>2</v>
      </c>
      <c r="O2224" s="128">
        <v>3</v>
      </c>
      <c r="P2224" s="128">
        <v>1</v>
      </c>
      <c r="Q2224" s="128">
        <v>1</v>
      </c>
      <c r="R2224" s="202"/>
    </row>
    <row r="2225" spans="1:18" ht="27.75" customHeight="1" x14ac:dyDescent="0.25">
      <c r="A2225" s="494"/>
      <c r="B2225" s="528"/>
      <c r="C2225" s="270" t="s">
        <v>857</v>
      </c>
      <c r="D2225" s="212">
        <v>200</v>
      </c>
      <c r="E2225" s="263">
        <v>250</v>
      </c>
      <c r="F2225" s="263">
        <f t="shared" si="131"/>
        <v>50000</v>
      </c>
      <c r="G2225" s="391" t="s">
        <v>1</v>
      </c>
      <c r="H2225" s="391" t="s">
        <v>1</v>
      </c>
      <c r="I2225" s="391" t="s">
        <v>1</v>
      </c>
      <c r="J2225" s="391" t="s">
        <v>1</v>
      </c>
      <c r="K2225" s="128" t="s">
        <v>1585</v>
      </c>
      <c r="L2225" s="128">
        <v>11</v>
      </c>
      <c r="M2225" s="268" t="s">
        <v>125</v>
      </c>
      <c r="N2225" s="128">
        <v>3</v>
      </c>
      <c r="O2225" s="128">
        <v>7</v>
      </c>
      <c r="P2225" s="128">
        <v>1</v>
      </c>
      <c r="Q2225" s="128">
        <v>1</v>
      </c>
      <c r="R2225" s="202"/>
    </row>
    <row r="2226" spans="1:18" ht="27.75" customHeight="1" x14ac:dyDescent="0.25">
      <c r="A2226" s="494"/>
      <c r="B2226" s="528"/>
      <c r="C2226" s="222" t="s">
        <v>1568</v>
      </c>
      <c r="D2226" s="128">
        <v>1</v>
      </c>
      <c r="E2226" s="164">
        <v>350000</v>
      </c>
      <c r="F2226" s="263">
        <f t="shared" si="131"/>
        <v>350000</v>
      </c>
      <c r="G2226" s="224" t="s">
        <v>1</v>
      </c>
      <c r="H2226" s="224" t="s">
        <v>1</v>
      </c>
      <c r="I2226" s="224" t="s">
        <v>1</v>
      </c>
      <c r="J2226" s="224" t="s">
        <v>1</v>
      </c>
      <c r="K2226" s="128" t="s">
        <v>1585</v>
      </c>
      <c r="L2226" s="128">
        <v>11</v>
      </c>
      <c r="M2226" s="268" t="s">
        <v>125</v>
      </c>
      <c r="N2226" s="128">
        <v>2</v>
      </c>
      <c r="O2226" s="128">
        <v>2</v>
      </c>
      <c r="P2226" s="128">
        <v>1</v>
      </c>
      <c r="Q2226" s="128">
        <v>1</v>
      </c>
      <c r="R2226" s="202"/>
    </row>
    <row r="2227" spans="1:18" ht="27.75" customHeight="1" x14ac:dyDescent="0.25">
      <c r="A2227" s="494"/>
      <c r="B2227" s="528"/>
      <c r="C2227" s="222" t="s">
        <v>81</v>
      </c>
      <c r="D2227" s="128">
        <v>1</v>
      </c>
      <c r="E2227" s="164">
        <v>35000</v>
      </c>
      <c r="F2227" s="263">
        <f t="shared" si="131"/>
        <v>35000</v>
      </c>
      <c r="G2227" s="224" t="s">
        <v>1</v>
      </c>
      <c r="H2227" s="224" t="s">
        <v>1</v>
      </c>
      <c r="I2227" s="224" t="s">
        <v>1</v>
      </c>
      <c r="J2227" s="224" t="s">
        <v>1</v>
      </c>
      <c r="K2227" s="128" t="s">
        <v>1585</v>
      </c>
      <c r="L2227" s="128">
        <v>11</v>
      </c>
      <c r="M2227" s="268" t="s">
        <v>125</v>
      </c>
      <c r="N2227" s="128">
        <v>3</v>
      </c>
      <c r="O2227" s="128">
        <v>1</v>
      </c>
      <c r="P2227" s="128">
        <v>1</v>
      </c>
      <c r="Q2227" s="128">
        <v>1</v>
      </c>
      <c r="R2227" s="202"/>
    </row>
    <row r="2228" spans="1:18" ht="23.25" customHeight="1" x14ac:dyDescent="0.25">
      <c r="A2228" s="494" t="s">
        <v>1613</v>
      </c>
      <c r="B2228" s="528">
        <f>SUM(F2228:F2230)</f>
        <v>152500</v>
      </c>
      <c r="C2228" s="270" t="s">
        <v>524</v>
      </c>
      <c r="D2228" s="212">
        <v>50</v>
      </c>
      <c r="E2228" s="263">
        <v>250</v>
      </c>
      <c r="F2228" s="263">
        <f t="shared" si="131"/>
        <v>12500</v>
      </c>
      <c r="G2228" s="391" t="s">
        <v>1</v>
      </c>
      <c r="H2228" s="391" t="s">
        <v>1</v>
      </c>
      <c r="I2228" s="391" t="s">
        <v>1</v>
      </c>
      <c r="J2228" s="391" t="s">
        <v>1</v>
      </c>
      <c r="K2228" s="212" t="s">
        <v>1585</v>
      </c>
      <c r="L2228" s="128">
        <v>11</v>
      </c>
      <c r="M2228" s="268" t="s">
        <v>125</v>
      </c>
      <c r="N2228" s="128">
        <v>3</v>
      </c>
      <c r="O2228" s="128">
        <v>9</v>
      </c>
      <c r="P2228" s="128">
        <v>2</v>
      </c>
      <c r="Q2228" s="128">
        <v>1</v>
      </c>
      <c r="R2228" s="202"/>
    </row>
    <row r="2229" spans="1:18" ht="23.25" customHeight="1" x14ac:dyDescent="0.25">
      <c r="A2229" s="494"/>
      <c r="B2229" s="528"/>
      <c r="C2229" s="222" t="s">
        <v>1567</v>
      </c>
      <c r="D2229" s="128">
        <v>50</v>
      </c>
      <c r="E2229" s="164">
        <v>1800</v>
      </c>
      <c r="F2229" s="263">
        <f t="shared" si="131"/>
        <v>90000</v>
      </c>
      <c r="G2229" s="391" t="s">
        <v>1</v>
      </c>
      <c r="H2229" s="391" t="s">
        <v>1</v>
      </c>
      <c r="I2229" s="391" t="s">
        <v>1</v>
      </c>
      <c r="J2229" s="391" t="s">
        <v>1</v>
      </c>
      <c r="K2229" s="212" t="s">
        <v>1585</v>
      </c>
      <c r="L2229" s="128">
        <v>11</v>
      </c>
      <c r="M2229" s="268" t="s">
        <v>125</v>
      </c>
      <c r="N2229" s="128">
        <v>2</v>
      </c>
      <c r="O2229" s="128">
        <v>3</v>
      </c>
      <c r="P2229" s="128">
        <v>1</v>
      </c>
      <c r="Q2229" s="128">
        <v>1</v>
      </c>
      <c r="R2229" s="202"/>
    </row>
    <row r="2230" spans="1:18" ht="23.25" customHeight="1" x14ac:dyDescent="0.25">
      <c r="A2230" s="494"/>
      <c r="B2230" s="528"/>
      <c r="C2230" s="270" t="s">
        <v>857</v>
      </c>
      <c r="D2230" s="212">
        <v>200</v>
      </c>
      <c r="E2230" s="263">
        <v>250</v>
      </c>
      <c r="F2230" s="263">
        <f t="shared" si="131"/>
        <v>50000</v>
      </c>
      <c r="G2230" s="391" t="s">
        <v>1</v>
      </c>
      <c r="H2230" s="391" t="s">
        <v>1</v>
      </c>
      <c r="I2230" s="391" t="s">
        <v>1</v>
      </c>
      <c r="J2230" s="391" t="s">
        <v>1</v>
      </c>
      <c r="K2230" s="128" t="s">
        <v>1585</v>
      </c>
      <c r="L2230" s="128">
        <v>11</v>
      </c>
      <c r="M2230" s="268" t="s">
        <v>125</v>
      </c>
      <c r="N2230" s="128">
        <v>3</v>
      </c>
      <c r="O2230" s="128">
        <v>7</v>
      </c>
      <c r="P2230" s="128">
        <v>1</v>
      </c>
      <c r="Q2230" s="128">
        <v>1</v>
      </c>
      <c r="R2230" s="202"/>
    </row>
    <row r="2231" spans="1:18" ht="68.25" customHeight="1" x14ac:dyDescent="0.25">
      <c r="A2231" s="99" t="s">
        <v>1614</v>
      </c>
      <c r="B2231" s="396">
        <f>F2231</f>
        <v>400000</v>
      </c>
      <c r="C2231" s="222" t="s">
        <v>1571</v>
      </c>
      <c r="D2231" s="128">
        <v>1</v>
      </c>
      <c r="E2231" s="164">
        <v>400000</v>
      </c>
      <c r="F2231" s="263">
        <f t="shared" si="131"/>
        <v>400000</v>
      </c>
      <c r="G2231" s="391" t="s">
        <v>1</v>
      </c>
      <c r="H2231" s="391" t="s">
        <v>1</v>
      </c>
      <c r="I2231" s="391" t="s">
        <v>1</v>
      </c>
      <c r="J2231" s="391" t="s">
        <v>1</v>
      </c>
      <c r="K2231" s="128" t="s">
        <v>1585</v>
      </c>
      <c r="L2231" s="128">
        <v>11</v>
      </c>
      <c r="M2231" s="268" t="s">
        <v>125</v>
      </c>
      <c r="N2231" s="128">
        <v>2</v>
      </c>
      <c r="O2231" s="128">
        <v>8</v>
      </c>
      <c r="P2231" s="128">
        <v>7</v>
      </c>
      <c r="Q2231" s="128">
        <v>1</v>
      </c>
      <c r="R2231" s="202"/>
    </row>
    <row r="2232" spans="1:18" ht="38.25" customHeight="1" x14ac:dyDescent="0.25">
      <c r="A2232" s="468" t="s">
        <v>1615</v>
      </c>
      <c r="B2232" s="528">
        <f>+SUM(F2232:F2233)</f>
        <v>406000</v>
      </c>
      <c r="C2232" s="397" t="s">
        <v>1571</v>
      </c>
      <c r="D2232" s="252">
        <v>1</v>
      </c>
      <c r="E2232" s="183">
        <v>400000</v>
      </c>
      <c r="F2232" s="263">
        <f t="shared" si="131"/>
        <v>400000</v>
      </c>
      <c r="G2232" s="538"/>
      <c r="H2232" s="538" t="s">
        <v>1</v>
      </c>
      <c r="I2232" s="538" t="s">
        <v>1</v>
      </c>
      <c r="J2232" s="538" t="s">
        <v>1</v>
      </c>
      <c r="K2232" s="398" t="s">
        <v>1585</v>
      </c>
      <c r="L2232" s="128">
        <v>11</v>
      </c>
      <c r="M2232" s="268" t="s">
        <v>125</v>
      </c>
      <c r="N2232" s="128">
        <v>2</v>
      </c>
      <c r="O2232" s="128">
        <v>8</v>
      </c>
      <c r="P2232" s="128">
        <v>7</v>
      </c>
      <c r="Q2232" s="128">
        <v>1</v>
      </c>
      <c r="R2232" s="202"/>
    </row>
    <row r="2233" spans="1:18" ht="38.25" customHeight="1" x14ac:dyDescent="0.25">
      <c r="A2233" s="468"/>
      <c r="B2233" s="528"/>
      <c r="C2233" s="397" t="s">
        <v>1616</v>
      </c>
      <c r="D2233" s="252">
        <v>1</v>
      </c>
      <c r="E2233" s="183">
        <v>6000</v>
      </c>
      <c r="F2233" s="263">
        <f t="shared" si="131"/>
        <v>6000</v>
      </c>
      <c r="G2233" s="538"/>
      <c r="H2233" s="538"/>
      <c r="I2233" s="538"/>
      <c r="J2233" s="538"/>
      <c r="K2233" s="398" t="s">
        <v>1585</v>
      </c>
      <c r="L2233" s="128">
        <v>11</v>
      </c>
      <c r="M2233" s="268" t="s">
        <v>125</v>
      </c>
      <c r="N2233" s="128">
        <v>2</v>
      </c>
      <c r="O2233" s="128">
        <v>2</v>
      </c>
      <c r="P2233" s="128">
        <v>2</v>
      </c>
      <c r="Q2233" s="128">
        <v>1</v>
      </c>
      <c r="R2233" s="202"/>
    </row>
    <row r="2234" spans="1:18" x14ac:dyDescent="0.25">
      <c r="A2234" s="496" t="s">
        <v>1617</v>
      </c>
      <c r="B2234" s="531">
        <f>SUM(F2234:F2238)</f>
        <v>438500</v>
      </c>
      <c r="C2234" s="222" t="s">
        <v>1618</v>
      </c>
      <c r="D2234" s="226">
        <v>1</v>
      </c>
      <c r="E2234" s="164">
        <v>300000</v>
      </c>
      <c r="F2234" s="164">
        <f t="shared" si="131"/>
        <v>300000</v>
      </c>
      <c r="G2234" s="539"/>
      <c r="H2234" s="540" t="s">
        <v>1</v>
      </c>
      <c r="I2234" s="539" t="s">
        <v>1</v>
      </c>
      <c r="J2234" s="539"/>
      <c r="K2234" s="212" t="s">
        <v>1585</v>
      </c>
      <c r="L2234" s="128">
        <v>11</v>
      </c>
      <c r="M2234" s="268" t="s">
        <v>125</v>
      </c>
      <c r="N2234" s="212">
        <v>2</v>
      </c>
      <c r="O2234" s="212">
        <v>5</v>
      </c>
      <c r="P2234" s="212">
        <v>1</v>
      </c>
      <c r="Q2234" s="212">
        <v>2</v>
      </c>
      <c r="R2234" s="202"/>
    </row>
    <row r="2235" spans="1:18" x14ac:dyDescent="0.25">
      <c r="A2235" s="496"/>
      <c r="B2235" s="531"/>
      <c r="C2235" s="222" t="s">
        <v>81</v>
      </c>
      <c r="D2235" s="226">
        <v>450</v>
      </c>
      <c r="E2235" s="263">
        <v>50</v>
      </c>
      <c r="F2235" s="263">
        <f t="shared" si="131"/>
        <v>22500</v>
      </c>
      <c r="G2235" s="539"/>
      <c r="H2235" s="540"/>
      <c r="I2235" s="539"/>
      <c r="J2235" s="539"/>
      <c r="K2235" s="212" t="s">
        <v>1585</v>
      </c>
      <c r="L2235" s="128">
        <v>11</v>
      </c>
      <c r="M2235" s="268" t="s">
        <v>125</v>
      </c>
      <c r="N2235" s="212">
        <v>3</v>
      </c>
      <c r="O2235" s="212">
        <v>1</v>
      </c>
      <c r="P2235" s="212">
        <v>1</v>
      </c>
      <c r="Q2235" s="212">
        <v>1</v>
      </c>
      <c r="R2235" s="202"/>
    </row>
    <row r="2236" spans="1:18" x14ac:dyDescent="0.25">
      <c r="A2236" s="496"/>
      <c r="B2236" s="531"/>
      <c r="C2236" s="222" t="s">
        <v>857</v>
      </c>
      <c r="D2236" s="226">
        <v>200</v>
      </c>
      <c r="E2236" s="263">
        <v>30</v>
      </c>
      <c r="F2236" s="263">
        <f t="shared" si="131"/>
        <v>6000</v>
      </c>
      <c r="G2236" s="539"/>
      <c r="H2236" s="540"/>
      <c r="I2236" s="539"/>
      <c r="J2236" s="539"/>
      <c r="K2236" s="212" t="s">
        <v>1585</v>
      </c>
      <c r="L2236" s="128">
        <v>11</v>
      </c>
      <c r="M2236" s="268" t="s">
        <v>125</v>
      </c>
      <c r="N2236" s="212">
        <v>3</v>
      </c>
      <c r="O2236" s="212">
        <v>7</v>
      </c>
      <c r="P2236" s="212">
        <v>1</v>
      </c>
      <c r="Q2236" s="212">
        <v>1</v>
      </c>
      <c r="R2236" s="202"/>
    </row>
    <row r="2237" spans="1:18" ht="31.5" x14ac:dyDescent="0.25">
      <c r="A2237" s="496"/>
      <c r="B2237" s="531"/>
      <c r="C2237" s="222" t="s">
        <v>1619</v>
      </c>
      <c r="D2237" s="226">
        <v>10000</v>
      </c>
      <c r="E2237" s="263">
        <v>1</v>
      </c>
      <c r="F2237" s="263">
        <f t="shared" si="131"/>
        <v>10000</v>
      </c>
      <c r="G2237" s="539"/>
      <c r="H2237" s="540"/>
      <c r="I2237" s="539"/>
      <c r="J2237" s="539"/>
      <c r="K2237" s="212" t="s">
        <v>1585</v>
      </c>
      <c r="L2237" s="128">
        <v>11</v>
      </c>
      <c r="M2237" s="268" t="s">
        <v>125</v>
      </c>
      <c r="N2237" s="212">
        <v>3</v>
      </c>
      <c r="O2237" s="212">
        <v>9</v>
      </c>
      <c r="P2237" s="212">
        <v>2</v>
      </c>
      <c r="Q2237" s="212">
        <v>1</v>
      </c>
      <c r="R2237" s="202"/>
    </row>
    <row r="2238" spans="1:18" ht="31.5" x14ac:dyDescent="0.25">
      <c r="A2238" s="496"/>
      <c r="B2238" s="531"/>
      <c r="C2238" s="222" t="s">
        <v>1620</v>
      </c>
      <c r="D2238" s="375">
        <v>500</v>
      </c>
      <c r="E2238" s="263">
        <v>200</v>
      </c>
      <c r="F2238" s="263">
        <f t="shared" si="131"/>
        <v>100000</v>
      </c>
      <c r="G2238" s="539"/>
      <c r="H2238" s="540"/>
      <c r="I2238" s="539"/>
      <c r="J2238" s="539"/>
      <c r="K2238" s="212" t="s">
        <v>1585</v>
      </c>
      <c r="L2238" s="128">
        <v>11</v>
      </c>
      <c r="M2238" s="268" t="s">
        <v>125</v>
      </c>
      <c r="N2238" s="212">
        <v>2</v>
      </c>
      <c r="O2238" s="212">
        <v>2</v>
      </c>
      <c r="P2238" s="212">
        <v>2</v>
      </c>
      <c r="Q2238" s="212">
        <v>1</v>
      </c>
      <c r="R2238" s="202"/>
    </row>
    <row r="2239" spans="1:18" ht="63.75" customHeight="1" x14ac:dyDescent="0.25">
      <c r="A2239" s="494" t="s">
        <v>1621</v>
      </c>
      <c r="B2239" s="528">
        <f>SUM(F2239:F2240)</f>
        <v>350000</v>
      </c>
      <c r="C2239" s="270" t="s">
        <v>857</v>
      </c>
      <c r="D2239" s="212">
        <v>200</v>
      </c>
      <c r="E2239" s="263">
        <v>250</v>
      </c>
      <c r="F2239" s="263">
        <f t="shared" si="131"/>
        <v>50000</v>
      </c>
      <c r="G2239" s="391" t="s">
        <v>1</v>
      </c>
      <c r="H2239" s="391" t="s">
        <v>1</v>
      </c>
      <c r="I2239" s="391" t="s">
        <v>1</v>
      </c>
      <c r="J2239" s="391" t="s">
        <v>1</v>
      </c>
      <c r="K2239" s="128" t="s">
        <v>1585</v>
      </c>
      <c r="L2239" s="128">
        <v>11</v>
      </c>
      <c r="M2239" s="268" t="s">
        <v>125</v>
      </c>
      <c r="N2239" s="128">
        <v>3</v>
      </c>
      <c r="O2239" s="128">
        <v>7</v>
      </c>
      <c r="P2239" s="128">
        <v>1</v>
      </c>
      <c r="Q2239" s="128">
        <v>1</v>
      </c>
      <c r="R2239" s="202"/>
    </row>
    <row r="2240" spans="1:18" ht="63.75" customHeight="1" x14ac:dyDescent="0.25">
      <c r="A2240" s="494"/>
      <c r="B2240" s="528"/>
      <c r="C2240" s="222" t="s">
        <v>1571</v>
      </c>
      <c r="D2240" s="128">
        <v>1</v>
      </c>
      <c r="E2240" s="164">
        <v>300000</v>
      </c>
      <c r="F2240" s="263">
        <f t="shared" si="131"/>
        <v>300000</v>
      </c>
      <c r="G2240" s="391"/>
      <c r="H2240" s="391"/>
      <c r="I2240" s="391" t="s">
        <v>1</v>
      </c>
      <c r="J2240" s="391" t="s">
        <v>1</v>
      </c>
      <c r="K2240" s="128" t="s">
        <v>1585</v>
      </c>
      <c r="L2240" s="128">
        <v>11</v>
      </c>
      <c r="M2240" s="268" t="s">
        <v>125</v>
      </c>
      <c r="N2240" s="128">
        <v>2</v>
      </c>
      <c r="O2240" s="128">
        <v>8</v>
      </c>
      <c r="P2240" s="128">
        <v>7</v>
      </c>
      <c r="Q2240" s="128">
        <v>1</v>
      </c>
      <c r="R2240" s="202"/>
    </row>
    <row r="2241" spans="1:18" ht="31.5" x14ac:dyDescent="0.25">
      <c r="A2241" s="494" t="s">
        <v>1622</v>
      </c>
      <c r="B2241" s="528">
        <f>SUM(F2241:F2247)</f>
        <v>728750</v>
      </c>
      <c r="C2241" s="222" t="s">
        <v>1623</v>
      </c>
      <c r="D2241" s="128">
        <v>250</v>
      </c>
      <c r="E2241" s="164">
        <v>225</v>
      </c>
      <c r="F2241" s="263">
        <f t="shared" si="131"/>
        <v>56250</v>
      </c>
      <c r="G2241" s="391" t="s">
        <v>1</v>
      </c>
      <c r="H2241" s="391" t="s">
        <v>1</v>
      </c>
      <c r="I2241" s="391" t="s">
        <v>1</v>
      </c>
      <c r="J2241" s="391" t="s">
        <v>1</v>
      </c>
      <c r="K2241" s="212" t="s">
        <v>1585</v>
      </c>
      <c r="L2241" s="128">
        <v>11</v>
      </c>
      <c r="M2241" s="268" t="s">
        <v>125</v>
      </c>
      <c r="N2241" s="128"/>
      <c r="O2241" s="128"/>
      <c r="P2241" s="128"/>
      <c r="Q2241" s="128"/>
      <c r="R2241" s="202"/>
    </row>
    <row r="2242" spans="1:18" x14ac:dyDescent="0.25">
      <c r="A2242" s="494"/>
      <c r="B2242" s="528"/>
      <c r="C2242" s="222" t="s">
        <v>1570</v>
      </c>
      <c r="D2242" s="128">
        <v>30</v>
      </c>
      <c r="E2242" s="164">
        <v>1250</v>
      </c>
      <c r="F2242" s="263">
        <f t="shared" si="131"/>
        <v>37500</v>
      </c>
      <c r="G2242" s="391" t="s">
        <v>1</v>
      </c>
      <c r="H2242" s="391" t="s">
        <v>1</v>
      </c>
      <c r="I2242" s="391"/>
      <c r="J2242" s="391"/>
      <c r="K2242" s="212" t="s">
        <v>1585</v>
      </c>
      <c r="L2242" s="128">
        <v>11</v>
      </c>
      <c r="M2242" s="268" t="s">
        <v>125</v>
      </c>
      <c r="N2242" s="128">
        <v>2</v>
      </c>
      <c r="O2242" s="128">
        <v>3</v>
      </c>
      <c r="P2242" s="128">
        <v>1</v>
      </c>
      <c r="Q2242" s="128">
        <v>1</v>
      </c>
      <c r="R2242" s="202"/>
    </row>
    <row r="2243" spans="1:18" x14ac:dyDescent="0.25">
      <c r="A2243" s="494"/>
      <c r="B2243" s="528"/>
      <c r="C2243" s="270" t="s">
        <v>857</v>
      </c>
      <c r="D2243" s="212">
        <v>200</v>
      </c>
      <c r="E2243" s="263">
        <v>250</v>
      </c>
      <c r="F2243" s="263">
        <f t="shared" si="131"/>
        <v>50000</v>
      </c>
      <c r="G2243" s="391" t="s">
        <v>1</v>
      </c>
      <c r="H2243" s="391" t="s">
        <v>1</v>
      </c>
      <c r="I2243" s="391" t="s">
        <v>1</v>
      </c>
      <c r="J2243" s="391" t="s">
        <v>1</v>
      </c>
      <c r="K2243" s="128" t="s">
        <v>1585</v>
      </c>
      <c r="L2243" s="128">
        <v>11</v>
      </c>
      <c r="M2243" s="268" t="s">
        <v>125</v>
      </c>
      <c r="N2243" s="128">
        <v>3</v>
      </c>
      <c r="O2243" s="128">
        <v>7</v>
      </c>
      <c r="P2243" s="128">
        <v>1</v>
      </c>
      <c r="Q2243" s="128">
        <v>1</v>
      </c>
      <c r="R2243" s="202"/>
    </row>
    <row r="2244" spans="1:18" x14ac:dyDescent="0.25">
      <c r="A2244" s="494"/>
      <c r="B2244" s="528"/>
      <c r="C2244" s="222" t="s">
        <v>1571</v>
      </c>
      <c r="D2244" s="128">
        <v>1</v>
      </c>
      <c r="E2244" s="164">
        <v>350000</v>
      </c>
      <c r="F2244" s="263">
        <f t="shared" si="131"/>
        <v>350000</v>
      </c>
      <c r="G2244" s="391" t="s">
        <v>1</v>
      </c>
      <c r="H2244" s="391" t="s">
        <v>1</v>
      </c>
      <c r="I2244" s="391"/>
      <c r="J2244" s="391"/>
      <c r="K2244" s="128" t="s">
        <v>1585</v>
      </c>
      <c r="L2244" s="128">
        <v>11</v>
      </c>
      <c r="M2244" s="268" t="s">
        <v>125</v>
      </c>
      <c r="N2244" s="128">
        <v>2</v>
      </c>
      <c r="O2244" s="128">
        <v>8</v>
      </c>
      <c r="P2244" s="128">
        <v>7</v>
      </c>
      <c r="Q2244" s="128">
        <v>1</v>
      </c>
      <c r="R2244" s="202"/>
    </row>
    <row r="2245" spans="1:18" x14ac:dyDescent="0.25">
      <c r="A2245" s="494"/>
      <c r="B2245" s="528"/>
      <c r="C2245" s="222" t="s">
        <v>81</v>
      </c>
      <c r="D2245" s="128">
        <v>2</v>
      </c>
      <c r="E2245" s="164">
        <v>35000</v>
      </c>
      <c r="F2245" s="263">
        <f t="shared" si="131"/>
        <v>70000</v>
      </c>
      <c r="G2245" s="224"/>
      <c r="H2245" s="224" t="s">
        <v>1</v>
      </c>
      <c r="I2245" s="224"/>
      <c r="J2245" s="224" t="s">
        <v>1</v>
      </c>
      <c r="K2245" s="128" t="s">
        <v>1585</v>
      </c>
      <c r="L2245" s="128">
        <v>11</v>
      </c>
      <c r="M2245" s="268" t="s">
        <v>125</v>
      </c>
      <c r="N2245" s="128">
        <v>3</v>
      </c>
      <c r="O2245" s="128">
        <v>1</v>
      </c>
      <c r="P2245" s="128">
        <v>1</v>
      </c>
      <c r="Q2245" s="128">
        <v>1</v>
      </c>
      <c r="R2245" s="202"/>
    </row>
    <row r="2246" spans="1:18" x14ac:dyDescent="0.25">
      <c r="A2246" s="494"/>
      <c r="B2246" s="528"/>
      <c r="C2246" s="270" t="s">
        <v>1567</v>
      </c>
      <c r="D2246" s="212">
        <v>60</v>
      </c>
      <c r="E2246" s="263">
        <v>1250</v>
      </c>
      <c r="F2246" s="263">
        <f t="shared" si="131"/>
        <v>75000</v>
      </c>
      <c r="G2246" s="224"/>
      <c r="H2246" s="224" t="s">
        <v>1</v>
      </c>
      <c r="I2246" s="224"/>
      <c r="J2246" s="224" t="s">
        <v>1</v>
      </c>
      <c r="K2246" s="128" t="s">
        <v>1585</v>
      </c>
      <c r="L2246" s="128">
        <v>11</v>
      </c>
      <c r="M2246" s="268" t="s">
        <v>125</v>
      </c>
      <c r="N2246" s="128">
        <v>2</v>
      </c>
      <c r="O2246" s="128">
        <v>3</v>
      </c>
      <c r="P2246" s="128">
        <v>1</v>
      </c>
      <c r="Q2246" s="128">
        <v>1</v>
      </c>
      <c r="R2246" s="202"/>
    </row>
    <row r="2247" spans="1:18" ht="45.75" customHeight="1" x14ac:dyDescent="0.25">
      <c r="A2247" s="494"/>
      <c r="B2247" s="528"/>
      <c r="C2247" s="222" t="s">
        <v>1624</v>
      </c>
      <c r="D2247" s="128">
        <v>60</v>
      </c>
      <c r="E2247" s="164">
        <v>1500</v>
      </c>
      <c r="F2247" s="263">
        <f t="shared" si="131"/>
        <v>90000</v>
      </c>
      <c r="G2247" s="224"/>
      <c r="H2247" s="224" t="s">
        <v>1</v>
      </c>
      <c r="I2247" s="224"/>
      <c r="J2247" s="224" t="s">
        <v>1</v>
      </c>
      <c r="K2247" s="128" t="s">
        <v>1585</v>
      </c>
      <c r="L2247" s="128">
        <v>11</v>
      </c>
      <c r="M2247" s="268" t="s">
        <v>125</v>
      </c>
      <c r="N2247" s="128">
        <v>2</v>
      </c>
      <c r="O2247" s="128">
        <v>3</v>
      </c>
      <c r="P2247" s="128">
        <v>1</v>
      </c>
      <c r="Q2247" s="128">
        <v>1</v>
      </c>
      <c r="R2247" s="202"/>
    </row>
    <row r="2248" spans="1:18" ht="87.75" customHeight="1" x14ac:dyDescent="0.25">
      <c r="A2248" s="462" t="s">
        <v>1625</v>
      </c>
      <c r="B2248" s="532">
        <f>+SUM(F2248:F2250)</f>
        <v>432400</v>
      </c>
      <c r="C2248" s="126" t="s">
        <v>1573</v>
      </c>
      <c r="D2248" s="128">
        <v>4</v>
      </c>
      <c r="E2248" s="164">
        <v>12000</v>
      </c>
      <c r="F2248" s="263">
        <f t="shared" si="131"/>
        <v>48000</v>
      </c>
      <c r="G2248" s="128" t="s">
        <v>1</v>
      </c>
      <c r="H2248" s="128" t="s">
        <v>1</v>
      </c>
      <c r="I2248" s="128" t="s">
        <v>1</v>
      </c>
      <c r="J2248" s="128" t="s">
        <v>1</v>
      </c>
      <c r="K2248" s="128" t="s">
        <v>1585</v>
      </c>
      <c r="L2248" s="128">
        <v>11</v>
      </c>
      <c r="M2248" s="268" t="s">
        <v>125</v>
      </c>
      <c r="N2248" s="128">
        <v>4</v>
      </c>
      <c r="O2248" s="128">
        <v>1</v>
      </c>
      <c r="P2248" s="128">
        <v>4</v>
      </c>
      <c r="Q2248" s="128">
        <v>1</v>
      </c>
      <c r="R2248" s="202"/>
    </row>
    <row r="2249" spans="1:18" ht="42.75" customHeight="1" x14ac:dyDescent="0.25">
      <c r="A2249" s="462"/>
      <c r="B2249" s="532"/>
      <c r="C2249" s="126" t="s">
        <v>1574</v>
      </c>
      <c r="D2249" s="128">
        <v>4</v>
      </c>
      <c r="E2249" s="164">
        <v>70000</v>
      </c>
      <c r="F2249" s="263">
        <f t="shared" si="131"/>
        <v>280000</v>
      </c>
      <c r="G2249" s="128" t="s">
        <v>1</v>
      </c>
      <c r="H2249" s="128" t="s">
        <v>1</v>
      </c>
      <c r="I2249" s="128" t="s">
        <v>1</v>
      </c>
      <c r="J2249" s="128" t="s">
        <v>1</v>
      </c>
      <c r="K2249" s="128" t="s">
        <v>1585</v>
      </c>
      <c r="L2249" s="128">
        <v>11</v>
      </c>
      <c r="M2249" s="268" t="s">
        <v>125</v>
      </c>
      <c r="N2249" s="128">
        <v>2</v>
      </c>
      <c r="O2249" s="128">
        <v>4</v>
      </c>
      <c r="P2249" s="128">
        <v>1</v>
      </c>
      <c r="Q2249" s="128">
        <v>2</v>
      </c>
      <c r="R2249" s="202"/>
    </row>
    <row r="2250" spans="1:18" ht="42.75" customHeight="1" x14ac:dyDescent="0.25">
      <c r="A2250" s="462"/>
      <c r="B2250" s="532"/>
      <c r="C2250" s="126" t="s">
        <v>1575</v>
      </c>
      <c r="D2250" s="128">
        <v>4</v>
      </c>
      <c r="E2250" s="164">
        <v>26100</v>
      </c>
      <c r="F2250" s="263">
        <f t="shared" si="131"/>
        <v>104400</v>
      </c>
      <c r="G2250" s="128" t="s">
        <v>1</v>
      </c>
      <c r="H2250" s="128" t="s">
        <v>1</v>
      </c>
      <c r="I2250" s="128" t="s">
        <v>1</v>
      </c>
      <c r="J2250" s="128" t="s">
        <v>1</v>
      </c>
      <c r="K2250" s="128" t="s">
        <v>1585</v>
      </c>
      <c r="L2250" s="128">
        <v>11</v>
      </c>
      <c r="M2250" s="268" t="s">
        <v>125</v>
      </c>
      <c r="N2250" s="128">
        <v>2</v>
      </c>
      <c r="O2250" s="128">
        <v>3</v>
      </c>
      <c r="P2250" s="128">
        <v>1</v>
      </c>
      <c r="Q2250" s="128">
        <v>1</v>
      </c>
      <c r="R2250" s="202"/>
    </row>
    <row r="2251" spans="1:18" x14ac:dyDescent="0.25">
      <c r="A2251" s="202"/>
      <c r="B2251" s="202"/>
      <c r="C2251" s="202"/>
      <c r="D2251" s="202"/>
      <c r="E2251" s="202"/>
      <c r="F2251" s="202"/>
      <c r="G2251" s="202"/>
      <c r="H2251" s="202"/>
      <c r="I2251" s="202"/>
      <c r="J2251" s="202"/>
      <c r="K2251" s="202"/>
      <c r="L2251" s="202"/>
      <c r="M2251" s="202"/>
      <c r="N2251" s="202"/>
      <c r="O2251" s="202"/>
      <c r="P2251" s="202"/>
      <c r="Q2251" s="202"/>
      <c r="R2251" s="202"/>
    </row>
    <row r="2252" spans="1:18" x14ac:dyDescent="0.25">
      <c r="A2252" s="937" t="s">
        <v>1626</v>
      </c>
      <c r="B2252" s="937"/>
      <c r="C2252" s="937"/>
      <c r="D2252" s="937"/>
      <c r="E2252" s="937"/>
      <c r="F2252" s="937"/>
      <c r="G2252" s="937"/>
      <c r="H2252" s="937"/>
      <c r="I2252" s="937"/>
      <c r="J2252" s="937"/>
      <c r="K2252" s="937"/>
      <c r="L2252" s="937"/>
      <c r="M2252" s="937"/>
      <c r="N2252" s="937"/>
      <c r="O2252" s="937"/>
      <c r="P2252" s="937"/>
      <c r="Q2252" s="937"/>
      <c r="R2252" s="202"/>
    </row>
    <row r="2253" spans="1:18" x14ac:dyDescent="0.25">
      <c r="A2253" s="202"/>
      <c r="B2253" s="202"/>
      <c r="C2253" s="202"/>
      <c r="D2253" s="202"/>
      <c r="E2253" s="202"/>
      <c r="F2253" s="202"/>
      <c r="G2253" s="202"/>
      <c r="H2253" s="202"/>
      <c r="I2253" s="202"/>
      <c r="J2253" s="202"/>
      <c r="K2253" s="202"/>
      <c r="L2253" s="202"/>
      <c r="M2253" s="202"/>
      <c r="N2253" s="202"/>
      <c r="O2253" s="202"/>
      <c r="P2253" s="202"/>
      <c r="Q2253" s="202"/>
      <c r="R2253" s="202"/>
    </row>
    <row r="2254" spans="1:18" x14ac:dyDescent="0.25">
      <c r="A2254" s="831" t="s">
        <v>495</v>
      </c>
      <c r="B2254" s="831"/>
      <c r="C2254" s="831"/>
      <c r="D2254" s="831"/>
      <c r="E2254" s="831"/>
      <c r="F2254" s="831"/>
      <c r="G2254" s="831"/>
      <c r="H2254" s="831"/>
      <c r="I2254" s="831"/>
      <c r="J2254" s="831"/>
      <c r="K2254" s="831"/>
      <c r="L2254" s="831"/>
      <c r="M2254" s="202"/>
      <c r="N2254" s="202"/>
      <c r="O2254" s="202"/>
      <c r="P2254" s="202"/>
      <c r="Q2254" s="202"/>
      <c r="R2254" s="202"/>
    </row>
    <row r="2255" spans="1:18" x14ac:dyDescent="0.25">
      <c r="A2255" s="533" t="s">
        <v>436</v>
      </c>
      <c r="B2255" s="535" t="s">
        <v>437</v>
      </c>
      <c r="C2255" s="533" t="s">
        <v>438</v>
      </c>
      <c r="D2255" s="533" t="s">
        <v>439</v>
      </c>
      <c r="E2255" s="535" t="s">
        <v>440</v>
      </c>
      <c r="F2255" s="535" t="s">
        <v>441</v>
      </c>
      <c r="G2255" s="537" t="s">
        <v>442</v>
      </c>
      <c r="H2255" s="534"/>
      <c r="I2255" s="534"/>
      <c r="J2255" s="534"/>
      <c r="K2255" s="533" t="s">
        <v>18</v>
      </c>
      <c r="L2255" s="533" t="s">
        <v>19</v>
      </c>
      <c r="M2255" s="533"/>
      <c r="N2255" s="533"/>
      <c r="O2255" s="533"/>
      <c r="P2255" s="533"/>
      <c r="Q2255" s="533"/>
      <c r="R2255" s="202"/>
    </row>
    <row r="2256" spans="1:18" x14ac:dyDescent="0.25">
      <c r="A2256" s="534"/>
      <c r="B2256" s="536"/>
      <c r="C2256" s="534"/>
      <c r="D2256" s="534"/>
      <c r="E2256" s="536"/>
      <c r="F2256" s="536"/>
      <c r="G2256" s="188" t="s">
        <v>20</v>
      </c>
      <c r="H2256" s="188" t="s">
        <v>37</v>
      </c>
      <c r="I2256" s="188" t="s">
        <v>21</v>
      </c>
      <c r="J2256" s="188" t="s">
        <v>22</v>
      </c>
      <c r="K2256" s="533"/>
      <c r="L2256" s="533"/>
      <c r="M2256" s="533"/>
      <c r="N2256" s="533"/>
      <c r="O2256" s="533"/>
      <c r="P2256" s="533"/>
      <c r="Q2256" s="533"/>
      <c r="R2256" s="202"/>
    </row>
    <row r="2257" spans="1:18" ht="66.75" customHeight="1" x14ac:dyDescent="0.25">
      <c r="A2257" s="99" t="s">
        <v>1627</v>
      </c>
      <c r="B2257" s="99" t="s">
        <v>1628</v>
      </c>
      <c r="C2257" s="118" t="s">
        <v>1629</v>
      </c>
      <c r="D2257" s="118" t="s">
        <v>1630</v>
      </c>
      <c r="E2257" s="128">
        <v>0</v>
      </c>
      <c r="F2257" s="311">
        <v>2</v>
      </c>
      <c r="G2257" s="224" t="s">
        <v>1</v>
      </c>
      <c r="H2257" s="224" t="s">
        <v>1</v>
      </c>
      <c r="I2257" s="224" t="s">
        <v>1</v>
      </c>
      <c r="J2257" s="224" t="s">
        <v>1</v>
      </c>
      <c r="K2257" s="531">
        <f>SUM(B2262:B2269)</f>
        <v>2568000</v>
      </c>
      <c r="L2257" s="531"/>
      <c r="M2257" s="509" t="s">
        <v>1631</v>
      </c>
      <c r="N2257" s="509"/>
      <c r="O2257" s="509"/>
      <c r="P2257" s="509"/>
      <c r="Q2257" s="509"/>
      <c r="R2257" s="202"/>
    </row>
    <row r="2258" spans="1:18" x14ac:dyDescent="0.25">
      <c r="A2258" s="202"/>
      <c r="B2258" s="202"/>
      <c r="C2258" s="202"/>
      <c r="D2258" s="202"/>
      <c r="E2258" s="202"/>
      <c r="F2258" s="202"/>
      <c r="G2258" s="202"/>
      <c r="H2258" s="202"/>
      <c r="I2258" s="202"/>
      <c r="J2258" s="202"/>
      <c r="K2258" s="202"/>
      <c r="L2258" s="202"/>
      <c r="M2258" s="202"/>
      <c r="N2258" s="202"/>
      <c r="O2258" s="202"/>
      <c r="P2258" s="202"/>
      <c r="Q2258" s="202"/>
      <c r="R2258" s="202"/>
    </row>
    <row r="2259" spans="1:18" ht="13.5" customHeight="1" x14ac:dyDescent="0.25">
      <c r="A2259" s="836" t="s">
        <v>500</v>
      </c>
      <c r="B2259" s="836"/>
      <c r="C2259" s="836"/>
      <c r="D2259" s="836"/>
      <c r="E2259" s="836"/>
      <c r="F2259" s="836"/>
      <c r="G2259" s="836"/>
      <c r="H2259" s="836"/>
      <c r="I2259" s="836"/>
      <c r="J2259" s="836"/>
      <c r="K2259" s="836"/>
      <c r="L2259" s="836"/>
      <c r="M2259" s="202"/>
      <c r="N2259" s="202"/>
      <c r="O2259" s="202"/>
      <c r="P2259" s="202"/>
      <c r="Q2259" s="202"/>
      <c r="R2259" s="202"/>
    </row>
    <row r="2260" spans="1:18" x14ac:dyDescent="0.25">
      <c r="A2260" s="541" t="s">
        <v>244</v>
      </c>
      <c r="B2260" s="535" t="s">
        <v>447</v>
      </c>
      <c r="C2260" s="542" t="s">
        <v>29</v>
      </c>
      <c r="D2260" s="542"/>
      <c r="E2260" s="542"/>
      <c r="F2260" s="542"/>
      <c r="G2260" s="542" t="s">
        <v>448</v>
      </c>
      <c r="H2260" s="543"/>
      <c r="I2260" s="543"/>
      <c r="J2260" s="543"/>
      <c r="K2260" s="533" t="s">
        <v>449</v>
      </c>
      <c r="L2260" s="542" t="s">
        <v>501</v>
      </c>
      <c r="M2260" s="542"/>
      <c r="N2260" s="542"/>
      <c r="O2260" s="542"/>
      <c r="P2260" s="542"/>
      <c r="Q2260" s="542"/>
      <c r="R2260" s="202"/>
    </row>
    <row r="2261" spans="1:18" ht="62.25" customHeight="1" x14ac:dyDescent="0.25">
      <c r="A2261" s="541"/>
      <c r="B2261" s="535"/>
      <c r="C2261" s="188" t="s">
        <v>451</v>
      </c>
      <c r="D2261" s="188" t="s">
        <v>34</v>
      </c>
      <c r="E2261" s="193" t="s">
        <v>452</v>
      </c>
      <c r="F2261" s="193" t="s">
        <v>36</v>
      </c>
      <c r="G2261" s="188" t="s">
        <v>20</v>
      </c>
      <c r="H2261" s="188" t="s">
        <v>37</v>
      </c>
      <c r="I2261" s="188" t="s">
        <v>453</v>
      </c>
      <c r="J2261" s="188" t="s">
        <v>22</v>
      </c>
      <c r="K2261" s="533"/>
      <c r="L2261" s="194" t="s">
        <v>38</v>
      </c>
      <c r="M2261" s="194" t="s">
        <v>39</v>
      </c>
      <c r="N2261" s="194" t="s">
        <v>40</v>
      </c>
      <c r="O2261" s="194" t="s">
        <v>41</v>
      </c>
      <c r="P2261" s="194" t="s">
        <v>42</v>
      </c>
      <c r="Q2261" s="194" t="s">
        <v>43</v>
      </c>
      <c r="R2261" s="202"/>
    </row>
    <row r="2262" spans="1:18" ht="41.25" customHeight="1" x14ac:dyDescent="0.25">
      <c r="A2262" s="494" t="s">
        <v>1632</v>
      </c>
      <c r="B2262" s="528">
        <f>SUM(F2262:F2263)</f>
        <v>500000</v>
      </c>
      <c r="C2262" s="222" t="s">
        <v>226</v>
      </c>
      <c r="D2262" s="128">
        <v>6</v>
      </c>
      <c r="E2262" s="223">
        <v>25000</v>
      </c>
      <c r="F2262" s="223">
        <f>E2262*D2262</f>
        <v>150000</v>
      </c>
      <c r="G2262" s="224" t="s">
        <v>1</v>
      </c>
      <c r="H2262" s="224" t="s">
        <v>1</v>
      </c>
      <c r="I2262" s="224" t="s">
        <v>1</v>
      </c>
      <c r="J2262" s="224" t="s">
        <v>1</v>
      </c>
      <c r="K2262" s="128" t="s">
        <v>247</v>
      </c>
      <c r="L2262" s="128">
        <v>11</v>
      </c>
      <c r="M2262" s="268" t="s">
        <v>125</v>
      </c>
      <c r="N2262" s="128">
        <v>3</v>
      </c>
      <c r="O2262" s="128">
        <v>1</v>
      </c>
      <c r="P2262" s="128">
        <v>1</v>
      </c>
      <c r="Q2262" s="128">
        <v>1</v>
      </c>
      <c r="R2262" s="202"/>
    </row>
    <row r="2263" spans="1:18" ht="41.25" customHeight="1" x14ac:dyDescent="0.25">
      <c r="A2263" s="494"/>
      <c r="B2263" s="528"/>
      <c r="C2263" s="222" t="s">
        <v>1633</v>
      </c>
      <c r="D2263" s="128">
        <v>1</v>
      </c>
      <c r="E2263" s="223">
        <v>350000</v>
      </c>
      <c r="F2263" s="223">
        <f t="shared" ref="F2263:F2269" si="132">E2263*D2263</f>
        <v>350000</v>
      </c>
      <c r="G2263" s="224" t="s">
        <v>1</v>
      </c>
      <c r="H2263" s="224" t="s">
        <v>1</v>
      </c>
      <c r="I2263" s="224" t="s">
        <v>1</v>
      </c>
      <c r="J2263" s="224" t="s">
        <v>1</v>
      </c>
      <c r="K2263" s="128" t="s">
        <v>247</v>
      </c>
      <c r="L2263" s="128">
        <v>11</v>
      </c>
      <c r="M2263" s="268" t="s">
        <v>125</v>
      </c>
      <c r="N2263" s="128">
        <v>2</v>
      </c>
      <c r="O2263" s="128">
        <v>8</v>
      </c>
      <c r="P2263" s="128">
        <v>6</v>
      </c>
      <c r="Q2263" s="128">
        <v>1</v>
      </c>
      <c r="R2263" s="202"/>
    </row>
    <row r="2264" spans="1:18" ht="15" customHeight="1" x14ac:dyDescent="0.25">
      <c r="A2264" s="468" t="s">
        <v>1634</v>
      </c>
      <c r="B2264" s="528">
        <f>SUM(F2264:F2266)</f>
        <v>1368000</v>
      </c>
      <c r="C2264" s="222" t="s">
        <v>1571</v>
      </c>
      <c r="D2264" s="128">
        <v>1</v>
      </c>
      <c r="E2264" s="223">
        <v>350000</v>
      </c>
      <c r="F2264" s="223">
        <f t="shared" si="132"/>
        <v>350000</v>
      </c>
      <c r="G2264" s="224"/>
      <c r="H2264" s="224" t="s">
        <v>1</v>
      </c>
      <c r="I2264" s="224" t="s">
        <v>1</v>
      </c>
      <c r="J2264" s="224" t="s">
        <v>1</v>
      </c>
      <c r="K2264" s="128" t="s">
        <v>247</v>
      </c>
      <c r="L2264" s="128">
        <v>11</v>
      </c>
      <c r="M2264" s="268" t="s">
        <v>125</v>
      </c>
      <c r="N2264" s="128">
        <v>2</v>
      </c>
      <c r="O2264" s="128">
        <v>8</v>
      </c>
      <c r="P2264" s="128">
        <v>7</v>
      </c>
      <c r="Q2264" s="128">
        <v>1</v>
      </c>
      <c r="R2264" s="202"/>
    </row>
    <row r="2265" spans="1:18" x14ac:dyDescent="0.25">
      <c r="A2265" s="468"/>
      <c r="B2265" s="528"/>
      <c r="C2265" s="222" t="s">
        <v>226</v>
      </c>
      <c r="D2265" s="128">
        <v>1</v>
      </c>
      <c r="E2265" s="223">
        <v>18000</v>
      </c>
      <c r="F2265" s="223">
        <f t="shared" si="132"/>
        <v>18000</v>
      </c>
      <c r="G2265" s="224"/>
      <c r="H2265" s="224"/>
      <c r="I2265" s="224" t="s">
        <v>1</v>
      </c>
      <c r="J2265" s="224"/>
      <c r="K2265" s="128" t="s">
        <v>247</v>
      </c>
      <c r="L2265" s="128">
        <v>11</v>
      </c>
      <c r="M2265" s="268" t="s">
        <v>125</v>
      </c>
      <c r="N2265" s="128">
        <v>3</v>
      </c>
      <c r="O2265" s="128">
        <v>1</v>
      </c>
      <c r="P2265" s="128">
        <v>1</v>
      </c>
      <c r="Q2265" s="128">
        <v>1</v>
      </c>
      <c r="R2265" s="202"/>
    </row>
    <row r="2266" spans="1:18" x14ac:dyDescent="0.25">
      <c r="A2266" s="468"/>
      <c r="B2266" s="528"/>
      <c r="C2266" s="222" t="s">
        <v>1635</v>
      </c>
      <c r="D2266" s="128">
        <v>1</v>
      </c>
      <c r="E2266" s="223">
        <v>1000000</v>
      </c>
      <c r="F2266" s="223">
        <f t="shared" si="132"/>
        <v>1000000</v>
      </c>
      <c r="G2266" s="224"/>
      <c r="H2266" s="224"/>
      <c r="I2266" s="224" t="s">
        <v>1</v>
      </c>
      <c r="J2266" s="224" t="s">
        <v>1</v>
      </c>
      <c r="K2266" s="128" t="s">
        <v>247</v>
      </c>
      <c r="L2266" s="128">
        <v>11</v>
      </c>
      <c r="M2266" s="268" t="s">
        <v>125</v>
      </c>
      <c r="N2266" s="128">
        <v>1</v>
      </c>
      <c r="O2266" s="128">
        <v>1</v>
      </c>
      <c r="P2266" s="128">
        <v>2</v>
      </c>
      <c r="Q2266" s="128">
        <v>1</v>
      </c>
      <c r="R2266" s="202"/>
    </row>
    <row r="2267" spans="1:18" ht="15" customHeight="1" x14ac:dyDescent="0.25">
      <c r="A2267" s="468" t="s">
        <v>1636</v>
      </c>
      <c r="B2267" s="528">
        <f>SUM(F2267:F2269)</f>
        <v>700000</v>
      </c>
      <c r="C2267" s="222" t="s">
        <v>1571</v>
      </c>
      <c r="D2267" s="128">
        <v>1</v>
      </c>
      <c r="E2267" s="223">
        <v>400000</v>
      </c>
      <c r="F2267" s="223">
        <f t="shared" si="132"/>
        <v>400000</v>
      </c>
      <c r="G2267" s="399" t="s">
        <v>1</v>
      </c>
      <c r="H2267" s="399" t="s">
        <v>1</v>
      </c>
      <c r="I2267" s="399" t="s">
        <v>1</v>
      </c>
      <c r="J2267" s="224" t="s">
        <v>1</v>
      </c>
      <c r="K2267" s="128" t="s">
        <v>247</v>
      </c>
      <c r="L2267" s="128">
        <v>11</v>
      </c>
      <c r="M2267" s="268" t="s">
        <v>125</v>
      </c>
      <c r="N2267" s="128">
        <v>2</v>
      </c>
      <c r="O2267" s="128">
        <v>8</v>
      </c>
      <c r="P2267" s="128">
        <v>7</v>
      </c>
      <c r="Q2267" s="128">
        <v>1</v>
      </c>
      <c r="R2267" s="202"/>
    </row>
    <row r="2268" spans="1:18" x14ac:dyDescent="0.25">
      <c r="A2268" s="468"/>
      <c r="B2268" s="528"/>
      <c r="C2268" s="222" t="s">
        <v>1568</v>
      </c>
      <c r="D2268" s="128">
        <v>1</v>
      </c>
      <c r="E2268" s="223">
        <v>200000</v>
      </c>
      <c r="F2268" s="223">
        <f t="shared" si="132"/>
        <v>200000</v>
      </c>
      <c r="G2268" s="224"/>
      <c r="H2268" s="224"/>
      <c r="I2268" s="224"/>
      <c r="J2268" s="224" t="s">
        <v>1</v>
      </c>
      <c r="K2268" s="128" t="s">
        <v>247</v>
      </c>
      <c r="L2268" s="128">
        <v>11</v>
      </c>
      <c r="M2268" s="268" t="s">
        <v>125</v>
      </c>
      <c r="N2268" s="128">
        <v>2</v>
      </c>
      <c r="O2268" s="128">
        <v>2</v>
      </c>
      <c r="P2268" s="128">
        <v>1</v>
      </c>
      <c r="Q2268" s="128">
        <v>1</v>
      </c>
      <c r="R2268" s="202"/>
    </row>
    <row r="2269" spans="1:18" x14ac:dyDescent="0.25">
      <c r="A2269" s="468"/>
      <c r="B2269" s="528"/>
      <c r="C2269" s="222" t="s">
        <v>1637</v>
      </c>
      <c r="D2269" s="128">
        <v>1</v>
      </c>
      <c r="E2269" s="223">
        <v>100000</v>
      </c>
      <c r="F2269" s="223">
        <f t="shared" si="132"/>
        <v>100000</v>
      </c>
      <c r="G2269" s="224"/>
      <c r="H2269" s="224"/>
      <c r="I2269" s="224"/>
      <c r="J2269" s="224" t="s">
        <v>1</v>
      </c>
      <c r="K2269" s="128" t="s">
        <v>247</v>
      </c>
      <c r="L2269" s="128">
        <v>11</v>
      </c>
      <c r="M2269" s="268" t="s">
        <v>125</v>
      </c>
      <c r="N2269" s="128">
        <v>2</v>
      </c>
      <c r="O2269" s="128">
        <v>2</v>
      </c>
      <c r="P2269" s="128">
        <v>8</v>
      </c>
      <c r="Q2269" s="128">
        <v>6</v>
      </c>
      <c r="R2269" s="202"/>
    </row>
    <row r="2270" spans="1:18" x14ac:dyDescent="0.25">
      <c r="A2270" s="749" t="s">
        <v>2</v>
      </c>
      <c r="B2270" s="749" t="s">
        <v>0</v>
      </c>
      <c r="C2270" s="402"/>
      <c r="D2270" s="931"/>
      <c r="E2270" s="202"/>
      <c r="F2270" s="209"/>
      <c r="G2270" s="209"/>
      <c r="H2270" s="209"/>
      <c r="I2270" s="209"/>
      <c r="J2270" s="209"/>
      <c r="K2270" s="209"/>
      <c r="L2270" s="202"/>
      <c r="M2270" s="202"/>
      <c r="N2270" s="202"/>
      <c r="O2270" s="202"/>
      <c r="P2270" s="202"/>
      <c r="Q2270" s="202"/>
      <c r="R2270" s="202"/>
    </row>
    <row r="2271" spans="1:18" x14ac:dyDescent="0.25">
      <c r="A2271" s="749" t="s">
        <v>3</v>
      </c>
      <c r="B2271" s="784" t="s">
        <v>4</v>
      </c>
      <c r="C2271" s="999"/>
      <c r="D2271" s="931"/>
      <c r="E2271" s="202"/>
      <c r="F2271" s="209"/>
      <c r="G2271" s="209"/>
      <c r="H2271" s="209"/>
      <c r="I2271" s="209"/>
      <c r="J2271" s="209"/>
      <c r="K2271" s="209"/>
      <c r="L2271" s="202"/>
      <c r="M2271" s="202"/>
      <c r="N2271" s="202"/>
      <c r="O2271" s="202"/>
      <c r="P2271" s="202"/>
      <c r="Q2271" s="202"/>
      <c r="R2271" s="202"/>
    </row>
    <row r="2272" spans="1:18" x14ac:dyDescent="0.25">
      <c r="A2272" s="749" t="s">
        <v>5</v>
      </c>
      <c r="B2272" s="756" t="s">
        <v>1638</v>
      </c>
      <c r="C2272" s="855"/>
      <c r="D2272" s="786"/>
      <c r="E2272" s="202"/>
      <c r="F2272" s="209"/>
      <c r="G2272" s="209"/>
      <c r="H2272" s="209"/>
      <c r="I2272" s="209"/>
      <c r="J2272" s="209"/>
      <c r="K2272" s="209"/>
      <c r="L2272" s="202"/>
      <c r="M2272" s="202"/>
      <c r="N2272" s="202"/>
      <c r="O2272" s="202"/>
      <c r="P2272" s="202"/>
      <c r="Q2272" s="202"/>
      <c r="R2272" s="202"/>
    </row>
    <row r="2273" spans="1:18" x14ac:dyDescent="0.25">
      <c r="A2273" s="749" t="s">
        <v>1639</v>
      </c>
      <c r="B2273" s="756" t="s">
        <v>8</v>
      </c>
      <c r="C2273" s="402"/>
      <c r="D2273" s="931"/>
      <c r="E2273" s="202"/>
      <c r="F2273" s="209"/>
      <c r="G2273" s="209"/>
      <c r="H2273" s="209"/>
      <c r="I2273" s="209"/>
      <c r="J2273" s="209"/>
      <c r="K2273" s="209"/>
      <c r="L2273" s="202"/>
      <c r="M2273" s="202"/>
      <c r="N2273" s="202"/>
      <c r="O2273" s="202"/>
      <c r="P2273" s="202"/>
      <c r="Q2273" s="202"/>
      <c r="R2273" s="202"/>
    </row>
    <row r="2274" spans="1:18" x14ac:dyDescent="0.25">
      <c r="A2274" s="756" t="s">
        <v>9</v>
      </c>
      <c r="B2274" s="546" t="s">
        <v>1640</v>
      </c>
      <c r="C2274" s="546"/>
      <c r="D2274" s="546"/>
      <c r="E2274" s="202"/>
      <c r="F2274" s="209"/>
      <c r="G2274" s="209"/>
      <c r="H2274" s="209"/>
      <c r="I2274" s="209"/>
      <c r="J2274" s="209"/>
      <c r="K2274" s="209"/>
      <c r="L2274" s="202"/>
      <c r="M2274" s="202"/>
      <c r="N2274" s="202"/>
      <c r="O2274" s="202"/>
      <c r="P2274" s="202"/>
      <c r="Q2274" s="202"/>
      <c r="R2274" s="202"/>
    </row>
    <row r="2275" spans="1:18" x14ac:dyDescent="0.25">
      <c r="A2275" s="756" t="s">
        <v>1641</v>
      </c>
      <c r="B2275" s="754" t="s">
        <v>1642</v>
      </c>
      <c r="C2275" s="754"/>
      <c r="D2275" s="754"/>
      <c r="E2275" s="202"/>
      <c r="F2275" s="209"/>
      <c r="G2275" s="209"/>
      <c r="H2275" s="209"/>
      <c r="I2275" s="209"/>
      <c r="J2275" s="209"/>
      <c r="K2275" s="209"/>
      <c r="L2275" s="202"/>
      <c r="M2275" s="202"/>
      <c r="N2275" s="202"/>
      <c r="O2275" s="202"/>
      <c r="P2275" s="202"/>
      <c r="Q2275" s="202"/>
      <c r="R2275" s="202"/>
    </row>
    <row r="2276" spans="1:18" ht="18.75" x14ac:dyDescent="0.25">
      <c r="A2276" s="970" t="s">
        <v>1643</v>
      </c>
      <c r="B2276" s="970"/>
      <c r="C2276" s="402"/>
      <c r="D2276" s="230"/>
      <c r="E2276" s="202"/>
      <c r="F2276" s="209"/>
      <c r="G2276" s="209"/>
      <c r="H2276" s="209"/>
      <c r="I2276" s="209"/>
      <c r="J2276" s="402"/>
      <c r="K2276" s="402"/>
      <c r="L2276" s="202"/>
      <c r="M2276" s="202"/>
      <c r="N2276" s="202"/>
      <c r="O2276" s="202"/>
      <c r="P2276" s="202"/>
      <c r="Q2276" s="202"/>
      <c r="R2276" s="202"/>
    </row>
    <row r="2277" spans="1:18" x14ac:dyDescent="0.25">
      <c r="A2277" s="202"/>
      <c r="B2277" s="202"/>
      <c r="C2277" s="402"/>
      <c r="D2277" s="230"/>
      <c r="E2277" s="202"/>
      <c r="F2277" s="209"/>
      <c r="G2277" s="209"/>
      <c r="H2277" s="209"/>
      <c r="I2277" s="209"/>
      <c r="J2277" s="402"/>
      <c r="K2277" s="934" t="s">
        <v>102</v>
      </c>
      <c r="L2277" s="829">
        <f>+SUM(L2281,L2353)</f>
        <v>121200330</v>
      </c>
      <c r="M2277" s="202"/>
      <c r="N2277" s="202"/>
      <c r="O2277" s="202"/>
      <c r="P2277" s="202"/>
      <c r="Q2277" s="202"/>
      <c r="R2277" s="202"/>
    </row>
    <row r="2278" spans="1:18" x14ac:dyDescent="0.25">
      <c r="A2278" s="827" t="s">
        <v>11</v>
      </c>
      <c r="B2278" s="827"/>
      <c r="C2278" s="827"/>
      <c r="D2278" s="827"/>
      <c r="E2278" s="827"/>
      <c r="F2278" s="827"/>
      <c r="G2278" s="827"/>
      <c r="H2278" s="827"/>
      <c r="I2278" s="827"/>
      <c r="J2278" s="827"/>
      <c r="K2278" s="827"/>
      <c r="L2278" s="827"/>
      <c r="M2278" s="827"/>
      <c r="N2278" s="827"/>
      <c r="O2278" s="827"/>
      <c r="P2278" s="827"/>
      <c r="Q2278" s="827"/>
      <c r="R2278" s="827"/>
    </row>
    <row r="2279" spans="1:18" x14ac:dyDescent="0.25">
      <c r="A2279" s="463" t="s">
        <v>121</v>
      </c>
      <c r="B2279" s="463" t="s">
        <v>12</v>
      </c>
      <c r="C2279" s="463"/>
      <c r="D2279" s="464" t="s">
        <v>13</v>
      </c>
      <c r="E2279" s="464" t="s">
        <v>14</v>
      </c>
      <c r="F2279" s="464" t="s">
        <v>15</v>
      </c>
      <c r="G2279" s="464" t="s">
        <v>16</v>
      </c>
      <c r="H2279" s="464" t="s">
        <v>17</v>
      </c>
      <c r="I2279" s="464"/>
      <c r="J2279" s="464"/>
      <c r="K2279" s="464"/>
      <c r="L2279" s="463" t="s">
        <v>18</v>
      </c>
      <c r="M2279" s="463" t="s">
        <v>19</v>
      </c>
      <c r="N2279" s="463"/>
      <c r="O2279" s="463"/>
      <c r="P2279" s="463"/>
      <c r="Q2279" s="463"/>
      <c r="R2279" s="463"/>
    </row>
    <row r="2280" spans="1:18" ht="20.25" customHeight="1" x14ac:dyDescent="0.25">
      <c r="A2280" s="463"/>
      <c r="B2280" s="463"/>
      <c r="C2280" s="463"/>
      <c r="D2280" s="464"/>
      <c r="E2280" s="464"/>
      <c r="F2280" s="464"/>
      <c r="G2280" s="464"/>
      <c r="H2280" s="90" t="s">
        <v>20</v>
      </c>
      <c r="I2280" s="90" t="s">
        <v>37</v>
      </c>
      <c r="J2280" s="90" t="s">
        <v>21</v>
      </c>
      <c r="K2280" s="90" t="s">
        <v>22</v>
      </c>
      <c r="L2280" s="463"/>
      <c r="M2280" s="463"/>
      <c r="N2280" s="463"/>
      <c r="O2280" s="463"/>
      <c r="P2280" s="463"/>
      <c r="Q2280" s="463"/>
      <c r="R2280" s="463"/>
    </row>
    <row r="2281" spans="1:18" ht="92.25" customHeight="1" x14ac:dyDescent="0.25">
      <c r="A2281" s="99" t="s">
        <v>1644</v>
      </c>
      <c r="B2281" s="461" t="s">
        <v>1645</v>
      </c>
      <c r="C2281" s="461"/>
      <c r="D2281" s="94" t="s">
        <v>1646</v>
      </c>
      <c r="E2281" s="94" t="s">
        <v>1647</v>
      </c>
      <c r="F2281" s="94">
        <v>4</v>
      </c>
      <c r="G2281" s="94">
        <v>4</v>
      </c>
      <c r="H2281" s="242">
        <v>1</v>
      </c>
      <c r="I2281" s="242">
        <v>1</v>
      </c>
      <c r="J2281" s="242">
        <v>1</v>
      </c>
      <c r="K2281" s="94">
        <v>1</v>
      </c>
      <c r="L2281" s="354">
        <f>+SUM(C2286:C2322,C2325:C2336,C2339:C2348)</f>
        <v>103546330</v>
      </c>
      <c r="M2281" s="530"/>
      <c r="N2281" s="530"/>
      <c r="O2281" s="530"/>
      <c r="P2281" s="530"/>
      <c r="Q2281" s="530"/>
      <c r="R2281" s="530"/>
    </row>
    <row r="2282" spans="1:18" x14ac:dyDescent="0.25">
      <c r="A2282" s="420"/>
      <c r="B2282" s="124"/>
      <c r="C2282" s="124"/>
      <c r="D2282" s="124"/>
      <c r="E2282" s="94"/>
      <c r="F2282" s="94"/>
      <c r="G2282" s="94"/>
      <c r="H2282" s="242"/>
      <c r="I2282" s="242"/>
      <c r="J2282" s="242"/>
      <c r="K2282" s="94"/>
      <c r="L2282" s="1000"/>
      <c r="M2282" s="149"/>
      <c r="N2282" s="149"/>
      <c r="O2282" s="149"/>
      <c r="P2282" s="149"/>
      <c r="Q2282" s="149"/>
      <c r="R2282" s="149"/>
    </row>
    <row r="2283" spans="1:18" x14ac:dyDescent="0.25">
      <c r="A2283" s="831" t="s">
        <v>165</v>
      </c>
      <c r="B2283" s="402"/>
      <c r="C2283" s="402"/>
      <c r="D2283" s="939"/>
      <c r="E2283" s="402"/>
      <c r="F2283" s="402"/>
      <c r="G2283" s="402"/>
      <c r="H2283" s="402"/>
      <c r="I2283" s="402"/>
      <c r="J2283" s="402"/>
      <c r="K2283" s="402"/>
      <c r="L2283" s="402"/>
      <c r="M2283" s="402"/>
      <c r="N2283" s="402"/>
      <c r="O2283" s="402"/>
      <c r="P2283" s="402"/>
      <c r="Q2283" s="402"/>
      <c r="R2283" s="402"/>
    </row>
    <row r="2284" spans="1:18" ht="20.25" customHeight="1" x14ac:dyDescent="0.25">
      <c r="A2284" s="463" t="s">
        <v>27</v>
      </c>
      <c r="B2284" s="463"/>
      <c r="C2284" s="464" t="s">
        <v>28</v>
      </c>
      <c r="D2284" s="464" t="s">
        <v>29</v>
      </c>
      <c r="E2284" s="464"/>
      <c r="F2284" s="464"/>
      <c r="G2284" s="464"/>
      <c r="H2284" s="464" t="s">
        <v>30</v>
      </c>
      <c r="I2284" s="464"/>
      <c r="J2284" s="464"/>
      <c r="K2284" s="464"/>
      <c r="L2284" s="463" t="s">
        <v>31</v>
      </c>
      <c r="M2284" s="464" t="s">
        <v>32</v>
      </c>
      <c r="N2284" s="464"/>
      <c r="O2284" s="464"/>
      <c r="P2284" s="464"/>
      <c r="Q2284" s="464"/>
      <c r="R2284" s="464"/>
    </row>
    <row r="2285" spans="1:18" ht="63.75" customHeight="1" x14ac:dyDescent="0.25">
      <c r="A2285" s="463"/>
      <c r="B2285" s="463"/>
      <c r="C2285" s="464"/>
      <c r="D2285" s="90" t="s">
        <v>33</v>
      </c>
      <c r="E2285" s="90" t="s">
        <v>34</v>
      </c>
      <c r="F2285" s="90" t="s">
        <v>35</v>
      </c>
      <c r="G2285" s="90" t="s">
        <v>36</v>
      </c>
      <c r="H2285" s="90" t="s">
        <v>20</v>
      </c>
      <c r="I2285" s="90" t="s">
        <v>37</v>
      </c>
      <c r="J2285" s="90" t="s">
        <v>21</v>
      </c>
      <c r="K2285" s="90" t="s">
        <v>22</v>
      </c>
      <c r="L2285" s="463"/>
      <c r="M2285" s="140" t="s">
        <v>38</v>
      </c>
      <c r="N2285" s="140" t="s">
        <v>39</v>
      </c>
      <c r="O2285" s="140" t="s">
        <v>40</v>
      </c>
      <c r="P2285" s="140" t="s">
        <v>41</v>
      </c>
      <c r="Q2285" s="140" t="s">
        <v>42</v>
      </c>
      <c r="R2285" s="140" t="s">
        <v>43</v>
      </c>
    </row>
    <row r="2286" spans="1:18" ht="35.25" customHeight="1" x14ac:dyDescent="0.25">
      <c r="A2286" s="529" t="s">
        <v>1648</v>
      </c>
      <c r="B2286" s="529"/>
      <c r="C2286" s="495">
        <f>+SUM(G2286:G2287)</f>
        <v>5000000</v>
      </c>
      <c r="D2286" s="124" t="s">
        <v>1649</v>
      </c>
      <c r="E2286" s="94">
        <v>4</v>
      </c>
      <c r="F2286" s="354">
        <v>500000</v>
      </c>
      <c r="G2286" s="354">
        <f>+E2286*F2286</f>
        <v>2000000</v>
      </c>
      <c r="H2286" s="1001" t="s">
        <v>1</v>
      </c>
      <c r="I2286" s="1001" t="s">
        <v>1</v>
      </c>
      <c r="J2286" s="1001" t="s">
        <v>1</v>
      </c>
      <c r="K2286" s="514" t="s">
        <v>1</v>
      </c>
      <c r="L2286" s="521" t="s">
        <v>140</v>
      </c>
      <c r="M2286" s="250" t="s">
        <v>124</v>
      </c>
      <c r="N2286" s="250" t="s">
        <v>1367</v>
      </c>
      <c r="O2286" s="94">
        <v>2</v>
      </c>
      <c r="P2286" s="94">
        <v>2</v>
      </c>
      <c r="Q2286" s="94">
        <v>2</v>
      </c>
      <c r="R2286" s="94">
        <v>1</v>
      </c>
    </row>
    <row r="2287" spans="1:18" ht="33" customHeight="1" x14ac:dyDescent="0.25">
      <c r="A2287" s="529"/>
      <c r="B2287" s="529"/>
      <c r="C2287" s="495"/>
      <c r="D2287" s="124" t="s">
        <v>1650</v>
      </c>
      <c r="E2287" s="128">
        <v>4</v>
      </c>
      <c r="F2287" s="354">
        <v>750000</v>
      </c>
      <c r="G2287" s="354">
        <f t="shared" ref="G2287:G2322" si="133">+E2287*F2287</f>
        <v>3000000</v>
      </c>
      <c r="H2287" s="1001"/>
      <c r="I2287" s="1001"/>
      <c r="J2287" s="1001"/>
      <c r="K2287" s="514"/>
      <c r="L2287" s="521"/>
      <c r="M2287" s="250" t="s">
        <v>124</v>
      </c>
      <c r="N2287" s="250" t="s">
        <v>1367</v>
      </c>
      <c r="O2287" s="94">
        <v>2</v>
      </c>
      <c r="P2287" s="94">
        <v>2</v>
      </c>
      <c r="Q2287" s="94">
        <v>1</v>
      </c>
      <c r="R2287" s="94">
        <v>1</v>
      </c>
    </row>
    <row r="2288" spans="1:18" ht="47.25" customHeight="1" x14ac:dyDescent="0.25">
      <c r="A2288" s="529" t="s">
        <v>1651</v>
      </c>
      <c r="B2288" s="529"/>
      <c r="C2288" s="96">
        <f>SUM(G2288)</f>
        <v>1500000</v>
      </c>
      <c r="D2288" s="124" t="s">
        <v>1652</v>
      </c>
      <c r="E2288" s="94">
        <v>30</v>
      </c>
      <c r="F2288" s="354">
        <v>50000</v>
      </c>
      <c r="G2288" s="354">
        <f t="shared" si="133"/>
        <v>1500000</v>
      </c>
      <c r="H2288" s="400" t="s">
        <v>1</v>
      </c>
      <c r="I2288" s="400" t="s">
        <v>1</v>
      </c>
      <c r="J2288" s="400" t="s">
        <v>1</v>
      </c>
      <c r="K2288" s="163" t="s">
        <v>1</v>
      </c>
      <c r="L2288" s="94" t="s">
        <v>140</v>
      </c>
      <c r="M2288" s="250" t="s">
        <v>124</v>
      </c>
      <c r="N2288" s="250" t="s">
        <v>1367</v>
      </c>
      <c r="O2288" s="94">
        <v>2</v>
      </c>
      <c r="P2288" s="94">
        <v>2</v>
      </c>
      <c r="Q2288" s="94">
        <v>2</v>
      </c>
      <c r="R2288" s="94">
        <v>1</v>
      </c>
    </row>
    <row r="2289" spans="1:18" ht="31.5" x14ac:dyDescent="0.25">
      <c r="A2289" s="494" t="s">
        <v>1653</v>
      </c>
      <c r="B2289" s="494"/>
      <c r="C2289" s="495">
        <f>+SUM(F2289:F2291)</f>
        <v>20130</v>
      </c>
      <c r="D2289" s="124" t="s">
        <v>1654</v>
      </c>
      <c r="E2289" s="94">
        <v>1000</v>
      </c>
      <c r="F2289" s="354">
        <v>120</v>
      </c>
      <c r="G2289" s="354">
        <f t="shared" si="133"/>
        <v>120000</v>
      </c>
      <c r="H2289" s="1001"/>
      <c r="I2289" s="1001"/>
      <c r="J2289" s="1001" t="s">
        <v>1</v>
      </c>
      <c r="K2289" s="514"/>
      <c r="L2289" s="514" t="s">
        <v>140</v>
      </c>
      <c r="M2289" s="250" t="s">
        <v>124</v>
      </c>
      <c r="N2289" s="250" t="s">
        <v>1367</v>
      </c>
      <c r="O2289" s="94">
        <v>2</v>
      </c>
      <c r="P2289" s="94">
        <v>2</v>
      </c>
      <c r="Q2289" s="94">
        <v>2</v>
      </c>
      <c r="R2289" s="94">
        <v>1</v>
      </c>
    </row>
    <row r="2290" spans="1:18" ht="33" customHeight="1" x14ac:dyDescent="0.25">
      <c r="A2290" s="494"/>
      <c r="B2290" s="494"/>
      <c r="C2290" s="495"/>
      <c r="D2290" s="124" t="s">
        <v>1655</v>
      </c>
      <c r="E2290" s="94">
        <v>60</v>
      </c>
      <c r="F2290" s="354">
        <v>20000</v>
      </c>
      <c r="G2290" s="354">
        <f t="shared" si="133"/>
        <v>1200000</v>
      </c>
      <c r="H2290" s="1001"/>
      <c r="I2290" s="1001"/>
      <c r="J2290" s="1001"/>
      <c r="K2290" s="514"/>
      <c r="L2290" s="514"/>
      <c r="M2290" s="250" t="s">
        <v>124</v>
      </c>
      <c r="N2290" s="250" t="s">
        <v>1367</v>
      </c>
      <c r="O2290" s="94">
        <v>2</v>
      </c>
      <c r="P2290" s="94">
        <v>2</v>
      </c>
      <c r="Q2290" s="94">
        <v>2</v>
      </c>
      <c r="R2290" s="94">
        <v>1</v>
      </c>
    </row>
    <row r="2291" spans="1:18" ht="15.75" customHeight="1" x14ac:dyDescent="0.25">
      <c r="A2291" s="494"/>
      <c r="B2291" s="494"/>
      <c r="C2291" s="495"/>
      <c r="D2291" s="124" t="s">
        <v>541</v>
      </c>
      <c r="E2291" s="94">
        <v>2000</v>
      </c>
      <c r="F2291" s="354">
        <v>10</v>
      </c>
      <c r="G2291" s="354">
        <f t="shared" si="133"/>
        <v>20000</v>
      </c>
      <c r="H2291" s="1001"/>
      <c r="I2291" s="1001"/>
      <c r="J2291" s="1001"/>
      <c r="K2291" s="514"/>
      <c r="L2291" s="514"/>
      <c r="M2291" s="250" t="s">
        <v>124</v>
      </c>
      <c r="N2291" s="250" t="s">
        <v>1367</v>
      </c>
      <c r="O2291" s="94">
        <v>3</v>
      </c>
      <c r="P2291" s="94">
        <v>3</v>
      </c>
      <c r="Q2291" s="94">
        <v>1</v>
      </c>
      <c r="R2291" s="94">
        <v>1</v>
      </c>
    </row>
    <row r="2292" spans="1:18" ht="15.75" customHeight="1" x14ac:dyDescent="0.25">
      <c r="A2292" s="494" t="s">
        <v>1656</v>
      </c>
      <c r="B2292" s="494"/>
      <c r="C2292" s="495">
        <f>+SUM(G2292:G2303)</f>
        <v>47090000</v>
      </c>
      <c r="D2292" s="124" t="s">
        <v>541</v>
      </c>
      <c r="E2292" s="94">
        <v>500000</v>
      </c>
      <c r="F2292" s="354">
        <v>10</v>
      </c>
      <c r="G2292" s="354">
        <f t="shared" si="133"/>
        <v>5000000</v>
      </c>
      <c r="H2292" s="1001" t="s">
        <v>1</v>
      </c>
      <c r="I2292" s="1001" t="s">
        <v>1</v>
      </c>
      <c r="J2292" s="1001" t="s">
        <v>1</v>
      </c>
      <c r="K2292" s="521" t="s">
        <v>1</v>
      </c>
      <c r="L2292" s="514" t="s">
        <v>140</v>
      </c>
      <c r="M2292" s="250" t="s">
        <v>124</v>
      </c>
      <c r="N2292" s="250" t="s">
        <v>1367</v>
      </c>
      <c r="O2292" s="94">
        <v>2</v>
      </c>
      <c r="P2292" s="94">
        <v>2</v>
      </c>
      <c r="Q2292" s="94">
        <v>1</v>
      </c>
      <c r="R2292" s="94">
        <v>1</v>
      </c>
    </row>
    <row r="2293" spans="1:18" x14ac:dyDescent="0.25">
      <c r="A2293" s="494"/>
      <c r="B2293" s="494"/>
      <c r="C2293" s="495"/>
      <c r="D2293" s="124" t="s">
        <v>1657</v>
      </c>
      <c r="E2293" s="94">
        <v>10000</v>
      </c>
      <c r="F2293" s="354">
        <v>16</v>
      </c>
      <c r="G2293" s="354">
        <f t="shared" si="133"/>
        <v>160000</v>
      </c>
      <c r="H2293" s="1001"/>
      <c r="I2293" s="1001"/>
      <c r="J2293" s="1001"/>
      <c r="K2293" s="521"/>
      <c r="L2293" s="514"/>
      <c r="M2293" s="250" t="s">
        <v>124</v>
      </c>
      <c r="N2293" s="250" t="s">
        <v>1367</v>
      </c>
      <c r="O2293" s="94">
        <v>2</v>
      </c>
      <c r="P2293" s="94">
        <v>2</v>
      </c>
      <c r="Q2293" s="94">
        <v>1</v>
      </c>
      <c r="R2293" s="94">
        <v>1</v>
      </c>
    </row>
    <row r="2294" spans="1:18" ht="31.5" x14ac:dyDescent="0.25">
      <c r="A2294" s="494"/>
      <c r="B2294" s="494"/>
      <c r="C2294" s="495"/>
      <c r="D2294" s="124" t="s">
        <v>1658</v>
      </c>
      <c r="E2294" s="94">
        <v>60000</v>
      </c>
      <c r="F2294" s="354">
        <v>25</v>
      </c>
      <c r="G2294" s="354">
        <f t="shared" si="133"/>
        <v>1500000</v>
      </c>
      <c r="H2294" s="1001"/>
      <c r="I2294" s="1001"/>
      <c r="J2294" s="1001"/>
      <c r="K2294" s="521"/>
      <c r="L2294" s="514"/>
      <c r="M2294" s="250" t="s">
        <v>124</v>
      </c>
      <c r="N2294" s="250" t="s">
        <v>1367</v>
      </c>
      <c r="O2294" s="94">
        <v>3</v>
      </c>
      <c r="P2294" s="94">
        <v>3</v>
      </c>
      <c r="Q2294" s="94">
        <v>2</v>
      </c>
      <c r="R2294" s="94">
        <v>1</v>
      </c>
    </row>
    <row r="2295" spans="1:18" x14ac:dyDescent="0.25">
      <c r="A2295" s="494"/>
      <c r="B2295" s="494"/>
      <c r="C2295" s="495"/>
      <c r="D2295" s="124" t="s">
        <v>1659</v>
      </c>
      <c r="E2295" s="94">
        <v>2000</v>
      </c>
      <c r="F2295" s="354">
        <v>600</v>
      </c>
      <c r="G2295" s="354">
        <f t="shared" si="133"/>
        <v>1200000</v>
      </c>
      <c r="H2295" s="1001"/>
      <c r="I2295" s="1001"/>
      <c r="J2295" s="1001"/>
      <c r="K2295" s="521"/>
      <c r="L2295" s="514"/>
      <c r="M2295" s="250" t="s">
        <v>124</v>
      </c>
      <c r="N2295" s="250" t="s">
        <v>1367</v>
      </c>
      <c r="O2295" s="94">
        <v>3</v>
      </c>
      <c r="P2295" s="94">
        <v>5</v>
      </c>
      <c r="Q2295" s="94">
        <v>5</v>
      </c>
      <c r="R2295" s="94">
        <v>1</v>
      </c>
    </row>
    <row r="2296" spans="1:18" ht="31.5" x14ac:dyDescent="0.25">
      <c r="A2296" s="494"/>
      <c r="B2296" s="494"/>
      <c r="C2296" s="495"/>
      <c r="D2296" s="124" t="s">
        <v>1660</v>
      </c>
      <c r="E2296" s="94">
        <v>100000</v>
      </c>
      <c r="F2296" s="354">
        <v>250</v>
      </c>
      <c r="G2296" s="354">
        <f t="shared" si="133"/>
        <v>25000000</v>
      </c>
      <c r="H2296" s="1001"/>
      <c r="I2296" s="1001"/>
      <c r="J2296" s="1001"/>
      <c r="K2296" s="521"/>
      <c r="L2296" s="514"/>
      <c r="M2296" s="250" t="s">
        <v>124</v>
      </c>
      <c r="N2296" s="250" t="s">
        <v>1367</v>
      </c>
      <c r="O2296" s="94">
        <v>3</v>
      </c>
      <c r="P2296" s="94">
        <v>2</v>
      </c>
      <c r="Q2296" s="94">
        <v>2</v>
      </c>
      <c r="R2296" s="94">
        <v>1</v>
      </c>
    </row>
    <row r="2297" spans="1:18" x14ac:dyDescent="0.25">
      <c r="A2297" s="494"/>
      <c r="B2297" s="494"/>
      <c r="C2297" s="495"/>
      <c r="D2297" s="124" t="s">
        <v>1661</v>
      </c>
      <c r="E2297" s="94">
        <v>6000</v>
      </c>
      <c r="F2297" s="354">
        <v>350</v>
      </c>
      <c r="G2297" s="354">
        <f t="shared" si="133"/>
        <v>2100000</v>
      </c>
      <c r="H2297" s="1001"/>
      <c r="I2297" s="1001"/>
      <c r="J2297" s="1001"/>
      <c r="K2297" s="521"/>
      <c r="L2297" s="514"/>
      <c r="M2297" s="250" t="s">
        <v>124</v>
      </c>
      <c r="N2297" s="250" t="s">
        <v>1367</v>
      </c>
      <c r="O2297" s="94">
        <v>3</v>
      </c>
      <c r="P2297" s="94">
        <v>2</v>
      </c>
      <c r="Q2297" s="94">
        <v>2</v>
      </c>
      <c r="R2297" s="94">
        <v>1</v>
      </c>
    </row>
    <row r="2298" spans="1:18" x14ac:dyDescent="0.25">
      <c r="A2298" s="494"/>
      <c r="B2298" s="494"/>
      <c r="C2298" s="495"/>
      <c r="D2298" s="124" t="s">
        <v>1662</v>
      </c>
      <c r="E2298" s="94">
        <v>1500</v>
      </c>
      <c r="F2298" s="354">
        <v>500</v>
      </c>
      <c r="G2298" s="354">
        <f t="shared" si="133"/>
        <v>750000</v>
      </c>
      <c r="H2298" s="1001"/>
      <c r="I2298" s="1001"/>
      <c r="J2298" s="1001"/>
      <c r="K2298" s="521"/>
      <c r="L2298" s="514"/>
      <c r="M2298" s="250" t="s">
        <v>124</v>
      </c>
      <c r="N2298" s="250" t="s">
        <v>1367</v>
      </c>
      <c r="O2298" s="94">
        <v>3</v>
      </c>
      <c r="P2298" s="94">
        <v>2</v>
      </c>
      <c r="Q2298" s="94">
        <v>2</v>
      </c>
      <c r="R2298" s="94">
        <v>1</v>
      </c>
    </row>
    <row r="2299" spans="1:18" x14ac:dyDescent="0.25">
      <c r="A2299" s="494"/>
      <c r="B2299" s="494"/>
      <c r="C2299" s="495"/>
      <c r="D2299" s="124" t="s">
        <v>503</v>
      </c>
      <c r="E2299" s="94">
        <v>40000</v>
      </c>
      <c r="F2299" s="354">
        <v>125</v>
      </c>
      <c r="G2299" s="354">
        <f t="shared" si="133"/>
        <v>5000000</v>
      </c>
      <c r="H2299" s="1001"/>
      <c r="I2299" s="1001"/>
      <c r="J2299" s="1001"/>
      <c r="K2299" s="521"/>
      <c r="L2299" s="514"/>
      <c r="M2299" s="250" t="s">
        <v>124</v>
      </c>
      <c r="N2299" s="250" t="s">
        <v>1367</v>
      </c>
      <c r="O2299" s="94">
        <v>3</v>
      </c>
      <c r="P2299" s="94">
        <v>9</v>
      </c>
      <c r="Q2299" s="94">
        <v>2</v>
      </c>
      <c r="R2299" s="94">
        <v>1</v>
      </c>
    </row>
    <row r="2300" spans="1:18" x14ac:dyDescent="0.25">
      <c r="A2300" s="494"/>
      <c r="B2300" s="494"/>
      <c r="C2300" s="495"/>
      <c r="D2300" s="124" t="s">
        <v>1663</v>
      </c>
      <c r="E2300" s="94">
        <v>6000</v>
      </c>
      <c r="F2300" s="354">
        <v>180</v>
      </c>
      <c r="G2300" s="354">
        <f t="shared" si="133"/>
        <v>1080000</v>
      </c>
      <c r="H2300" s="1001"/>
      <c r="I2300" s="1001"/>
      <c r="J2300" s="1001"/>
      <c r="K2300" s="521"/>
      <c r="L2300" s="514"/>
      <c r="M2300" s="250" t="s">
        <v>124</v>
      </c>
      <c r="N2300" s="250" t="s">
        <v>1367</v>
      </c>
      <c r="O2300" s="94">
        <v>3</v>
      </c>
      <c r="P2300" s="94">
        <v>3</v>
      </c>
      <c r="Q2300" s="94">
        <v>4</v>
      </c>
      <c r="R2300" s="94">
        <v>1</v>
      </c>
    </row>
    <row r="2301" spans="1:18" ht="78.75" x14ac:dyDescent="0.25">
      <c r="A2301" s="494"/>
      <c r="B2301" s="494"/>
      <c r="C2301" s="495"/>
      <c r="D2301" s="124" t="s">
        <v>1664</v>
      </c>
      <c r="E2301" s="94">
        <v>2000</v>
      </c>
      <c r="F2301" s="354">
        <v>1500</v>
      </c>
      <c r="G2301" s="354">
        <f t="shared" si="133"/>
        <v>3000000</v>
      </c>
      <c r="H2301" s="1001"/>
      <c r="I2301" s="1001"/>
      <c r="J2301" s="1001"/>
      <c r="K2301" s="521"/>
      <c r="L2301" s="514"/>
      <c r="M2301" s="250" t="s">
        <v>124</v>
      </c>
      <c r="N2301" s="250" t="s">
        <v>1367</v>
      </c>
      <c r="O2301" s="94">
        <v>3</v>
      </c>
      <c r="P2301" s="94">
        <v>3</v>
      </c>
      <c r="Q2301" s="94">
        <v>4</v>
      </c>
      <c r="R2301" s="94">
        <v>1</v>
      </c>
    </row>
    <row r="2302" spans="1:18" ht="78.75" x14ac:dyDescent="0.25">
      <c r="A2302" s="494"/>
      <c r="B2302" s="494"/>
      <c r="C2302" s="495"/>
      <c r="D2302" s="124" t="s">
        <v>1665</v>
      </c>
      <c r="E2302" s="94">
        <v>1500</v>
      </c>
      <c r="F2302" s="354">
        <v>1500</v>
      </c>
      <c r="G2302" s="354">
        <f t="shared" si="133"/>
        <v>2250000</v>
      </c>
      <c r="H2302" s="1001"/>
      <c r="I2302" s="1001"/>
      <c r="J2302" s="1001"/>
      <c r="K2302" s="521"/>
      <c r="L2302" s="514"/>
      <c r="M2302" s="250" t="s">
        <v>124</v>
      </c>
      <c r="N2302" s="250" t="s">
        <v>1367</v>
      </c>
      <c r="O2302" s="94">
        <v>3</v>
      </c>
      <c r="P2302" s="94">
        <v>3</v>
      </c>
      <c r="Q2302" s="94">
        <v>4</v>
      </c>
      <c r="R2302" s="94">
        <v>1</v>
      </c>
    </row>
    <row r="2303" spans="1:18" x14ac:dyDescent="0.25">
      <c r="A2303" s="494"/>
      <c r="B2303" s="494"/>
      <c r="C2303" s="495"/>
      <c r="D2303" s="124" t="s">
        <v>1666</v>
      </c>
      <c r="E2303" s="94">
        <v>10000</v>
      </c>
      <c r="F2303" s="354">
        <v>5</v>
      </c>
      <c r="G2303" s="354">
        <f t="shared" si="133"/>
        <v>50000</v>
      </c>
      <c r="H2303" s="1001"/>
      <c r="I2303" s="1001"/>
      <c r="J2303" s="1001"/>
      <c r="K2303" s="521"/>
      <c r="L2303" s="514"/>
      <c r="M2303" s="250" t="s">
        <v>124</v>
      </c>
      <c r="N2303" s="250" t="s">
        <v>1367</v>
      </c>
      <c r="O2303" s="94">
        <v>2</v>
      </c>
      <c r="P2303" s="94">
        <v>2</v>
      </c>
      <c r="Q2303" s="94">
        <v>2</v>
      </c>
      <c r="R2303" s="94">
        <v>1</v>
      </c>
    </row>
    <row r="2304" spans="1:18" ht="31.5" x14ac:dyDescent="0.25">
      <c r="A2304" s="494" t="s">
        <v>1667</v>
      </c>
      <c r="B2304" s="494"/>
      <c r="C2304" s="528">
        <f>SUM(G2304:G2305)</f>
        <v>7500000</v>
      </c>
      <c r="D2304" s="124" t="s">
        <v>1668</v>
      </c>
      <c r="E2304" s="94">
        <v>3</v>
      </c>
      <c r="F2304" s="354">
        <v>500000</v>
      </c>
      <c r="G2304" s="354">
        <f t="shared" si="133"/>
        <v>1500000</v>
      </c>
      <c r="H2304" s="1001" t="s">
        <v>1</v>
      </c>
      <c r="I2304" s="1001" t="s">
        <v>1</v>
      </c>
      <c r="J2304" s="1001" t="s">
        <v>1</v>
      </c>
      <c r="K2304" s="521" t="s">
        <v>1</v>
      </c>
      <c r="L2304" s="514" t="s">
        <v>140</v>
      </c>
      <c r="M2304" s="250" t="s">
        <v>124</v>
      </c>
      <c r="N2304" s="250" t="s">
        <v>1367</v>
      </c>
      <c r="O2304" s="94">
        <v>6</v>
      </c>
      <c r="P2304" s="94">
        <v>2</v>
      </c>
      <c r="Q2304" s="94">
        <v>3</v>
      </c>
      <c r="R2304" s="94">
        <v>1</v>
      </c>
    </row>
    <row r="2305" spans="1:18" ht="63" x14ac:dyDescent="0.25">
      <c r="A2305" s="494"/>
      <c r="B2305" s="494"/>
      <c r="C2305" s="528"/>
      <c r="D2305" s="124" t="s">
        <v>1669</v>
      </c>
      <c r="E2305" s="94">
        <v>12</v>
      </c>
      <c r="F2305" s="354">
        <v>500000</v>
      </c>
      <c r="G2305" s="354">
        <f t="shared" si="133"/>
        <v>6000000</v>
      </c>
      <c r="H2305" s="1001"/>
      <c r="I2305" s="1001"/>
      <c r="J2305" s="1001"/>
      <c r="K2305" s="521"/>
      <c r="L2305" s="514"/>
      <c r="M2305" s="250" t="s">
        <v>124</v>
      </c>
      <c r="N2305" s="250" t="s">
        <v>1367</v>
      </c>
      <c r="O2305" s="212">
        <v>2</v>
      </c>
      <c r="P2305" s="212">
        <v>2</v>
      </c>
      <c r="Q2305" s="212">
        <v>2</v>
      </c>
      <c r="R2305" s="212">
        <v>1</v>
      </c>
    </row>
    <row r="2306" spans="1:18" ht="31.5" x14ac:dyDescent="0.25">
      <c r="A2306" s="494" t="s">
        <v>1670</v>
      </c>
      <c r="B2306" s="494"/>
      <c r="C2306" s="495">
        <f>SUM(G2304:G2309)</f>
        <v>14180000</v>
      </c>
      <c r="D2306" s="124" t="s">
        <v>1671</v>
      </c>
      <c r="E2306" s="94">
        <v>4</v>
      </c>
      <c r="F2306" s="354">
        <v>125000</v>
      </c>
      <c r="G2306" s="354">
        <f t="shared" si="133"/>
        <v>500000</v>
      </c>
      <c r="H2306" s="1001" t="s">
        <v>1</v>
      </c>
      <c r="I2306" s="1001" t="s">
        <v>1</v>
      </c>
      <c r="J2306" s="1002"/>
      <c r="K2306" s="1003"/>
      <c r="L2306" s="514" t="s">
        <v>140</v>
      </c>
      <c r="M2306" s="250" t="s">
        <v>124</v>
      </c>
      <c r="N2306" s="250" t="s">
        <v>1367</v>
      </c>
      <c r="O2306" s="94">
        <v>2</v>
      </c>
      <c r="P2306" s="94">
        <v>2</v>
      </c>
      <c r="Q2306" s="94">
        <v>1</v>
      </c>
      <c r="R2306" s="94">
        <v>1</v>
      </c>
    </row>
    <row r="2307" spans="1:18" ht="31.5" x14ac:dyDescent="0.25">
      <c r="A2307" s="494"/>
      <c r="B2307" s="494"/>
      <c r="C2307" s="495"/>
      <c r="D2307" s="124" t="s">
        <v>1672</v>
      </c>
      <c r="E2307" s="94">
        <v>1</v>
      </c>
      <c r="F2307" s="354">
        <v>100000</v>
      </c>
      <c r="G2307" s="354">
        <f t="shared" si="133"/>
        <v>100000</v>
      </c>
      <c r="H2307" s="1001"/>
      <c r="I2307" s="1001"/>
      <c r="J2307" s="1002"/>
      <c r="K2307" s="1003"/>
      <c r="L2307" s="514"/>
      <c r="M2307" s="250" t="s">
        <v>124</v>
      </c>
      <c r="N2307" s="250" t="s">
        <v>1367</v>
      </c>
      <c r="O2307" s="94">
        <v>3</v>
      </c>
      <c r="P2307" s="94">
        <v>3</v>
      </c>
      <c r="Q2307" s="94">
        <v>3</v>
      </c>
      <c r="R2307" s="94">
        <v>3</v>
      </c>
    </row>
    <row r="2308" spans="1:18" x14ac:dyDescent="0.25">
      <c r="A2308" s="494"/>
      <c r="B2308" s="494"/>
      <c r="C2308" s="495"/>
      <c r="D2308" s="124" t="s">
        <v>1673</v>
      </c>
      <c r="E2308" s="94">
        <v>4</v>
      </c>
      <c r="F2308" s="354">
        <v>20000</v>
      </c>
      <c r="G2308" s="354">
        <f t="shared" si="133"/>
        <v>80000</v>
      </c>
      <c r="H2308" s="1001"/>
      <c r="I2308" s="1001"/>
      <c r="J2308" s="1002"/>
      <c r="K2308" s="1003"/>
      <c r="L2308" s="514"/>
      <c r="M2308" s="250" t="s">
        <v>124</v>
      </c>
      <c r="N2308" s="250" t="s">
        <v>1367</v>
      </c>
      <c r="O2308" s="94">
        <v>2</v>
      </c>
      <c r="P2308" s="94">
        <v>2</v>
      </c>
      <c r="Q2308" s="94">
        <v>1</v>
      </c>
      <c r="R2308" s="94">
        <v>2</v>
      </c>
    </row>
    <row r="2309" spans="1:18" ht="63" x14ac:dyDescent="0.25">
      <c r="A2309" s="494"/>
      <c r="B2309" s="494"/>
      <c r="C2309" s="495"/>
      <c r="D2309" s="124" t="s">
        <v>1669</v>
      </c>
      <c r="E2309" s="94">
        <v>12</v>
      </c>
      <c r="F2309" s="183">
        <v>500000</v>
      </c>
      <c r="G2309" s="354">
        <f t="shared" si="133"/>
        <v>6000000</v>
      </c>
      <c r="H2309" s="1001"/>
      <c r="I2309" s="1001"/>
      <c r="J2309" s="1002"/>
      <c r="K2309" s="1003"/>
      <c r="L2309" s="514"/>
      <c r="M2309" s="250" t="s">
        <v>124</v>
      </c>
      <c r="N2309" s="250" t="s">
        <v>1367</v>
      </c>
      <c r="O2309" s="212">
        <v>2</v>
      </c>
      <c r="P2309" s="212">
        <v>2</v>
      </c>
      <c r="Q2309" s="212">
        <v>2</v>
      </c>
      <c r="R2309" s="212">
        <v>1</v>
      </c>
    </row>
    <row r="2310" spans="1:18" ht="29.25" customHeight="1" x14ac:dyDescent="0.25">
      <c r="A2310" s="502" t="s">
        <v>1674</v>
      </c>
      <c r="B2310" s="502"/>
      <c r="C2310" s="96">
        <f>+G2310</f>
        <v>2000000</v>
      </c>
      <c r="D2310" s="124" t="s">
        <v>1675</v>
      </c>
      <c r="E2310" s="128">
        <v>2</v>
      </c>
      <c r="F2310" s="183">
        <v>1000000</v>
      </c>
      <c r="G2310" s="354">
        <f t="shared" si="133"/>
        <v>2000000</v>
      </c>
      <c r="H2310" s="401" t="s">
        <v>1</v>
      </c>
      <c r="I2310" s="401"/>
      <c r="J2310" s="202"/>
      <c r="K2310" s="402"/>
      <c r="L2310" s="163" t="s">
        <v>140</v>
      </c>
      <c r="M2310" s="250" t="s">
        <v>124</v>
      </c>
      <c r="N2310" s="250" t="s">
        <v>1367</v>
      </c>
      <c r="O2310" s="275">
        <v>2</v>
      </c>
      <c r="P2310" s="275">
        <v>2</v>
      </c>
      <c r="Q2310" s="275">
        <v>2</v>
      </c>
      <c r="R2310" s="275" t="s">
        <v>147</v>
      </c>
    </row>
    <row r="2311" spans="1:18" ht="29.25" customHeight="1" x14ac:dyDescent="0.25">
      <c r="A2311" s="494" t="s">
        <v>1676</v>
      </c>
      <c r="B2311" s="494"/>
      <c r="C2311" s="495">
        <f>+SUM(G2311:G2322)</f>
        <v>507500</v>
      </c>
      <c r="D2311" s="99" t="s">
        <v>1677</v>
      </c>
      <c r="E2311" s="128">
        <v>2</v>
      </c>
      <c r="F2311" s="183">
        <v>15000</v>
      </c>
      <c r="G2311" s="354">
        <f t="shared" si="133"/>
        <v>30000</v>
      </c>
      <c r="H2311" s="1004"/>
      <c r="I2311" s="1004" t="s">
        <v>1</v>
      </c>
      <c r="J2311" s="1005"/>
      <c r="K2311" s="791"/>
      <c r="L2311" s="514" t="s">
        <v>140</v>
      </c>
      <c r="M2311" s="250" t="s">
        <v>124</v>
      </c>
      <c r="N2311" s="250" t="s">
        <v>1367</v>
      </c>
      <c r="O2311" s="275" t="s">
        <v>1678</v>
      </c>
      <c r="P2311" s="275" t="s">
        <v>147</v>
      </c>
      <c r="Q2311" s="275" t="s">
        <v>939</v>
      </c>
      <c r="R2311" s="275" t="s">
        <v>147</v>
      </c>
    </row>
    <row r="2312" spans="1:18" ht="29.25" customHeight="1" x14ac:dyDescent="0.25">
      <c r="A2312" s="494"/>
      <c r="B2312" s="494"/>
      <c r="C2312" s="495"/>
      <c r="D2312" s="126" t="s">
        <v>1679</v>
      </c>
      <c r="E2312" s="128">
        <v>4</v>
      </c>
      <c r="F2312" s="183">
        <v>8000</v>
      </c>
      <c r="G2312" s="354">
        <f t="shared" si="133"/>
        <v>32000</v>
      </c>
      <c r="H2312" s="1004"/>
      <c r="I2312" s="1004"/>
      <c r="J2312" s="1005"/>
      <c r="K2312" s="791"/>
      <c r="L2312" s="514"/>
      <c r="M2312" s="250" t="s">
        <v>124</v>
      </c>
      <c r="N2312" s="250" t="s">
        <v>1367</v>
      </c>
      <c r="O2312" s="275" t="s">
        <v>1678</v>
      </c>
      <c r="P2312" s="275" t="s">
        <v>141</v>
      </c>
      <c r="Q2312" s="275" t="s">
        <v>147</v>
      </c>
      <c r="R2312" s="275" t="s">
        <v>147</v>
      </c>
    </row>
    <row r="2313" spans="1:18" ht="29.25" customHeight="1" x14ac:dyDescent="0.25">
      <c r="A2313" s="494"/>
      <c r="B2313" s="494"/>
      <c r="C2313" s="495"/>
      <c r="D2313" s="124" t="s">
        <v>1680</v>
      </c>
      <c r="E2313" s="128">
        <v>3</v>
      </c>
      <c r="F2313" s="183">
        <v>70000</v>
      </c>
      <c r="G2313" s="354">
        <f t="shared" si="133"/>
        <v>210000</v>
      </c>
      <c r="H2313" s="1004"/>
      <c r="I2313" s="1004"/>
      <c r="J2313" s="1005"/>
      <c r="K2313" s="791"/>
      <c r="L2313" s="514"/>
      <c r="M2313" s="250" t="s">
        <v>124</v>
      </c>
      <c r="N2313" s="250" t="s">
        <v>1367</v>
      </c>
      <c r="O2313" s="275" t="s">
        <v>1678</v>
      </c>
      <c r="P2313" s="275" t="s">
        <v>147</v>
      </c>
      <c r="Q2313" s="275" t="s">
        <v>939</v>
      </c>
      <c r="R2313" s="275" t="s">
        <v>147</v>
      </c>
    </row>
    <row r="2314" spans="1:18" ht="29.25" customHeight="1" x14ac:dyDescent="0.25">
      <c r="A2314" s="494"/>
      <c r="B2314" s="494"/>
      <c r="C2314" s="495"/>
      <c r="D2314" s="124" t="s">
        <v>1681</v>
      </c>
      <c r="E2314" s="128">
        <v>1</v>
      </c>
      <c r="F2314" s="183">
        <v>150000</v>
      </c>
      <c r="G2314" s="354">
        <f t="shared" si="133"/>
        <v>150000</v>
      </c>
      <c r="H2314" s="1004"/>
      <c r="I2314" s="1004"/>
      <c r="J2314" s="1005"/>
      <c r="K2314" s="791"/>
      <c r="L2314" s="514"/>
      <c r="M2314" s="250" t="s">
        <v>124</v>
      </c>
      <c r="N2314" s="250" t="s">
        <v>1367</v>
      </c>
      <c r="O2314" s="275" t="s">
        <v>1678</v>
      </c>
      <c r="P2314" s="275" t="s">
        <v>147</v>
      </c>
      <c r="Q2314" s="275" t="s">
        <v>939</v>
      </c>
      <c r="R2314" s="275" t="s">
        <v>147</v>
      </c>
    </row>
    <row r="2315" spans="1:18" ht="42" customHeight="1" x14ac:dyDescent="0.25">
      <c r="A2315" s="494"/>
      <c r="B2315" s="494"/>
      <c r="C2315" s="495"/>
      <c r="D2315" s="124" t="s">
        <v>1682</v>
      </c>
      <c r="E2315" s="128">
        <v>3</v>
      </c>
      <c r="F2315" s="183">
        <v>3000</v>
      </c>
      <c r="G2315" s="354">
        <f t="shared" si="133"/>
        <v>9000</v>
      </c>
      <c r="H2315" s="1004"/>
      <c r="I2315" s="1004"/>
      <c r="J2315" s="1005"/>
      <c r="K2315" s="791"/>
      <c r="L2315" s="514"/>
      <c r="M2315" s="250" t="s">
        <v>124</v>
      </c>
      <c r="N2315" s="250" t="s">
        <v>1367</v>
      </c>
      <c r="O2315" s="275" t="s">
        <v>1678</v>
      </c>
      <c r="P2315" s="275" t="s">
        <v>147</v>
      </c>
      <c r="Q2315" s="275" t="s">
        <v>939</v>
      </c>
      <c r="R2315" s="275" t="s">
        <v>147</v>
      </c>
    </row>
    <row r="2316" spans="1:18" ht="33" customHeight="1" x14ac:dyDescent="0.25">
      <c r="A2316" s="494"/>
      <c r="B2316" s="494"/>
      <c r="C2316" s="495"/>
      <c r="D2316" s="124" t="s">
        <v>1683</v>
      </c>
      <c r="E2316" s="128">
        <v>3</v>
      </c>
      <c r="F2316" s="183">
        <v>2500</v>
      </c>
      <c r="G2316" s="354">
        <f t="shared" si="133"/>
        <v>7500</v>
      </c>
      <c r="H2316" s="1004"/>
      <c r="I2316" s="1004"/>
      <c r="J2316" s="1005"/>
      <c r="K2316" s="791"/>
      <c r="L2316" s="514"/>
      <c r="M2316" s="250" t="s">
        <v>124</v>
      </c>
      <c r="N2316" s="250" t="s">
        <v>1367</v>
      </c>
      <c r="O2316" s="275" t="s">
        <v>1678</v>
      </c>
      <c r="P2316" s="275" t="s">
        <v>147</v>
      </c>
      <c r="Q2316" s="275" t="s">
        <v>939</v>
      </c>
      <c r="R2316" s="275" t="s">
        <v>147</v>
      </c>
    </row>
    <row r="2317" spans="1:18" ht="33" customHeight="1" x14ac:dyDescent="0.25">
      <c r="A2317" s="494"/>
      <c r="B2317" s="494"/>
      <c r="C2317" s="495"/>
      <c r="D2317" s="124" t="s">
        <v>1684</v>
      </c>
      <c r="E2317" s="128">
        <v>5</v>
      </c>
      <c r="F2317" s="183">
        <v>1500</v>
      </c>
      <c r="G2317" s="354">
        <f t="shared" si="133"/>
        <v>7500</v>
      </c>
      <c r="H2317" s="1004"/>
      <c r="I2317" s="1004"/>
      <c r="J2317" s="1005"/>
      <c r="K2317" s="791"/>
      <c r="L2317" s="514"/>
      <c r="M2317" s="250" t="s">
        <v>124</v>
      </c>
      <c r="N2317" s="250" t="s">
        <v>1367</v>
      </c>
      <c r="O2317" s="275" t="s">
        <v>1678</v>
      </c>
      <c r="P2317" s="275" t="s">
        <v>147</v>
      </c>
      <c r="Q2317" s="275" t="s">
        <v>939</v>
      </c>
      <c r="R2317" s="275" t="s">
        <v>147</v>
      </c>
    </row>
    <row r="2318" spans="1:18" ht="33" customHeight="1" x14ac:dyDescent="0.25">
      <c r="A2318" s="494"/>
      <c r="B2318" s="494"/>
      <c r="C2318" s="495"/>
      <c r="D2318" s="124" t="s">
        <v>1685</v>
      </c>
      <c r="E2318" s="128">
        <v>3</v>
      </c>
      <c r="F2318" s="183">
        <v>5500</v>
      </c>
      <c r="G2318" s="354">
        <f t="shared" si="133"/>
        <v>16500</v>
      </c>
      <c r="H2318" s="1004"/>
      <c r="I2318" s="1004"/>
      <c r="J2318" s="1005"/>
      <c r="K2318" s="791"/>
      <c r="L2318" s="514"/>
      <c r="M2318" s="250" t="s">
        <v>124</v>
      </c>
      <c r="N2318" s="250" t="s">
        <v>1367</v>
      </c>
      <c r="O2318" s="275" t="s">
        <v>1678</v>
      </c>
      <c r="P2318" s="275" t="s">
        <v>147</v>
      </c>
      <c r="Q2318" s="275" t="s">
        <v>939</v>
      </c>
      <c r="R2318" s="275" t="s">
        <v>147</v>
      </c>
    </row>
    <row r="2319" spans="1:18" ht="33" customHeight="1" x14ac:dyDescent="0.25">
      <c r="A2319" s="494"/>
      <c r="B2319" s="494"/>
      <c r="C2319" s="495"/>
      <c r="D2319" s="124" t="s">
        <v>1686</v>
      </c>
      <c r="E2319" s="128">
        <v>1</v>
      </c>
      <c r="F2319" s="183">
        <v>12000</v>
      </c>
      <c r="G2319" s="354">
        <f t="shared" si="133"/>
        <v>12000</v>
      </c>
      <c r="H2319" s="1004"/>
      <c r="I2319" s="1004"/>
      <c r="J2319" s="1005"/>
      <c r="K2319" s="791"/>
      <c r="L2319" s="514"/>
      <c r="M2319" s="250" t="s">
        <v>124</v>
      </c>
      <c r="N2319" s="250" t="s">
        <v>1367</v>
      </c>
      <c r="O2319" s="275" t="s">
        <v>1678</v>
      </c>
      <c r="P2319" s="275" t="s">
        <v>142</v>
      </c>
      <c r="Q2319" s="275" t="s">
        <v>939</v>
      </c>
      <c r="R2319" s="275" t="s">
        <v>147</v>
      </c>
    </row>
    <row r="2320" spans="1:18" ht="33" customHeight="1" x14ac:dyDescent="0.25">
      <c r="A2320" s="494"/>
      <c r="B2320" s="494"/>
      <c r="C2320" s="495"/>
      <c r="D2320" s="124" t="s">
        <v>1687</v>
      </c>
      <c r="E2320" s="128">
        <v>1</v>
      </c>
      <c r="F2320" s="183">
        <v>12000</v>
      </c>
      <c r="G2320" s="354">
        <f t="shared" si="133"/>
        <v>12000</v>
      </c>
      <c r="H2320" s="1004"/>
      <c r="I2320" s="1004"/>
      <c r="J2320" s="1005"/>
      <c r="K2320" s="791"/>
      <c r="L2320" s="514"/>
      <c r="M2320" s="250" t="s">
        <v>124</v>
      </c>
      <c r="N2320" s="250" t="s">
        <v>1367</v>
      </c>
      <c r="O2320" s="275" t="s">
        <v>1678</v>
      </c>
      <c r="P2320" s="275" t="s">
        <v>142</v>
      </c>
      <c r="Q2320" s="275" t="s">
        <v>939</v>
      </c>
      <c r="R2320" s="275" t="s">
        <v>147</v>
      </c>
    </row>
    <row r="2321" spans="1:18" ht="33" customHeight="1" x14ac:dyDescent="0.25">
      <c r="A2321" s="494"/>
      <c r="B2321" s="494"/>
      <c r="C2321" s="495"/>
      <c r="D2321" s="124" t="s">
        <v>1688</v>
      </c>
      <c r="E2321" s="128">
        <v>1</v>
      </c>
      <c r="F2321" s="183">
        <v>12000</v>
      </c>
      <c r="G2321" s="354">
        <f t="shared" si="133"/>
        <v>12000</v>
      </c>
      <c r="H2321" s="1004"/>
      <c r="I2321" s="1004"/>
      <c r="J2321" s="1005"/>
      <c r="K2321" s="791"/>
      <c r="L2321" s="514"/>
      <c r="M2321" s="250" t="s">
        <v>124</v>
      </c>
      <c r="N2321" s="250" t="s">
        <v>1367</v>
      </c>
      <c r="O2321" s="275" t="s">
        <v>1678</v>
      </c>
      <c r="P2321" s="275" t="s">
        <v>142</v>
      </c>
      <c r="Q2321" s="275" t="s">
        <v>939</v>
      </c>
      <c r="R2321" s="275" t="s">
        <v>147</v>
      </c>
    </row>
    <row r="2322" spans="1:18" ht="29.25" customHeight="1" x14ac:dyDescent="0.25">
      <c r="A2322" s="494"/>
      <c r="B2322" s="494"/>
      <c r="C2322" s="495"/>
      <c r="D2322" s="124" t="s">
        <v>1689</v>
      </c>
      <c r="E2322" s="128">
        <v>2</v>
      </c>
      <c r="F2322" s="183">
        <v>4500</v>
      </c>
      <c r="G2322" s="354">
        <f t="shared" si="133"/>
        <v>9000</v>
      </c>
      <c r="H2322" s="1004"/>
      <c r="I2322" s="1004"/>
      <c r="J2322" s="1005"/>
      <c r="K2322" s="791"/>
      <c r="L2322" s="514"/>
      <c r="M2322" s="250" t="s">
        <v>124</v>
      </c>
      <c r="N2322" s="250" t="s">
        <v>1367</v>
      </c>
      <c r="O2322" s="275" t="s">
        <v>1678</v>
      </c>
      <c r="P2322" s="275" t="s">
        <v>141</v>
      </c>
      <c r="Q2322" s="275" t="s">
        <v>147</v>
      </c>
      <c r="R2322" s="275" t="s">
        <v>147</v>
      </c>
    </row>
    <row r="2323" spans="1:18" ht="30" customHeight="1" x14ac:dyDescent="0.25">
      <c r="A2323" s="119"/>
      <c r="B2323" s="119"/>
      <c r="C2323" s="120"/>
      <c r="D2323" s="92"/>
      <c r="E2323" s="128"/>
      <c r="F2323" s="401"/>
      <c r="G2323" s="401"/>
      <c r="H2323" s="401"/>
      <c r="I2323" s="401"/>
      <c r="J2323" s="1006"/>
      <c r="K2323" s="402"/>
      <c r="L2323" s="163"/>
      <c r="M2323" s="250"/>
      <c r="N2323" s="250"/>
      <c r="O2323" s="275"/>
      <c r="P2323" s="275"/>
      <c r="Q2323" s="275"/>
      <c r="R2323" s="275"/>
    </row>
    <row r="2324" spans="1:18" s="377" customFormat="1" ht="43.5" customHeight="1" x14ac:dyDescent="0.25">
      <c r="A2324" s="1007" t="s">
        <v>1690</v>
      </c>
      <c r="B2324" s="1007"/>
      <c r="C2324" s="1007"/>
      <c r="D2324" s="1007"/>
      <c r="E2324" s="1007"/>
      <c r="F2324" s="1007"/>
      <c r="G2324" s="1007"/>
      <c r="H2324" s="1007"/>
      <c r="I2324" s="1007"/>
      <c r="J2324" s="1007"/>
      <c r="K2324" s="1007"/>
      <c r="L2324" s="1007"/>
      <c r="M2324" s="1007"/>
      <c r="N2324" s="1007"/>
      <c r="O2324" s="1007"/>
      <c r="P2324" s="1007"/>
      <c r="Q2324" s="1007"/>
      <c r="R2324" s="1007"/>
    </row>
    <row r="2325" spans="1:18" ht="22.5" customHeight="1" x14ac:dyDescent="0.25">
      <c r="A2325" s="468" t="s">
        <v>1691</v>
      </c>
      <c r="B2325" s="468"/>
      <c r="C2325" s="525">
        <f>SUM(G2325:G2327)</f>
        <v>241000</v>
      </c>
      <c r="D2325" s="231" t="s">
        <v>1692</v>
      </c>
      <c r="E2325" s="252">
        <v>1</v>
      </c>
      <c r="F2325" s="340">
        <v>25000</v>
      </c>
      <c r="G2325" s="274">
        <f>+F2325*E2325</f>
        <v>25000</v>
      </c>
      <c r="H2325" s="514" t="s">
        <v>1</v>
      </c>
      <c r="I2325" s="521"/>
      <c r="J2325" s="521"/>
      <c r="K2325" s="521"/>
      <c r="L2325" s="521" t="s">
        <v>140</v>
      </c>
      <c r="M2325" s="250" t="s">
        <v>124</v>
      </c>
      <c r="N2325" s="250" t="s">
        <v>1367</v>
      </c>
      <c r="O2325" s="94">
        <v>2</v>
      </c>
      <c r="P2325" s="94">
        <v>8</v>
      </c>
      <c r="Q2325" s="94">
        <v>7</v>
      </c>
      <c r="R2325" s="94">
        <v>2</v>
      </c>
    </row>
    <row r="2326" spans="1:18" ht="22.5" customHeight="1" x14ac:dyDescent="0.25">
      <c r="A2326" s="468"/>
      <c r="B2326" s="468"/>
      <c r="C2326" s="525"/>
      <c r="D2326" s="231" t="s">
        <v>64</v>
      </c>
      <c r="E2326" s="252">
        <f>45*4</f>
        <v>180</v>
      </c>
      <c r="F2326" s="340">
        <v>750</v>
      </c>
      <c r="G2326" s="274">
        <f t="shared" ref="G2326:G2336" si="134">+F2326*E2326</f>
        <v>135000</v>
      </c>
      <c r="H2326" s="514"/>
      <c r="I2326" s="521"/>
      <c r="J2326" s="521"/>
      <c r="K2326" s="521"/>
      <c r="L2326" s="521"/>
      <c r="M2326" s="250" t="s">
        <v>124</v>
      </c>
      <c r="N2326" s="250" t="s">
        <v>1367</v>
      </c>
      <c r="O2326" s="94">
        <v>3</v>
      </c>
      <c r="P2326" s="94">
        <v>1</v>
      </c>
      <c r="Q2326" s="94">
        <v>1</v>
      </c>
      <c r="R2326" s="94">
        <v>1</v>
      </c>
    </row>
    <row r="2327" spans="1:18" ht="22.5" customHeight="1" x14ac:dyDescent="0.25">
      <c r="A2327" s="468"/>
      <c r="B2327" s="468"/>
      <c r="C2327" s="525"/>
      <c r="D2327" s="231" t="s">
        <v>81</v>
      </c>
      <c r="E2327" s="252">
        <v>180</v>
      </c>
      <c r="F2327" s="340">
        <v>450</v>
      </c>
      <c r="G2327" s="274">
        <f t="shared" si="134"/>
        <v>81000</v>
      </c>
      <c r="H2327" s="514"/>
      <c r="I2327" s="521"/>
      <c r="J2327" s="521"/>
      <c r="K2327" s="521"/>
      <c r="L2327" s="521"/>
      <c r="M2327" s="250" t="s">
        <v>124</v>
      </c>
      <c r="N2327" s="250" t="s">
        <v>1367</v>
      </c>
      <c r="O2327" s="94">
        <v>3</v>
      </c>
      <c r="P2327" s="94">
        <v>1</v>
      </c>
      <c r="Q2327" s="94">
        <v>1</v>
      </c>
      <c r="R2327" s="94">
        <v>1</v>
      </c>
    </row>
    <row r="2328" spans="1:18" ht="33" customHeight="1" x14ac:dyDescent="0.25">
      <c r="A2328" s="468" t="s">
        <v>1693</v>
      </c>
      <c r="B2328" s="468"/>
      <c r="C2328" s="354">
        <f>G2328</f>
        <v>67500</v>
      </c>
      <c r="D2328" s="231" t="s">
        <v>1694</v>
      </c>
      <c r="E2328" s="252">
        <v>150</v>
      </c>
      <c r="F2328" s="340">
        <v>450</v>
      </c>
      <c r="G2328" s="274">
        <f t="shared" si="134"/>
        <v>67500</v>
      </c>
      <c r="H2328" s="163" t="s">
        <v>1</v>
      </c>
      <c r="I2328" s="94"/>
      <c r="J2328" s="94"/>
      <c r="K2328" s="94"/>
      <c r="L2328" s="94" t="s">
        <v>140</v>
      </c>
      <c r="M2328" s="250" t="s">
        <v>124</v>
      </c>
      <c r="N2328" s="250" t="s">
        <v>1367</v>
      </c>
      <c r="O2328" s="94">
        <v>3</v>
      </c>
      <c r="P2328" s="94">
        <v>3</v>
      </c>
      <c r="Q2328" s="94">
        <v>2</v>
      </c>
      <c r="R2328" s="94">
        <v>1</v>
      </c>
    </row>
    <row r="2329" spans="1:18" ht="29.25" customHeight="1" x14ac:dyDescent="0.25">
      <c r="A2329" s="468" t="s">
        <v>1695</v>
      </c>
      <c r="B2329" s="468"/>
      <c r="C2329" s="526">
        <f>+SUM(G2329:G2330)</f>
        <v>1765500</v>
      </c>
      <c r="D2329" s="149" t="s">
        <v>544</v>
      </c>
      <c r="E2329" s="252">
        <v>15</v>
      </c>
      <c r="F2329" s="340">
        <v>100000</v>
      </c>
      <c r="G2329" s="274">
        <f t="shared" si="134"/>
        <v>1500000</v>
      </c>
      <c r="H2329" s="514" t="s">
        <v>1</v>
      </c>
      <c r="I2329" s="521"/>
      <c r="J2329" s="521"/>
      <c r="K2329" s="521"/>
      <c r="L2329" s="612" t="s">
        <v>140</v>
      </c>
      <c r="M2329" s="250" t="s">
        <v>124</v>
      </c>
      <c r="N2329" s="250" t="s">
        <v>1367</v>
      </c>
      <c r="O2329" s="94">
        <v>6</v>
      </c>
      <c r="P2329" s="94">
        <v>3</v>
      </c>
      <c r="Q2329" s="94">
        <v>3</v>
      </c>
      <c r="R2329" s="94">
        <v>1</v>
      </c>
    </row>
    <row r="2330" spans="1:18" ht="40.5" customHeight="1" x14ac:dyDescent="0.25">
      <c r="A2330" s="468"/>
      <c r="B2330" s="468"/>
      <c r="C2330" s="527"/>
      <c r="D2330" s="231" t="s">
        <v>1696</v>
      </c>
      <c r="E2330" s="252">
        <v>15</v>
      </c>
      <c r="F2330" s="340">
        <v>17700</v>
      </c>
      <c r="G2330" s="274">
        <f t="shared" si="134"/>
        <v>265500</v>
      </c>
      <c r="H2330" s="514"/>
      <c r="I2330" s="521"/>
      <c r="J2330" s="521"/>
      <c r="K2330" s="521"/>
      <c r="L2330" s="612"/>
      <c r="M2330" s="250" t="s">
        <v>124</v>
      </c>
      <c r="N2330" s="250" t="s">
        <v>1367</v>
      </c>
      <c r="O2330" s="94">
        <v>6</v>
      </c>
      <c r="P2330" s="94">
        <v>3</v>
      </c>
      <c r="Q2330" s="94">
        <v>3</v>
      </c>
      <c r="R2330" s="94">
        <v>1</v>
      </c>
    </row>
    <row r="2331" spans="1:18" ht="73.5" customHeight="1" x14ac:dyDescent="0.25">
      <c r="A2331" s="468" t="s">
        <v>1697</v>
      </c>
      <c r="B2331" s="468"/>
      <c r="C2331" s="131">
        <f>+G2331</f>
        <v>3000000</v>
      </c>
      <c r="D2331" s="231" t="s">
        <v>1698</v>
      </c>
      <c r="E2331" s="252">
        <v>1</v>
      </c>
      <c r="F2331" s="340">
        <v>3000000</v>
      </c>
      <c r="G2331" s="274">
        <f t="shared" si="134"/>
        <v>3000000</v>
      </c>
      <c r="H2331" s="163" t="s">
        <v>1</v>
      </c>
      <c r="I2331" s="92"/>
      <c r="J2331" s="92"/>
      <c r="K2331" s="92"/>
      <c r="L2331" s="94" t="s">
        <v>140</v>
      </c>
      <c r="M2331" s="250" t="s">
        <v>124</v>
      </c>
      <c r="N2331" s="250" t="s">
        <v>1367</v>
      </c>
      <c r="O2331" s="94">
        <v>2</v>
      </c>
      <c r="P2331" s="94">
        <v>8</v>
      </c>
      <c r="Q2331" s="94">
        <v>6</v>
      </c>
      <c r="R2331" s="94">
        <v>1</v>
      </c>
    </row>
    <row r="2332" spans="1:18" ht="39.75" customHeight="1" x14ac:dyDescent="0.25">
      <c r="A2332" s="468" t="s">
        <v>1699</v>
      </c>
      <c r="B2332" s="468"/>
      <c r="C2332" s="131">
        <f>+G2332</f>
        <v>102000</v>
      </c>
      <c r="D2332" s="231" t="s">
        <v>1700</v>
      </c>
      <c r="E2332" s="252">
        <v>17</v>
      </c>
      <c r="F2332" s="340">
        <v>6000</v>
      </c>
      <c r="G2332" s="274">
        <f t="shared" si="134"/>
        <v>102000</v>
      </c>
      <c r="H2332" s="163" t="s">
        <v>1</v>
      </c>
      <c r="I2332" s="92"/>
      <c r="J2332" s="92"/>
      <c r="K2332" s="92"/>
      <c r="L2332" s="94" t="s">
        <v>140</v>
      </c>
      <c r="M2332" s="250" t="s">
        <v>124</v>
      </c>
      <c r="N2332" s="250" t="s">
        <v>1367</v>
      </c>
      <c r="O2332" s="94">
        <v>2</v>
      </c>
      <c r="P2332" s="94">
        <v>2</v>
      </c>
      <c r="Q2332" s="94">
        <v>2</v>
      </c>
      <c r="R2332" s="94">
        <v>1</v>
      </c>
    </row>
    <row r="2333" spans="1:18" ht="36.75" customHeight="1" x14ac:dyDescent="0.25">
      <c r="A2333" s="468" t="s">
        <v>1701</v>
      </c>
      <c r="B2333" s="468"/>
      <c r="C2333" s="131">
        <f>+G2333</f>
        <v>142500</v>
      </c>
      <c r="D2333" s="231" t="s">
        <v>44</v>
      </c>
      <c r="E2333" s="252">
        <v>150</v>
      </c>
      <c r="F2333" s="340">
        <v>950</v>
      </c>
      <c r="G2333" s="274">
        <f t="shared" si="134"/>
        <v>142500</v>
      </c>
      <c r="H2333" s="163" t="s">
        <v>1</v>
      </c>
      <c r="I2333" s="92"/>
      <c r="J2333" s="92"/>
      <c r="K2333" s="92"/>
      <c r="L2333" s="94" t="s">
        <v>140</v>
      </c>
      <c r="M2333" s="250" t="s">
        <v>124</v>
      </c>
      <c r="N2333" s="250" t="s">
        <v>1367</v>
      </c>
      <c r="O2333" s="94">
        <v>3</v>
      </c>
      <c r="P2333" s="94">
        <v>1</v>
      </c>
      <c r="Q2333" s="94">
        <v>1</v>
      </c>
      <c r="R2333" s="94">
        <v>1</v>
      </c>
    </row>
    <row r="2334" spans="1:18" ht="53.25" customHeight="1" x14ac:dyDescent="0.25">
      <c r="A2334" s="468" t="s">
        <v>1702</v>
      </c>
      <c r="B2334" s="468"/>
      <c r="C2334" s="525">
        <f>+SUM(F2334:F2335)</f>
        <v>180200</v>
      </c>
      <c r="D2334" s="231" t="s">
        <v>1703</v>
      </c>
      <c r="E2334" s="252">
        <v>15</v>
      </c>
      <c r="F2334" s="340">
        <v>180000</v>
      </c>
      <c r="G2334" s="274">
        <f t="shared" si="134"/>
        <v>2700000</v>
      </c>
      <c r="H2334" s="514" t="s">
        <v>1</v>
      </c>
      <c r="I2334" s="514"/>
      <c r="J2334" s="514"/>
      <c r="K2334" s="514"/>
      <c r="L2334" s="514" t="s">
        <v>140</v>
      </c>
      <c r="M2334" s="250" t="s">
        <v>124</v>
      </c>
      <c r="N2334" s="250" t="s">
        <v>1367</v>
      </c>
      <c r="O2334" s="94">
        <v>2</v>
      </c>
      <c r="P2334" s="94">
        <v>2</v>
      </c>
      <c r="Q2334" s="94">
        <v>1</v>
      </c>
      <c r="R2334" s="94">
        <v>1</v>
      </c>
    </row>
    <row r="2335" spans="1:18" ht="78.75" x14ac:dyDescent="0.25">
      <c r="A2335" s="468"/>
      <c r="B2335" s="468"/>
      <c r="C2335" s="525"/>
      <c r="D2335" s="231" t="s">
        <v>1704</v>
      </c>
      <c r="E2335" s="252">
        <v>1000</v>
      </c>
      <c r="F2335" s="340">
        <v>200</v>
      </c>
      <c r="G2335" s="274">
        <f t="shared" si="134"/>
        <v>200000</v>
      </c>
      <c r="H2335" s="514"/>
      <c r="I2335" s="514"/>
      <c r="J2335" s="514"/>
      <c r="K2335" s="514"/>
      <c r="L2335" s="514"/>
      <c r="M2335" s="250" t="s">
        <v>124</v>
      </c>
      <c r="N2335" s="250" t="s">
        <v>1367</v>
      </c>
      <c r="O2335" s="242">
        <v>2</v>
      </c>
      <c r="P2335" s="242">
        <v>2</v>
      </c>
      <c r="Q2335" s="242">
        <v>1</v>
      </c>
      <c r="R2335" s="242">
        <v>1</v>
      </c>
    </row>
    <row r="2336" spans="1:18" ht="45" customHeight="1" x14ac:dyDescent="0.25">
      <c r="A2336" s="468" t="s">
        <v>1705</v>
      </c>
      <c r="B2336" s="468"/>
      <c r="C2336" s="131">
        <f>+F2336</f>
        <v>300000</v>
      </c>
      <c r="D2336" s="231" t="s">
        <v>1568</v>
      </c>
      <c r="E2336" s="94">
        <v>2</v>
      </c>
      <c r="F2336" s="354">
        <v>300000</v>
      </c>
      <c r="G2336" s="274">
        <f t="shared" si="134"/>
        <v>600000</v>
      </c>
      <c r="H2336" s="163" t="s">
        <v>1</v>
      </c>
      <c r="I2336" s="92"/>
      <c r="J2336" s="92"/>
      <c r="K2336" s="92"/>
      <c r="L2336" s="94" t="s">
        <v>140</v>
      </c>
      <c r="M2336" s="250" t="s">
        <v>124</v>
      </c>
      <c r="N2336" s="250" t="s">
        <v>1367</v>
      </c>
      <c r="O2336" s="242">
        <v>2</v>
      </c>
      <c r="P2336" s="242">
        <v>2</v>
      </c>
      <c r="Q2336" s="242">
        <v>1</v>
      </c>
      <c r="R2336" s="242">
        <v>1</v>
      </c>
    </row>
    <row r="2337" spans="1:18" x14ac:dyDescent="0.25">
      <c r="A2337" s="202"/>
      <c r="B2337" s="202"/>
      <c r="C2337" s="202"/>
      <c r="D2337" s="230"/>
      <c r="E2337" s="202"/>
      <c r="F2337" s="202"/>
      <c r="G2337" s="202"/>
      <c r="H2337" s="202"/>
      <c r="I2337" s="202"/>
      <c r="J2337" s="202"/>
      <c r="K2337" s="202"/>
      <c r="L2337" s="202"/>
      <c r="M2337" s="202"/>
      <c r="N2337" s="202"/>
      <c r="O2337" s="202"/>
      <c r="P2337" s="202"/>
      <c r="Q2337" s="202"/>
      <c r="R2337" s="202"/>
    </row>
    <row r="2338" spans="1:18" ht="24" customHeight="1" x14ac:dyDescent="0.25">
      <c r="A2338" s="463" t="s">
        <v>1706</v>
      </c>
      <c r="B2338" s="463"/>
      <c r="C2338" s="463"/>
      <c r="D2338" s="463"/>
      <c r="E2338" s="463"/>
      <c r="F2338" s="463"/>
      <c r="G2338" s="463"/>
      <c r="H2338" s="463"/>
      <c r="I2338" s="463"/>
      <c r="J2338" s="463"/>
      <c r="K2338" s="463"/>
      <c r="L2338" s="463"/>
      <c r="M2338" s="463"/>
      <c r="N2338" s="463"/>
      <c r="O2338" s="463"/>
      <c r="P2338" s="463"/>
      <c r="Q2338" s="463"/>
      <c r="R2338" s="463"/>
    </row>
    <row r="2339" spans="1:18" ht="26.25" customHeight="1" x14ac:dyDescent="0.25">
      <c r="A2339" s="494" t="s">
        <v>1707</v>
      </c>
      <c r="B2339" s="494"/>
      <c r="C2339" s="495">
        <f>+SUM(G2339:G2340)</f>
        <v>2100000</v>
      </c>
      <c r="D2339" s="92" t="s">
        <v>1649</v>
      </c>
      <c r="E2339" s="94">
        <v>3</v>
      </c>
      <c r="F2339" s="354">
        <v>300000</v>
      </c>
      <c r="G2339" s="354">
        <f>+E2339*F2339</f>
        <v>900000</v>
      </c>
      <c r="H2339" s="514"/>
      <c r="I2339" s="514"/>
      <c r="J2339" s="514"/>
      <c r="K2339" s="514" t="s">
        <v>1</v>
      </c>
      <c r="L2339" s="521"/>
      <c r="M2339" s="250" t="s">
        <v>124</v>
      </c>
      <c r="N2339" s="250" t="s">
        <v>1367</v>
      </c>
      <c r="O2339" s="94">
        <v>2</v>
      </c>
      <c r="P2339" s="94">
        <v>2</v>
      </c>
      <c r="Q2339" s="94">
        <v>2</v>
      </c>
      <c r="R2339" s="94">
        <v>1</v>
      </c>
    </row>
    <row r="2340" spans="1:18" ht="26.25" customHeight="1" x14ac:dyDescent="0.25">
      <c r="A2340" s="494"/>
      <c r="B2340" s="494"/>
      <c r="C2340" s="495"/>
      <c r="D2340" s="92" t="s">
        <v>1650</v>
      </c>
      <c r="E2340" s="128">
        <v>12</v>
      </c>
      <c r="F2340" s="354">
        <v>100000</v>
      </c>
      <c r="G2340" s="354">
        <f t="shared" ref="G2340:G2348" si="135">+E2340*F2340</f>
        <v>1200000</v>
      </c>
      <c r="H2340" s="514"/>
      <c r="I2340" s="514"/>
      <c r="J2340" s="514"/>
      <c r="K2340" s="514"/>
      <c r="L2340" s="521"/>
      <c r="M2340" s="250" t="s">
        <v>124</v>
      </c>
      <c r="N2340" s="250" t="s">
        <v>1367</v>
      </c>
      <c r="O2340" s="94">
        <v>2</v>
      </c>
      <c r="P2340" s="94">
        <v>2</v>
      </c>
      <c r="Q2340" s="94">
        <v>2</v>
      </c>
      <c r="R2340" s="94">
        <v>1</v>
      </c>
    </row>
    <row r="2341" spans="1:18" ht="26.25" customHeight="1" x14ac:dyDescent="0.25">
      <c r="A2341" s="494" t="s">
        <v>1708</v>
      </c>
      <c r="B2341" s="494"/>
      <c r="C2341" s="495">
        <f>+SUM(G2341:G2342)</f>
        <v>10100000</v>
      </c>
      <c r="D2341" s="92" t="s">
        <v>1709</v>
      </c>
      <c r="E2341" s="94">
        <v>10</v>
      </c>
      <c r="F2341" s="354">
        <v>10000</v>
      </c>
      <c r="G2341" s="354">
        <f t="shared" si="135"/>
        <v>100000</v>
      </c>
      <c r="H2341" s="514"/>
      <c r="I2341" s="514"/>
      <c r="J2341" s="514"/>
      <c r="K2341" s="514" t="s">
        <v>1</v>
      </c>
      <c r="L2341" s="521"/>
      <c r="M2341" s="250" t="s">
        <v>124</v>
      </c>
      <c r="N2341" s="250" t="s">
        <v>1367</v>
      </c>
      <c r="O2341" s="94">
        <v>2</v>
      </c>
      <c r="P2341" s="94">
        <v>8</v>
      </c>
      <c r="Q2341" s="94">
        <v>7</v>
      </c>
      <c r="R2341" s="94">
        <v>6</v>
      </c>
    </row>
    <row r="2342" spans="1:18" ht="26.25" customHeight="1" x14ac:dyDescent="0.25">
      <c r="A2342" s="494"/>
      <c r="B2342" s="494"/>
      <c r="C2342" s="495"/>
      <c r="D2342" s="92" t="s">
        <v>1710</v>
      </c>
      <c r="E2342" s="94">
        <v>20000</v>
      </c>
      <c r="F2342" s="354">
        <v>500</v>
      </c>
      <c r="G2342" s="354">
        <f t="shared" si="135"/>
        <v>10000000</v>
      </c>
      <c r="H2342" s="514"/>
      <c r="I2342" s="514"/>
      <c r="J2342" s="514"/>
      <c r="K2342" s="514"/>
      <c r="L2342" s="521"/>
      <c r="M2342" s="250" t="s">
        <v>124</v>
      </c>
      <c r="N2342" s="250" t="s">
        <v>1367</v>
      </c>
      <c r="O2342" s="94">
        <v>2</v>
      </c>
      <c r="P2342" s="94">
        <v>2</v>
      </c>
      <c r="Q2342" s="94">
        <v>2</v>
      </c>
      <c r="R2342" s="94">
        <v>2</v>
      </c>
    </row>
    <row r="2343" spans="1:18" ht="32.25" customHeight="1" x14ac:dyDescent="0.25">
      <c r="A2343" s="494" t="s">
        <v>1711</v>
      </c>
      <c r="B2343" s="494"/>
      <c r="C2343" s="495">
        <f>+SUM(G2343:G2348)</f>
        <v>7750000</v>
      </c>
      <c r="D2343" s="92" t="s">
        <v>1712</v>
      </c>
      <c r="E2343" s="94">
        <v>1</v>
      </c>
      <c r="F2343" s="354">
        <v>2500000</v>
      </c>
      <c r="G2343" s="354">
        <f t="shared" si="135"/>
        <v>2500000</v>
      </c>
      <c r="H2343" s="514"/>
      <c r="I2343" s="514"/>
      <c r="J2343" s="514"/>
      <c r="K2343" s="514" t="s">
        <v>1</v>
      </c>
      <c r="L2343" s="521"/>
      <c r="M2343" s="250" t="s">
        <v>124</v>
      </c>
      <c r="N2343" s="250" t="s">
        <v>1367</v>
      </c>
      <c r="O2343" s="94">
        <v>2</v>
      </c>
      <c r="P2343" s="94">
        <v>2</v>
      </c>
      <c r="Q2343" s="94">
        <v>2</v>
      </c>
      <c r="R2343" s="94">
        <v>1</v>
      </c>
    </row>
    <row r="2344" spans="1:18" ht="32.25" customHeight="1" x14ac:dyDescent="0.25">
      <c r="A2344" s="494"/>
      <c r="B2344" s="494"/>
      <c r="C2344" s="495"/>
      <c r="D2344" s="231" t="s">
        <v>1713</v>
      </c>
      <c r="E2344" s="94">
        <v>1</v>
      </c>
      <c r="F2344" s="354">
        <v>500000</v>
      </c>
      <c r="G2344" s="354">
        <f t="shared" si="135"/>
        <v>500000</v>
      </c>
      <c r="H2344" s="514"/>
      <c r="I2344" s="514"/>
      <c r="J2344" s="514"/>
      <c r="K2344" s="514"/>
      <c r="L2344" s="521"/>
      <c r="M2344" s="250" t="s">
        <v>124</v>
      </c>
      <c r="N2344" s="250" t="s">
        <v>1367</v>
      </c>
      <c r="O2344" s="94">
        <v>2</v>
      </c>
      <c r="P2344" s="94">
        <v>2</v>
      </c>
      <c r="Q2344" s="94">
        <v>2</v>
      </c>
      <c r="R2344" s="94">
        <v>1</v>
      </c>
    </row>
    <row r="2345" spans="1:18" ht="32.25" customHeight="1" x14ac:dyDescent="0.25">
      <c r="A2345" s="494"/>
      <c r="B2345" s="494"/>
      <c r="C2345" s="495"/>
      <c r="D2345" s="231" t="s">
        <v>1714</v>
      </c>
      <c r="E2345" s="94">
        <v>100</v>
      </c>
      <c r="F2345" s="354">
        <v>1000</v>
      </c>
      <c r="G2345" s="354">
        <f t="shared" si="135"/>
        <v>100000</v>
      </c>
      <c r="H2345" s="514"/>
      <c r="I2345" s="514"/>
      <c r="J2345" s="514"/>
      <c r="K2345" s="514"/>
      <c r="L2345" s="521"/>
      <c r="M2345" s="250" t="s">
        <v>124</v>
      </c>
      <c r="N2345" s="250" t="s">
        <v>1367</v>
      </c>
      <c r="O2345" s="94">
        <v>3</v>
      </c>
      <c r="P2345" s="94">
        <v>1</v>
      </c>
      <c r="Q2345" s="94">
        <v>1</v>
      </c>
      <c r="R2345" s="94">
        <v>1</v>
      </c>
    </row>
    <row r="2346" spans="1:18" ht="32.25" customHeight="1" x14ac:dyDescent="0.25">
      <c r="A2346" s="494"/>
      <c r="B2346" s="494"/>
      <c r="C2346" s="495"/>
      <c r="D2346" s="231" t="s">
        <v>1715</v>
      </c>
      <c r="E2346" s="94">
        <v>1</v>
      </c>
      <c r="F2346" s="354">
        <v>150000</v>
      </c>
      <c r="G2346" s="354">
        <f t="shared" si="135"/>
        <v>150000</v>
      </c>
      <c r="H2346" s="514"/>
      <c r="I2346" s="514"/>
      <c r="J2346" s="514"/>
      <c r="K2346" s="514"/>
      <c r="L2346" s="521"/>
      <c r="M2346" s="250" t="s">
        <v>124</v>
      </c>
      <c r="N2346" s="250" t="s">
        <v>1367</v>
      </c>
      <c r="O2346" s="94">
        <v>2</v>
      </c>
      <c r="P2346" s="94">
        <v>8</v>
      </c>
      <c r="Q2346" s="94">
        <v>7</v>
      </c>
      <c r="R2346" s="94">
        <v>4</v>
      </c>
    </row>
    <row r="2347" spans="1:18" ht="32.25" customHeight="1" x14ac:dyDescent="0.25">
      <c r="A2347" s="494"/>
      <c r="B2347" s="494"/>
      <c r="C2347" s="495"/>
      <c r="D2347" s="198" t="s">
        <v>1716</v>
      </c>
      <c r="E2347" s="94">
        <v>50</v>
      </c>
      <c r="F2347" s="354">
        <v>50000</v>
      </c>
      <c r="G2347" s="354">
        <f t="shared" si="135"/>
        <v>2500000</v>
      </c>
      <c r="H2347" s="514"/>
      <c r="I2347" s="514"/>
      <c r="J2347" s="514"/>
      <c r="K2347" s="514"/>
      <c r="L2347" s="521"/>
      <c r="M2347" s="250" t="s">
        <v>124</v>
      </c>
      <c r="N2347" s="250" t="s">
        <v>1367</v>
      </c>
      <c r="O2347" s="94">
        <v>2</v>
      </c>
      <c r="P2347" s="94">
        <v>2</v>
      </c>
      <c r="Q2347" s="94">
        <v>2</v>
      </c>
      <c r="R2347" s="94">
        <v>1</v>
      </c>
    </row>
    <row r="2348" spans="1:18" ht="32.25" customHeight="1" x14ac:dyDescent="0.25">
      <c r="A2348" s="494"/>
      <c r="B2348" s="494"/>
      <c r="C2348" s="495"/>
      <c r="D2348" s="198" t="s">
        <v>1717</v>
      </c>
      <c r="E2348" s="94">
        <v>2000</v>
      </c>
      <c r="F2348" s="354">
        <v>1000</v>
      </c>
      <c r="G2348" s="354">
        <f t="shared" si="135"/>
        <v>2000000</v>
      </c>
      <c r="H2348" s="514"/>
      <c r="I2348" s="514"/>
      <c r="J2348" s="514"/>
      <c r="K2348" s="514"/>
      <c r="L2348" s="521"/>
      <c r="M2348" s="250" t="s">
        <v>124</v>
      </c>
      <c r="N2348" s="250" t="s">
        <v>1367</v>
      </c>
      <c r="O2348" s="94">
        <v>2</v>
      </c>
      <c r="P2348" s="94">
        <v>2</v>
      </c>
      <c r="Q2348" s="94">
        <v>2</v>
      </c>
      <c r="R2348" s="94">
        <v>1</v>
      </c>
    </row>
    <row r="2349" spans="1:18" x14ac:dyDescent="0.25">
      <c r="A2349" s="202"/>
      <c r="B2349" s="202"/>
      <c r="C2349" s="1008"/>
      <c r="D2349" s="230"/>
      <c r="E2349" s="202"/>
      <c r="F2349" s="209"/>
      <c r="G2349" s="209"/>
      <c r="H2349" s="209"/>
      <c r="I2349" s="209"/>
      <c r="J2349" s="209"/>
      <c r="K2349" s="1009"/>
      <c r="L2349" s="202"/>
      <c r="M2349" s="202"/>
      <c r="N2349" s="202"/>
      <c r="O2349" s="202"/>
      <c r="P2349" s="202"/>
      <c r="Q2349" s="202"/>
      <c r="R2349" s="202"/>
    </row>
    <row r="2350" spans="1:18" x14ac:dyDescent="0.25">
      <c r="A2350" s="831" t="s">
        <v>435</v>
      </c>
      <c r="B2350" s="202"/>
      <c r="C2350" s="1008"/>
      <c r="D2350" s="230"/>
      <c r="E2350" s="202"/>
      <c r="F2350" s="209"/>
      <c r="G2350" s="209"/>
      <c r="H2350" s="209"/>
      <c r="I2350" s="209"/>
      <c r="J2350" s="209"/>
      <c r="K2350" s="1009"/>
      <c r="L2350" s="202"/>
      <c r="M2350" s="202"/>
      <c r="N2350" s="202"/>
      <c r="O2350" s="202"/>
      <c r="P2350" s="202"/>
      <c r="Q2350" s="202"/>
      <c r="R2350" s="202"/>
    </row>
    <row r="2351" spans="1:18" x14ac:dyDescent="0.25">
      <c r="A2351" s="463" t="s">
        <v>121</v>
      </c>
      <c r="B2351" s="463" t="s">
        <v>12</v>
      </c>
      <c r="C2351" s="463"/>
      <c r="D2351" s="464" t="s">
        <v>13</v>
      </c>
      <c r="E2351" s="464" t="s">
        <v>14</v>
      </c>
      <c r="F2351" s="464" t="s">
        <v>15</v>
      </c>
      <c r="G2351" s="464" t="s">
        <v>16</v>
      </c>
      <c r="H2351" s="464" t="s">
        <v>17</v>
      </c>
      <c r="I2351" s="464"/>
      <c r="J2351" s="464"/>
      <c r="K2351" s="464"/>
      <c r="L2351" s="463" t="s">
        <v>18</v>
      </c>
      <c r="M2351" s="463" t="s">
        <v>19</v>
      </c>
      <c r="N2351" s="463"/>
      <c r="O2351" s="463"/>
      <c r="P2351" s="463"/>
      <c r="Q2351" s="463"/>
      <c r="R2351" s="463"/>
    </row>
    <row r="2352" spans="1:18" ht="23.25" customHeight="1" x14ac:dyDescent="0.25">
      <c r="A2352" s="463"/>
      <c r="B2352" s="463"/>
      <c r="C2352" s="463"/>
      <c r="D2352" s="464"/>
      <c r="E2352" s="464"/>
      <c r="F2352" s="464"/>
      <c r="G2352" s="464"/>
      <c r="H2352" s="90" t="s">
        <v>20</v>
      </c>
      <c r="I2352" s="90" t="s">
        <v>37</v>
      </c>
      <c r="J2352" s="90" t="s">
        <v>21</v>
      </c>
      <c r="K2352" s="90" t="s">
        <v>22</v>
      </c>
      <c r="L2352" s="463"/>
      <c r="M2352" s="463"/>
      <c r="N2352" s="463"/>
      <c r="O2352" s="463"/>
      <c r="P2352" s="463"/>
      <c r="Q2352" s="463"/>
      <c r="R2352" s="463"/>
    </row>
    <row r="2353" spans="1:18" ht="43.5" customHeight="1" x14ac:dyDescent="0.25">
      <c r="A2353" s="420" t="s">
        <v>1718</v>
      </c>
      <c r="B2353" s="461" t="s">
        <v>1719</v>
      </c>
      <c r="C2353" s="461"/>
      <c r="D2353" s="124" t="s">
        <v>1720</v>
      </c>
      <c r="E2353" s="94"/>
      <c r="F2353" s="94">
        <v>2020</v>
      </c>
      <c r="G2353" s="94"/>
      <c r="H2353" s="242" t="s">
        <v>1</v>
      </c>
      <c r="I2353" s="242" t="s">
        <v>1</v>
      </c>
      <c r="J2353" s="242" t="s">
        <v>1</v>
      </c>
      <c r="K2353" s="94" t="s">
        <v>1</v>
      </c>
      <c r="L2353" s="61">
        <f>+SUM(C2358:C2382)</f>
        <v>17654000</v>
      </c>
      <c r="M2353" s="462"/>
      <c r="N2353" s="462"/>
      <c r="O2353" s="462"/>
      <c r="P2353" s="462"/>
      <c r="Q2353" s="462"/>
      <c r="R2353" s="462"/>
    </row>
    <row r="2354" spans="1:18" x14ac:dyDescent="0.25">
      <c r="A2354" s="420"/>
      <c r="B2354" s="124"/>
      <c r="C2354" s="124"/>
      <c r="D2354" s="124"/>
      <c r="E2354" s="94"/>
      <c r="F2354" s="94"/>
      <c r="G2354" s="94"/>
      <c r="H2354" s="242"/>
      <c r="I2354" s="242"/>
      <c r="J2354" s="242"/>
      <c r="K2354" s="94"/>
      <c r="L2354" s="105"/>
      <c r="M2354" s="149"/>
      <c r="N2354" s="149"/>
      <c r="O2354" s="149"/>
      <c r="P2354" s="149"/>
      <c r="Q2354" s="149"/>
      <c r="R2354" s="149"/>
    </row>
    <row r="2355" spans="1:18" x14ac:dyDescent="0.25">
      <c r="A2355" s="831" t="s">
        <v>165</v>
      </c>
      <c r="B2355" s="402"/>
      <c r="C2355" s="402"/>
      <c r="D2355" s="939"/>
      <c r="E2355" s="402"/>
      <c r="F2355" s="402"/>
      <c r="G2355" s="402"/>
      <c r="H2355" s="402"/>
      <c r="I2355" s="402"/>
      <c r="J2355" s="402"/>
      <c r="K2355" s="402"/>
      <c r="L2355" s="402"/>
      <c r="M2355" s="402"/>
      <c r="N2355" s="402"/>
      <c r="O2355" s="402"/>
      <c r="P2355" s="402"/>
      <c r="Q2355" s="402"/>
      <c r="R2355" s="402"/>
    </row>
    <row r="2356" spans="1:18" x14ac:dyDescent="0.25">
      <c r="A2356" s="463" t="s">
        <v>27</v>
      </c>
      <c r="B2356" s="463"/>
      <c r="C2356" s="464" t="s">
        <v>28</v>
      </c>
      <c r="D2356" s="464" t="s">
        <v>29</v>
      </c>
      <c r="E2356" s="464"/>
      <c r="F2356" s="464"/>
      <c r="G2356" s="464"/>
      <c r="H2356" s="464" t="s">
        <v>30</v>
      </c>
      <c r="I2356" s="464"/>
      <c r="J2356" s="464"/>
      <c r="K2356" s="464"/>
      <c r="L2356" s="463" t="s">
        <v>31</v>
      </c>
      <c r="M2356" s="464" t="s">
        <v>32</v>
      </c>
      <c r="N2356" s="464"/>
      <c r="O2356" s="464"/>
      <c r="P2356" s="464"/>
      <c r="Q2356" s="464"/>
      <c r="R2356" s="464"/>
    </row>
    <row r="2357" spans="1:18" ht="45" x14ac:dyDescent="0.25">
      <c r="A2357" s="463"/>
      <c r="B2357" s="463"/>
      <c r="C2357" s="464"/>
      <c r="D2357" s="90" t="s">
        <v>33</v>
      </c>
      <c r="E2357" s="90" t="s">
        <v>34</v>
      </c>
      <c r="F2357" s="90" t="s">
        <v>35</v>
      </c>
      <c r="G2357" s="90" t="s">
        <v>36</v>
      </c>
      <c r="H2357" s="90" t="s">
        <v>20</v>
      </c>
      <c r="I2357" s="90" t="s">
        <v>37</v>
      </c>
      <c r="J2357" s="90" t="s">
        <v>21</v>
      </c>
      <c r="K2357" s="90" t="s">
        <v>22</v>
      </c>
      <c r="L2357" s="463"/>
      <c r="M2357" s="140" t="s">
        <v>38</v>
      </c>
      <c r="N2357" s="140" t="s">
        <v>39</v>
      </c>
      <c r="O2357" s="140" t="s">
        <v>40</v>
      </c>
      <c r="P2357" s="140" t="s">
        <v>41</v>
      </c>
      <c r="Q2357" s="140" t="s">
        <v>42</v>
      </c>
      <c r="R2357" s="140" t="s">
        <v>43</v>
      </c>
    </row>
    <row r="2358" spans="1:18" ht="42" customHeight="1" x14ac:dyDescent="0.25">
      <c r="A2358" s="494" t="s">
        <v>1721</v>
      </c>
      <c r="B2358" s="494"/>
      <c r="C2358" s="96">
        <f>+SUM(G2358)</f>
        <v>500000</v>
      </c>
      <c r="D2358" s="92" t="s">
        <v>1722</v>
      </c>
      <c r="E2358" s="182">
        <v>1</v>
      </c>
      <c r="F2358" s="354">
        <v>500000</v>
      </c>
      <c r="G2358" s="354">
        <f t="shared" ref="G2358:G2382" si="136">+F2358*E2358</f>
        <v>500000</v>
      </c>
      <c r="H2358" s="94"/>
      <c r="I2358" s="94" t="s">
        <v>1</v>
      </c>
      <c r="J2358" s="94"/>
      <c r="K2358" s="94" t="s">
        <v>1</v>
      </c>
      <c r="L2358" s="94" t="s">
        <v>140</v>
      </c>
      <c r="M2358" s="250" t="s">
        <v>124</v>
      </c>
      <c r="N2358" s="250" t="s">
        <v>1367</v>
      </c>
      <c r="O2358" s="94">
        <v>2</v>
      </c>
      <c r="P2358" s="94">
        <v>8</v>
      </c>
      <c r="Q2358" s="94">
        <v>6</v>
      </c>
      <c r="R2358" s="94">
        <v>1</v>
      </c>
    </row>
    <row r="2359" spans="1:18" ht="36" customHeight="1" x14ac:dyDescent="0.25">
      <c r="A2359" s="494" t="s">
        <v>1723</v>
      </c>
      <c r="B2359" s="494"/>
      <c r="C2359" s="96">
        <f t="shared" ref="C2359:C2382" si="137">+SUM(G2359)</f>
        <v>400000</v>
      </c>
      <c r="D2359" s="92" t="s">
        <v>1722</v>
      </c>
      <c r="E2359" s="94">
        <v>1</v>
      </c>
      <c r="F2359" s="354">
        <v>400000</v>
      </c>
      <c r="G2359" s="354">
        <f t="shared" si="136"/>
        <v>400000</v>
      </c>
      <c r="H2359" s="94"/>
      <c r="I2359" s="94"/>
      <c r="J2359" s="94"/>
      <c r="K2359" s="94" t="s">
        <v>1</v>
      </c>
      <c r="L2359" s="94" t="s">
        <v>140</v>
      </c>
      <c r="M2359" s="250" t="s">
        <v>124</v>
      </c>
      <c r="N2359" s="250" t="s">
        <v>1367</v>
      </c>
      <c r="O2359" s="94">
        <v>2</v>
      </c>
      <c r="P2359" s="94">
        <v>8</v>
      </c>
      <c r="Q2359" s="94">
        <v>6</v>
      </c>
      <c r="R2359" s="94">
        <v>1</v>
      </c>
    </row>
    <row r="2360" spans="1:18" ht="33" customHeight="1" x14ac:dyDescent="0.25">
      <c r="A2360" s="494" t="s">
        <v>1724</v>
      </c>
      <c r="B2360" s="494"/>
      <c r="C2360" s="96">
        <f t="shared" si="137"/>
        <v>500000</v>
      </c>
      <c r="D2360" s="92" t="s">
        <v>1722</v>
      </c>
      <c r="E2360" s="94">
        <v>1</v>
      </c>
      <c r="F2360" s="354">
        <v>500000</v>
      </c>
      <c r="G2360" s="354">
        <f t="shared" si="136"/>
        <v>500000</v>
      </c>
      <c r="H2360" s="94"/>
      <c r="I2360" s="94" t="s">
        <v>1</v>
      </c>
      <c r="J2360" s="94"/>
      <c r="K2360" s="94"/>
      <c r="L2360" s="94" t="s">
        <v>140</v>
      </c>
      <c r="M2360" s="250" t="s">
        <v>124</v>
      </c>
      <c r="N2360" s="250" t="s">
        <v>1367</v>
      </c>
      <c r="O2360" s="94">
        <v>2</v>
      </c>
      <c r="P2360" s="94">
        <v>8</v>
      </c>
      <c r="Q2360" s="94">
        <v>6</v>
      </c>
      <c r="R2360" s="94">
        <v>1</v>
      </c>
    </row>
    <row r="2361" spans="1:18" ht="33.75" customHeight="1" x14ac:dyDescent="0.25">
      <c r="A2361" s="494" t="s">
        <v>1725</v>
      </c>
      <c r="B2361" s="494"/>
      <c r="C2361" s="96">
        <f t="shared" si="137"/>
        <v>1200000</v>
      </c>
      <c r="D2361" s="92" t="s">
        <v>1726</v>
      </c>
      <c r="E2361" s="94">
        <v>2</v>
      </c>
      <c r="F2361" s="354">
        <v>600000</v>
      </c>
      <c r="G2361" s="354">
        <f t="shared" si="136"/>
        <v>1200000</v>
      </c>
      <c r="H2361" s="94"/>
      <c r="I2361" s="94" t="s">
        <v>1</v>
      </c>
      <c r="J2361" s="94"/>
      <c r="K2361" s="94" t="s">
        <v>1</v>
      </c>
      <c r="L2361" s="94" t="s">
        <v>140</v>
      </c>
      <c r="M2361" s="250" t="s">
        <v>124</v>
      </c>
      <c r="N2361" s="250" t="s">
        <v>1367</v>
      </c>
      <c r="O2361" s="94">
        <v>2</v>
      </c>
      <c r="P2361" s="94">
        <v>2</v>
      </c>
      <c r="Q2361" s="94">
        <v>2</v>
      </c>
      <c r="R2361" s="94">
        <v>1</v>
      </c>
    </row>
    <row r="2362" spans="1:18" ht="33.75" customHeight="1" x14ac:dyDescent="0.25">
      <c r="A2362" s="494" t="s">
        <v>1727</v>
      </c>
      <c r="B2362" s="494"/>
      <c r="C2362" s="96">
        <f>+SUM(G2362)</f>
        <v>2500000</v>
      </c>
      <c r="D2362" s="92" t="s">
        <v>1728</v>
      </c>
      <c r="E2362" s="94">
        <v>1</v>
      </c>
      <c r="F2362" s="354">
        <v>2500000</v>
      </c>
      <c r="G2362" s="354">
        <f t="shared" si="136"/>
        <v>2500000</v>
      </c>
      <c r="H2362" s="94"/>
      <c r="I2362" s="94" t="s">
        <v>1</v>
      </c>
      <c r="J2362" s="94"/>
      <c r="K2362" s="94"/>
      <c r="L2362" s="94"/>
      <c r="M2362" s="250" t="s">
        <v>124</v>
      </c>
      <c r="N2362" s="250" t="s">
        <v>1367</v>
      </c>
      <c r="O2362" s="94">
        <v>2</v>
      </c>
      <c r="P2362" s="94">
        <v>8</v>
      </c>
      <c r="Q2362" s="94">
        <v>6</v>
      </c>
      <c r="R2362" s="94">
        <v>1</v>
      </c>
    </row>
    <row r="2363" spans="1:18" ht="40.5" customHeight="1" x14ac:dyDescent="0.25">
      <c r="A2363" s="494" t="s">
        <v>1729</v>
      </c>
      <c r="B2363" s="494"/>
      <c r="C2363" s="495">
        <f>+SUM(G2363)</f>
        <v>10000</v>
      </c>
      <c r="D2363" s="124" t="s">
        <v>227</v>
      </c>
      <c r="E2363" s="94">
        <v>1</v>
      </c>
      <c r="F2363" s="354">
        <v>10000</v>
      </c>
      <c r="G2363" s="354">
        <f t="shared" si="136"/>
        <v>10000</v>
      </c>
      <c r="H2363" s="521" t="s">
        <v>1</v>
      </c>
      <c r="I2363" s="521" t="s">
        <v>1</v>
      </c>
      <c r="J2363" s="521" t="s">
        <v>1</v>
      </c>
      <c r="K2363" s="521"/>
      <c r="L2363" s="521" t="s">
        <v>140</v>
      </c>
      <c r="M2363" s="250" t="s">
        <v>124</v>
      </c>
      <c r="N2363" s="250" t="s">
        <v>1367</v>
      </c>
      <c r="O2363" s="94">
        <v>2</v>
      </c>
      <c r="P2363" s="94">
        <v>2</v>
      </c>
      <c r="Q2363" s="94">
        <v>2</v>
      </c>
      <c r="R2363" s="94">
        <v>1</v>
      </c>
    </row>
    <row r="2364" spans="1:18" ht="40.5" customHeight="1" x14ac:dyDescent="0.25">
      <c r="A2364" s="494"/>
      <c r="B2364" s="494"/>
      <c r="C2364" s="495"/>
      <c r="D2364" s="126" t="s">
        <v>81</v>
      </c>
      <c r="E2364" s="128">
        <v>30</v>
      </c>
      <c r="F2364" s="354">
        <v>450</v>
      </c>
      <c r="G2364" s="354">
        <f t="shared" si="136"/>
        <v>13500</v>
      </c>
      <c r="H2364" s="521"/>
      <c r="I2364" s="521"/>
      <c r="J2364" s="521"/>
      <c r="K2364" s="521"/>
      <c r="L2364" s="521"/>
      <c r="M2364" s="250" t="s">
        <v>124</v>
      </c>
      <c r="N2364" s="250" t="s">
        <v>1367</v>
      </c>
      <c r="O2364" s="94">
        <v>3</v>
      </c>
      <c r="P2364" s="94">
        <v>1</v>
      </c>
      <c r="Q2364" s="94">
        <v>1</v>
      </c>
      <c r="R2364" s="94">
        <v>1</v>
      </c>
    </row>
    <row r="2365" spans="1:18" ht="40.5" customHeight="1" x14ac:dyDescent="0.25">
      <c r="A2365" s="494"/>
      <c r="B2365" s="494"/>
      <c r="C2365" s="495"/>
      <c r="D2365" s="126" t="s">
        <v>1730</v>
      </c>
      <c r="E2365" s="128">
        <v>4</v>
      </c>
      <c r="F2365" s="354">
        <v>2700</v>
      </c>
      <c r="G2365" s="354">
        <f t="shared" si="136"/>
        <v>10800</v>
      </c>
      <c r="H2365" s="521"/>
      <c r="I2365" s="521"/>
      <c r="J2365" s="521"/>
      <c r="K2365" s="521"/>
      <c r="L2365" s="521"/>
      <c r="M2365" s="250" t="s">
        <v>124</v>
      </c>
      <c r="N2365" s="250" t="s">
        <v>1367</v>
      </c>
      <c r="O2365" s="94">
        <v>2</v>
      </c>
      <c r="P2365" s="94">
        <v>3</v>
      </c>
      <c r="Q2365" s="94">
        <v>1</v>
      </c>
      <c r="R2365" s="94">
        <v>1</v>
      </c>
    </row>
    <row r="2366" spans="1:18" ht="40.5" customHeight="1" x14ac:dyDescent="0.25">
      <c r="A2366" s="494"/>
      <c r="B2366" s="494"/>
      <c r="C2366" s="495"/>
      <c r="D2366" s="126" t="s">
        <v>1731</v>
      </c>
      <c r="E2366" s="128">
        <v>4</v>
      </c>
      <c r="F2366" s="354">
        <v>1500</v>
      </c>
      <c r="G2366" s="354">
        <f t="shared" si="136"/>
        <v>6000</v>
      </c>
      <c r="H2366" s="521"/>
      <c r="I2366" s="521"/>
      <c r="J2366" s="521"/>
      <c r="K2366" s="521"/>
      <c r="L2366" s="521"/>
      <c r="M2366" s="250" t="s">
        <v>124</v>
      </c>
      <c r="N2366" s="250" t="s">
        <v>1367</v>
      </c>
      <c r="O2366" s="94">
        <v>2</v>
      </c>
      <c r="P2366" s="94">
        <v>3</v>
      </c>
      <c r="Q2366" s="94">
        <v>1</v>
      </c>
      <c r="R2366" s="94">
        <v>1</v>
      </c>
    </row>
    <row r="2367" spans="1:18" ht="40.5" customHeight="1" x14ac:dyDescent="0.25">
      <c r="A2367" s="494"/>
      <c r="B2367" s="494"/>
      <c r="C2367" s="495"/>
      <c r="D2367" s="126" t="s">
        <v>1732</v>
      </c>
      <c r="E2367" s="128">
        <v>12</v>
      </c>
      <c r="F2367" s="354">
        <v>1800</v>
      </c>
      <c r="G2367" s="354">
        <f t="shared" si="136"/>
        <v>21600</v>
      </c>
      <c r="H2367" s="521"/>
      <c r="I2367" s="521"/>
      <c r="J2367" s="521"/>
      <c r="K2367" s="521"/>
      <c r="L2367" s="521"/>
      <c r="M2367" s="250" t="s">
        <v>124</v>
      </c>
      <c r="N2367" s="250" t="s">
        <v>1367</v>
      </c>
      <c r="O2367" s="94">
        <v>2</v>
      </c>
      <c r="P2367" s="94">
        <v>3</v>
      </c>
      <c r="Q2367" s="94">
        <v>1</v>
      </c>
      <c r="R2367" s="94">
        <v>1</v>
      </c>
    </row>
    <row r="2368" spans="1:18" ht="36.75" customHeight="1" x14ac:dyDescent="0.25">
      <c r="A2368" s="494"/>
      <c r="B2368" s="494"/>
      <c r="C2368" s="495"/>
      <c r="D2368" s="126" t="s">
        <v>85</v>
      </c>
      <c r="E2368" s="128">
        <v>60</v>
      </c>
      <c r="F2368" s="354">
        <v>250</v>
      </c>
      <c r="G2368" s="354">
        <f t="shared" si="136"/>
        <v>15000</v>
      </c>
      <c r="H2368" s="521"/>
      <c r="I2368" s="521"/>
      <c r="J2368" s="521"/>
      <c r="K2368" s="521"/>
      <c r="L2368" s="521"/>
      <c r="M2368" s="250" t="s">
        <v>124</v>
      </c>
      <c r="N2368" s="250" t="s">
        <v>1367</v>
      </c>
      <c r="O2368" s="94">
        <v>3</v>
      </c>
      <c r="P2368" s="94">
        <v>7</v>
      </c>
      <c r="Q2368" s="94">
        <v>1</v>
      </c>
      <c r="R2368" s="94">
        <v>2</v>
      </c>
    </row>
    <row r="2369" spans="1:18" ht="36.75" customHeight="1" x14ac:dyDescent="0.25">
      <c r="A2369" s="494" t="s">
        <v>1733</v>
      </c>
      <c r="B2369" s="494"/>
      <c r="C2369" s="495">
        <f>+SUM(G2369:G2370)</f>
        <v>191250</v>
      </c>
      <c r="D2369" s="126" t="s">
        <v>1734</v>
      </c>
      <c r="E2369" s="128">
        <v>1</v>
      </c>
      <c r="F2369" s="354">
        <v>180000</v>
      </c>
      <c r="G2369" s="354">
        <f t="shared" si="136"/>
        <v>180000</v>
      </c>
      <c r="H2369" s="612" t="s">
        <v>1</v>
      </c>
      <c r="I2369" s="612"/>
      <c r="J2369" s="612"/>
      <c r="K2369" s="612"/>
      <c r="L2369" s="521"/>
      <c r="M2369" s="250" t="s">
        <v>124</v>
      </c>
      <c r="N2369" s="250" t="s">
        <v>1367</v>
      </c>
      <c r="O2369" s="94">
        <v>2</v>
      </c>
      <c r="P2369" s="94">
        <v>5</v>
      </c>
      <c r="Q2369" s="94">
        <v>1</v>
      </c>
      <c r="R2369" s="94">
        <v>2</v>
      </c>
    </row>
    <row r="2370" spans="1:18" ht="36.75" customHeight="1" x14ac:dyDescent="0.25">
      <c r="A2370" s="494"/>
      <c r="B2370" s="494"/>
      <c r="C2370" s="495"/>
      <c r="D2370" s="126" t="s">
        <v>227</v>
      </c>
      <c r="E2370" s="128">
        <v>50</v>
      </c>
      <c r="F2370" s="354">
        <v>225</v>
      </c>
      <c r="G2370" s="354">
        <f t="shared" si="136"/>
        <v>11250</v>
      </c>
      <c r="H2370" s="612"/>
      <c r="I2370" s="612"/>
      <c r="J2370" s="612"/>
      <c r="K2370" s="612"/>
      <c r="L2370" s="521"/>
      <c r="M2370" s="250" t="s">
        <v>124</v>
      </c>
      <c r="N2370" s="250" t="s">
        <v>1367</v>
      </c>
      <c r="O2370" s="94">
        <v>2</v>
      </c>
      <c r="P2370" s="94">
        <v>2</v>
      </c>
      <c r="Q2370" s="94">
        <v>2</v>
      </c>
      <c r="R2370" s="94">
        <v>1</v>
      </c>
    </row>
    <row r="2371" spans="1:18" ht="36.75" customHeight="1" x14ac:dyDescent="0.25">
      <c r="A2371" s="494" t="s">
        <v>1735</v>
      </c>
      <c r="B2371" s="494"/>
      <c r="C2371" s="495">
        <f>+SUM(G2371:G2372)</f>
        <v>33750</v>
      </c>
      <c r="D2371" s="126" t="s">
        <v>81</v>
      </c>
      <c r="E2371" s="128">
        <v>50</v>
      </c>
      <c r="F2371" s="354">
        <v>450</v>
      </c>
      <c r="G2371" s="354">
        <f t="shared" si="136"/>
        <v>22500</v>
      </c>
      <c r="H2371" s="612"/>
      <c r="I2371" s="612"/>
      <c r="J2371" s="612" t="s">
        <v>1</v>
      </c>
      <c r="K2371" s="612"/>
      <c r="L2371" s="521"/>
      <c r="M2371" s="250" t="s">
        <v>124</v>
      </c>
      <c r="N2371" s="250" t="s">
        <v>1367</v>
      </c>
      <c r="O2371" s="94">
        <v>3</v>
      </c>
      <c r="P2371" s="94">
        <v>1</v>
      </c>
      <c r="Q2371" s="94">
        <v>1</v>
      </c>
      <c r="R2371" s="94">
        <v>1</v>
      </c>
    </row>
    <row r="2372" spans="1:18" ht="36.75" customHeight="1" x14ac:dyDescent="0.25">
      <c r="A2372" s="494"/>
      <c r="B2372" s="494"/>
      <c r="C2372" s="495"/>
      <c r="D2372" s="126" t="s">
        <v>1098</v>
      </c>
      <c r="E2372" s="128">
        <v>50</v>
      </c>
      <c r="F2372" s="354">
        <v>225</v>
      </c>
      <c r="G2372" s="354">
        <f t="shared" si="136"/>
        <v>11250</v>
      </c>
      <c r="H2372" s="612"/>
      <c r="I2372" s="612"/>
      <c r="J2372" s="612"/>
      <c r="K2372" s="612"/>
      <c r="L2372" s="521"/>
      <c r="M2372" s="250" t="s">
        <v>124</v>
      </c>
      <c r="N2372" s="250" t="s">
        <v>1367</v>
      </c>
      <c r="O2372" s="94">
        <v>2</v>
      </c>
      <c r="P2372" s="94">
        <v>2</v>
      </c>
      <c r="Q2372" s="94">
        <v>2</v>
      </c>
      <c r="R2372" s="94">
        <v>1</v>
      </c>
    </row>
    <row r="2373" spans="1:18" ht="36" customHeight="1" x14ac:dyDescent="0.25">
      <c r="A2373" s="494" t="s">
        <v>1736</v>
      </c>
      <c r="B2373" s="494"/>
      <c r="C2373" s="96">
        <f t="shared" si="137"/>
        <v>5000000</v>
      </c>
      <c r="D2373" s="92" t="s">
        <v>1737</v>
      </c>
      <c r="E2373" s="94">
        <v>1</v>
      </c>
      <c r="F2373" s="354">
        <v>5000000</v>
      </c>
      <c r="G2373" s="354">
        <f t="shared" si="136"/>
        <v>5000000</v>
      </c>
      <c r="H2373" s="94" t="s">
        <v>1</v>
      </c>
      <c r="I2373" s="94"/>
      <c r="J2373" s="94" t="s">
        <v>1</v>
      </c>
      <c r="K2373" s="94"/>
      <c r="L2373" s="94" t="s">
        <v>140</v>
      </c>
      <c r="M2373" s="250" t="s">
        <v>124</v>
      </c>
      <c r="N2373" s="250" t="s">
        <v>1367</v>
      </c>
      <c r="O2373" s="94">
        <v>2</v>
      </c>
      <c r="P2373" s="94">
        <v>8</v>
      </c>
      <c r="Q2373" s="94">
        <v>6</v>
      </c>
      <c r="R2373" s="94">
        <v>1</v>
      </c>
    </row>
    <row r="2374" spans="1:18" ht="36" customHeight="1" x14ac:dyDescent="0.25">
      <c r="A2374" s="494" t="s">
        <v>1738</v>
      </c>
      <c r="B2374" s="494"/>
      <c r="C2374" s="495">
        <f>+SUM(G2374:G2375)</f>
        <v>34500</v>
      </c>
      <c r="D2374" s="92" t="s">
        <v>1533</v>
      </c>
      <c r="E2374" s="94">
        <v>30</v>
      </c>
      <c r="F2374" s="354">
        <v>950</v>
      </c>
      <c r="G2374" s="354">
        <f t="shared" si="136"/>
        <v>28500</v>
      </c>
      <c r="H2374" s="94"/>
      <c r="I2374" s="94"/>
      <c r="J2374" s="94"/>
      <c r="K2374" s="94"/>
      <c r="L2374" s="94"/>
      <c r="M2374" s="250" t="s">
        <v>124</v>
      </c>
      <c r="N2374" s="250" t="s">
        <v>1367</v>
      </c>
      <c r="O2374" s="94">
        <v>3</v>
      </c>
      <c r="P2374" s="94">
        <v>1</v>
      </c>
      <c r="Q2374" s="94">
        <v>1</v>
      </c>
      <c r="R2374" s="94">
        <v>1</v>
      </c>
    </row>
    <row r="2375" spans="1:18" ht="36" customHeight="1" x14ac:dyDescent="0.25">
      <c r="A2375" s="494"/>
      <c r="B2375" s="494"/>
      <c r="C2375" s="495"/>
      <c r="D2375" s="92" t="s">
        <v>1739</v>
      </c>
      <c r="E2375" s="94">
        <v>30</v>
      </c>
      <c r="F2375" s="354">
        <v>200</v>
      </c>
      <c r="G2375" s="354">
        <f t="shared" si="136"/>
        <v>6000</v>
      </c>
      <c r="H2375" s="94" t="s">
        <v>1</v>
      </c>
      <c r="I2375" s="94" t="s">
        <v>1</v>
      </c>
      <c r="J2375" s="94"/>
      <c r="K2375" s="94"/>
      <c r="L2375" s="94" t="s">
        <v>140</v>
      </c>
      <c r="M2375" s="250" t="s">
        <v>124</v>
      </c>
      <c r="N2375" s="250" t="s">
        <v>1367</v>
      </c>
      <c r="O2375" s="94">
        <v>3</v>
      </c>
      <c r="P2375" s="94">
        <v>1</v>
      </c>
      <c r="Q2375" s="94">
        <v>1</v>
      </c>
      <c r="R2375" s="94">
        <v>1</v>
      </c>
    </row>
    <row r="2376" spans="1:18" ht="36" customHeight="1" x14ac:dyDescent="0.25">
      <c r="A2376" s="494" t="s">
        <v>1740</v>
      </c>
      <c r="B2376" s="494"/>
      <c r="C2376" s="96">
        <f t="shared" si="137"/>
        <v>150000</v>
      </c>
      <c r="D2376" s="92" t="s">
        <v>1741</v>
      </c>
      <c r="E2376" s="94">
        <v>30</v>
      </c>
      <c r="F2376" s="354">
        <v>5000</v>
      </c>
      <c r="G2376" s="354">
        <f t="shared" si="136"/>
        <v>150000</v>
      </c>
      <c r="H2376" s="94"/>
      <c r="I2376" s="94" t="s">
        <v>1</v>
      </c>
      <c r="J2376" s="94"/>
      <c r="K2376" s="94"/>
      <c r="L2376" s="94" t="s">
        <v>140</v>
      </c>
      <c r="M2376" s="250" t="s">
        <v>124</v>
      </c>
      <c r="N2376" s="250" t="s">
        <v>1367</v>
      </c>
      <c r="O2376" s="94">
        <v>2</v>
      </c>
      <c r="P2376" s="94">
        <v>8</v>
      </c>
      <c r="Q2376" s="94">
        <v>6</v>
      </c>
      <c r="R2376" s="94">
        <v>1</v>
      </c>
    </row>
    <row r="2377" spans="1:18" ht="36" customHeight="1" x14ac:dyDescent="0.25">
      <c r="A2377" s="494" t="s">
        <v>1742</v>
      </c>
      <c r="B2377" s="494"/>
      <c r="C2377" s="495">
        <f>+SUM(G2377:G2378)</f>
        <v>34500</v>
      </c>
      <c r="D2377" s="92" t="s">
        <v>1533</v>
      </c>
      <c r="E2377" s="94">
        <v>30</v>
      </c>
      <c r="F2377" s="354">
        <v>950</v>
      </c>
      <c r="G2377" s="354">
        <f t="shared" si="136"/>
        <v>28500</v>
      </c>
      <c r="H2377" s="521"/>
      <c r="I2377" s="521"/>
      <c r="J2377" s="521"/>
      <c r="K2377" s="521" t="s">
        <v>1</v>
      </c>
      <c r="L2377" s="521" t="s">
        <v>140</v>
      </c>
      <c r="M2377" s="250" t="s">
        <v>124</v>
      </c>
      <c r="N2377" s="250" t="s">
        <v>1367</v>
      </c>
      <c r="O2377" s="94">
        <v>3</v>
      </c>
      <c r="P2377" s="94">
        <v>1</v>
      </c>
      <c r="Q2377" s="94">
        <v>1</v>
      </c>
      <c r="R2377" s="94">
        <v>1</v>
      </c>
    </row>
    <row r="2378" spans="1:18" ht="36" customHeight="1" x14ac:dyDescent="0.25">
      <c r="A2378" s="494"/>
      <c r="B2378" s="494"/>
      <c r="C2378" s="495"/>
      <c r="D2378" s="92" t="s">
        <v>1739</v>
      </c>
      <c r="E2378" s="94">
        <v>30</v>
      </c>
      <c r="F2378" s="354">
        <v>200</v>
      </c>
      <c r="G2378" s="354">
        <f t="shared" si="136"/>
        <v>6000</v>
      </c>
      <c r="H2378" s="521"/>
      <c r="I2378" s="521"/>
      <c r="J2378" s="521"/>
      <c r="K2378" s="521"/>
      <c r="L2378" s="521"/>
      <c r="M2378" s="250" t="s">
        <v>124</v>
      </c>
      <c r="N2378" s="250" t="s">
        <v>1367</v>
      </c>
      <c r="O2378" s="94">
        <v>3</v>
      </c>
      <c r="P2378" s="94">
        <v>1</v>
      </c>
      <c r="Q2378" s="94">
        <v>1</v>
      </c>
      <c r="R2378" s="94">
        <v>1</v>
      </c>
    </row>
    <row r="2379" spans="1:18" ht="48.75" customHeight="1" x14ac:dyDescent="0.25">
      <c r="A2379" s="494" t="s">
        <v>1743</v>
      </c>
      <c r="B2379" s="494"/>
      <c r="C2379" s="96">
        <f>+G2379</f>
        <v>300000</v>
      </c>
      <c r="D2379" s="92" t="s">
        <v>1737</v>
      </c>
      <c r="E2379" s="94">
        <v>6</v>
      </c>
      <c r="F2379" s="354">
        <v>50000</v>
      </c>
      <c r="G2379" s="354">
        <f t="shared" si="136"/>
        <v>300000</v>
      </c>
      <c r="H2379" s="94" t="s">
        <v>1</v>
      </c>
      <c r="I2379" s="94" t="s">
        <v>1</v>
      </c>
      <c r="J2379" s="94" t="s">
        <v>1</v>
      </c>
      <c r="K2379" s="94" t="s">
        <v>1</v>
      </c>
      <c r="L2379" s="94" t="s">
        <v>140</v>
      </c>
      <c r="M2379" s="250" t="s">
        <v>124</v>
      </c>
      <c r="N2379" s="250" t="s">
        <v>1367</v>
      </c>
      <c r="O2379" s="94">
        <v>2</v>
      </c>
      <c r="P2379" s="94">
        <v>8</v>
      </c>
      <c r="Q2379" s="94">
        <v>6</v>
      </c>
      <c r="R2379" s="94">
        <v>1</v>
      </c>
    </row>
    <row r="2380" spans="1:18" ht="45" customHeight="1" x14ac:dyDescent="0.25">
      <c r="A2380" s="494" t="s">
        <v>1744</v>
      </c>
      <c r="B2380" s="494"/>
      <c r="C2380" s="96">
        <f t="shared" si="137"/>
        <v>300000</v>
      </c>
      <c r="D2380" s="92" t="s">
        <v>1737</v>
      </c>
      <c r="E2380" s="94">
        <v>1</v>
      </c>
      <c r="F2380" s="354">
        <v>300000</v>
      </c>
      <c r="G2380" s="354">
        <f t="shared" si="136"/>
        <v>300000</v>
      </c>
      <c r="H2380" s="94"/>
      <c r="I2380" s="94" t="s">
        <v>1</v>
      </c>
      <c r="J2380" s="94"/>
      <c r="K2380" s="94"/>
      <c r="L2380" s="94" t="s">
        <v>140</v>
      </c>
      <c r="M2380" s="250" t="s">
        <v>124</v>
      </c>
      <c r="N2380" s="250" t="s">
        <v>1367</v>
      </c>
      <c r="O2380" s="94">
        <v>2</v>
      </c>
      <c r="P2380" s="94">
        <v>8</v>
      </c>
      <c r="Q2380" s="94">
        <v>6</v>
      </c>
      <c r="R2380" s="94">
        <v>1</v>
      </c>
    </row>
    <row r="2381" spans="1:18" ht="61.5" customHeight="1" x14ac:dyDescent="0.25">
      <c r="A2381" s="494" t="s">
        <v>1745</v>
      </c>
      <c r="B2381" s="494"/>
      <c r="C2381" s="96">
        <f t="shared" si="137"/>
        <v>4000000</v>
      </c>
      <c r="D2381" s="92" t="s">
        <v>1649</v>
      </c>
      <c r="E2381" s="94">
        <v>1</v>
      </c>
      <c r="F2381" s="354">
        <v>4000000</v>
      </c>
      <c r="G2381" s="354">
        <f t="shared" si="136"/>
        <v>4000000</v>
      </c>
      <c r="H2381" s="202"/>
      <c r="I2381" s="94" t="s">
        <v>1</v>
      </c>
      <c r="J2381" s="94"/>
      <c r="K2381" s="94"/>
      <c r="L2381" s="94" t="s">
        <v>140</v>
      </c>
      <c r="M2381" s="250" t="s">
        <v>124</v>
      </c>
      <c r="N2381" s="250" t="s">
        <v>1367</v>
      </c>
      <c r="O2381" s="94">
        <v>2</v>
      </c>
      <c r="P2381" s="94">
        <v>2</v>
      </c>
      <c r="Q2381" s="94">
        <v>1</v>
      </c>
      <c r="R2381" s="94">
        <v>1</v>
      </c>
    </row>
    <row r="2382" spans="1:18" ht="29.25" customHeight="1" x14ac:dyDescent="0.25">
      <c r="A2382" s="494" t="s">
        <v>1746</v>
      </c>
      <c r="B2382" s="494"/>
      <c r="C2382" s="96">
        <f t="shared" si="137"/>
        <v>2500000</v>
      </c>
      <c r="D2382" s="92" t="s">
        <v>1741</v>
      </c>
      <c r="E2382" s="94">
        <v>1</v>
      </c>
      <c r="F2382" s="354">
        <v>2500000</v>
      </c>
      <c r="G2382" s="354">
        <f t="shared" si="136"/>
        <v>2500000</v>
      </c>
      <c r="H2382" s="404"/>
      <c r="I2382" s="404"/>
      <c r="J2382" s="94" t="s">
        <v>1</v>
      </c>
      <c r="K2382" s="404"/>
      <c r="L2382" s="94" t="s">
        <v>140</v>
      </c>
      <c r="M2382" s="250" t="s">
        <v>124</v>
      </c>
      <c r="N2382" s="250" t="s">
        <v>1367</v>
      </c>
      <c r="O2382" s="94">
        <v>2</v>
      </c>
      <c r="P2382" s="94">
        <v>8</v>
      </c>
      <c r="Q2382" s="94">
        <v>6</v>
      </c>
      <c r="R2382" s="94">
        <v>1</v>
      </c>
    </row>
    <row r="2383" spans="1:18" ht="24" customHeight="1" x14ac:dyDescent="0.25">
      <c r="A2383" s="749" t="s">
        <v>2</v>
      </c>
      <c r="B2383" s="929" t="s">
        <v>0</v>
      </c>
      <c r="C2383" s="929"/>
      <c r="D2383" s="929"/>
      <c r="E2383" s="929"/>
      <c r="F2383" s="202"/>
      <c r="G2383" s="202"/>
      <c r="H2383" s="749"/>
      <c r="I2383" s="749"/>
      <c r="J2383" s="202"/>
      <c r="K2383" s="202"/>
      <c r="L2383" s="202"/>
      <c r="M2383" s="202"/>
      <c r="N2383" s="202"/>
      <c r="O2383" s="202"/>
      <c r="P2383" s="202"/>
      <c r="Q2383" s="202"/>
      <c r="R2383" s="202"/>
    </row>
    <row r="2384" spans="1:18" ht="21.75" customHeight="1" x14ac:dyDescent="0.25">
      <c r="A2384" s="749" t="s">
        <v>3</v>
      </c>
      <c r="B2384" s="1010" t="s">
        <v>4</v>
      </c>
      <c r="C2384" s="1010"/>
      <c r="D2384" s="1010"/>
      <c r="E2384" s="1010"/>
      <c r="F2384" s="202"/>
      <c r="G2384" s="202"/>
      <c r="H2384" s="202"/>
      <c r="I2384" s="202"/>
      <c r="J2384" s="202"/>
      <c r="K2384" s="202"/>
      <c r="L2384" s="202"/>
      <c r="M2384" s="202"/>
      <c r="N2384" s="202"/>
      <c r="O2384" s="202"/>
      <c r="P2384" s="202"/>
      <c r="Q2384" s="202"/>
      <c r="R2384" s="202"/>
    </row>
    <row r="2385" spans="1:18" ht="22.5" customHeight="1" x14ac:dyDescent="0.25">
      <c r="A2385" s="749" t="s">
        <v>5</v>
      </c>
      <c r="B2385" s="754" t="s">
        <v>6</v>
      </c>
      <c r="C2385" s="754"/>
      <c r="D2385" s="754"/>
      <c r="E2385" s="754"/>
      <c r="F2385" s="202"/>
      <c r="G2385" s="202"/>
      <c r="H2385" s="202"/>
      <c r="I2385" s="202"/>
      <c r="J2385" s="202"/>
      <c r="K2385" s="202"/>
      <c r="L2385" s="202"/>
      <c r="M2385" s="202"/>
      <c r="N2385" s="202"/>
      <c r="O2385" s="202"/>
      <c r="P2385" s="202"/>
      <c r="Q2385" s="202"/>
      <c r="R2385" s="202"/>
    </row>
    <row r="2386" spans="1:18" ht="18.75" customHeight="1" x14ac:dyDescent="0.25">
      <c r="A2386" s="749" t="s">
        <v>7</v>
      </c>
      <c r="B2386" s="754" t="s">
        <v>8</v>
      </c>
      <c r="C2386" s="754"/>
      <c r="D2386" s="754"/>
      <c r="E2386" s="754"/>
      <c r="F2386" s="202"/>
      <c r="G2386" s="202"/>
      <c r="H2386" s="202"/>
      <c r="I2386" s="202"/>
      <c r="J2386" s="202"/>
      <c r="K2386" s="202"/>
      <c r="L2386" s="202"/>
      <c r="M2386" s="202"/>
      <c r="N2386" s="202"/>
      <c r="O2386" s="202"/>
      <c r="P2386" s="202"/>
      <c r="Q2386" s="202"/>
      <c r="R2386" s="202"/>
    </row>
    <row r="2387" spans="1:18" ht="33.75" customHeight="1" x14ac:dyDescent="0.25">
      <c r="A2387" s="756" t="s">
        <v>9</v>
      </c>
      <c r="B2387" s="546" t="s">
        <v>1747</v>
      </c>
      <c r="C2387" s="546"/>
      <c r="D2387" s="546"/>
      <c r="E2387" s="546"/>
      <c r="F2387" s="202"/>
      <c r="G2387" s="202"/>
      <c r="H2387" s="202"/>
      <c r="I2387" s="202"/>
      <c r="J2387" s="202"/>
      <c r="K2387" s="202"/>
      <c r="L2387" s="202"/>
      <c r="M2387" s="202"/>
      <c r="N2387" s="202"/>
      <c r="O2387" s="202"/>
      <c r="P2387" s="202"/>
      <c r="Q2387" s="202"/>
      <c r="R2387" s="202"/>
    </row>
    <row r="2388" spans="1:18" ht="29.25" customHeight="1" x14ac:dyDescent="0.25">
      <c r="A2388" s="754" t="s">
        <v>171</v>
      </c>
      <c r="B2388" s="546" t="s">
        <v>1748</v>
      </c>
      <c r="C2388" s="546"/>
      <c r="D2388" s="546"/>
      <c r="E2388" s="546"/>
      <c r="F2388" s="202"/>
      <c r="G2388" s="202"/>
      <c r="H2388" s="202"/>
      <c r="I2388" s="202"/>
      <c r="J2388" s="202"/>
      <c r="K2388" s="202"/>
      <c r="L2388" s="202"/>
      <c r="M2388" s="202"/>
      <c r="N2388" s="202"/>
      <c r="O2388" s="202"/>
      <c r="P2388" s="202"/>
      <c r="Q2388" s="202"/>
      <c r="R2388" s="202"/>
    </row>
    <row r="2389" spans="1:18" ht="28.5" customHeight="1" x14ac:dyDescent="0.25">
      <c r="A2389" s="754"/>
      <c r="B2389" s="546" t="s">
        <v>1749</v>
      </c>
      <c r="C2389" s="546"/>
      <c r="D2389" s="546"/>
      <c r="E2389" s="546"/>
      <c r="F2389" s="202"/>
      <c r="G2389" s="202"/>
      <c r="H2389" s="202"/>
      <c r="I2389" s="202"/>
      <c r="J2389" s="202"/>
      <c r="K2389" s="202"/>
      <c r="L2389" s="202"/>
      <c r="M2389" s="202"/>
      <c r="N2389" s="202"/>
      <c r="O2389" s="202"/>
      <c r="P2389" s="202"/>
      <c r="Q2389" s="202"/>
      <c r="R2389" s="202"/>
    </row>
    <row r="2390" spans="1:18" ht="28.5" customHeight="1" x14ac:dyDescent="0.25">
      <c r="A2390" s="1011" t="s">
        <v>1750</v>
      </c>
      <c r="B2390" s="1011"/>
      <c r="C2390" s="1011"/>
      <c r="D2390" s="1011"/>
      <c r="E2390" s="1011"/>
      <c r="F2390" s="202"/>
      <c r="G2390" s="202"/>
      <c r="H2390" s="202"/>
      <c r="I2390" s="202"/>
      <c r="J2390" s="202"/>
      <c r="K2390" s="1012" t="s">
        <v>434</v>
      </c>
      <c r="L2390" s="858">
        <f>+SUM(L2395,L2408,L2422,L2432)</f>
        <v>730000</v>
      </c>
      <c r="M2390" s="202"/>
      <c r="N2390" s="202"/>
      <c r="O2390" s="202"/>
      <c r="P2390" s="202"/>
      <c r="Q2390" s="202"/>
      <c r="R2390" s="202"/>
    </row>
    <row r="2391" spans="1:18" x14ac:dyDescent="0.25">
      <c r="A2391" s="1013"/>
      <c r="B2391" s="1013"/>
      <c r="C2391" s="1013"/>
      <c r="D2391" s="1013"/>
      <c r="E2391" s="1013"/>
      <c r="F2391" s="202"/>
      <c r="G2391" s="202"/>
      <c r="H2391" s="202"/>
      <c r="I2391" s="202"/>
      <c r="J2391" s="202"/>
      <c r="K2391" s="855"/>
      <c r="L2391" s="1014"/>
      <c r="M2391" s="202"/>
      <c r="N2391" s="202"/>
      <c r="O2391" s="202"/>
      <c r="P2391" s="202"/>
      <c r="Q2391" s="202"/>
      <c r="R2391" s="202"/>
    </row>
    <row r="2392" spans="1:18" x14ac:dyDescent="0.25">
      <c r="A2392" s="830" t="s">
        <v>11</v>
      </c>
      <c r="B2392" s="833"/>
      <c r="C2392" s="833"/>
      <c r="D2392" s="830"/>
      <c r="E2392" s="830"/>
      <c r="F2392" s="830"/>
      <c r="G2392" s="830"/>
      <c r="H2392" s="830"/>
      <c r="I2392" s="830"/>
      <c r="J2392" s="830"/>
      <c r="K2392" s="830"/>
      <c r="L2392" s="830"/>
      <c r="M2392" s="830"/>
      <c r="N2392" s="830"/>
      <c r="O2392" s="830"/>
      <c r="P2392" s="830"/>
      <c r="Q2392" s="830"/>
      <c r="R2392" s="830"/>
    </row>
    <row r="2393" spans="1:18" ht="28.5" customHeight="1" x14ac:dyDescent="0.25">
      <c r="A2393" s="463" t="s">
        <v>121</v>
      </c>
      <c r="B2393" s="463" t="s">
        <v>12</v>
      </c>
      <c r="C2393" s="463"/>
      <c r="D2393" s="464" t="s">
        <v>13</v>
      </c>
      <c r="E2393" s="464" t="s">
        <v>14</v>
      </c>
      <c r="F2393" s="464" t="s">
        <v>15</v>
      </c>
      <c r="G2393" s="464" t="s">
        <v>16</v>
      </c>
      <c r="H2393" s="464" t="s">
        <v>17</v>
      </c>
      <c r="I2393" s="464"/>
      <c r="J2393" s="464"/>
      <c r="K2393" s="464"/>
      <c r="L2393" s="463" t="s">
        <v>18</v>
      </c>
      <c r="M2393" s="463" t="s">
        <v>19</v>
      </c>
      <c r="N2393" s="463"/>
      <c r="O2393" s="463"/>
      <c r="P2393" s="463"/>
      <c r="Q2393" s="463"/>
      <c r="R2393" s="463"/>
    </row>
    <row r="2394" spans="1:18" ht="19.5" customHeight="1" x14ac:dyDescent="0.25">
      <c r="A2394" s="463"/>
      <c r="B2394" s="463"/>
      <c r="C2394" s="463"/>
      <c r="D2394" s="464"/>
      <c r="E2394" s="464"/>
      <c r="F2394" s="464"/>
      <c r="G2394" s="464"/>
      <c r="H2394" s="90" t="s">
        <v>20</v>
      </c>
      <c r="I2394" s="90" t="s">
        <v>37</v>
      </c>
      <c r="J2394" s="90" t="s">
        <v>21</v>
      </c>
      <c r="K2394" s="90" t="s">
        <v>22</v>
      </c>
      <c r="L2394" s="463"/>
      <c r="M2394" s="463"/>
      <c r="N2394" s="463"/>
      <c r="O2394" s="463"/>
      <c r="P2394" s="463"/>
      <c r="Q2394" s="463"/>
      <c r="R2394" s="463"/>
    </row>
    <row r="2395" spans="1:18" ht="103.5" customHeight="1" x14ac:dyDescent="0.25">
      <c r="A2395" s="405" t="s">
        <v>1751</v>
      </c>
      <c r="B2395" s="509" t="s">
        <v>1752</v>
      </c>
      <c r="C2395" s="509"/>
      <c r="D2395" s="118" t="s">
        <v>1753</v>
      </c>
      <c r="E2395" s="118" t="s">
        <v>1754</v>
      </c>
      <c r="F2395" s="128"/>
      <c r="G2395" s="128">
        <v>7</v>
      </c>
      <c r="H2395" s="128">
        <v>2</v>
      </c>
      <c r="I2395" s="128">
        <v>2</v>
      </c>
      <c r="J2395" s="128">
        <v>2</v>
      </c>
      <c r="K2395" s="128">
        <v>1</v>
      </c>
      <c r="L2395" s="130">
        <f>+C2402</f>
        <v>200000</v>
      </c>
      <c r="M2395" s="509" t="s">
        <v>1755</v>
      </c>
      <c r="N2395" s="509"/>
      <c r="O2395" s="509"/>
      <c r="P2395" s="509"/>
      <c r="Q2395" s="509"/>
      <c r="R2395" s="509"/>
    </row>
    <row r="2396" spans="1:18" x14ac:dyDescent="0.25">
      <c r="A2396" s="405"/>
      <c r="B2396" s="118"/>
      <c r="C2396" s="118"/>
      <c r="D2396" s="118"/>
      <c r="E2396" s="118"/>
      <c r="F2396" s="128"/>
      <c r="G2396" s="128"/>
      <c r="H2396" s="128"/>
      <c r="I2396" s="128"/>
      <c r="J2396" s="128"/>
      <c r="K2396" s="128"/>
      <c r="L2396" s="130"/>
      <c r="M2396" s="118"/>
      <c r="N2396" s="118"/>
      <c r="O2396" s="118"/>
      <c r="P2396" s="118"/>
      <c r="Q2396" s="118"/>
      <c r="R2396" s="118"/>
    </row>
    <row r="2397" spans="1:18" s="178" customFormat="1" x14ac:dyDescent="0.25">
      <c r="A2397" s="832" t="s">
        <v>165</v>
      </c>
      <c r="B2397" s="1015"/>
      <c r="C2397" s="1015"/>
      <c r="D2397" s="1015"/>
      <c r="E2397" s="1015"/>
      <c r="F2397" s="1015"/>
      <c r="G2397" s="1015"/>
      <c r="H2397" s="1015"/>
      <c r="I2397" s="1015"/>
      <c r="J2397" s="1015"/>
      <c r="K2397" s="1015"/>
      <c r="L2397" s="1015"/>
      <c r="M2397" s="1015"/>
      <c r="N2397" s="1015"/>
      <c r="O2397" s="1015"/>
      <c r="P2397" s="1015"/>
      <c r="Q2397" s="1015"/>
      <c r="R2397" s="1015"/>
    </row>
    <row r="2398" spans="1:18" ht="15.75" customHeight="1" x14ac:dyDescent="0.25">
      <c r="A2398" s="511" t="s">
        <v>244</v>
      </c>
      <c r="B2398" s="511"/>
      <c r="C2398" s="464" t="s">
        <v>28</v>
      </c>
      <c r="D2398" s="512" t="s">
        <v>29</v>
      </c>
      <c r="E2398" s="512"/>
      <c r="F2398" s="512"/>
      <c r="G2398" s="512"/>
      <c r="H2398" s="512" t="s">
        <v>30</v>
      </c>
      <c r="I2398" s="512"/>
      <c r="J2398" s="512"/>
      <c r="K2398" s="512"/>
      <c r="L2398" s="463" t="s">
        <v>31</v>
      </c>
      <c r="M2398" s="512" t="s">
        <v>32</v>
      </c>
      <c r="N2398" s="512"/>
      <c r="O2398" s="512"/>
      <c r="P2398" s="512"/>
      <c r="Q2398" s="512"/>
      <c r="R2398" s="512"/>
    </row>
    <row r="2399" spans="1:18" ht="51" customHeight="1" x14ac:dyDescent="0.25">
      <c r="A2399" s="511"/>
      <c r="B2399" s="511"/>
      <c r="C2399" s="464"/>
      <c r="D2399" s="84" t="s">
        <v>33</v>
      </c>
      <c r="E2399" s="84" t="s">
        <v>34</v>
      </c>
      <c r="F2399" s="90" t="s">
        <v>35</v>
      </c>
      <c r="G2399" s="90" t="s">
        <v>36</v>
      </c>
      <c r="H2399" s="84" t="s">
        <v>20</v>
      </c>
      <c r="I2399" s="84" t="s">
        <v>37</v>
      </c>
      <c r="J2399" s="84" t="s">
        <v>21</v>
      </c>
      <c r="K2399" s="84" t="s">
        <v>22</v>
      </c>
      <c r="L2399" s="463"/>
      <c r="M2399" s="91" t="s">
        <v>38</v>
      </c>
      <c r="N2399" s="91" t="s">
        <v>39</v>
      </c>
      <c r="O2399" s="91" t="s">
        <v>40</v>
      </c>
      <c r="P2399" s="91" t="s">
        <v>41</v>
      </c>
      <c r="Q2399" s="91" t="s">
        <v>42</v>
      </c>
      <c r="R2399" s="91" t="s">
        <v>43</v>
      </c>
    </row>
    <row r="2400" spans="1:18" ht="36" customHeight="1" x14ac:dyDescent="0.25">
      <c r="A2400" s="508" t="s">
        <v>1756</v>
      </c>
      <c r="B2400" s="508"/>
      <c r="C2400" s="181" t="s">
        <v>1757</v>
      </c>
      <c r="D2400" s="406" t="s">
        <v>1758</v>
      </c>
      <c r="E2400" s="212">
        <v>10</v>
      </c>
      <c r="F2400" s="407"/>
      <c r="G2400" s="263"/>
      <c r="H2400" s="407" t="s">
        <v>1</v>
      </c>
      <c r="I2400" s="407" t="s">
        <v>1</v>
      </c>
      <c r="J2400" s="407"/>
      <c r="K2400" s="407"/>
      <c r="L2400" s="118" t="s">
        <v>456</v>
      </c>
      <c r="M2400" s="268" t="s">
        <v>124</v>
      </c>
      <c r="N2400" s="268" t="s">
        <v>125</v>
      </c>
      <c r="O2400" s="212">
        <v>3</v>
      </c>
      <c r="P2400" s="212">
        <v>3</v>
      </c>
      <c r="Q2400" s="212">
        <v>5</v>
      </c>
      <c r="R2400" s="212">
        <v>1</v>
      </c>
    </row>
    <row r="2401" spans="1:18" ht="35.25" customHeight="1" x14ac:dyDescent="0.25">
      <c r="A2401" s="494" t="s">
        <v>1759</v>
      </c>
      <c r="B2401" s="494"/>
      <c r="C2401" s="181" t="s">
        <v>1757</v>
      </c>
      <c r="D2401" s="126" t="s">
        <v>1760</v>
      </c>
      <c r="E2401" s="128"/>
      <c r="F2401" s="396"/>
      <c r="G2401" s="408"/>
      <c r="H2401" s="407" t="s">
        <v>1</v>
      </c>
      <c r="I2401" s="407" t="s">
        <v>1</v>
      </c>
      <c r="J2401" s="407"/>
      <c r="K2401" s="407"/>
      <c r="L2401" s="118" t="s">
        <v>456</v>
      </c>
      <c r="M2401" s="268" t="s">
        <v>124</v>
      </c>
      <c r="N2401" s="268" t="s">
        <v>125</v>
      </c>
      <c r="O2401" s="212">
        <v>2</v>
      </c>
      <c r="P2401" s="212">
        <v>2</v>
      </c>
      <c r="Q2401" s="212">
        <v>1</v>
      </c>
      <c r="R2401" s="212">
        <v>1</v>
      </c>
    </row>
    <row r="2402" spans="1:18" ht="39" customHeight="1" x14ac:dyDescent="0.25">
      <c r="A2402" s="508" t="s">
        <v>1761</v>
      </c>
      <c r="B2402" s="508"/>
      <c r="C2402" s="256">
        <f>+G2402</f>
        <v>200000</v>
      </c>
      <c r="D2402" s="406" t="s">
        <v>1762</v>
      </c>
      <c r="E2402" s="212">
        <v>20</v>
      </c>
      <c r="F2402" s="263">
        <v>10000</v>
      </c>
      <c r="G2402" s="263">
        <f>+F2402*E2402</f>
        <v>200000</v>
      </c>
      <c r="H2402" s="407"/>
      <c r="I2402" s="407"/>
      <c r="J2402" s="407" t="s">
        <v>1</v>
      </c>
      <c r="K2402" s="407"/>
      <c r="L2402" s="118" t="s">
        <v>456</v>
      </c>
      <c r="M2402" s="268" t="s">
        <v>124</v>
      </c>
      <c r="N2402" s="268" t="s">
        <v>125</v>
      </c>
      <c r="O2402" s="212">
        <v>2</v>
      </c>
      <c r="P2402" s="212">
        <v>2</v>
      </c>
      <c r="Q2402" s="212">
        <v>2</v>
      </c>
      <c r="R2402" s="212">
        <v>1</v>
      </c>
    </row>
    <row r="2403" spans="1:18" ht="36.75" customHeight="1" x14ac:dyDescent="0.25">
      <c r="A2403" s="516" t="s">
        <v>1763</v>
      </c>
      <c r="B2403" s="516"/>
      <c r="C2403" s="181" t="s">
        <v>1757</v>
      </c>
      <c r="D2403" s="119" t="s">
        <v>1764</v>
      </c>
      <c r="E2403" s="128">
        <v>3</v>
      </c>
      <c r="F2403" s="314"/>
      <c r="G2403" s="314"/>
      <c r="H2403" s="407" t="s">
        <v>1</v>
      </c>
      <c r="I2403" s="407" t="s">
        <v>1</v>
      </c>
      <c r="J2403" s="407"/>
      <c r="K2403" s="407"/>
      <c r="L2403" s="118" t="s">
        <v>456</v>
      </c>
      <c r="M2403" s="268" t="s">
        <v>124</v>
      </c>
      <c r="N2403" s="268" t="s">
        <v>125</v>
      </c>
      <c r="O2403" s="128">
        <v>2</v>
      </c>
      <c r="P2403" s="128">
        <v>8</v>
      </c>
      <c r="Q2403" s="128">
        <v>6</v>
      </c>
      <c r="R2403" s="128">
        <v>1</v>
      </c>
    </row>
    <row r="2404" spans="1:18" x14ac:dyDescent="0.25">
      <c r="A2404" s="1016"/>
      <c r="B2404" s="181"/>
      <c r="C2404" s="181"/>
      <c r="D2404" s="119"/>
      <c r="E2404" s="128"/>
      <c r="F2404" s="314"/>
      <c r="G2404" s="314"/>
      <c r="H2404" s="407"/>
      <c r="I2404" s="407"/>
      <c r="J2404" s="314"/>
      <c r="K2404" s="314"/>
      <c r="L2404" s="403"/>
      <c r="M2404" s="128"/>
      <c r="N2404" s="403"/>
      <c r="O2404" s="403"/>
      <c r="P2404" s="403"/>
      <c r="Q2404" s="403"/>
      <c r="R2404" s="403"/>
    </row>
    <row r="2405" spans="1:18" x14ac:dyDescent="0.25">
      <c r="A2405" s="830" t="s">
        <v>11</v>
      </c>
      <c r="B2405" s="833"/>
      <c r="C2405" s="833"/>
      <c r="D2405" s="830"/>
      <c r="E2405" s="830"/>
      <c r="F2405" s="830"/>
      <c r="G2405" s="830"/>
      <c r="H2405" s="830"/>
      <c r="I2405" s="830"/>
      <c r="J2405" s="830"/>
      <c r="K2405" s="830"/>
      <c r="L2405" s="830"/>
      <c r="M2405" s="830"/>
      <c r="N2405" s="830"/>
      <c r="O2405" s="830"/>
      <c r="P2405" s="830"/>
      <c r="Q2405" s="830"/>
      <c r="R2405" s="830"/>
    </row>
    <row r="2406" spans="1:18" ht="28.5" customHeight="1" x14ac:dyDescent="0.25">
      <c r="A2406" s="463" t="s">
        <v>121</v>
      </c>
      <c r="B2406" s="463" t="s">
        <v>12</v>
      </c>
      <c r="C2406" s="463"/>
      <c r="D2406" s="464" t="s">
        <v>13</v>
      </c>
      <c r="E2406" s="464" t="s">
        <v>14</v>
      </c>
      <c r="F2406" s="464" t="s">
        <v>15</v>
      </c>
      <c r="G2406" s="464" t="s">
        <v>16</v>
      </c>
      <c r="H2406" s="464" t="s">
        <v>17</v>
      </c>
      <c r="I2406" s="464"/>
      <c r="J2406" s="464"/>
      <c r="K2406" s="464"/>
      <c r="L2406" s="463" t="s">
        <v>18</v>
      </c>
      <c r="M2406" s="463" t="s">
        <v>19</v>
      </c>
      <c r="N2406" s="463"/>
      <c r="O2406" s="463"/>
      <c r="P2406" s="463"/>
      <c r="Q2406" s="463"/>
      <c r="R2406" s="463"/>
    </row>
    <row r="2407" spans="1:18" ht="19.5" customHeight="1" x14ac:dyDescent="0.25">
      <c r="A2407" s="463"/>
      <c r="B2407" s="463"/>
      <c r="C2407" s="463"/>
      <c r="D2407" s="464"/>
      <c r="E2407" s="464"/>
      <c r="F2407" s="464"/>
      <c r="G2407" s="464"/>
      <c r="H2407" s="90" t="s">
        <v>20</v>
      </c>
      <c r="I2407" s="90" t="s">
        <v>37</v>
      </c>
      <c r="J2407" s="90" t="s">
        <v>21</v>
      </c>
      <c r="K2407" s="90" t="s">
        <v>22</v>
      </c>
      <c r="L2407" s="463"/>
      <c r="M2407" s="463"/>
      <c r="N2407" s="463"/>
      <c r="O2407" s="463"/>
      <c r="P2407" s="463"/>
      <c r="Q2407" s="463"/>
      <c r="R2407" s="463"/>
    </row>
    <row r="2408" spans="1:18" ht="109.5" customHeight="1" x14ac:dyDescent="0.25">
      <c r="A2408" s="198" t="s">
        <v>1765</v>
      </c>
      <c r="B2408" s="509" t="s">
        <v>1766</v>
      </c>
      <c r="C2408" s="509"/>
      <c r="D2408" s="252" t="s">
        <v>1767</v>
      </c>
      <c r="E2408" s="118" t="s">
        <v>1768</v>
      </c>
      <c r="F2408" s="128"/>
      <c r="G2408" s="128">
        <v>1</v>
      </c>
      <c r="H2408" s="128"/>
      <c r="I2408" s="128">
        <v>1</v>
      </c>
      <c r="J2408" s="128"/>
      <c r="K2408" s="128"/>
      <c r="L2408" s="130">
        <f>+SUM(C2413:C2417)</f>
        <v>400000</v>
      </c>
      <c r="M2408" s="515"/>
      <c r="N2408" s="515"/>
      <c r="O2408" s="515"/>
      <c r="P2408" s="515"/>
      <c r="Q2408" s="515"/>
      <c r="R2408" s="515"/>
    </row>
    <row r="2409" spans="1:18" x14ac:dyDescent="0.25">
      <c r="A2409" s="198"/>
      <c r="B2409" s="99"/>
      <c r="C2409" s="99"/>
      <c r="D2409" s="252"/>
      <c r="E2409" s="118"/>
      <c r="F2409" s="128"/>
      <c r="G2409" s="128"/>
      <c r="H2409" s="128"/>
      <c r="I2409" s="128"/>
      <c r="J2409" s="128"/>
      <c r="K2409" s="128"/>
      <c r="L2409" s="130"/>
      <c r="M2409" s="409"/>
      <c r="N2409" s="409"/>
      <c r="O2409" s="409"/>
      <c r="P2409" s="409"/>
      <c r="Q2409" s="409"/>
      <c r="R2409" s="409"/>
    </row>
    <row r="2410" spans="1:18" x14ac:dyDescent="0.25">
      <c r="A2410" s="830" t="s">
        <v>165</v>
      </c>
      <c r="B2410" s="833"/>
      <c r="C2410" s="833"/>
      <c r="D2410" s="830"/>
      <c r="E2410" s="830"/>
      <c r="F2410" s="830"/>
      <c r="G2410" s="830"/>
      <c r="H2410" s="830"/>
      <c r="I2410" s="830"/>
      <c r="J2410" s="830"/>
      <c r="K2410" s="830"/>
      <c r="L2410" s="830"/>
      <c r="M2410" s="830"/>
      <c r="N2410" s="830"/>
      <c r="O2410" s="830"/>
      <c r="P2410" s="830"/>
      <c r="Q2410" s="830"/>
      <c r="R2410" s="830"/>
    </row>
    <row r="2411" spans="1:18" x14ac:dyDescent="0.25">
      <c r="A2411" s="511" t="s">
        <v>244</v>
      </c>
      <c r="B2411" s="511"/>
      <c r="C2411" s="464" t="s">
        <v>28</v>
      </c>
      <c r="D2411" s="512" t="s">
        <v>29</v>
      </c>
      <c r="E2411" s="512"/>
      <c r="F2411" s="512"/>
      <c r="G2411" s="512"/>
      <c r="H2411" s="512" t="s">
        <v>30</v>
      </c>
      <c r="I2411" s="512"/>
      <c r="J2411" s="512"/>
      <c r="K2411" s="512"/>
      <c r="L2411" s="463" t="s">
        <v>31</v>
      </c>
      <c r="M2411" s="512" t="s">
        <v>32</v>
      </c>
      <c r="N2411" s="512"/>
      <c r="O2411" s="512"/>
      <c r="P2411" s="512"/>
      <c r="Q2411" s="512"/>
      <c r="R2411" s="512"/>
    </row>
    <row r="2412" spans="1:18" ht="51" customHeight="1" x14ac:dyDescent="0.25">
      <c r="A2412" s="511"/>
      <c r="B2412" s="511"/>
      <c r="C2412" s="464"/>
      <c r="D2412" s="84" t="s">
        <v>33</v>
      </c>
      <c r="E2412" s="84" t="s">
        <v>34</v>
      </c>
      <c r="F2412" s="90" t="s">
        <v>35</v>
      </c>
      <c r="G2412" s="90" t="s">
        <v>36</v>
      </c>
      <c r="H2412" s="84" t="s">
        <v>20</v>
      </c>
      <c r="I2412" s="84" t="s">
        <v>37</v>
      </c>
      <c r="J2412" s="84" t="s">
        <v>21</v>
      </c>
      <c r="K2412" s="84" t="s">
        <v>22</v>
      </c>
      <c r="L2412" s="463"/>
      <c r="M2412" s="91" t="s">
        <v>38</v>
      </c>
      <c r="N2412" s="91" t="s">
        <v>39</v>
      </c>
      <c r="O2412" s="91" t="s">
        <v>40</v>
      </c>
      <c r="P2412" s="91" t="s">
        <v>41</v>
      </c>
      <c r="Q2412" s="91" t="s">
        <v>42</v>
      </c>
      <c r="R2412" s="91" t="s">
        <v>43</v>
      </c>
    </row>
    <row r="2413" spans="1:18" ht="26.25" customHeight="1" x14ac:dyDescent="0.25">
      <c r="A2413" s="508" t="s">
        <v>1769</v>
      </c>
      <c r="B2413" s="508"/>
      <c r="C2413" s="232" t="s">
        <v>1757</v>
      </c>
      <c r="D2413" s="405" t="s">
        <v>1770</v>
      </c>
      <c r="E2413" s="128"/>
      <c r="F2413" s="314"/>
      <c r="G2413" s="314"/>
      <c r="H2413" s="407" t="s">
        <v>1</v>
      </c>
      <c r="I2413" s="407"/>
      <c r="J2413" s="407"/>
      <c r="K2413" s="407"/>
      <c r="L2413" s="403"/>
      <c r="M2413" s="268" t="s">
        <v>124</v>
      </c>
      <c r="N2413" s="268" t="s">
        <v>125</v>
      </c>
      <c r="O2413" s="128"/>
      <c r="P2413" s="128"/>
      <c r="Q2413" s="128"/>
      <c r="R2413" s="128"/>
    </row>
    <row r="2414" spans="1:18" ht="18" hidden="1" customHeight="1" x14ac:dyDescent="0.25">
      <c r="A2414" s="508"/>
      <c r="B2414" s="508"/>
      <c r="C2414" s="232"/>
      <c r="D2414" s="405"/>
      <c r="E2414" s="128"/>
      <c r="F2414" s="314"/>
      <c r="G2414" s="314"/>
      <c r="H2414" s="407"/>
      <c r="I2414" s="407"/>
      <c r="J2414" s="407"/>
      <c r="K2414" s="407"/>
      <c r="L2414" s="403"/>
      <c r="M2414" s="268" t="s">
        <v>124</v>
      </c>
      <c r="N2414" s="268" t="s">
        <v>125</v>
      </c>
      <c r="O2414" s="128"/>
      <c r="P2414" s="128"/>
      <c r="Q2414" s="128"/>
      <c r="R2414" s="128"/>
    </row>
    <row r="2415" spans="1:18" ht="24" hidden="1" customHeight="1" x14ac:dyDescent="0.25">
      <c r="A2415" s="508"/>
      <c r="B2415" s="508"/>
      <c r="C2415" s="232"/>
      <c r="D2415" s="202"/>
      <c r="E2415" s="128"/>
      <c r="F2415" s="314"/>
      <c r="G2415" s="314"/>
      <c r="H2415" s="407"/>
      <c r="I2415" s="407"/>
      <c r="J2415" s="407"/>
      <c r="K2415" s="407"/>
      <c r="L2415" s="403"/>
      <c r="M2415" s="268" t="s">
        <v>124</v>
      </c>
      <c r="N2415" s="268" t="s">
        <v>125</v>
      </c>
      <c r="O2415" s="128"/>
      <c r="P2415" s="128"/>
      <c r="Q2415" s="128"/>
      <c r="R2415" s="128"/>
    </row>
    <row r="2416" spans="1:18" ht="24.75" customHeight="1" x14ac:dyDescent="0.25">
      <c r="A2416" s="508" t="s">
        <v>1771</v>
      </c>
      <c r="B2416" s="508"/>
      <c r="C2416" s="232" t="s">
        <v>1757</v>
      </c>
      <c r="D2416" s="202" t="s">
        <v>1770</v>
      </c>
      <c r="E2416" s="128"/>
      <c r="F2416" s="314"/>
      <c r="G2416" s="314"/>
      <c r="H2416" s="407" t="s">
        <v>1</v>
      </c>
      <c r="I2416" s="407"/>
      <c r="J2416" s="407"/>
      <c r="K2416" s="407"/>
      <c r="L2416" s="403"/>
      <c r="M2416" s="268" t="s">
        <v>124</v>
      </c>
      <c r="N2416" s="268" t="s">
        <v>125</v>
      </c>
      <c r="O2416" s="128"/>
      <c r="P2416" s="128"/>
      <c r="Q2416" s="128"/>
      <c r="R2416" s="128"/>
    </row>
    <row r="2417" spans="1:18" ht="45.75" customHeight="1" x14ac:dyDescent="0.25">
      <c r="A2417" s="508" t="s">
        <v>1772</v>
      </c>
      <c r="B2417" s="508"/>
      <c r="C2417" s="410">
        <f>+G2417</f>
        <v>400000</v>
      </c>
      <c r="D2417" s="403" t="s">
        <v>1350</v>
      </c>
      <c r="E2417" s="118">
        <v>1</v>
      </c>
      <c r="F2417" s="396">
        <v>400000</v>
      </c>
      <c r="G2417" s="396">
        <f>+E2417*F2417</f>
        <v>400000</v>
      </c>
      <c r="H2417" s="407"/>
      <c r="I2417" s="164" t="s">
        <v>1</v>
      </c>
      <c r="J2417" s="407"/>
      <c r="K2417" s="407"/>
      <c r="L2417" s="403"/>
      <c r="M2417" s="268" t="s">
        <v>124</v>
      </c>
      <c r="N2417" s="268" t="s">
        <v>125</v>
      </c>
      <c r="O2417" s="128">
        <v>2</v>
      </c>
      <c r="P2417" s="128">
        <v>8</v>
      </c>
      <c r="Q2417" s="128">
        <v>7</v>
      </c>
      <c r="R2417" s="128">
        <v>1</v>
      </c>
    </row>
    <row r="2418" spans="1:18" x14ac:dyDescent="0.25">
      <c r="A2418" s="1017"/>
      <c r="B2418" s="284"/>
      <c r="C2418" s="284"/>
      <c r="D2418" s="403"/>
      <c r="E2418" s="118"/>
      <c r="F2418" s="396"/>
      <c r="G2418" s="396"/>
      <c r="H2418" s="314"/>
      <c r="I2418" s="396"/>
      <c r="J2418" s="314"/>
      <c r="K2418" s="314"/>
      <c r="L2418" s="403"/>
      <c r="M2418" s="403"/>
      <c r="N2418" s="403"/>
      <c r="O2418" s="403"/>
      <c r="P2418" s="403"/>
      <c r="Q2418" s="403"/>
      <c r="R2418" s="403"/>
    </row>
    <row r="2419" spans="1:18" x14ac:dyDescent="0.25">
      <c r="A2419" s="830" t="s">
        <v>11</v>
      </c>
      <c r="B2419" s="833"/>
      <c r="C2419" s="833"/>
      <c r="D2419" s="830"/>
      <c r="E2419" s="830"/>
      <c r="F2419" s="830"/>
      <c r="G2419" s="830"/>
      <c r="H2419" s="830"/>
      <c r="I2419" s="830"/>
      <c r="J2419" s="830"/>
      <c r="K2419" s="830"/>
      <c r="L2419" s="830"/>
      <c r="M2419" s="830"/>
      <c r="N2419" s="830"/>
      <c r="O2419" s="830"/>
      <c r="P2419" s="830"/>
      <c r="Q2419" s="830"/>
      <c r="R2419" s="830"/>
    </row>
    <row r="2420" spans="1:18" ht="28.5" customHeight="1" x14ac:dyDescent="0.25">
      <c r="A2420" s="463" t="s">
        <v>121</v>
      </c>
      <c r="B2420" s="463" t="s">
        <v>12</v>
      </c>
      <c r="C2420" s="463"/>
      <c r="D2420" s="464" t="s">
        <v>13</v>
      </c>
      <c r="E2420" s="464" t="s">
        <v>14</v>
      </c>
      <c r="F2420" s="464" t="s">
        <v>15</v>
      </c>
      <c r="G2420" s="464" t="s">
        <v>16</v>
      </c>
      <c r="H2420" s="464" t="s">
        <v>17</v>
      </c>
      <c r="I2420" s="464"/>
      <c r="J2420" s="464"/>
      <c r="K2420" s="464"/>
      <c r="L2420" s="463" t="s">
        <v>18</v>
      </c>
      <c r="M2420" s="463" t="s">
        <v>19</v>
      </c>
      <c r="N2420" s="463"/>
      <c r="O2420" s="463"/>
      <c r="P2420" s="463"/>
      <c r="Q2420" s="463"/>
      <c r="R2420" s="463"/>
    </row>
    <row r="2421" spans="1:18" ht="19.5" customHeight="1" x14ac:dyDescent="0.25">
      <c r="A2421" s="463"/>
      <c r="B2421" s="463"/>
      <c r="C2421" s="463"/>
      <c r="D2421" s="464"/>
      <c r="E2421" s="464"/>
      <c r="F2421" s="464"/>
      <c r="G2421" s="464"/>
      <c r="H2421" s="90" t="s">
        <v>20</v>
      </c>
      <c r="I2421" s="90" t="s">
        <v>37</v>
      </c>
      <c r="J2421" s="90" t="s">
        <v>21</v>
      </c>
      <c r="K2421" s="90" t="s">
        <v>22</v>
      </c>
      <c r="L2421" s="463"/>
      <c r="M2421" s="463"/>
      <c r="N2421" s="463"/>
      <c r="O2421" s="463"/>
      <c r="P2421" s="463"/>
      <c r="Q2421" s="463"/>
      <c r="R2421" s="463"/>
    </row>
    <row r="2422" spans="1:18" ht="144.75" customHeight="1" x14ac:dyDescent="0.25">
      <c r="A2422" s="411" t="s">
        <v>1773</v>
      </c>
      <c r="B2422" s="513" t="s">
        <v>1774</v>
      </c>
      <c r="C2422" s="513"/>
      <c r="D2422" s="252" t="s">
        <v>1775</v>
      </c>
      <c r="E2422" s="118" t="s">
        <v>1776</v>
      </c>
      <c r="F2422" s="403"/>
      <c r="G2422" s="128">
        <v>2</v>
      </c>
      <c r="H2422" s="412"/>
      <c r="I2422" s="252">
        <v>2</v>
      </c>
      <c r="J2422" s="252"/>
      <c r="K2422" s="413"/>
      <c r="L2422" s="130">
        <f>+SUM(C2427)</f>
        <v>130000</v>
      </c>
      <c r="M2422" s="514"/>
      <c r="N2422" s="514"/>
      <c r="O2422" s="514"/>
      <c r="P2422" s="514"/>
      <c r="Q2422" s="514"/>
      <c r="R2422" s="514"/>
    </row>
    <row r="2423" spans="1:18" x14ac:dyDescent="0.25">
      <c r="A2423" s="411"/>
      <c r="B2423" s="411"/>
      <c r="C2423" s="411"/>
      <c r="D2423" s="252"/>
      <c r="E2423" s="118"/>
      <c r="F2423" s="403"/>
      <c r="G2423" s="403"/>
      <c r="H2423" s="1018"/>
      <c r="I2423" s="252"/>
      <c r="J2423" s="252"/>
      <c r="K2423" s="413"/>
      <c r="L2423" s="163"/>
      <c r="M2423" s="163"/>
      <c r="N2423" s="840"/>
      <c r="O2423" s="1019"/>
      <c r="P2423" s="1019"/>
      <c r="Q2423" s="1019"/>
      <c r="R2423" s="1019"/>
    </row>
    <row r="2424" spans="1:18" x14ac:dyDescent="0.25">
      <c r="A2424" s="830" t="s">
        <v>165</v>
      </c>
      <c r="B2424" s="833"/>
      <c r="C2424" s="833"/>
      <c r="D2424" s="830"/>
      <c r="E2424" s="830"/>
      <c r="F2424" s="830"/>
      <c r="G2424" s="830"/>
      <c r="H2424" s="830"/>
      <c r="I2424" s="830"/>
      <c r="J2424" s="830"/>
      <c r="K2424" s="830"/>
      <c r="L2424" s="830"/>
      <c r="M2424" s="830"/>
      <c r="N2424" s="830"/>
      <c r="O2424" s="830"/>
      <c r="P2424" s="830"/>
      <c r="Q2424" s="830"/>
      <c r="R2424" s="830"/>
    </row>
    <row r="2425" spans="1:18" ht="15.75" customHeight="1" x14ac:dyDescent="0.25">
      <c r="A2425" s="511" t="s">
        <v>244</v>
      </c>
      <c r="B2425" s="511"/>
      <c r="C2425" s="464" t="s">
        <v>28</v>
      </c>
      <c r="D2425" s="512" t="s">
        <v>29</v>
      </c>
      <c r="E2425" s="512"/>
      <c r="F2425" s="512"/>
      <c r="G2425" s="512"/>
      <c r="H2425" s="512" t="s">
        <v>30</v>
      </c>
      <c r="I2425" s="512"/>
      <c r="J2425" s="512"/>
      <c r="K2425" s="512"/>
      <c r="L2425" s="463" t="s">
        <v>31</v>
      </c>
      <c r="M2425" s="512" t="s">
        <v>32</v>
      </c>
      <c r="N2425" s="512"/>
      <c r="O2425" s="512"/>
      <c r="P2425" s="512"/>
      <c r="Q2425" s="512"/>
      <c r="R2425" s="512"/>
    </row>
    <row r="2426" spans="1:18" ht="51" customHeight="1" x14ac:dyDescent="0.25">
      <c r="A2426" s="511"/>
      <c r="B2426" s="511"/>
      <c r="C2426" s="464"/>
      <c r="D2426" s="84" t="s">
        <v>33</v>
      </c>
      <c r="E2426" s="84" t="s">
        <v>34</v>
      </c>
      <c r="F2426" s="90" t="s">
        <v>35</v>
      </c>
      <c r="G2426" s="90" t="s">
        <v>36</v>
      </c>
      <c r="H2426" s="84" t="s">
        <v>20</v>
      </c>
      <c r="I2426" s="84" t="s">
        <v>37</v>
      </c>
      <c r="J2426" s="84" t="s">
        <v>21</v>
      </c>
      <c r="K2426" s="84" t="s">
        <v>22</v>
      </c>
      <c r="L2426" s="463"/>
      <c r="M2426" s="91" t="s">
        <v>38</v>
      </c>
      <c r="N2426" s="91" t="s">
        <v>39</v>
      </c>
      <c r="O2426" s="91" t="s">
        <v>40</v>
      </c>
      <c r="P2426" s="91" t="s">
        <v>41</v>
      </c>
      <c r="Q2426" s="91" t="s">
        <v>42</v>
      </c>
      <c r="R2426" s="91" t="s">
        <v>43</v>
      </c>
    </row>
    <row r="2427" spans="1:18" ht="33.75" customHeight="1" x14ac:dyDescent="0.25">
      <c r="A2427" s="496" t="s">
        <v>1777</v>
      </c>
      <c r="B2427" s="496"/>
      <c r="C2427" s="181">
        <f>+G2427</f>
        <v>130000</v>
      </c>
      <c r="D2427" s="118" t="s">
        <v>1778</v>
      </c>
      <c r="E2427" s="118">
        <v>2</v>
      </c>
      <c r="F2427" s="414">
        <v>65000</v>
      </c>
      <c r="G2427" s="415">
        <f>+E2427*F2427</f>
        <v>130000</v>
      </c>
      <c r="H2427" s="407"/>
      <c r="I2427" s="164" t="s">
        <v>1</v>
      </c>
      <c r="J2427" s="407"/>
      <c r="K2427" s="407"/>
      <c r="L2427" s="403" t="s">
        <v>456</v>
      </c>
      <c r="M2427" s="268" t="s">
        <v>124</v>
      </c>
      <c r="N2427" s="268" t="s">
        <v>125</v>
      </c>
      <c r="O2427" s="128">
        <v>4</v>
      </c>
      <c r="P2427" s="128">
        <v>1</v>
      </c>
      <c r="Q2427" s="128">
        <v>4</v>
      </c>
      <c r="R2427" s="128" t="s">
        <v>124</v>
      </c>
    </row>
    <row r="2428" spans="1:18" x14ac:dyDescent="0.25">
      <c r="A2428" s="339"/>
      <c r="B2428" s="181"/>
      <c r="C2428" s="181"/>
      <c r="D2428" s="198"/>
      <c r="E2428" s="198"/>
      <c r="F2428" s="414"/>
      <c r="G2428" s="415"/>
      <c r="H2428" s="314"/>
      <c r="I2428" s="396"/>
      <c r="J2428" s="314"/>
      <c r="K2428" s="314"/>
      <c r="L2428" s="403"/>
      <c r="M2428" s="403"/>
      <c r="N2428" s="870"/>
      <c r="O2428" s="403"/>
      <c r="P2428" s="403"/>
      <c r="Q2428" s="403"/>
      <c r="R2428" s="334"/>
    </row>
    <row r="2429" spans="1:18" x14ac:dyDescent="0.25">
      <c r="A2429" s="830" t="s">
        <v>11</v>
      </c>
      <c r="B2429" s="833"/>
      <c r="C2429" s="833"/>
      <c r="D2429" s="830"/>
      <c r="E2429" s="830"/>
      <c r="F2429" s="830"/>
      <c r="G2429" s="830"/>
      <c r="H2429" s="830"/>
      <c r="I2429" s="830"/>
      <c r="J2429" s="830"/>
      <c r="K2429" s="830"/>
      <c r="L2429" s="830"/>
      <c r="M2429" s="830"/>
      <c r="N2429" s="830"/>
      <c r="O2429" s="830"/>
      <c r="P2429" s="830"/>
      <c r="Q2429" s="830"/>
      <c r="R2429" s="830"/>
    </row>
    <row r="2430" spans="1:18" ht="28.5" customHeight="1" x14ac:dyDescent="0.25">
      <c r="A2430" s="463" t="s">
        <v>121</v>
      </c>
      <c r="B2430" s="463" t="s">
        <v>12</v>
      </c>
      <c r="C2430" s="463"/>
      <c r="D2430" s="464" t="s">
        <v>13</v>
      </c>
      <c r="E2430" s="464" t="s">
        <v>14</v>
      </c>
      <c r="F2430" s="464" t="s">
        <v>15</v>
      </c>
      <c r="G2430" s="464" t="s">
        <v>16</v>
      </c>
      <c r="H2430" s="464" t="s">
        <v>17</v>
      </c>
      <c r="I2430" s="464"/>
      <c r="J2430" s="464"/>
      <c r="K2430" s="464"/>
      <c r="L2430" s="463" t="s">
        <v>18</v>
      </c>
      <c r="M2430" s="463" t="s">
        <v>19</v>
      </c>
      <c r="N2430" s="463"/>
      <c r="O2430" s="463"/>
      <c r="P2430" s="463"/>
      <c r="Q2430" s="463"/>
      <c r="R2430" s="463"/>
    </row>
    <row r="2431" spans="1:18" ht="19.5" customHeight="1" x14ac:dyDescent="0.25">
      <c r="A2431" s="463"/>
      <c r="B2431" s="463"/>
      <c r="C2431" s="463"/>
      <c r="D2431" s="464"/>
      <c r="E2431" s="464"/>
      <c r="F2431" s="464"/>
      <c r="G2431" s="464"/>
      <c r="H2431" s="90" t="s">
        <v>20</v>
      </c>
      <c r="I2431" s="90" t="s">
        <v>37</v>
      </c>
      <c r="J2431" s="90" t="s">
        <v>21</v>
      </c>
      <c r="K2431" s="90" t="s">
        <v>22</v>
      </c>
      <c r="L2431" s="463"/>
      <c r="M2431" s="463"/>
      <c r="N2431" s="463"/>
      <c r="O2431" s="463"/>
      <c r="P2431" s="463"/>
      <c r="Q2431" s="463"/>
      <c r="R2431" s="463"/>
    </row>
    <row r="2432" spans="1:18" ht="88.5" customHeight="1" x14ac:dyDescent="0.25">
      <c r="A2432" s="411" t="s">
        <v>1779</v>
      </c>
      <c r="B2432" s="509" t="s">
        <v>1780</v>
      </c>
      <c r="C2432" s="509"/>
      <c r="D2432" s="252" t="s">
        <v>1757</v>
      </c>
      <c r="E2432" s="118" t="s">
        <v>1781</v>
      </c>
      <c r="F2432" s="403"/>
      <c r="G2432" s="128"/>
      <c r="H2432" s="128" t="s">
        <v>1</v>
      </c>
      <c r="I2432" s="128" t="s">
        <v>1</v>
      </c>
      <c r="J2432" s="128" t="s">
        <v>1</v>
      </c>
      <c r="K2432" s="128" t="s">
        <v>1</v>
      </c>
      <c r="L2432" s="416"/>
      <c r="M2432" s="510"/>
      <c r="N2432" s="510"/>
      <c r="O2432" s="510"/>
      <c r="P2432" s="510"/>
      <c r="Q2432" s="510"/>
      <c r="R2432" s="510"/>
    </row>
    <row r="2433" spans="1:18" x14ac:dyDescent="0.25">
      <c r="A2433" s="1020"/>
      <c r="B2433" s="98"/>
      <c r="C2433" s="98"/>
      <c r="D2433" s="413"/>
      <c r="E2433" s="99"/>
      <c r="F2433" s="403"/>
      <c r="G2433" s="128"/>
      <c r="H2433" s="128"/>
      <c r="I2433" s="128"/>
      <c r="J2433" s="128"/>
      <c r="K2433" s="128"/>
      <c r="L2433" s="374"/>
      <c r="M2433" s="374"/>
      <c r="N2433" s="209"/>
      <c r="O2433" s="209"/>
      <c r="P2433" s="209"/>
      <c r="Q2433" s="209"/>
      <c r="R2433" s="209"/>
    </row>
    <row r="2434" spans="1:18" x14ac:dyDescent="0.25">
      <c r="A2434" s="830" t="s">
        <v>165</v>
      </c>
      <c r="B2434" s="833"/>
      <c r="C2434" s="833"/>
      <c r="D2434" s="830"/>
      <c r="E2434" s="830"/>
      <c r="F2434" s="830"/>
      <c r="G2434" s="830"/>
      <c r="H2434" s="830"/>
      <c r="I2434" s="830"/>
      <c r="J2434" s="830"/>
      <c r="K2434" s="830"/>
      <c r="L2434" s="830"/>
      <c r="M2434" s="830"/>
      <c r="N2434" s="830"/>
      <c r="O2434" s="830"/>
      <c r="P2434" s="830"/>
      <c r="Q2434" s="830"/>
      <c r="R2434" s="830"/>
    </row>
    <row r="2435" spans="1:18" ht="15.75" customHeight="1" x14ac:dyDescent="0.25">
      <c r="A2435" s="511" t="s">
        <v>244</v>
      </c>
      <c r="B2435" s="511"/>
      <c r="C2435" s="464" t="s">
        <v>28</v>
      </c>
      <c r="D2435" s="512" t="s">
        <v>29</v>
      </c>
      <c r="E2435" s="512"/>
      <c r="F2435" s="512"/>
      <c r="G2435" s="512"/>
      <c r="H2435" s="512" t="s">
        <v>30</v>
      </c>
      <c r="I2435" s="512"/>
      <c r="J2435" s="512"/>
      <c r="K2435" s="512"/>
      <c r="L2435" s="463" t="s">
        <v>31</v>
      </c>
      <c r="M2435" s="512" t="s">
        <v>32</v>
      </c>
      <c r="N2435" s="512"/>
      <c r="O2435" s="512"/>
      <c r="P2435" s="512"/>
      <c r="Q2435" s="512"/>
      <c r="R2435" s="512"/>
    </row>
    <row r="2436" spans="1:18" ht="51" customHeight="1" x14ac:dyDescent="0.25">
      <c r="A2436" s="511"/>
      <c r="B2436" s="511"/>
      <c r="C2436" s="464"/>
      <c r="D2436" s="84" t="s">
        <v>33</v>
      </c>
      <c r="E2436" s="84" t="s">
        <v>34</v>
      </c>
      <c r="F2436" s="90" t="s">
        <v>35</v>
      </c>
      <c r="G2436" s="90" t="s">
        <v>36</v>
      </c>
      <c r="H2436" s="84" t="s">
        <v>20</v>
      </c>
      <c r="I2436" s="84" t="s">
        <v>37</v>
      </c>
      <c r="J2436" s="84" t="s">
        <v>21</v>
      </c>
      <c r="K2436" s="84" t="s">
        <v>22</v>
      </c>
      <c r="L2436" s="463"/>
      <c r="M2436" s="91" t="s">
        <v>38</v>
      </c>
      <c r="N2436" s="91" t="s">
        <v>39</v>
      </c>
      <c r="O2436" s="91" t="s">
        <v>40</v>
      </c>
      <c r="P2436" s="91" t="s">
        <v>41</v>
      </c>
      <c r="Q2436" s="91" t="s">
        <v>42</v>
      </c>
      <c r="R2436" s="91" t="s">
        <v>43</v>
      </c>
    </row>
    <row r="2437" spans="1:18" ht="41.25" customHeight="1" x14ac:dyDescent="0.25">
      <c r="A2437" s="508" t="s">
        <v>1782</v>
      </c>
      <c r="B2437" s="508"/>
      <c r="C2437" s="163" t="s">
        <v>1757</v>
      </c>
      <c r="D2437" s="202"/>
      <c r="E2437" s="128"/>
      <c r="F2437" s="314"/>
      <c r="G2437" s="314"/>
      <c r="H2437" s="407" t="s">
        <v>1</v>
      </c>
      <c r="I2437" s="407" t="s">
        <v>1</v>
      </c>
      <c r="J2437" s="407" t="s">
        <v>1</v>
      </c>
      <c r="K2437" s="407" t="s">
        <v>1</v>
      </c>
      <c r="L2437" s="403"/>
      <c r="M2437" s="403"/>
      <c r="N2437" s="403"/>
      <c r="O2437" s="403"/>
      <c r="P2437" s="403"/>
      <c r="Q2437" s="403"/>
      <c r="R2437" s="403"/>
    </row>
    <row r="2438" spans="1:18" x14ac:dyDescent="0.25">
      <c r="A2438" s="755" t="s">
        <v>2</v>
      </c>
      <c r="B2438" s="755" t="s">
        <v>1783</v>
      </c>
      <c r="C2438" s="756"/>
      <c r="D2438" s="756"/>
      <c r="E2438" s="756"/>
      <c r="F2438" s="756"/>
      <c r="G2438" s="756"/>
      <c r="H2438" s="756"/>
      <c r="I2438" s="756"/>
      <c r="J2438" s="756"/>
      <c r="K2438" s="756"/>
      <c r="L2438" s="756"/>
      <c r="M2438" s="756"/>
      <c r="N2438" s="756"/>
      <c r="O2438" s="756"/>
      <c r="P2438" s="756"/>
      <c r="Q2438" s="756"/>
      <c r="R2438" s="756"/>
    </row>
    <row r="2439" spans="1:18" x14ac:dyDescent="0.25">
      <c r="A2439" s="755" t="s">
        <v>1784</v>
      </c>
      <c r="B2439" s="755" t="s">
        <v>1785</v>
      </c>
      <c r="C2439" s="755"/>
      <c r="D2439" s="755"/>
      <c r="E2439" s="755"/>
      <c r="F2439" s="755"/>
      <c r="G2439" s="755"/>
      <c r="H2439" s="755"/>
      <c r="I2439" s="755"/>
      <c r="J2439" s="755"/>
      <c r="K2439" s="755"/>
      <c r="L2439" s="755"/>
      <c r="M2439" s="755"/>
      <c r="N2439" s="755"/>
      <c r="O2439" s="755"/>
      <c r="P2439" s="755"/>
      <c r="Q2439" s="755"/>
      <c r="R2439" s="755"/>
    </row>
    <row r="2440" spans="1:18" x14ac:dyDescent="0.25">
      <c r="A2440" s="755" t="s">
        <v>1784</v>
      </c>
      <c r="B2440" s="755" t="s">
        <v>1786</v>
      </c>
      <c r="C2440" s="755"/>
      <c r="D2440" s="755"/>
      <c r="E2440" s="755"/>
      <c r="F2440" s="755"/>
      <c r="G2440" s="755"/>
      <c r="H2440" s="755"/>
      <c r="I2440" s="755"/>
      <c r="J2440" s="755"/>
      <c r="K2440" s="755"/>
      <c r="L2440" s="755"/>
      <c r="M2440" s="755"/>
      <c r="N2440" s="755"/>
      <c r="O2440" s="755"/>
      <c r="P2440" s="755"/>
      <c r="Q2440" s="755"/>
      <c r="R2440" s="755"/>
    </row>
    <row r="2441" spans="1:18" ht="17.25" customHeight="1" x14ac:dyDescent="0.25">
      <c r="A2441" s="755" t="s">
        <v>1787</v>
      </c>
      <c r="B2441" s="754" t="s">
        <v>1788</v>
      </c>
      <c r="C2441" s="754"/>
      <c r="D2441" s="754"/>
      <c r="E2441" s="754"/>
      <c r="F2441" s="750"/>
      <c r="G2441" s="750"/>
      <c r="H2441" s="750"/>
      <c r="I2441" s="750"/>
      <c r="J2441" s="750"/>
      <c r="K2441" s="1021"/>
      <c r="L2441" s="750"/>
      <c r="M2441" s="202"/>
      <c r="N2441" s="202"/>
      <c r="O2441" s="202"/>
      <c r="P2441" s="202"/>
      <c r="Q2441" s="202"/>
      <c r="R2441" s="202"/>
    </row>
    <row r="2442" spans="1:18" x14ac:dyDescent="0.25">
      <c r="A2442" s="755" t="s">
        <v>1789</v>
      </c>
      <c r="B2442" s="756" t="s">
        <v>1790</v>
      </c>
      <c r="C2442" s="756"/>
      <c r="D2442" s="756"/>
      <c r="E2442" s="756"/>
      <c r="F2442" s="756"/>
      <c r="G2442" s="756"/>
      <c r="H2442" s="756"/>
      <c r="I2442" s="756"/>
      <c r="J2442" s="756"/>
      <c r="K2442" s="756"/>
      <c r="L2442" s="756"/>
      <c r="M2442" s="756"/>
      <c r="N2442" s="756"/>
      <c r="O2442" s="756"/>
      <c r="P2442" s="756"/>
      <c r="Q2442" s="756"/>
      <c r="R2442" s="756"/>
    </row>
    <row r="2443" spans="1:18" ht="18.75" customHeight="1" x14ac:dyDescent="0.25">
      <c r="A2443" s="755" t="s">
        <v>1791</v>
      </c>
      <c r="B2443" s="546" t="s">
        <v>1792</v>
      </c>
      <c r="C2443" s="546"/>
      <c r="D2443" s="546"/>
      <c r="E2443" s="546"/>
      <c r="F2443" s="546"/>
      <c r="G2443" s="308"/>
      <c r="H2443" s="786"/>
      <c r="I2443" s="786"/>
      <c r="J2443" s="786"/>
      <c r="K2443" s="786"/>
      <c r="L2443" s="1022"/>
      <c r="M2443" s="202"/>
      <c r="N2443" s="202"/>
      <c r="O2443" s="202"/>
      <c r="P2443" s="202"/>
      <c r="Q2443" s="202"/>
      <c r="R2443" s="202"/>
    </row>
    <row r="2444" spans="1:18" x14ac:dyDescent="0.25">
      <c r="A2444" s="755" t="s">
        <v>1793</v>
      </c>
      <c r="B2444" s="1023" t="s">
        <v>1794</v>
      </c>
      <c r="C2444" s="1023"/>
      <c r="D2444" s="1023"/>
      <c r="E2444" s="1023"/>
      <c r="F2444" s="1023"/>
      <c r="G2444" s="1023"/>
      <c r="H2444" s="1023"/>
      <c r="I2444" s="1023"/>
      <c r="J2444" s="786"/>
      <c r="K2444" s="786"/>
      <c r="L2444" s="786"/>
      <c r="M2444" s="202"/>
      <c r="N2444" s="202"/>
      <c r="O2444" s="202"/>
      <c r="P2444" s="202"/>
      <c r="Q2444" s="202"/>
      <c r="R2444" s="202"/>
    </row>
    <row r="2445" spans="1:18" x14ac:dyDescent="0.25">
      <c r="A2445" s="202"/>
      <c r="B2445" s="402"/>
      <c r="C2445" s="402"/>
      <c r="D2445" s="402"/>
      <c r="E2445" s="402"/>
      <c r="F2445" s="402"/>
      <c r="G2445" s="402"/>
      <c r="H2445" s="402"/>
      <c r="I2445" s="402"/>
      <c r="J2445" s="402"/>
      <c r="K2445" s="934" t="s">
        <v>102</v>
      </c>
      <c r="L2445" s="1024">
        <f>+L2449+L2472+L2488</f>
        <v>233950</v>
      </c>
      <c r="M2445" s="402"/>
      <c r="N2445" s="202"/>
      <c r="O2445" s="202"/>
      <c r="P2445" s="202"/>
      <c r="Q2445" s="202"/>
      <c r="R2445" s="202"/>
    </row>
    <row r="2446" spans="1:18" x14ac:dyDescent="0.25">
      <c r="A2446" s="831" t="s">
        <v>435</v>
      </c>
      <c r="B2446" s="831"/>
      <c r="C2446" s="831"/>
      <c r="D2446" s="831"/>
      <c r="E2446" s="831"/>
      <c r="F2446" s="831"/>
      <c r="G2446" s="831"/>
      <c r="H2446" s="831"/>
      <c r="I2446" s="831"/>
      <c r="J2446" s="831"/>
      <c r="K2446" s="831"/>
      <c r="L2446" s="831"/>
      <c r="M2446" s="831"/>
      <c r="N2446" s="831"/>
      <c r="O2446" s="831"/>
      <c r="P2446" s="831"/>
      <c r="Q2446" s="831"/>
      <c r="R2446" s="831"/>
    </row>
    <row r="2447" spans="1:18" s="417" customFormat="1" x14ac:dyDescent="0.25">
      <c r="A2447" s="504" t="s">
        <v>121</v>
      </c>
      <c r="B2447" s="504" t="s">
        <v>12</v>
      </c>
      <c r="C2447" s="504"/>
      <c r="D2447" s="507" t="s">
        <v>13</v>
      </c>
      <c r="E2447" s="507" t="s">
        <v>14</v>
      </c>
      <c r="F2447" s="507" t="s">
        <v>15</v>
      </c>
      <c r="G2447" s="507" t="s">
        <v>16</v>
      </c>
      <c r="H2447" s="507" t="s">
        <v>1795</v>
      </c>
      <c r="I2447" s="507"/>
      <c r="J2447" s="507"/>
      <c r="K2447" s="507"/>
      <c r="L2447" s="504" t="s">
        <v>18</v>
      </c>
      <c r="M2447" s="504" t="s">
        <v>19</v>
      </c>
      <c r="N2447" s="504"/>
      <c r="O2447" s="504"/>
      <c r="P2447" s="504"/>
      <c r="Q2447" s="504"/>
      <c r="R2447" s="504"/>
    </row>
    <row r="2448" spans="1:18" s="417" customFormat="1" x14ac:dyDescent="0.25">
      <c r="A2448" s="504"/>
      <c r="B2448" s="504"/>
      <c r="C2448" s="504"/>
      <c r="D2448" s="507"/>
      <c r="E2448" s="507"/>
      <c r="F2448" s="507"/>
      <c r="G2448" s="507"/>
      <c r="H2448" s="418" t="s">
        <v>20</v>
      </c>
      <c r="I2448" s="418" t="s">
        <v>37</v>
      </c>
      <c r="J2448" s="418" t="s">
        <v>21</v>
      </c>
      <c r="K2448" s="418" t="s">
        <v>22</v>
      </c>
      <c r="L2448" s="504"/>
      <c r="M2448" s="504"/>
      <c r="N2448" s="504"/>
      <c r="O2448" s="504"/>
      <c r="P2448" s="504"/>
      <c r="Q2448" s="504"/>
      <c r="R2448" s="504"/>
    </row>
    <row r="2449" spans="1:18" ht="196.5" customHeight="1" x14ac:dyDescent="0.25">
      <c r="A2449" s="231" t="s">
        <v>1796</v>
      </c>
      <c r="B2449" s="466" t="s">
        <v>1797</v>
      </c>
      <c r="C2449" s="466"/>
      <c r="D2449" s="94" t="s">
        <v>1097</v>
      </c>
      <c r="E2449" s="124" t="s">
        <v>1798</v>
      </c>
      <c r="F2449" s="404" t="s">
        <v>1799</v>
      </c>
      <c r="G2449" s="94">
        <f>H2449+I2449+J2449</f>
        <v>7</v>
      </c>
      <c r="H2449" s="242">
        <v>3</v>
      </c>
      <c r="I2449" s="242">
        <v>2</v>
      </c>
      <c r="J2449" s="242">
        <v>2</v>
      </c>
      <c r="K2449" s="94">
        <v>0</v>
      </c>
      <c r="L2449" s="354">
        <f>+SUM(C2454:C2467)</f>
        <v>80950</v>
      </c>
      <c r="M2449" s="462"/>
      <c r="N2449" s="462"/>
      <c r="O2449" s="462"/>
      <c r="P2449" s="462"/>
      <c r="Q2449" s="462"/>
      <c r="R2449" s="462"/>
    </row>
    <row r="2450" spans="1:18" x14ac:dyDescent="0.25">
      <c r="A2450" s="452"/>
      <c r="B2450" s="1025"/>
      <c r="C2450" s="1025"/>
      <c r="D2450" s="429"/>
      <c r="E2450" s="429"/>
      <c r="F2450" s="404"/>
      <c r="G2450" s="94"/>
      <c r="H2450" s="242"/>
      <c r="I2450" s="242"/>
      <c r="J2450" s="242"/>
      <c r="K2450" s="94"/>
      <c r="L2450" s="163"/>
      <c r="M2450" s="149"/>
      <c r="N2450" s="149"/>
      <c r="O2450" s="149"/>
      <c r="P2450" s="149"/>
      <c r="Q2450" s="149"/>
      <c r="R2450" s="149"/>
    </row>
    <row r="2451" spans="1:18" x14ac:dyDescent="0.25">
      <c r="A2451" s="831" t="s">
        <v>165</v>
      </c>
      <c r="B2451" s="831"/>
      <c r="C2451" s="831"/>
      <c r="D2451" s="831"/>
      <c r="E2451" s="831"/>
      <c r="F2451" s="831"/>
      <c r="G2451" s="831"/>
      <c r="H2451" s="831"/>
      <c r="I2451" s="831"/>
      <c r="J2451" s="831"/>
      <c r="K2451" s="831"/>
      <c r="L2451" s="831"/>
      <c r="M2451" s="831"/>
      <c r="N2451" s="831"/>
      <c r="O2451" s="831"/>
      <c r="P2451" s="831"/>
      <c r="Q2451" s="831"/>
      <c r="R2451" s="831"/>
    </row>
    <row r="2452" spans="1:18" s="417" customFormat="1" x14ac:dyDescent="0.25">
      <c r="A2452" s="505" t="s">
        <v>27</v>
      </c>
      <c r="B2452" s="505"/>
      <c r="C2452" s="506" t="s">
        <v>28</v>
      </c>
      <c r="D2452" s="507" t="s">
        <v>29</v>
      </c>
      <c r="E2452" s="507"/>
      <c r="F2452" s="507"/>
      <c r="G2452" s="507"/>
      <c r="H2452" s="507" t="s">
        <v>1800</v>
      </c>
      <c r="I2452" s="507"/>
      <c r="J2452" s="507"/>
      <c r="K2452" s="507"/>
      <c r="L2452" s="505" t="s">
        <v>31</v>
      </c>
      <c r="M2452" s="507" t="s">
        <v>32</v>
      </c>
      <c r="N2452" s="507"/>
      <c r="O2452" s="507"/>
      <c r="P2452" s="507"/>
      <c r="Q2452" s="507"/>
      <c r="R2452" s="507"/>
    </row>
    <row r="2453" spans="1:18" s="417" customFormat="1" ht="55.5" customHeight="1" x14ac:dyDescent="0.25">
      <c r="A2453" s="505"/>
      <c r="B2453" s="505"/>
      <c r="C2453" s="506"/>
      <c r="D2453" s="418" t="s">
        <v>33</v>
      </c>
      <c r="E2453" s="418" t="s">
        <v>34</v>
      </c>
      <c r="F2453" s="418" t="s">
        <v>35</v>
      </c>
      <c r="G2453" s="418" t="s">
        <v>36</v>
      </c>
      <c r="H2453" s="418" t="s">
        <v>20</v>
      </c>
      <c r="I2453" s="418" t="s">
        <v>37</v>
      </c>
      <c r="J2453" s="418" t="s">
        <v>21</v>
      </c>
      <c r="K2453" s="418" t="s">
        <v>22</v>
      </c>
      <c r="L2453" s="505"/>
      <c r="M2453" s="419" t="s">
        <v>38</v>
      </c>
      <c r="N2453" s="419" t="s">
        <v>39</v>
      </c>
      <c r="O2453" s="419" t="s">
        <v>40</v>
      </c>
      <c r="P2453" s="419" t="s">
        <v>41</v>
      </c>
      <c r="Q2453" s="419" t="s">
        <v>42</v>
      </c>
      <c r="R2453" s="419" t="s">
        <v>43</v>
      </c>
    </row>
    <row r="2454" spans="1:18" ht="18.75" customHeight="1" x14ac:dyDescent="0.25">
      <c r="A2454" s="503" t="s">
        <v>1801</v>
      </c>
      <c r="B2454" s="503"/>
      <c r="C2454" s="495">
        <f>G2454+G2455</f>
        <v>6000</v>
      </c>
      <c r="D2454" s="124" t="s">
        <v>1802</v>
      </c>
      <c r="E2454" s="94">
        <v>48</v>
      </c>
      <c r="F2454" s="354">
        <v>0</v>
      </c>
      <c r="G2454" s="354">
        <f t="shared" ref="G2454:G2458" si="138">E2454*F2454</f>
        <v>0</v>
      </c>
      <c r="H2454" s="525" t="s">
        <v>1</v>
      </c>
      <c r="I2454" s="525" t="s">
        <v>1</v>
      </c>
      <c r="J2454" s="525" t="s">
        <v>1</v>
      </c>
      <c r="K2454" s="525" t="s">
        <v>1</v>
      </c>
      <c r="L2454" s="94" t="s">
        <v>247</v>
      </c>
      <c r="M2454" s="250" t="s">
        <v>124</v>
      </c>
      <c r="N2454" s="250" t="s">
        <v>125</v>
      </c>
      <c r="O2454" s="94">
        <v>3</v>
      </c>
      <c r="P2454" s="94">
        <v>1</v>
      </c>
      <c r="Q2454" s="94">
        <v>1</v>
      </c>
      <c r="R2454" s="94">
        <v>1</v>
      </c>
    </row>
    <row r="2455" spans="1:18" ht="42" customHeight="1" x14ac:dyDescent="0.25">
      <c r="A2455" s="503"/>
      <c r="B2455" s="503"/>
      <c r="C2455" s="495"/>
      <c r="D2455" s="124" t="s">
        <v>1803</v>
      </c>
      <c r="E2455" s="94">
        <v>48</v>
      </c>
      <c r="F2455" s="354">
        <v>125</v>
      </c>
      <c r="G2455" s="354">
        <f t="shared" si="138"/>
        <v>6000</v>
      </c>
      <c r="H2455" s="525"/>
      <c r="I2455" s="525"/>
      <c r="J2455" s="525"/>
      <c r="K2455" s="525"/>
      <c r="L2455" s="94" t="s">
        <v>247</v>
      </c>
      <c r="M2455" s="250" t="s">
        <v>124</v>
      </c>
      <c r="N2455" s="250" t="s">
        <v>125</v>
      </c>
      <c r="O2455" s="94">
        <v>2</v>
      </c>
      <c r="P2455" s="94">
        <v>2</v>
      </c>
      <c r="Q2455" s="94">
        <v>2</v>
      </c>
      <c r="R2455" s="94">
        <v>1</v>
      </c>
    </row>
    <row r="2456" spans="1:18" ht="18" customHeight="1" x14ac:dyDescent="0.25">
      <c r="A2456" s="502" t="s">
        <v>1804</v>
      </c>
      <c r="B2456" s="502"/>
      <c r="C2456" s="495">
        <f>G2456+G2457</f>
        <v>13200</v>
      </c>
      <c r="D2456" s="124" t="s">
        <v>1803</v>
      </c>
      <c r="E2456" s="94">
        <v>40</v>
      </c>
      <c r="F2456" s="354">
        <v>250</v>
      </c>
      <c r="G2456" s="354">
        <f t="shared" si="138"/>
        <v>10000</v>
      </c>
      <c r="H2456" s="525" t="s">
        <v>1</v>
      </c>
      <c r="I2456" s="525" t="s">
        <v>1</v>
      </c>
      <c r="J2456" s="525" t="s">
        <v>1</v>
      </c>
      <c r="K2456" s="525" t="s">
        <v>1</v>
      </c>
      <c r="L2456" s="94" t="s">
        <v>247</v>
      </c>
      <c r="M2456" s="250" t="s">
        <v>124</v>
      </c>
      <c r="N2456" s="250" t="s">
        <v>125</v>
      </c>
      <c r="O2456" s="94">
        <v>2</v>
      </c>
      <c r="P2456" s="94">
        <v>2</v>
      </c>
      <c r="Q2456" s="94">
        <v>2</v>
      </c>
      <c r="R2456" s="94">
        <v>1</v>
      </c>
    </row>
    <row r="2457" spans="1:18" ht="44.25" customHeight="1" x14ac:dyDescent="0.25">
      <c r="A2457" s="502"/>
      <c r="B2457" s="502"/>
      <c r="C2457" s="495"/>
      <c r="D2457" s="124" t="s">
        <v>1805</v>
      </c>
      <c r="E2457" s="94">
        <v>40</v>
      </c>
      <c r="F2457" s="354">
        <v>80</v>
      </c>
      <c r="G2457" s="354">
        <f t="shared" si="138"/>
        <v>3200</v>
      </c>
      <c r="H2457" s="525"/>
      <c r="I2457" s="525"/>
      <c r="J2457" s="525"/>
      <c r="K2457" s="525"/>
      <c r="L2457" s="94" t="s">
        <v>247</v>
      </c>
      <c r="M2457" s="250" t="s">
        <v>124</v>
      </c>
      <c r="N2457" s="250" t="s">
        <v>125</v>
      </c>
      <c r="O2457" s="94">
        <v>2</v>
      </c>
      <c r="P2457" s="94">
        <v>2</v>
      </c>
      <c r="Q2457" s="94">
        <v>2</v>
      </c>
      <c r="R2457" s="94">
        <v>1</v>
      </c>
    </row>
    <row r="2458" spans="1:18" ht="19.5" customHeight="1" x14ac:dyDescent="0.25">
      <c r="A2458" s="502" t="s">
        <v>1806</v>
      </c>
      <c r="B2458" s="502"/>
      <c r="C2458" s="495">
        <f>G2458+G2459</f>
        <v>10500</v>
      </c>
      <c r="D2458" s="124" t="s">
        <v>1807</v>
      </c>
      <c r="E2458" s="94">
        <v>84</v>
      </c>
      <c r="F2458" s="354">
        <v>0</v>
      </c>
      <c r="G2458" s="354">
        <f t="shared" si="138"/>
        <v>0</v>
      </c>
      <c r="H2458" s="525" t="s">
        <v>1</v>
      </c>
      <c r="I2458" s="525" t="s">
        <v>1</v>
      </c>
      <c r="J2458" s="525" t="s">
        <v>1</v>
      </c>
      <c r="K2458" s="525" t="s">
        <v>1</v>
      </c>
      <c r="L2458" s="94" t="s">
        <v>247</v>
      </c>
      <c r="M2458" s="250" t="s">
        <v>124</v>
      </c>
      <c r="N2458" s="250" t="s">
        <v>125</v>
      </c>
      <c r="O2458" s="94">
        <v>3</v>
      </c>
      <c r="P2458" s="94">
        <v>1</v>
      </c>
      <c r="Q2458" s="94">
        <v>1</v>
      </c>
      <c r="R2458" s="94">
        <v>1</v>
      </c>
    </row>
    <row r="2459" spans="1:18" ht="42.75" customHeight="1" x14ac:dyDescent="0.25">
      <c r="A2459" s="502"/>
      <c r="B2459" s="502"/>
      <c r="C2459" s="495"/>
      <c r="D2459" s="124" t="s">
        <v>1803</v>
      </c>
      <c r="E2459" s="94">
        <v>84</v>
      </c>
      <c r="F2459" s="354">
        <v>125</v>
      </c>
      <c r="G2459" s="354">
        <f>E2459*F2459</f>
        <v>10500</v>
      </c>
      <c r="H2459" s="525"/>
      <c r="I2459" s="525"/>
      <c r="J2459" s="525"/>
      <c r="K2459" s="525"/>
      <c r="L2459" s="94" t="s">
        <v>247</v>
      </c>
      <c r="M2459" s="250" t="s">
        <v>124</v>
      </c>
      <c r="N2459" s="250" t="s">
        <v>125</v>
      </c>
      <c r="O2459" s="94">
        <v>2</v>
      </c>
      <c r="P2459" s="94">
        <v>2</v>
      </c>
      <c r="Q2459" s="94">
        <v>2</v>
      </c>
      <c r="R2459" s="94">
        <v>1</v>
      </c>
    </row>
    <row r="2460" spans="1:18" ht="29.25" customHeight="1" x14ac:dyDescent="0.25">
      <c r="A2460" s="494" t="s">
        <v>1808</v>
      </c>
      <c r="B2460" s="494"/>
      <c r="C2460" s="495">
        <f>G2460+G2461</f>
        <v>2250</v>
      </c>
      <c r="D2460" s="124" t="s">
        <v>85</v>
      </c>
      <c r="E2460" s="94">
        <v>9</v>
      </c>
      <c r="F2460" s="354">
        <v>250</v>
      </c>
      <c r="G2460" s="354">
        <f>E2460*F2460</f>
        <v>2250</v>
      </c>
      <c r="H2460" s="525" t="s">
        <v>1</v>
      </c>
      <c r="I2460" s="525" t="s">
        <v>1</v>
      </c>
      <c r="J2460" s="525" t="s">
        <v>1</v>
      </c>
      <c r="K2460" s="525"/>
      <c r="L2460" s="94" t="s">
        <v>247</v>
      </c>
      <c r="M2460" s="250" t="s">
        <v>124</v>
      </c>
      <c r="N2460" s="250" t="s">
        <v>125</v>
      </c>
      <c r="O2460" s="94">
        <v>2</v>
      </c>
      <c r="P2460" s="94">
        <v>4</v>
      </c>
      <c r="Q2460" s="94">
        <v>1</v>
      </c>
      <c r="R2460" s="94">
        <v>1</v>
      </c>
    </row>
    <row r="2461" spans="1:18" ht="47.25" customHeight="1" x14ac:dyDescent="0.25">
      <c r="A2461" s="494"/>
      <c r="B2461" s="494"/>
      <c r="C2461" s="495"/>
      <c r="D2461" s="124" t="s">
        <v>1809</v>
      </c>
      <c r="E2461" s="94" t="s">
        <v>1810</v>
      </c>
      <c r="F2461" s="354">
        <v>0</v>
      </c>
      <c r="G2461" s="354">
        <v>0</v>
      </c>
      <c r="H2461" s="525"/>
      <c r="I2461" s="525"/>
      <c r="J2461" s="525"/>
      <c r="K2461" s="525"/>
      <c r="L2461" s="94" t="s">
        <v>247</v>
      </c>
      <c r="M2461" s="250" t="s">
        <v>124</v>
      </c>
      <c r="N2461" s="250" t="s">
        <v>125</v>
      </c>
      <c r="O2461" s="94">
        <v>2</v>
      </c>
      <c r="P2461" s="94">
        <v>2</v>
      </c>
      <c r="Q2461" s="94">
        <v>2</v>
      </c>
      <c r="R2461" s="94">
        <v>1</v>
      </c>
    </row>
    <row r="2462" spans="1:18" ht="31.5" customHeight="1" x14ac:dyDescent="0.25">
      <c r="A2462" s="502" t="s">
        <v>1811</v>
      </c>
      <c r="B2462" s="502"/>
      <c r="C2462" s="495">
        <f>G2462+G2463</f>
        <v>25000</v>
      </c>
      <c r="D2462" s="124" t="s">
        <v>1812</v>
      </c>
      <c r="E2462" s="94">
        <v>20</v>
      </c>
      <c r="F2462" s="354">
        <v>125</v>
      </c>
      <c r="G2462" s="354">
        <f>E2462*F2462</f>
        <v>2500</v>
      </c>
      <c r="H2462" s="525" t="s">
        <v>1</v>
      </c>
      <c r="I2462" s="525" t="s">
        <v>1</v>
      </c>
      <c r="J2462" s="525" t="s">
        <v>1</v>
      </c>
      <c r="K2462" s="525" t="s">
        <v>1</v>
      </c>
      <c r="L2462" s="94" t="s">
        <v>247</v>
      </c>
      <c r="M2462" s="250" t="s">
        <v>124</v>
      </c>
      <c r="N2462" s="250" t="s">
        <v>125</v>
      </c>
      <c r="O2462" s="94">
        <v>2</v>
      </c>
      <c r="P2462" s="94">
        <v>2</v>
      </c>
      <c r="Q2462" s="94">
        <v>2</v>
      </c>
      <c r="R2462" s="94">
        <v>1</v>
      </c>
    </row>
    <row r="2463" spans="1:18" ht="27.75" customHeight="1" x14ac:dyDescent="0.25">
      <c r="A2463" s="502"/>
      <c r="B2463" s="502"/>
      <c r="C2463" s="495"/>
      <c r="D2463" s="124" t="s">
        <v>226</v>
      </c>
      <c r="E2463" s="94">
        <v>50</v>
      </c>
      <c r="F2463" s="354">
        <v>450</v>
      </c>
      <c r="G2463" s="354">
        <f>E2463*F2463</f>
        <v>22500</v>
      </c>
      <c r="H2463" s="525"/>
      <c r="I2463" s="525"/>
      <c r="J2463" s="525"/>
      <c r="K2463" s="525"/>
      <c r="L2463" s="94" t="s">
        <v>247</v>
      </c>
      <c r="M2463" s="250" t="s">
        <v>124</v>
      </c>
      <c r="N2463" s="250" t="s">
        <v>125</v>
      </c>
      <c r="O2463" s="94">
        <v>3</v>
      </c>
      <c r="P2463" s="94">
        <v>1</v>
      </c>
      <c r="Q2463" s="94">
        <v>1</v>
      </c>
      <c r="R2463" s="94">
        <v>1</v>
      </c>
    </row>
    <row r="2464" spans="1:18" ht="18" customHeight="1" x14ac:dyDescent="0.25">
      <c r="A2464" s="494" t="s">
        <v>1813</v>
      </c>
      <c r="B2464" s="494"/>
      <c r="C2464" s="495">
        <f>G2464+G2465</f>
        <v>12500</v>
      </c>
      <c r="D2464" s="124" t="s">
        <v>1807</v>
      </c>
      <c r="E2464" s="94">
        <v>100</v>
      </c>
      <c r="F2464" s="354">
        <v>0</v>
      </c>
      <c r="G2464" s="354">
        <f t="shared" ref="G2464:G2467" si="139">E2464*F2464</f>
        <v>0</v>
      </c>
      <c r="H2464" s="525" t="s">
        <v>1</v>
      </c>
      <c r="I2464" s="525" t="s">
        <v>1</v>
      </c>
      <c r="J2464" s="525" t="s">
        <v>1</v>
      </c>
      <c r="K2464" s="525" t="s">
        <v>1</v>
      </c>
      <c r="L2464" s="94" t="s">
        <v>247</v>
      </c>
      <c r="M2464" s="250" t="s">
        <v>124</v>
      </c>
      <c r="N2464" s="250" t="s">
        <v>125</v>
      </c>
      <c r="O2464" s="94">
        <v>3</v>
      </c>
      <c r="P2464" s="94">
        <v>1</v>
      </c>
      <c r="Q2464" s="94">
        <v>1</v>
      </c>
      <c r="R2464" s="94">
        <v>1</v>
      </c>
    </row>
    <row r="2465" spans="1:18" ht="28.5" customHeight="1" x14ac:dyDescent="0.25">
      <c r="A2465" s="494"/>
      <c r="B2465" s="494"/>
      <c r="C2465" s="495"/>
      <c r="D2465" s="124" t="s">
        <v>1803</v>
      </c>
      <c r="E2465" s="94">
        <v>100</v>
      </c>
      <c r="F2465" s="354">
        <v>125</v>
      </c>
      <c r="G2465" s="354">
        <f t="shared" si="139"/>
        <v>12500</v>
      </c>
      <c r="H2465" s="525"/>
      <c r="I2465" s="525"/>
      <c r="J2465" s="525"/>
      <c r="K2465" s="525"/>
      <c r="L2465" s="94" t="s">
        <v>247</v>
      </c>
      <c r="M2465" s="250" t="s">
        <v>124</v>
      </c>
      <c r="N2465" s="250" t="s">
        <v>125</v>
      </c>
      <c r="O2465" s="94">
        <v>2</v>
      </c>
      <c r="P2465" s="94">
        <v>2</v>
      </c>
      <c r="Q2465" s="94">
        <v>2</v>
      </c>
      <c r="R2465" s="94">
        <v>1</v>
      </c>
    </row>
    <row r="2466" spans="1:18" ht="21.75" customHeight="1" x14ac:dyDescent="0.25">
      <c r="A2466" s="544" t="s">
        <v>1814</v>
      </c>
      <c r="B2466" s="544"/>
      <c r="C2466" s="495">
        <f>G2466+G2467</f>
        <v>11500</v>
      </c>
      <c r="D2466" s="124" t="s">
        <v>1803</v>
      </c>
      <c r="E2466" s="94">
        <v>20</v>
      </c>
      <c r="F2466" s="354">
        <v>125</v>
      </c>
      <c r="G2466" s="354">
        <f t="shared" si="139"/>
        <v>2500</v>
      </c>
      <c r="H2466" s="525"/>
      <c r="I2466" s="525" t="s">
        <v>1</v>
      </c>
      <c r="J2466" s="525" t="s">
        <v>1</v>
      </c>
      <c r="K2466" s="525"/>
      <c r="L2466" s="94" t="s">
        <v>247</v>
      </c>
      <c r="M2466" s="250" t="s">
        <v>124</v>
      </c>
      <c r="N2466" s="250" t="s">
        <v>125</v>
      </c>
      <c r="O2466" s="94">
        <v>2</v>
      </c>
      <c r="P2466" s="94">
        <v>2</v>
      </c>
      <c r="Q2466" s="94">
        <v>2</v>
      </c>
      <c r="R2466" s="94">
        <v>1</v>
      </c>
    </row>
    <row r="2467" spans="1:18" ht="35.25" customHeight="1" x14ac:dyDescent="0.25">
      <c r="A2467" s="544"/>
      <c r="B2467" s="544"/>
      <c r="C2467" s="495"/>
      <c r="D2467" s="124" t="s">
        <v>226</v>
      </c>
      <c r="E2467" s="94">
        <v>20</v>
      </c>
      <c r="F2467" s="354">
        <v>450</v>
      </c>
      <c r="G2467" s="354">
        <f t="shared" si="139"/>
        <v>9000</v>
      </c>
      <c r="H2467" s="525"/>
      <c r="I2467" s="525"/>
      <c r="J2467" s="525"/>
      <c r="K2467" s="525"/>
      <c r="L2467" s="94" t="s">
        <v>247</v>
      </c>
      <c r="M2467" s="250" t="s">
        <v>124</v>
      </c>
      <c r="N2467" s="250" t="s">
        <v>125</v>
      </c>
      <c r="O2467" s="94">
        <v>3</v>
      </c>
      <c r="P2467" s="94">
        <v>1</v>
      </c>
      <c r="Q2467" s="94">
        <v>1</v>
      </c>
      <c r="R2467" s="94">
        <v>1</v>
      </c>
    </row>
    <row r="2468" spans="1:18" ht="15" customHeight="1" x14ac:dyDescent="0.25">
      <c r="A2468" s="98"/>
      <c r="B2468" s="98"/>
      <c r="C2468" s="120"/>
      <c r="D2468" s="163"/>
      <c r="E2468" s="163"/>
      <c r="F2468" s="354"/>
      <c r="G2468" s="354"/>
      <c r="H2468" s="354"/>
      <c r="I2468" s="354"/>
      <c r="J2468" s="354"/>
      <c r="K2468" s="354"/>
      <c r="L2468" s="94"/>
      <c r="M2468" s="94"/>
      <c r="N2468" s="94"/>
      <c r="O2468" s="94"/>
      <c r="P2468" s="94"/>
      <c r="Q2468" s="94"/>
      <c r="R2468" s="94"/>
    </row>
    <row r="2469" spans="1:18" x14ac:dyDescent="0.25">
      <c r="A2469" s="831" t="s">
        <v>11</v>
      </c>
      <c r="B2469" s="831"/>
      <c r="C2469" s="831"/>
      <c r="D2469" s="831"/>
      <c r="E2469" s="831"/>
      <c r="F2469" s="831"/>
      <c r="G2469" s="831"/>
      <c r="H2469" s="831"/>
      <c r="I2469" s="831"/>
      <c r="J2469" s="831"/>
      <c r="K2469" s="831"/>
      <c r="L2469" s="831"/>
      <c r="M2469" s="831"/>
      <c r="N2469" s="831"/>
      <c r="O2469" s="831"/>
      <c r="P2469" s="831"/>
      <c r="Q2469" s="831"/>
      <c r="R2469" s="831"/>
    </row>
    <row r="2470" spans="1:18" s="421" customFormat="1" x14ac:dyDescent="0.25">
      <c r="A2470" s="491" t="s">
        <v>121</v>
      </c>
      <c r="B2470" s="491" t="s">
        <v>12</v>
      </c>
      <c r="C2470" s="491"/>
      <c r="D2470" s="492" t="s">
        <v>13</v>
      </c>
      <c r="E2470" s="492" t="s">
        <v>14</v>
      </c>
      <c r="F2470" s="492" t="s">
        <v>15</v>
      </c>
      <c r="G2470" s="492" t="s">
        <v>16</v>
      </c>
      <c r="H2470" s="492" t="s">
        <v>1795</v>
      </c>
      <c r="I2470" s="492"/>
      <c r="J2470" s="492"/>
      <c r="K2470" s="492"/>
      <c r="L2470" s="491" t="s">
        <v>18</v>
      </c>
      <c r="M2470" s="491" t="s">
        <v>19</v>
      </c>
      <c r="N2470" s="491"/>
      <c r="O2470" s="491"/>
      <c r="P2470" s="491"/>
      <c r="Q2470" s="491"/>
      <c r="R2470" s="491"/>
    </row>
    <row r="2471" spans="1:18" s="421" customFormat="1" x14ac:dyDescent="0.25">
      <c r="A2471" s="491"/>
      <c r="B2471" s="491"/>
      <c r="C2471" s="491"/>
      <c r="D2471" s="492"/>
      <c r="E2471" s="492"/>
      <c r="F2471" s="492"/>
      <c r="G2471" s="492"/>
      <c r="H2471" s="422" t="s">
        <v>20</v>
      </c>
      <c r="I2471" s="422" t="s">
        <v>37</v>
      </c>
      <c r="J2471" s="422" t="s">
        <v>21</v>
      </c>
      <c r="K2471" s="422" t="s">
        <v>22</v>
      </c>
      <c r="L2471" s="491"/>
      <c r="M2471" s="491"/>
      <c r="N2471" s="491"/>
      <c r="O2471" s="491"/>
      <c r="P2471" s="491"/>
      <c r="Q2471" s="491"/>
      <c r="R2471" s="491"/>
    </row>
    <row r="2472" spans="1:18" ht="165.75" customHeight="1" x14ac:dyDescent="0.25">
      <c r="A2472" s="411" t="s">
        <v>1815</v>
      </c>
      <c r="B2472" s="494" t="s">
        <v>1816</v>
      </c>
      <c r="C2472" s="494"/>
      <c r="D2472" s="94" t="s">
        <v>1817</v>
      </c>
      <c r="E2472" s="94" t="s">
        <v>1818</v>
      </c>
      <c r="F2472" s="252">
        <v>0</v>
      </c>
      <c r="G2472" s="94">
        <v>4</v>
      </c>
      <c r="H2472" s="94">
        <v>1</v>
      </c>
      <c r="I2472" s="94">
        <v>1</v>
      </c>
      <c r="J2472" s="94">
        <v>1</v>
      </c>
      <c r="K2472" s="94">
        <v>1</v>
      </c>
      <c r="L2472" s="354">
        <f>+SUM(C2477:C2483)</f>
        <v>3000</v>
      </c>
      <c r="M2472" s="462"/>
      <c r="N2472" s="462"/>
      <c r="O2472" s="462"/>
      <c r="P2472" s="462"/>
      <c r="Q2472" s="462"/>
      <c r="R2472" s="462"/>
    </row>
    <row r="2473" spans="1:18" x14ac:dyDescent="0.25">
      <c r="A2473" s="420"/>
      <c r="B2473" s="420"/>
      <c r="C2473" s="1026"/>
      <c r="D2473" s="94"/>
      <c r="E2473" s="94"/>
      <c r="F2473" s="105"/>
      <c r="G2473" s="105"/>
      <c r="H2473" s="1026"/>
      <c r="I2473" s="105"/>
      <c r="J2473" s="105"/>
      <c r="K2473" s="1026"/>
      <c r="L2473" s="94"/>
      <c r="M2473" s="128"/>
      <c r="N2473" s="128"/>
      <c r="O2473" s="128"/>
      <c r="P2473" s="128"/>
      <c r="Q2473" s="128"/>
      <c r="R2473" s="128"/>
    </row>
    <row r="2474" spans="1:18" x14ac:dyDescent="0.25">
      <c r="A2474" s="830" t="s">
        <v>165</v>
      </c>
      <c r="B2474" s="831"/>
      <c r="C2474" s="831"/>
      <c r="D2474" s="831"/>
      <c r="E2474" s="831"/>
      <c r="F2474" s="831"/>
      <c r="G2474" s="831"/>
      <c r="H2474" s="831"/>
      <c r="I2474" s="831"/>
      <c r="J2474" s="831"/>
      <c r="K2474" s="831"/>
      <c r="L2474" s="831"/>
      <c r="M2474" s="831"/>
      <c r="N2474" s="831"/>
      <c r="O2474" s="831"/>
      <c r="P2474" s="831"/>
      <c r="Q2474" s="831"/>
      <c r="R2474" s="831"/>
    </row>
    <row r="2475" spans="1:18" s="421" customFormat="1" x14ac:dyDescent="0.25">
      <c r="A2475" s="491" t="s">
        <v>27</v>
      </c>
      <c r="B2475" s="491"/>
      <c r="C2475" s="492" t="s">
        <v>28</v>
      </c>
      <c r="D2475" s="492" t="s">
        <v>29</v>
      </c>
      <c r="E2475" s="492"/>
      <c r="F2475" s="492"/>
      <c r="G2475" s="492"/>
      <c r="H2475" s="492" t="s">
        <v>1800</v>
      </c>
      <c r="I2475" s="492"/>
      <c r="J2475" s="492"/>
      <c r="K2475" s="492"/>
      <c r="L2475" s="491" t="s">
        <v>31</v>
      </c>
      <c r="M2475" s="492" t="s">
        <v>32</v>
      </c>
      <c r="N2475" s="492"/>
      <c r="O2475" s="492"/>
      <c r="P2475" s="492"/>
      <c r="Q2475" s="492"/>
      <c r="R2475" s="492"/>
    </row>
    <row r="2476" spans="1:18" s="421" customFormat="1" ht="52.5" customHeight="1" x14ac:dyDescent="0.25">
      <c r="A2476" s="491"/>
      <c r="B2476" s="491"/>
      <c r="C2476" s="492"/>
      <c r="D2476" s="422" t="s">
        <v>33</v>
      </c>
      <c r="E2476" s="422" t="s">
        <v>34</v>
      </c>
      <c r="F2476" s="422" t="s">
        <v>35</v>
      </c>
      <c r="G2476" s="422" t="s">
        <v>36</v>
      </c>
      <c r="H2476" s="422" t="s">
        <v>20</v>
      </c>
      <c r="I2476" s="422" t="s">
        <v>37</v>
      </c>
      <c r="J2476" s="422" t="s">
        <v>21</v>
      </c>
      <c r="K2476" s="422" t="s">
        <v>22</v>
      </c>
      <c r="L2476" s="491"/>
      <c r="M2476" s="423" t="s">
        <v>38</v>
      </c>
      <c r="N2476" s="423" t="s">
        <v>39</v>
      </c>
      <c r="O2476" s="423" t="s">
        <v>40</v>
      </c>
      <c r="P2476" s="423" t="s">
        <v>41</v>
      </c>
      <c r="Q2476" s="423" t="s">
        <v>42</v>
      </c>
      <c r="R2476" s="423" t="s">
        <v>43</v>
      </c>
    </row>
    <row r="2477" spans="1:18" ht="30.75" customHeight="1" x14ac:dyDescent="0.25">
      <c r="A2477" s="496" t="s">
        <v>1819</v>
      </c>
      <c r="B2477" s="496"/>
      <c r="C2477" s="497">
        <f>G2477+G2478</f>
        <v>3000</v>
      </c>
      <c r="D2477" s="112" t="s">
        <v>1807</v>
      </c>
      <c r="E2477" s="94">
        <v>24</v>
      </c>
      <c r="F2477" s="1027">
        <v>0</v>
      </c>
      <c r="G2477" s="1027">
        <f>+F2477*E2477</f>
        <v>0</v>
      </c>
      <c r="H2477" s="525" t="s">
        <v>1</v>
      </c>
      <c r="I2477" s="525" t="s">
        <v>1</v>
      </c>
      <c r="J2477" s="497" t="s">
        <v>1</v>
      </c>
      <c r="K2477" s="1028" t="s">
        <v>1</v>
      </c>
      <c r="L2477" s="239" t="s">
        <v>247</v>
      </c>
      <c r="M2477" s="250" t="s">
        <v>124</v>
      </c>
      <c r="N2477" s="250" t="s">
        <v>125</v>
      </c>
      <c r="O2477" s="242">
        <v>3</v>
      </c>
      <c r="P2477" s="242">
        <v>1</v>
      </c>
      <c r="Q2477" s="242">
        <v>1</v>
      </c>
      <c r="R2477" s="242">
        <v>1</v>
      </c>
    </row>
    <row r="2478" spans="1:18" ht="42.75" customHeight="1" x14ac:dyDescent="0.25">
      <c r="A2478" s="496"/>
      <c r="B2478" s="496"/>
      <c r="C2478" s="497"/>
      <c r="D2478" s="424" t="s">
        <v>1820</v>
      </c>
      <c r="E2478" s="425">
        <v>24</v>
      </c>
      <c r="F2478" s="426">
        <v>125</v>
      </c>
      <c r="G2478" s="1027">
        <f t="shared" ref="G2478" si="140">+F2478*E2478</f>
        <v>3000</v>
      </c>
      <c r="H2478" s="525"/>
      <c r="I2478" s="525"/>
      <c r="J2478" s="497"/>
      <c r="K2478" s="1028"/>
      <c r="L2478" s="269" t="s">
        <v>247</v>
      </c>
      <c r="M2478" s="250" t="s">
        <v>124</v>
      </c>
      <c r="N2478" s="250" t="s">
        <v>125</v>
      </c>
      <c r="O2478" s="269">
        <v>2</v>
      </c>
      <c r="P2478" s="269">
        <v>2</v>
      </c>
      <c r="Q2478" s="242">
        <v>2</v>
      </c>
      <c r="R2478" s="242">
        <v>1</v>
      </c>
    </row>
    <row r="2479" spans="1:18" ht="18.75" customHeight="1" x14ac:dyDescent="0.25">
      <c r="A2479" s="496" t="s">
        <v>1821</v>
      </c>
      <c r="B2479" s="496"/>
      <c r="C2479" s="497">
        <f>G2479+G2480+G2481</f>
        <v>0</v>
      </c>
      <c r="D2479" s="514" t="s">
        <v>252</v>
      </c>
      <c r="E2479" s="1029"/>
      <c r="F2479" s="1028"/>
      <c r="G2479" s="497"/>
      <c r="H2479" s="525"/>
      <c r="I2479" s="525"/>
      <c r="J2479" s="497" t="s">
        <v>1</v>
      </c>
      <c r="K2479" s="1028" t="s">
        <v>1</v>
      </c>
      <c r="L2479" s="269" t="s">
        <v>247</v>
      </c>
      <c r="M2479" s="250" t="s">
        <v>124</v>
      </c>
      <c r="N2479" s="250" t="s">
        <v>125</v>
      </c>
      <c r="O2479" s="269"/>
      <c r="P2479" s="269"/>
      <c r="Q2479" s="427"/>
      <c r="R2479" s="427"/>
    </row>
    <row r="2480" spans="1:18" ht="18.75" customHeight="1" x14ac:dyDescent="0.25">
      <c r="A2480" s="496"/>
      <c r="B2480" s="496"/>
      <c r="C2480" s="497"/>
      <c r="D2480" s="514"/>
      <c r="E2480" s="1029"/>
      <c r="F2480" s="1028"/>
      <c r="G2480" s="497"/>
      <c r="H2480" s="525"/>
      <c r="I2480" s="525"/>
      <c r="J2480" s="497"/>
      <c r="K2480" s="1028"/>
      <c r="L2480" s="269" t="s">
        <v>247</v>
      </c>
      <c r="M2480" s="250" t="s">
        <v>124</v>
      </c>
      <c r="N2480" s="250" t="s">
        <v>125</v>
      </c>
      <c r="O2480" s="269"/>
      <c r="P2480" s="269"/>
      <c r="Q2480" s="242"/>
      <c r="R2480" s="242"/>
    </row>
    <row r="2481" spans="1:18" ht="18.75" customHeight="1" x14ac:dyDescent="0.25">
      <c r="A2481" s="496"/>
      <c r="B2481" s="496"/>
      <c r="C2481" s="497"/>
      <c r="D2481" s="514"/>
      <c r="E2481" s="1029"/>
      <c r="F2481" s="1028"/>
      <c r="G2481" s="497"/>
      <c r="H2481" s="525"/>
      <c r="I2481" s="525"/>
      <c r="J2481" s="497"/>
      <c r="K2481" s="1028"/>
      <c r="L2481" s="269" t="s">
        <v>247</v>
      </c>
      <c r="M2481" s="250" t="s">
        <v>124</v>
      </c>
      <c r="N2481" s="250" t="s">
        <v>125</v>
      </c>
      <c r="O2481" s="269"/>
      <c r="P2481" s="269"/>
      <c r="Q2481" s="242"/>
      <c r="R2481" s="242"/>
    </row>
    <row r="2482" spans="1:18" ht="35.25" customHeight="1" x14ac:dyDescent="0.25">
      <c r="A2482" s="468" t="s">
        <v>1822</v>
      </c>
      <c r="B2482" s="494"/>
      <c r="C2482" s="495">
        <f>G2482+G2483</f>
        <v>0</v>
      </c>
      <c r="D2482" s="572" t="s">
        <v>252</v>
      </c>
      <c r="E2482" s="1030"/>
      <c r="F2482" s="525"/>
      <c r="G2482" s="497"/>
      <c r="H2482" s="525"/>
      <c r="I2482" s="525"/>
      <c r="J2482" s="525" t="s">
        <v>1</v>
      </c>
      <c r="K2482" s="525" t="s">
        <v>1</v>
      </c>
      <c r="L2482" s="94" t="s">
        <v>247</v>
      </c>
      <c r="M2482" s="250" t="s">
        <v>124</v>
      </c>
      <c r="N2482" s="250" t="s">
        <v>125</v>
      </c>
      <c r="O2482" s="94"/>
      <c r="P2482" s="94"/>
      <c r="Q2482" s="94"/>
      <c r="R2482" s="94"/>
    </row>
    <row r="2483" spans="1:18" ht="42" customHeight="1" x14ac:dyDescent="0.25">
      <c r="A2483" s="494"/>
      <c r="B2483" s="494"/>
      <c r="C2483" s="495"/>
      <c r="D2483" s="572"/>
      <c r="E2483" s="1030"/>
      <c r="F2483" s="525"/>
      <c r="G2483" s="497"/>
      <c r="H2483" s="525"/>
      <c r="I2483" s="525"/>
      <c r="J2483" s="525"/>
      <c r="K2483" s="525"/>
      <c r="L2483" s="94" t="s">
        <v>247</v>
      </c>
      <c r="M2483" s="250" t="s">
        <v>124</v>
      </c>
      <c r="N2483" s="250" t="s">
        <v>125</v>
      </c>
      <c r="O2483" s="94"/>
      <c r="P2483" s="94"/>
      <c r="Q2483" s="94"/>
      <c r="R2483" s="94"/>
    </row>
    <row r="2484" spans="1:18" ht="24" customHeight="1" x14ac:dyDescent="0.25">
      <c r="A2484" s="420"/>
      <c r="B2484" s="420"/>
      <c r="C2484" s="120"/>
      <c r="D2484" s="94"/>
      <c r="E2484" s="357"/>
      <c r="F2484" s="163"/>
      <c r="G2484" s="163"/>
      <c r="H2484" s="163"/>
      <c r="I2484" s="163"/>
      <c r="J2484" s="163"/>
      <c r="K2484" s="163"/>
      <c r="L2484" s="94"/>
      <c r="M2484" s="94"/>
      <c r="N2484" s="94"/>
      <c r="O2484" s="94"/>
      <c r="P2484" s="94"/>
      <c r="Q2484" s="94"/>
      <c r="R2484" s="94"/>
    </row>
    <row r="2485" spans="1:18" x14ac:dyDescent="0.25">
      <c r="A2485" s="831" t="s">
        <v>11</v>
      </c>
      <c r="B2485" s="831"/>
      <c r="C2485" s="831"/>
      <c r="D2485" s="831"/>
      <c r="E2485" s="831"/>
      <c r="F2485" s="831"/>
      <c r="G2485" s="831"/>
      <c r="H2485" s="831"/>
      <c r="I2485" s="831"/>
      <c r="J2485" s="831"/>
      <c r="K2485" s="831"/>
      <c r="L2485" s="831"/>
      <c r="M2485" s="831"/>
      <c r="N2485" s="831"/>
      <c r="O2485" s="831"/>
      <c r="P2485" s="831"/>
      <c r="Q2485" s="831"/>
      <c r="R2485" s="831"/>
    </row>
    <row r="2486" spans="1:18" s="421" customFormat="1" ht="16.5" customHeight="1" x14ac:dyDescent="0.25">
      <c r="A2486" s="491" t="s">
        <v>121</v>
      </c>
      <c r="B2486" s="491" t="s">
        <v>12</v>
      </c>
      <c r="C2486" s="491"/>
      <c r="D2486" s="491" t="s">
        <v>13</v>
      </c>
      <c r="E2486" s="491" t="s">
        <v>14</v>
      </c>
      <c r="F2486" s="491" t="s">
        <v>15</v>
      </c>
      <c r="G2486" s="491" t="s">
        <v>16</v>
      </c>
      <c r="H2486" s="491" t="s">
        <v>1795</v>
      </c>
      <c r="I2486" s="491"/>
      <c r="J2486" s="491"/>
      <c r="K2486" s="491"/>
      <c r="L2486" s="491" t="s">
        <v>18</v>
      </c>
      <c r="M2486" s="491" t="s">
        <v>19</v>
      </c>
      <c r="N2486" s="491"/>
      <c r="O2486" s="491"/>
      <c r="P2486" s="491"/>
      <c r="Q2486" s="491"/>
      <c r="R2486" s="491"/>
    </row>
    <row r="2487" spans="1:18" s="421" customFormat="1" x14ac:dyDescent="0.25">
      <c r="A2487" s="491"/>
      <c r="B2487" s="491"/>
      <c r="C2487" s="491"/>
      <c r="D2487" s="491"/>
      <c r="E2487" s="491"/>
      <c r="F2487" s="491"/>
      <c r="G2487" s="491"/>
      <c r="H2487" s="428" t="s">
        <v>20</v>
      </c>
      <c r="I2487" s="428" t="s">
        <v>37</v>
      </c>
      <c r="J2487" s="428" t="s">
        <v>21</v>
      </c>
      <c r="K2487" s="428" t="s">
        <v>22</v>
      </c>
      <c r="L2487" s="491"/>
      <c r="M2487" s="491"/>
      <c r="N2487" s="491"/>
      <c r="O2487" s="491"/>
      <c r="P2487" s="491"/>
      <c r="Q2487" s="491"/>
      <c r="R2487" s="491"/>
    </row>
    <row r="2488" spans="1:18" ht="86.25" customHeight="1" x14ac:dyDescent="0.25">
      <c r="A2488" s="452" t="s">
        <v>1823</v>
      </c>
      <c r="B2488" s="493" t="s">
        <v>1824</v>
      </c>
      <c r="C2488" s="493"/>
      <c r="D2488" s="94" t="s">
        <v>1825</v>
      </c>
      <c r="E2488" s="94" t="s">
        <v>1826</v>
      </c>
      <c r="F2488" s="94">
        <v>0</v>
      </c>
      <c r="G2488" s="94">
        <v>3</v>
      </c>
      <c r="H2488" s="242">
        <v>0</v>
      </c>
      <c r="I2488" s="242">
        <v>2</v>
      </c>
      <c r="J2488" s="242">
        <v>0</v>
      </c>
      <c r="K2488" s="94">
        <v>1</v>
      </c>
      <c r="L2488" s="354">
        <f>+SUM(C2492:C2492)</f>
        <v>150000</v>
      </c>
      <c r="M2488" s="462"/>
      <c r="N2488" s="462"/>
      <c r="O2488" s="462"/>
      <c r="P2488" s="462"/>
      <c r="Q2488" s="462"/>
      <c r="R2488" s="462"/>
    </row>
    <row r="2489" spans="1:18" x14ac:dyDescent="0.25">
      <c r="A2489" s="1020"/>
      <c r="B2489" s="429"/>
      <c r="C2489" s="429"/>
      <c r="D2489" s="94"/>
      <c r="E2489" s="94"/>
      <c r="F2489" s="94"/>
      <c r="G2489" s="94"/>
      <c r="H2489" s="94"/>
      <c r="I2489" s="94"/>
      <c r="J2489" s="94"/>
      <c r="K2489" s="94"/>
      <c r="L2489" s="105"/>
      <c r="M2489" s="149"/>
      <c r="N2489" s="149"/>
      <c r="O2489" s="149"/>
      <c r="P2489" s="149"/>
      <c r="Q2489" s="149"/>
      <c r="R2489" s="149"/>
    </row>
    <row r="2490" spans="1:18" s="421" customFormat="1" x14ac:dyDescent="0.25">
      <c r="A2490" s="491" t="s">
        <v>244</v>
      </c>
      <c r="B2490" s="491"/>
      <c r="C2490" s="492" t="s">
        <v>28</v>
      </c>
      <c r="D2490" s="492" t="s">
        <v>29</v>
      </c>
      <c r="E2490" s="492"/>
      <c r="F2490" s="492"/>
      <c r="G2490" s="492"/>
      <c r="H2490" s="492" t="s">
        <v>1800</v>
      </c>
      <c r="I2490" s="492"/>
      <c r="J2490" s="492"/>
      <c r="K2490" s="492"/>
      <c r="L2490" s="491" t="s">
        <v>31</v>
      </c>
      <c r="M2490" s="492" t="s">
        <v>32</v>
      </c>
      <c r="N2490" s="492"/>
      <c r="O2490" s="492"/>
      <c r="P2490" s="492"/>
      <c r="Q2490" s="492"/>
      <c r="R2490" s="492"/>
    </row>
    <row r="2491" spans="1:18" s="421" customFormat="1" ht="45" x14ac:dyDescent="0.25">
      <c r="A2491" s="491"/>
      <c r="B2491" s="491"/>
      <c r="C2491" s="492"/>
      <c r="D2491" s="422" t="s">
        <v>33</v>
      </c>
      <c r="E2491" s="422" t="s">
        <v>34</v>
      </c>
      <c r="F2491" s="422" t="s">
        <v>35</v>
      </c>
      <c r="G2491" s="422" t="s">
        <v>36</v>
      </c>
      <c r="H2491" s="422" t="s">
        <v>20</v>
      </c>
      <c r="I2491" s="422" t="s">
        <v>37</v>
      </c>
      <c r="J2491" s="422" t="s">
        <v>21</v>
      </c>
      <c r="K2491" s="422" t="s">
        <v>22</v>
      </c>
      <c r="L2491" s="491"/>
      <c r="M2491" s="423" t="s">
        <v>38</v>
      </c>
      <c r="N2491" s="423" t="s">
        <v>39</v>
      </c>
      <c r="O2491" s="423" t="s">
        <v>40</v>
      </c>
      <c r="P2491" s="423" t="s">
        <v>41</v>
      </c>
      <c r="Q2491" s="423" t="s">
        <v>42</v>
      </c>
      <c r="R2491" s="423" t="s">
        <v>43</v>
      </c>
    </row>
    <row r="2492" spans="1:18" ht="79.5" customHeight="1" x14ac:dyDescent="0.25">
      <c r="A2492" s="513" t="s">
        <v>1827</v>
      </c>
      <c r="B2492" s="513"/>
      <c r="C2492" s="1031">
        <f>+G2492</f>
        <v>150000</v>
      </c>
      <c r="D2492" s="94" t="s">
        <v>238</v>
      </c>
      <c r="E2492" s="94">
        <v>3</v>
      </c>
      <c r="F2492" s="376">
        <v>50000</v>
      </c>
      <c r="G2492" s="376">
        <f>E2492*F2492</f>
        <v>150000</v>
      </c>
      <c r="H2492" s="354"/>
      <c r="I2492" s="354" t="s">
        <v>1</v>
      </c>
      <c r="J2492" s="354"/>
      <c r="K2492" s="354" t="s">
        <v>1</v>
      </c>
      <c r="L2492" s="94" t="s">
        <v>247</v>
      </c>
      <c r="M2492" s="250" t="s">
        <v>124</v>
      </c>
      <c r="N2492" s="250" t="s">
        <v>125</v>
      </c>
      <c r="O2492" s="94">
        <v>4</v>
      </c>
      <c r="P2492" s="94">
        <v>1</v>
      </c>
      <c r="Q2492" s="94">
        <v>4</v>
      </c>
      <c r="R2492" s="94">
        <v>1</v>
      </c>
    </row>
    <row r="2493" spans="1:18" customFormat="1" ht="24.75" customHeight="1" x14ac:dyDescent="0.25">
      <c r="A2493" s="1032" t="s">
        <v>3</v>
      </c>
      <c r="B2493" s="1032" t="s">
        <v>0</v>
      </c>
      <c r="C2493" s="1032"/>
      <c r="D2493" s="1032"/>
      <c r="E2493" s="1033"/>
      <c r="F2493" s="1033"/>
      <c r="G2493" s="1033"/>
      <c r="H2493" s="1033"/>
      <c r="I2493" s="1033"/>
      <c r="J2493" s="1033"/>
      <c r="K2493" s="1033"/>
      <c r="L2493" s="1033"/>
      <c r="M2493" s="1033"/>
      <c r="N2493" s="1033"/>
      <c r="O2493" s="1033"/>
      <c r="P2493" s="1033"/>
      <c r="Q2493" s="1033"/>
      <c r="R2493" s="1033"/>
    </row>
    <row r="2494" spans="1:18" customFormat="1" ht="20.25" customHeight="1" x14ac:dyDescent="0.25">
      <c r="A2494" s="1032" t="s">
        <v>3</v>
      </c>
      <c r="B2494" s="1034" t="s">
        <v>4</v>
      </c>
      <c r="C2494" s="1032"/>
      <c r="D2494" s="1032"/>
      <c r="E2494" s="1033"/>
      <c r="F2494" s="1033"/>
      <c r="G2494" s="1033"/>
      <c r="H2494" s="1033"/>
      <c r="I2494" s="1033"/>
      <c r="J2494" s="1033"/>
      <c r="K2494" s="1033"/>
      <c r="L2494" s="1033"/>
      <c r="M2494" s="1033"/>
      <c r="N2494" s="1033"/>
      <c r="O2494" s="1033"/>
      <c r="P2494" s="1033"/>
      <c r="Q2494" s="1033"/>
      <c r="R2494" s="1033"/>
    </row>
    <row r="2495" spans="1:18" customFormat="1" ht="17.25" customHeight="1" x14ac:dyDescent="0.25">
      <c r="A2495" s="1032" t="s">
        <v>5</v>
      </c>
      <c r="B2495" s="1034" t="s">
        <v>6</v>
      </c>
      <c r="C2495" s="1034"/>
      <c r="D2495" s="1032"/>
      <c r="E2495" s="1033"/>
      <c r="F2495" s="1033"/>
      <c r="G2495" s="1033"/>
      <c r="H2495" s="1033"/>
      <c r="I2495" s="1033"/>
      <c r="J2495" s="1033"/>
      <c r="K2495" s="1033"/>
      <c r="L2495" s="1033"/>
      <c r="M2495" s="1033"/>
      <c r="N2495" s="1033"/>
      <c r="O2495" s="1033"/>
      <c r="P2495" s="1033"/>
      <c r="Q2495" s="1033"/>
      <c r="R2495" s="1033"/>
    </row>
    <row r="2496" spans="1:18" customFormat="1" ht="18" customHeight="1" x14ac:dyDescent="0.25">
      <c r="A2496" s="1032" t="s">
        <v>7</v>
      </c>
      <c r="B2496" s="1034" t="s">
        <v>8</v>
      </c>
      <c r="C2496" s="1032"/>
      <c r="D2496" s="1032"/>
      <c r="E2496" s="1033"/>
      <c r="F2496" s="1033"/>
      <c r="G2496" s="1033"/>
      <c r="H2496" s="1033"/>
      <c r="I2496" s="1033"/>
      <c r="J2496" s="1033"/>
      <c r="K2496" s="1033"/>
      <c r="L2496" s="1033"/>
      <c r="M2496" s="1033"/>
      <c r="N2496" s="1033"/>
      <c r="O2496" s="1033"/>
      <c r="P2496" s="1033"/>
      <c r="Q2496" s="1033"/>
      <c r="R2496" s="1033"/>
    </row>
    <row r="2497" spans="1:18" customFormat="1" ht="34.5" customHeight="1" x14ac:dyDescent="0.25">
      <c r="A2497" s="1034" t="s">
        <v>9</v>
      </c>
      <c r="B2497" s="797" t="s">
        <v>10</v>
      </c>
      <c r="C2497" s="798"/>
      <c r="D2497" s="798"/>
      <c r="E2497" s="1033"/>
      <c r="F2497" s="1033"/>
      <c r="G2497" s="1033"/>
      <c r="H2497" s="1033"/>
      <c r="I2497" s="1033"/>
      <c r="J2497" s="1033"/>
      <c r="K2497" s="1033"/>
      <c r="L2497" s="1033"/>
      <c r="M2497" s="1033"/>
      <c r="N2497" s="1033"/>
      <c r="O2497" s="1033"/>
      <c r="P2497" s="1033"/>
      <c r="Q2497" s="1033"/>
      <c r="R2497" s="1033"/>
    </row>
    <row r="2498" spans="1:18" customFormat="1" ht="48" customHeight="1" x14ac:dyDescent="0.25">
      <c r="A2498" s="1034" t="s">
        <v>156</v>
      </c>
      <c r="B2498" s="797" t="s">
        <v>157</v>
      </c>
      <c r="C2498" s="798"/>
      <c r="D2498" s="798"/>
      <c r="E2498" s="450"/>
      <c r="F2498" s="450"/>
      <c r="G2498" s="450"/>
      <c r="H2498" s="450"/>
      <c r="I2498" s="450"/>
      <c r="J2498" s="450"/>
      <c r="K2498" s="450"/>
      <c r="L2498" s="450"/>
      <c r="M2498" s="450"/>
      <c r="N2498" s="450"/>
      <c r="O2498" s="450"/>
      <c r="P2498" s="450"/>
      <c r="Q2498" s="450"/>
      <c r="R2498" s="450"/>
    </row>
    <row r="2499" spans="1:18" customFormat="1" ht="22.5" customHeight="1" x14ac:dyDescent="0.25">
      <c r="A2499" s="1035" t="s">
        <v>1828</v>
      </c>
      <c r="B2499" s="839"/>
      <c r="C2499" s="839"/>
      <c r="D2499" s="839"/>
      <c r="E2499" s="450"/>
      <c r="F2499" s="450"/>
      <c r="G2499" s="783"/>
      <c r="H2499" s="783"/>
      <c r="I2499" s="783"/>
      <c r="J2499" s="1034"/>
      <c r="K2499" s="1034"/>
      <c r="L2499" s="1033"/>
      <c r="M2499" s="450"/>
      <c r="N2499" s="450"/>
      <c r="O2499" s="450"/>
      <c r="P2499" s="450"/>
      <c r="Q2499" s="450"/>
      <c r="R2499" s="450"/>
    </row>
    <row r="2500" spans="1:18" customFormat="1" ht="15.75" customHeight="1" x14ac:dyDescent="0.25">
      <c r="A2500" s="1034"/>
      <c r="B2500" s="1034"/>
      <c r="C2500" s="1034"/>
      <c r="D2500" s="450"/>
      <c r="E2500" s="450"/>
      <c r="F2500" s="450"/>
      <c r="G2500" s="450"/>
      <c r="H2500" s="450"/>
      <c r="I2500" s="450"/>
      <c r="J2500" s="1034"/>
      <c r="K2500" s="1034"/>
      <c r="L2500" s="1034"/>
      <c r="M2500" s="450"/>
      <c r="N2500" s="450"/>
      <c r="O2500" s="450"/>
      <c r="P2500" s="450"/>
      <c r="Q2500" s="450"/>
      <c r="R2500" s="450"/>
    </row>
    <row r="2501" spans="1:18" customFormat="1" ht="19.5" customHeight="1" x14ac:dyDescent="0.25">
      <c r="A2501" s="792"/>
      <c r="B2501" s="792"/>
      <c r="C2501" s="792"/>
      <c r="D2501" s="450"/>
      <c r="E2501" s="450"/>
      <c r="F2501" s="450"/>
      <c r="G2501" s="450"/>
      <c r="H2501" s="450"/>
      <c r="I2501" s="450"/>
      <c r="J2501" s="783"/>
      <c r="K2501" s="1036" t="s">
        <v>434</v>
      </c>
      <c r="L2501" s="1037">
        <f>L2505</f>
        <v>2058340</v>
      </c>
      <c r="M2501" s="450"/>
      <c r="N2501" s="450"/>
      <c r="O2501" s="450"/>
      <c r="P2501" s="450"/>
      <c r="Q2501" s="450"/>
      <c r="R2501" s="450"/>
    </row>
    <row r="2502" spans="1:18" customFormat="1" x14ac:dyDescent="0.25">
      <c r="A2502" s="1038" t="s">
        <v>11</v>
      </c>
      <c r="B2502" s="1039"/>
      <c r="C2502" s="1039"/>
      <c r="D2502" s="1039"/>
      <c r="E2502" s="1039"/>
      <c r="F2502" s="1039"/>
      <c r="G2502" s="1039"/>
      <c r="H2502" s="1039"/>
      <c r="I2502" s="1039"/>
      <c r="J2502" s="1039"/>
      <c r="K2502" s="1039"/>
      <c r="L2502" s="1039"/>
      <c r="M2502" s="1039"/>
      <c r="N2502" s="1039"/>
      <c r="O2502" s="1039"/>
      <c r="P2502" s="1039"/>
      <c r="Q2502" s="1039"/>
      <c r="R2502" s="1039"/>
    </row>
    <row r="2503" spans="1:18" customFormat="1" ht="15.75" customHeight="1" x14ac:dyDescent="0.25">
      <c r="A2503" s="489" t="s">
        <v>121</v>
      </c>
      <c r="B2503" s="489" t="s">
        <v>12</v>
      </c>
      <c r="C2503" s="489"/>
      <c r="D2503" s="490" t="s">
        <v>13</v>
      </c>
      <c r="E2503" s="490" t="s">
        <v>14</v>
      </c>
      <c r="F2503" s="490" t="s">
        <v>15</v>
      </c>
      <c r="G2503" s="490" t="s">
        <v>16</v>
      </c>
      <c r="H2503" s="490" t="s">
        <v>17</v>
      </c>
      <c r="I2503" s="490"/>
      <c r="J2503" s="490"/>
      <c r="K2503" s="490"/>
      <c r="L2503" s="489" t="s">
        <v>18</v>
      </c>
      <c r="M2503" s="489" t="s">
        <v>19</v>
      </c>
      <c r="N2503" s="489"/>
      <c r="O2503" s="489"/>
      <c r="P2503" s="489"/>
      <c r="Q2503" s="489"/>
      <c r="R2503" s="489"/>
    </row>
    <row r="2504" spans="1:18" customFormat="1" ht="15.75" customHeight="1" x14ac:dyDescent="0.25">
      <c r="A2504" s="489"/>
      <c r="B2504" s="489"/>
      <c r="C2504" s="489"/>
      <c r="D2504" s="490"/>
      <c r="E2504" s="490"/>
      <c r="F2504" s="490"/>
      <c r="G2504" s="490"/>
      <c r="H2504" s="430" t="s">
        <v>20</v>
      </c>
      <c r="I2504" s="430" t="s">
        <v>37</v>
      </c>
      <c r="J2504" s="430" t="s">
        <v>21</v>
      </c>
      <c r="K2504" s="430" t="s">
        <v>22</v>
      </c>
      <c r="L2504" s="489"/>
      <c r="M2504" s="489"/>
      <c r="N2504" s="489"/>
      <c r="O2504" s="489"/>
      <c r="P2504" s="489"/>
      <c r="Q2504" s="489"/>
      <c r="R2504" s="489"/>
    </row>
    <row r="2505" spans="1:18" customFormat="1" ht="151.5" customHeight="1" x14ac:dyDescent="0.25">
      <c r="A2505" s="1040" t="s">
        <v>1829</v>
      </c>
      <c r="B2505" s="1041" t="s">
        <v>1830</v>
      </c>
      <c r="C2505" s="806"/>
      <c r="D2505" s="812" t="s">
        <v>397</v>
      </c>
      <c r="E2505" s="812" t="s">
        <v>398</v>
      </c>
      <c r="F2505" s="812">
        <v>1</v>
      </c>
      <c r="G2505" s="812">
        <v>1</v>
      </c>
      <c r="H2505" s="813"/>
      <c r="I2505" s="813"/>
      <c r="J2505" s="813"/>
      <c r="K2505" s="812"/>
      <c r="L2505" s="1042">
        <f>C2510+C2518+C2530+C2543+C2560+C2563+C2573+C2589+C2592+C2594+C2596+C2605</f>
        <v>2058340</v>
      </c>
      <c r="M2505" s="814" t="s">
        <v>1831</v>
      </c>
      <c r="N2505" s="806"/>
      <c r="O2505" s="806"/>
      <c r="P2505" s="806"/>
      <c r="Q2505" s="806"/>
      <c r="R2505" s="806"/>
    </row>
    <row r="2506" spans="1:18" customFormat="1" ht="15.75" customHeight="1" x14ac:dyDescent="0.25">
      <c r="A2506" s="1043"/>
      <c r="B2506" s="798"/>
      <c r="C2506" s="798"/>
      <c r="D2506" s="798"/>
      <c r="E2506" s="798"/>
      <c r="F2506" s="798"/>
      <c r="G2506" s="798"/>
      <c r="H2506" s="798"/>
      <c r="I2506" s="798"/>
      <c r="J2506" s="798"/>
      <c r="K2506" s="798"/>
      <c r="L2506" s="798"/>
      <c r="M2506" s="798"/>
      <c r="N2506" s="798"/>
      <c r="O2506" s="798"/>
      <c r="P2506" s="798"/>
      <c r="Q2506" s="798"/>
      <c r="R2506" s="806"/>
    </row>
    <row r="2507" spans="1:18" customFormat="1" ht="15.75" customHeight="1" x14ac:dyDescent="0.25">
      <c r="A2507" s="831" t="s">
        <v>165</v>
      </c>
      <c r="B2507" s="1044"/>
      <c r="C2507" s="1044"/>
      <c r="D2507" s="1044"/>
      <c r="E2507" s="1044"/>
      <c r="F2507" s="1044"/>
      <c r="G2507" s="1044"/>
      <c r="H2507" s="1044"/>
      <c r="I2507" s="1044"/>
      <c r="J2507" s="1044"/>
      <c r="K2507" s="1044"/>
      <c r="L2507" s="1044"/>
      <c r="M2507" s="1044"/>
      <c r="N2507" s="1044"/>
      <c r="O2507" s="1044"/>
      <c r="P2507" s="1044"/>
      <c r="Q2507" s="1044"/>
      <c r="R2507" s="1044"/>
    </row>
    <row r="2508" spans="1:18" customFormat="1" ht="15.75" customHeight="1" x14ac:dyDescent="0.25">
      <c r="A2508" s="472" t="s">
        <v>27</v>
      </c>
      <c r="B2508" s="806"/>
      <c r="C2508" s="809" t="s">
        <v>28</v>
      </c>
      <c r="D2508" s="809" t="s">
        <v>29</v>
      </c>
      <c r="E2508" s="806"/>
      <c r="F2508" s="806"/>
      <c r="G2508" s="806"/>
      <c r="H2508" s="809" t="s">
        <v>30</v>
      </c>
      <c r="I2508" s="806"/>
      <c r="J2508" s="806"/>
      <c r="K2508" s="806"/>
      <c r="L2508" s="472" t="s">
        <v>31</v>
      </c>
      <c r="M2508" s="809" t="s">
        <v>32</v>
      </c>
      <c r="N2508" s="806"/>
      <c r="O2508" s="806"/>
      <c r="P2508" s="806"/>
      <c r="Q2508" s="806"/>
      <c r="R2508" s="806"/>
    </row>
    <row r="2509" spans="1:18" customFormat="1" ht="57" customHeight="1" x14ac:dyDescent="0.25">
      <c r="A2509" s="806"/>
      <c r="B2509" s="806"/>
      <c r="C2509" s="806"/>
      <c r="D2509" s="810" t="s">
        <v>33</v>
      </c>
      <c r="E2509" s="810" t="s">
        <v>34</v>
      </c>
      <c r="F2509" s="810" t="s">
        <v>35</v>
      </c>
      <c r="G2509" s="810" t="s">
        <v>36</v>
      </c>
      <c r="H2509" s="810" t="s">
        <v>20</v>
      </c>
      <c r="I2509" s="810" t="s">
        <v>37</v>
      </c>
      <c r="J2509" s="810" t="s">
        <v>21</v>
      </c>
      <c r="K2509" s="810" t="s">
        <v>22</v>
      </c>
      <c r="L2509" s="806"/>
      <c r="M2509" s="816" t="s">
        <v>38</v>
      </c>
      <c r="N2509" s="816" t="s">
        <v>39</v>
      </c>
      <c r="O2509" s="816" t="s">
        <v>40</v>
      </c>
      <c r="P2509" s="816" t="s">
        <v>41</v>
      </c>
      <c r="Q2509" s="816" t="s">
        <v>42</v>
      </c>
      <c r="R2509" s="816" t="s">
        <v>43</v>
      </c>
    </row>
    <row r="2510" spans="1:18" s="431" customFormat="1" x14ac:dyDescent="0.25">
      <c r="A2510" s="1045" t="s">
        <v>1832</v>
      </c>
      <c r="B2510" s="1046"/>
      <c r="C2510" s="1047">
        <f>SUM(G2510:G2517)</f>
        <v>73040</v>
      </c>
      <c r="D2510" s="1048" t="s">
        <v>47</v>
      </c>
      <c r="E2510" s="812">
        <v>200</v>
      </c>
      <c r="F2510" s="1042">
        <v>10</v>
      </c>
      <c r="G2510" s="1042">
        <f t="shared" ref="G2510:G2521" si="141">+F2510*E2510</f>
        <v>2000</v>
      </c>
      <c r="H2510" s="811"/>
      <c r="I2510" s="684" t="s">
        <v>1</v>
      </c>
      <c r="J2510" s="811"/>
      <c r="K2510" s="811"/>
      <c r="L2510" s="811" t="s">
        <v>400</v>
      </c>
      <c r="M2510" s="306" t="s">
        <v>124</v>
      </c>
      <c r="N2510" s="306" t="s">
        <v>125</v>
      </c>
      <c r="O2510" s="812">
        <v>2</v>
      </c>
      <c r="P2510" s="812">
        <v>2</v>
      </c>
      <c r="Q2510" s="812">
        <v>2</v>
      </c>
      <c r="R2510" s="812">
        <v>1</v>
      </c>
    </row>
    <row r="2511" spans="1:18" s="431" customFormat="1" ht="31.5" x14ac:dyDescent="0.25">
      <c r="A2511" s="1046"/>
      <c r="B2511" s="1046"/>
      <c r="C2511" s="1049"/>
      <c r="D2511" s="1048" t="s">
        <v>1833</v>
      </c>
      <c r="E2511" s="812">
        <v>40</v>
      </c>
      <c r="F2511" s="1042">
        <v>250</v>
      </c>
      <c r="G2511" s="1042">
        <f t="shared" si="141"/>
        <v>10000</v>
      </c>
      <c r="H2511" s="811"/>
      <c r="I2511" s="818"/>
      <c r="J2511" s="811"/>
      <c r="K2511" s="811"/>
      <c r="L2511" s="1050"/>
      <c r="M2511" s="306" t="s">
        <v>124</v>
      </c>
      <c r="N2511" s="306" t="s">
        <v>125</v>
      </c>
      <c r="O2511" s="812">
        <v>3</v>
      </c>
      <c r="P2511" s="812">
        <v>7</v>
      </c>
      <c r="Q2511" s="812">
        <v>1</v>
      </c>
      <c r="R2511" s="812">
        <v>2</v>
      </c>
    </row>
    <row r="2512" spans="1:18" s="431" customFormat="1" ht="31.5" x14ac:dyDescent="0.25">
      <c r="A2512" s="1046"/>
      <c r="B2512" s="1046"/>
      <c r="C2512" s="1049"/>
      <c r="D2512" s="1048" t="s">
        <v>1834</v>
      </c>
      <c r="E2512" s="812">
        <v>8</v>
      </c>
      <c r="F2512" s="1042">
        <v>2400</v>
      </c>
      <c r="G2512" s="1042">
        <f t="shared" si="141"/>
        <v>19200</v>
      </c>
      <c r="H2512" s="811"/>
      <c r="I2512" s="818"/>
      <c r="J2512" s="811"/>
      <c r="K2512" s="811"/>
      <c r="L2512" s="1050"/>
      <c r="M2512" s="306" t="s">
        <v>124</v>
      </c>
      <c r="N2512" s="306" t="s">
        <v>125</v>
      </c>
      <c r="O2512" s="812">
        <v>2</v>
      </c>
      <c r="P2512" s="812">
        <v>3</v>
      </c>
      <c r="Q2512" s="812">
        <v>1</v>
      </c>
      <c r="R2512" s="812">
        <v>1</v>
      </c>
    </row>
    <row r="2513" spans="1:18" s="431" customFormat="1" x14ac:dyDescent="0.25">
      <c r="A2513" s="1046"/>
      <c r="B2513" s="1046"/>
      <c r="C2513" s="1049"/>
      <c r="D2513" s="1048" t="s">
        <v>1835</v>
      </c>
      <c r="E2513" s="812">
        <v>12</v>
      </c>
      <c r="F2513" s="1042">
        <v>1800</v>
      </c>
      <c r="G2513" s="1042">
        <f t="shared" si="141"/>
        <v>21600</v>
      </c>
      <c r="H2513" s="811"/>
      <c r="I2513" s="818"/>
      <c r="J2513" s="811"/>
      <c r="K2513" s="811"/>
      <c r="L2513" s="1050"/>
      <c r="M2513" s="306" t="s">
        <v>124</v>
      </c>
      <c r="N2513" s="306" t="s">
        <v>125</v>
      </c>
      <c r="O2513" s="812">
        <v>2</v>
      </c>
      <c r="P2513" s="812">
        <v>3</v>
      </c>
      <c r="Q2513" s="812">
        <v>1</v>
      </c>
      <c r="R2513" s="812">
        <v>1</v>
      </c>
    </row>
    <row r="2514" spans="1:18" s="431" customFormat="1" x14ac:dyDescent="0.25">
      <c r="A2514" s="1046"/>
      <c r="B2514" s="1046"/>
      <c r="C2514" s="1049"/>
      <c r="D2514" s="1048" t="s">
        <v>341</v>
      </c>
      <c r="E2514" s="812">
        <v>4</v>
      </c>
      <c r="F2514" s="1042">
        <v>1500</v>
      </c>
      <c r="G2514" s="1042">
        <f t="shared" si="141"/>
        <v>6000</v>
      </c>
      <c r="H2514" s="811"/>
      <c r="I2514" s="818"/>
      <c r="J2514" s="811"/>
      <c r="K2514" s="811"/>
      <c r="L2514" s="1050"/>
      <c r="M2514" s="306" t="s">
        <v>124</v>
      </c>
      <c r="N2514" s="306" t="s">
        <v>125</v>
      </c>
      <c r="O2514" s="812">
        <v>2</v>
      </c>
      <c r="P2514" s="812">
        <v>3</v>
      </c>
      <c r="Q2514" s="812">
        <v>1</v>
      </c>
      <c r="R2514" s="812">
        <v>1</v>
      </c>
    </row>
    <row r="2515" spans="1:18" s="431" customFormat="1" x14ac:dyDescent="0.25">
      <c r="A2515" s="1046"/>
      <c r="B2515" s="1046"/>
      <c r="C2515" s="1049"/>
      <c r="D2515" s="1048" t="s">
        <v>933</v>
      </c>
      <c r="E2515" s="812">
        <v>4</v>
      </c>
      <c r="F2515" s="1042">
        <v>60</v>
      </c>
      <c r="G2515" s="1042">
        <f t="shared" si="141"/>
        <v>240</v>
      </c>
      <c r="H2515" s="811"/>
      <c r="I2515" s="818"/>
      <c r="J2515" s="811"/>
      <c r="K2515" s="811"/>
      <c r="L2515" s="1050"/>
      <c r="M2515" s="306" t="s">
        <v>124</v>
      </c>
      <c r="N2515" s="306" t="s">
        <v>125</v>
      </c>
      <c r="O2515" s="812">
        <v>2</v>
      </c>
      <c r="P2515" s="812">
        <v>4</v>
      </c>
      <c r="Q2515" s="812">
        <v>4</v>
      </c>
      <c r="R2515" s="812">
        <v>1</v>
      </c>
    </row>
    <row r="2516" spans="1:18" s="431" customFormat="1" x14ac:dyDescent="0.25">
      <c r="A2516" s="1046"/>
      <c r="B2516" s="1046"/>
      <c r="C2516" s="1049"/>
      <c r="D2516" s="1048" t="s">
        <v>1836</v>
      </c>
      <c r="E2516" s="812">
        <v>350</v>
      </c>
      <c r="F2516" s="1042">
        <v>20</v>
      </c>
      <c r="G2516" s="1042">
        <f t="shared" si="141"/>
        <v>7000</v>
      </c>
      <c r="H2516" s="811"/>
      <c r="I2516" s="818"/>
      <c r="J2516" s="811"/>
      <c r="K2516" s="811"/>
      <c r="L2516" s="1050"/>
      <c r="M2516" s="306" t="s">
        <v>124</v>
      </c>
      <c r="N2516" s="306" t="s">
        <v>125</v>
      </c>
      <c r="O2516" s="812">
        <v>3</v>
      </c>
      <c r="P2516" s="812">
        <v>1</v>
      </c>
      <c r="Q2516" s="812">
        <v>1</v>
      </c>
      <c r="R2516" s="812">
        <v>1</v>
      </c>
    </row>
    <row r="2517" spans="1:18" s="431" customFormat="1" x14ac:dyDescent="0.25">
      <c r="A2517" s="1046"/>
      <c r="B2517" s="1046"/>
      <c r="C2517" s="1049"/>
      <c r="D2517" s="1048" t="s">
        <v>1837</v>
      </c>
      <c r="E2517" s="812">
        <v>350</v>
      </c>
      <c r="F2517" s="1042">
        <v>20</v>
      </c>
      <c r="G2517" s="1042">
        <f t="shared" si="141"/>
        <v>7000</v>
      </c>
      <c r="H2517" s="811"/>
      <c r="I2517" s="818"/>
      <c r="J2517" s="811"/>
      <c r="K2517" s="811"/>
      <c r="L2517" s="1050"/>
      <c r="M2517" s="306" t="s">
        <v>124</v>
      </c>
      <c r="N2517" s="306" t="s">
        <v>125</v>
      </c>
      <c r="O2517" s="812">
        <v>3</v>
      </c>
      <c r="P2517" s="812">
        <v>1</v>
      </c>
      <c r="Q2517" s="812">
        <v>1</v>
      </c>
      <c r="R2517" s="812">
        <v>1</v>
      </c>
    </row>
    <row r="2518" spans="1:18" s="431" customFormat="1" x14ac:dyDescent="0.25">
      <c r="A2518" s="1045" t="s">
        <v>1838</v>
      </c>
      <c r="B2518" s="1046"/>
      <c r="C2518" s="1047">
        <f>SUM(G2518:G2527)</f>
        <v>271990</v>
      </c>
      <c r="D2518" s="1048" t="s">
        <v>44</v>
      </c>
      <c r="E2518" s="812">
        <v>250</v>
      </c>
      <c r="F2518" s="1042">
        <v>450</v>
      </c>
      <c r="G2518" s="1042">
        <f t="shared" si="141"/>
        <v>112500</v>
      </c>
      <c r="H2518" s="811"/>
      <c r="I2518" s="684" t="s">
        <v>1</v>
      </c>
      <c r="J2518" s="684" t="s">
        <v>1</v>
      </c>
      <c r="K2518" s="684" t="s">
        <v>1</v>
      </c>
      <c r="L2518" s="811" t="s">
        <v>400</v>
      </c>
      <c r="M2518" s="306" t="s">
        <v>124</v>
      </c>
      <c r="N2518" s="306" t="s">
        <v>125</v>
      </c>
      <c r="O2518" s="812">
        <v>3</v>
      </c>
      <c r="P2518" s="812">
        <v>1</v>
      </c>
      <c r="Q2518" s="812">
        <v>1</v>
      </c>
      <c r="R2518" s="812">
        <v>1</v>
      </c>
    </row>
    <row r="2519" spans="1:18" s="431" customFormat="1" ht="31.5" x14ac:dyDescent="0.25">
      <c r="A2519" s="1046"/>
      <c r="B2519" s="1046"/>
      <c r="C2519" s="1049"/>
      <c r="D2519" s="1048" t="s">
        <v>1839</v>
      </c>
      <c r="E2519" s="812">
        <v>6</v>
      </c>
      <c r="F2519" s="1042">
        <v>5500</v>
      </c>
      <c r="G2519" s="1042">
        <f t="shared" si="141"/>
        <v>33000</v>
      </c>
      <c r="H2519" s="811"/>
      <c r="I2519" s="818"/>
      <c r="J2519" s="818"/>
      <c r="K2519" s="818"/>
      <c r="L2519" s="1050"/>
      <c r="M2519" s="306" t="s">
        <v>124</v>
      </c>
      <c r="N2519" s="306" t="s">
        <v>125</v>
      </c>
      <c r="O2519" s="812">
        <v>2</v>
      </c>
      <c r="P2519" s="812">
        <v>8</v>
      </c>
      <c r="Q2519" s="812">
        <v>7</v>
      </c>
      <c r="R2519" s="812">
        <v>4</v>
      </c>
    </row>
    <row r="2520" spans="1:18" s="431" customFormat="1" x14ac:dyDescent="0.25">
      <c r="A2520" s="1046"/>
      <c r="B2520" s="1046"/>
      <c r="C2520" s="1049"/>
      <c r="D2520" s="1048" t="s">
        <v>149</v>
      </c>
      <c r="E2520" s="812">
        <v>500</v>
      </c>
      <c r="F2520" s="1042">
        <v>125</v>
      </c>
      <c r="G2520" s="1042">
        <f t="shared" si="141"/>
        <v>62500</v>
      </c>
      <c r="H2520" s="811"/>
      <c r="I2520" s="818"/>
      <c r="J2520" s="818"/>
      <c r="K2520" s="818"/>
      <c r="L2520" s="1050"/>
      <c r="M2520" s="306" t="s">
        <v>124</v>
      </c>
      <c r="N2520" s="306" t="s">
        <v>125</v>
      </c>
      <c r="O2520" s="812">
        <v>3</v>
      </c>
      <c r="P2520" s="812">
        <v>3</v>
      </c>
      <c r="Q2520" s="812">
        <v>5</v>
      </c>
      <c r="R2520" s="812">
        <v>1</v>
      </c>
    </row>
    <row r="2521" spans="1:18" s="431" customFormat="1" ht="31.5" x14ac:dyDescent="0.25">
      <c r="A2521" s="1046"/>
      <c r="B2521" s="1046"/>
      <c r="C2521" s="1049"/>
      <c r="D2521" s="1048" t="s">
        <v>1833</v>
      </c>
      <c r="E2521" s="812">
        <v>55</v>
      </c>
      <c r="F2521" s="1042">
        <v>250</v>
      </c>
      <c r="G2521" s="1042">
        <f t="shared" si="141"/>
        <v>13750</v>
      </c>
      <c r="H2521" s="811"/>
      <c r="I2521" s="818"/>
      <c r="J2521" s="818"/>
      <c r="K2521" s="818"/>
      <c r="L2521" s="1050"/>
      <c r="M2521" s="306" t="s">
        <v>124</v>
      </c>
      <c r="N2521" s="306" t="s">
        <v>125</v>
      </c>
      <c r="O2521" s="812">
        <v>3</v>
      </c>
      <c r="P2521" s="812">
        <v>7</v>
      </c>
      <c r="Q2521" s="812">
        <v>1</v>
      </c>
      <c r="R2521" s="812">
        <v>2</v>
      </c>
    </row>
    <row r="2522" spans="1:18" s="431" customFormat="1" ht="31.5" x14ac:dyDescent="0.25">
      <c r="A2522" s="1046"/>
      <c r="B2522" s="1046"/>
      <c r="C2522" s="1049"/>
      <c r="D2522" s="1048" t="s">
        <v>1834</v>
      </c>
      <c r="E2522" s="812">
        <v>4</v>
      </c>
      <c r="F2522" s="1042">
        <v>2400</v>
      </c>
      <c r="G2522" s="1042">
        <f t="shared" ref="G2522:G2524" si="142">+E2522*F2522</f>
        <v>9600</v>
      </c>
      <c r="H2522" s="811"/>
      <c r="I2522" s="818"/>
      <c r="J2522" s="818"/>
      <c r="K2522" s="818"/>
      <c r="L2522" s="1050"/>
      <c r="M2522" s="306" t="s">
        <v>124</v>
      </c>
      <c r="N2522" s="306" t="s">
        <v>125</v>
      </c>
      <c r="O2522" s="812">
        <v>2</v>
      </c>
      <c r="P2522" s="812">
        <v>3</v>
      </c>
      <c r="Q2522" s="812">
        <v>1</v>
      </c>
      <c r="R2522" s="812">
        <v>1</v>
      </c>
    </row>
    <row r="2523" spans="1:18" s="431" customFormat="1" x14ac:dyDescent="0.25">
      <c r="A2523" s="1046"/>
      <c r="B2523" s="1046"/>
      <c r="C2523" s="1049"/>
      <c r="D2523" s="1048" t="s">
        <v>1835</v>
      </c>
      <c r="E2523" s="812">
        <v>8</v>
      </c>
      <c r="F2523" s="1042">
        <v>1800</v>
      </c>
      <c r="G2523" s="1042">
        <f t="shared" si="142"/>
        <v>14400</v>
      </c>
      <c r="H2523" s="811"/>
      <c r="I2523" s="818"/>
      <c r="J2523" s="818"/>
      <c r="K2523" s="818"/>
      <c r="L2523" s="1050"/>
      <c r="M2523" s="306" t="s">
        <v>124</v>
      </c>
      <c r="N2523" s="306" t="s">
        <v>125</v>
      </c>
      <c r="O2523" s="812">
        <v>2</v>
      </c>
      <c r="P2523" s="812">
        <v>3</v>
      </c>
      <c r="Q2523" s="812">
        <v>1</v>
      </c>
      <c r="R2523" s="812">
        <v>1</v>
      </c>
    </row>
    <row r="2524" spans="1:18" s="431" customFormat="1" x14ac:dyDescent="0.25">
      <c r="A2524" s="1046"/>
      <c r="B2524" s="1046"/>
      <c r="C2524" s="1049"/>
      <c r="D2524" s="1048" t="s">
        <v>341</v>
      </c>
      <c r="E2524" s="812">
        <v>4</v>
      </c>
      <c r="F2524" s="1042">
        <v>1500</v>
      </c>
      <c r="G2524" s="1042">
        <f t="shared" si="142"/>
        <v>6000</v>
      </c>
      <c r="H2524" s="811"/>
      <c r="I2524" s="818"/>
      <c r="J2524" s="818"/>
      <c r="K2524" s="818"/>
      <c r="L2524" s="1050"/>
      <c r="M2524" s="306" t="s">
        <v>124</v>
      </c>
      <c r="N2524" s="306" t="s">
        <v>125</v>
      </c>
      <c r="O2524" s="812">
        <v>2</v>
      </c>
      <c r="P2524" s="812">
        <v>3</v>
      </c>
      <c r="Q2524" s="812">
        <v>1</v>
      </c>
      <c r="R2524" s="812">
        <v>1</v>
      </c>
    </row>
    <row r="2525" spans="1:18" s="431" customFormat="1" x14ac:dyDescent="0.25">
      <c r="A2525" s="1046"/>
      <c r="B2525" s="1046"/>
      <c r="C2525" s="1049"/>
      <c r="D2525" s="1048" t="s">
        <v>933</v>
      </c>
      <c r="E2525" s="812">
        <v>4</v>
      </c>
      <c r="F2525" s="1042">
        <v>60</v>
      </c>
      <c r="G2525" s="1042">
        <f t="shared" ref="G2525:G2527" si="143">+F2525*E2525</f>
        <v>240</v>
      </c>
      <c r="H2525" s="811"/>
      <c r="I2525" s="818"/>
      <c r="J2525" s="818"/>
      <c r="K2525" s="818"/>
      <c r="L2525" s="1050"/>
      <c r="M2525" s="306" t="s">
        <v>124</v>
      </c>
      <c r="N2525" s="306" t="s">
        <v>125</v>
      </c>
      <c r="O2525" s="812">
        <v>2</v>
      </c>
      <c r="P2525" s="812">
        <v>4</v>
      </c>
      <c r="Q2525" s="812">
        <v>4</v>
      </c>
      <c r="R2525" s="812">
        <v>1</v>
      </c>
    </row>
    <row r="2526" spans="1:18" s="431" customFormat="1" x14ac:dyDescent="0.25">
      <c r="A2526" s="1046"/>
      <c r="B2526" s="1046"/>
      <c r="C2526" s="1049"/>
      <c r="D2526" s="1048" t="s">
        <v>1836</v>
      </c>
      <c r="E2526" s="812">
        <v>500</v>
      </c>
      <c r="F2526" s="1042">
        <v>20</v>
      </c>
      <c r="G2526" s="1042">
        <f t="shared" si="143"/>
        <v>10000</v>
      </c>
      <c r="H2526" s="811"/>
      <c r="I2526" s="818"/>
      <c r="J2526" s="818"/>
      <c r="K2526" s="818"/>
      <c r="L2526" s="1050"/>
      <c r="M2526" s="306" t="s">
        <v>124</v>
      </c>
      <c r="N2526" s="306" t="s">
        <v>125</v>
      </c>
      <c r="O2526" s="812">
        <v>3</v>
      </c>
      <c r="P2526" s="812">
        <v>1</v>
      </c>
      <c r="Q2526" s="812">
        <v>1</v>
      </c>
      <c r="R2526" s="812">
        <v>1</v>
      </c>
    </row>
    <row r="2527" spans="1:18" s="431" customFormat="1" x14ac:dyDescent="0.25">
      <c r="A2527" s="1046"/>
      <c r="B2527" s="1046"/>
      <c r="C2527" s="1049"/>
      <c r="D2527" s="1048" t="s">
        <v>1837</v>
      </c>
      <c r="E2527" s="812">
        <v>500</v>
      </c>
      <c r="F2527" s="1042">
        <v>20</v>
      </c>
      <c r="G2527" s="1042">
        <f t="shared" si="143"/>
        <v>10000</v>
      </c>
      <c r="H2527" s="811"/>
      <c r="I2527" s="818"/>
      <c r="J2527" s="818"/>
      <c r="K2527" s="818"/>
      <c r="L2527" s="1050"/>
      <c r="M2527" s="306" t="s">
        <v>124</v>
      </c>
      <c r="N2527" s="306" t="s">
        <v>125</v>
      </c>
      <c r="O2527" s="812">
        <v>3</v>
      </c>
      <c r="P2527" s="812">
        <v>1</v>
      </c>
      <c r="Q2527" s="812">
        <v>1</v>
      </c>
      <c r="R2527" s="812">
        <v>1</v>
      </c>
    </row>
    <row r="2528" spans="1:18" s="431" customFormat="1" ht="60" customHeight="1" x14ac:dyDescent="0.25">
      <c r="A2528" s="1045" t="s">
        <v>1840</v>
      </c>
      <c r="B2528" s="1046"/>
      <c r="C2528" s="1047" t="s">
        <v>1757</v>
      </c>
      <c r="D2528" s="811"/>
      <c r="E2528" s="811"/>
      <c r="F2528" s="1047"/>
      <c r="G2528" s="1047"/>
      <c r="H2528" s="811"/>
      <c r="I2528" s="818"/>
      <c r="J2528" s="811"/>
      <c r="K2528" s="811"/>
      <c r="L2528" s="811"/>
      <c r="M2528" s="811"/>
      <c r="N2528" s="811"/>
      <c r="O2528" s="811"/>
      <c r="P2528" s="811"/>
      <c r="Q2528" s="811"/>
      <c r="R2528" s="811"/>
    </row>
    <row r="2529" spans="1:18" s="431" customFormat="1" ht="60" customHeight="1" x14ac:dyDescent="0.25">
      <c r="A2529" s="1046"/>
      <c r="B2529" s="1046"/>
      <c r="C2529" s="1049"/>
      <c r="D2529" s="1050"/>
      <c r="E2529" s="1050"/>
      <c r="F2529" s="1049"/>
      <c r="G2529" s="1049"/>
      <c r="H2529" s="1050"/>
      <c r="I2529" s="1050"/>
      <c r="J2529" s="1050"/>
      <c r="K2529" s="1050"/>
      <c r="L2529" s="1050"/>
      <c r="M2529" s="1050"/>
      <c r="N2529" s="1050"/>
      <c r="O2529" s="1050"/>
      <c r="P2529" s="1050"/>
      <c r="Q2529" s="1050"/>
      <c r="R2529" s="1050"/>
    </row>
    <row r="2530" spans="1:18" s="431" customFormat="1" ht="15.75" customHeight="1" x14ac:dyDescent="0.25">
      <c r="A2530" s="1045" t="s">
        <v>1841</v>
      </c>
      <c r="B2530" s="1046"/>
      <c r="C2530" s="1047">
        <f>SUM(G2530:G2532)</f>
        <v>192500</v>
      </c>
      <c r="D2530" s="1048" t="s">
        <v>44</v>
      </c>
      <c r="E2530" s="812">
        <v>300</v>
      </c>
      <c r="F2530" s="1042">
        <v>450</v>
      </c>
      <c r="G2530" s="1042">
        <f t="shared" ref="G2530:G2532" si="144">+F2530*E2530</f>
        <v>135000</v>
      </c>
      <c r="H2530" s="811"/>
      <c r="I2530" s="684" t="s">
        <v>1</v>
      </c>
      <c r="J2530" s="811"/>
      <c r="K2530" s="811"/>
      <c r="L2530" s="811" t="s">
        <v>400</v>
      </c>
      <c r="M2530" s="306" t="s">
        <v>124</v>
      </c>
      <c r="N2530" s="306" t="s">
        <v>125</v>
      </c>
      <c r="O2530" s="812">
        <v>3</v>
      </c>
      <c r="P2530" s="812">
        <v>1</v>
      </c>
      <c r="Q2530" s="812">
        <v>1</v>
      </c>
      <c r="R2530" s="812">
        <v>1</v>
      </c>
    </row>
    <row r="2531" spans="1:18" s="431" customFormat="1" ht="36" customHeight="1" x14ac:dyDescent="0.25">
      <c r="A2531" s="1046"/>
      <c r="B2531" s="1046"/>
      <c r="C2531" s="1049"/>
      <c r="D2531" s="1048" t="s">
        <v>1839</v>
      </c>
      <c r="E2531" s="812">
        <v>1</v>
      </c>
      <c r="F2531" s="1042">
        <v>5000</v>
      </c>
      <c r="G2531" s="1042">
        <f t="shared" si="144"/>
        <v>5000</v>
      </c>
      <c r="H2531" s="811"/>
      <c r="I2531" s="818"/>
      <c r="J2531" s="811"/>
      <c r="K2531" s="811"/>
      <c r="L2531" s="1050"/>
      <c r="M2531" s="306" t="s">
        <v>124</v>
      </c>
      <c r="N2531" s="306" t="s">
        <v>125</v>
      </c>
      <c r="O2531" s="812">
        <v>2</v>
      </c>
      <c r="P2531" s="812">
        <v>8</v>
      </c>
      <c r="Q2531" s="812">
        <v>7</v>
      </c>
      <c r="R2531" s="812">
        <v>4</v>
      </c>
    </row>
    <row r="2532" spans="1:18" s="431" customFormat="1" ht="27.75" customHeight="1" x14ac:dyDescent="0.25">
      <c r="A2532" s="1046"/>
      <c r="B2532" s="1046"/>
      <c r="C2532" s="1049"/>
      <c r="D2532" s="1048" t="s">
        <v>149</v>
      </c>
      <c r="E2532" s="812">
        <v>300</v>
      </c>
      <c r="F2532" s="1042">
        <v>175</v>
      </c>
      <c r="G2532" s="1042">
        <f t="shared" si="144"/>
        <v>52500</v>
      </c>
      <c r="H2532" s="811"/>
      <c r="I2532" s="818"/>
      <c r="J2532" s="811"/>
      <c r="K2532" s="811"/>
      <c r="L2532" s="1050"/>
      <c r="M2532" s="306" t="s">
        <v>124</v>
      </c>
      <c r="N2532" s="306" t="s">
        <v>125</v>
      </c>
      <c r="O2532" s="812">
        <v>3</v>
      </c>
      <c r="P2532" s="812">
        <v>3</v>
      </c>
      <c r="Q2532" s="812">
        <v>5</v>
      </c>
      <c r="R2532" s="812">
        <v>1</v>
      </c>
    </row>
    <row r="2533" spans="1:18" s="431" customFormat="1" ht="15.75" customHeight="1" x14ac:dyDescent="0.25">
      <c r="A2533" s="1045" t="s">
        <v>1842</v>
      </c>
      <c r="B2533" s="1051"/>
      <c r="C2533" s="1047" t="s">
        <v>1757</v>
      </c>
      <c r="D2533" s="811"/>
      <c r="E2533" s="811"/>
      <c r="F2533" s="1047"/>
      <c r="G2533" s="1047"/>
      <c r="H2533" s="811"/>
      <c r="I2533" s="811"/>
      <c r="J2533" s="811"/>
      <c r="K2533" s="811"/>
      <c r="L2533" s="811"/>
      <c r="M2533" s="811"/>
      <c r="N2533" s="811"/>
      <c r="O2533" s="811"/>
      <c r="P2533" s="811"/>
      <c r="Q2533" s="811"/>
      <c r="R2533" s="811"/>
    </row>
    <row r="2534" spans="1:18" s="431" customFormat="1" ht="15.75" customHeight="1" x14ac:dyDescent="0.25">
      <c r="A2534" s="1046"/>
      <c r="B2534" s="1051"/>
      <c r="C2534" s="1049"/>
      <c r="D2534" s="1050"/>
      <c r="E2534" s="1050"/>
      <c r="F2534" s="1049"/>
      <c r="G2534" s="1049"/>
      <c r="H2534" s="1050"/>
      <c r="I2534" s="1050"/>
      <c r="J2534" s="1050"/>
      <c r="K2534" s="1050"/>
      <c r="L2534" s="1050"/>
      <c r="M2534" s="1050"/>
      <c r="N2534" s="1050"/>
      <c r="O2534" s="1050"/>
      <c r="P2534" s="1050"/>
      <c r="Q2534" s="1050"/>
      <c r="R2534" s="1050"/>
    </row>
    <row r="2535" spans="1:18" s="431" customFormat="1" ht="15.75" customHeight="1" x14ac:dyDescent="0.25">
      <c r="A2535" s="1046"/>
      <c r="B2535" s="1051"/>
      <c r="C2535" s="1049"/>
      <c r="D2535" s="1050"/>
      <c r="E2535" s="1050"/>
      <c r="F2535" s="1049"/>
      <c r="G2535" s="1049"/>
      <c r="H2535" s="1050"/>
      <c r="I2535" s="1050"/>
      <c r="J2535" s="1050"/>
      <c r="K2535" s="1050"/>
      <c r="L2535" s="1050"/>
      <c r="M2535" s="1050"/>
      <c r="N2535" s="1050"/>
      <c r="O2535" s="1050"/>
      <c r="P2535" s="1050"/>
      <c r="Q2535" s="1050"/>
      <c r="R2535" s="1050"/>
    </row>
    <row r="2536" spans="1:18" s="431" customFormat="1" ht="15.75" customHeight="1" x14ac:dyDescent="0.25">
      <c r="A2536" s="1046"/>
      <c r="B2536" s="1051"/>
      <c r="C2536" s="1049"/>
      <c r="D2536" s="1050"/>
      <c r="E2536" s="1050"/>
      <c r="F2536" s="1049"/>
      <c r="G2536" s="1049"/>
      <c r="H2536" s="1050"/>
      <c r="I2536" s="1050"/>
      <c r="J2536" s="1050"/>
      <c r="K2536" s="1050"/>
      <c r="L2536" s="1050"/>
      <c r="M2536" s="1050"/>
      <c r="N2536" s="1050"/>
      <c r="O2536" s="1050"/>
      <c r="P2536" s="1050"/>
      <c r="Q2536" s="1050"/>
      <c r="R2536" s="1050"/>
    </row>
    <row r="2537" spans="1:18" s="431" customFormat="1" ht="60" customHeight="1" x14ac:dyDescent="0.25">
      <c r="A2537" s="1045" t="s">
        <v>1843</v>
      </c>
      <c r="B2537" s="1046"/>
      <c r="C2537" s="1052" t="s">
        <v>1757</v>
      </c>
      <c r="D2537" s="811"/>
      <c r="E2537" s="811"/>
      <c r="F2537" s="1047"/>
      <c r="G2537" s="1047"/>
      <c r="H2537" s="811"/>
      <c r="I2537" s="811"/>
      <c r="J2537" s="811"/>
      <c r="K2537" s="811"/>
      <c r="L2537" s="811"/>
      <c r="M2537" s="811"/>
      <c r="N2537" s="811"/>
      <c r="O2537" s="811"/>
      <c r="P2537" s="811"/>
      <c r="Q2537" s="811"/>
      <c r="R2537" s="811"/>
    </row>
    <row r="2538" spans="1:18" s="431" customFormat="1" ht="15.75" customHeight="1" x14ac:dyDescent="0.25">
      <c r="A2538" s="1046"/>
      <c r="B2538" s="1046"/>
      <c r="C2538" s="1049"/>
      <c r="D2538" s="1050"/>
      <c r="E2538" s="1050"/>
      <c r="F2538" s="1049"/>
      <c r="G2538" s="1049"/>
      <c r="H2538" s="1050"/>
      <c r="I2538" s="1050"/>
      <c r="J2538" s="1050"/>
      <c r="K2538" s="1050"/>
      <c r="L2538" s="1050"/>
      <c r="M2538" s="1050"/>
      <c r="N2538" s="1050"/>
      <c r="O2538" s="1050"/>
      <c r="P2538" s="1050"/>
      <c r="Q2538" s="1050"/>
      <c r="R2538" s="1050"/>
    </row>
    <row r="2539" spans="1:18" s="431" customFormat="1" ht="15.75" customHeight="1" x14ac:dyDescent="0.25">
      <c r="A2539" s="1046"/>
      <c r="B2539" s="1046"/>
      <c r="C2539" s="1049"/>
      <c r="D2539" s="1050"/>
      <c r="E2539" s="1050"/>
      <c r="F2539" s="1049"/>
      <c r="G2539" s="1049"/>
      <c r="H2539" s="1050"/>
      <c r="I2539" s="1050"/>
      <c r="J2539" s="1050"/>
      <c r="K2539" s="1050"/>
      <c r="L2539" s="1050"/>
      <c r="M2539" s="1050"/>
      <c r="N2539" s="1050"/>
      <c r="O2539" s="1050"/>
      <c r="P2539" s="1050"/>
      <c r="Q2539" s="1050"/>
      <c r="R2539" s="1050"/>
    </row>
    <row r="2540" spans="1:18" s="431" customFormat="1" ht="15.75" customHeight="1" x14ac:dyDescent="0.25">
      <c r="A2540" s="1046"/>
      <c r="B2540" s="1046"/>
      <c r="C2540" s="1049"/>
      <c r="D2540" s="1050"/>
      <c r="E2540" s="1050"/>
      <c r="F2540" s="1049"/>
      <c r="G2540" s="1049"/>
      <c r="H2540" s="1050"/>
      <c r="I2540" s="1050"/>
      <c r="J2540" s="1050"/>
      <c r="K2540" s="1050"/>
      <c r="L2540" s="1050"/>
      <c r="M2540" s="1050"/>
      <c r="N2540" s="1050"/>
      <c r="O2540" s="1050"/>
      <c r="P2540" s="1050"/>
      <c r="Q2540" s="1050"/>
      <c r="R2540" s="1050"/>
    </row>
    <row r="2541" spans="1:18" s="431" customFormat="1" ht="47.25" customHeight="1" x14ac:dyDescent="0.25">
      <c r="A2541" s="1045" t="s">
        <v>1844</v>
      </c>
      <c r="B2541" s="1046"/>
      <c r="C2541" s="1053" t="s">
        <v>1757</v>
      </c>
      <c r="D2541" s="1048"/>
      <c r="E2541" s="1048"/>
      <c r="F2541" s="1054"/>
      <c r="G2541" s="1054"/>
      <c r="H2541" s="1048"/>
      <c r="I2541" s="1048"/>
      <c r="J2541" s="1048"/>
      <c r="K2541" s="1048"/>
      <c r="L2541" s="1048"/>
      <c r="M2541" s="1048"/>
      <c r="N2541" s="1048"/>
      <c r="O2541" s="1048"/>
      <c r="P2541" s="1048"/>
      <c r="Q2541" s="1048"/>
      <c r="R2541" s="1048"/>
    </row>
    <row r="2542" spans="1:18" s="431" customFormat="1" ht="36" customHeight="1" x14ac:dyDescent="0.25">
      <c r="A2542" s="1045" t="s">
        <v>1845</v>
      </c>
      <c r="B2542" s="1046"/>
      <c r="C2542" s="1053" t="s">
        <v>1757</v>
      </c>
      <c r="D2542" s="1048"/>
      <c r="E2542" s="1048"/>
      <c r="F2542" s="1054"/>
      <c r="G2542" s="1054"/>
      <c r="H2542" s="1048"/>
      <c r="I2542" s="1048"/>
      <c r="J2542" s="1048"/>
      <c r="K2542" s="1048"/>
      <c r="L2542" s="1048"/>
      <c r="M2542" s="1048"/>
      <c r="N2542" s="1048"/>
      <c r="O2542" s="1048"/>
      <c r="P2542" s="1048"/>
      <c r="Q2542" s="1048"/>
      <c r="R2542" s="1048"/>
    </row>
    <row r="2543" spans="1:18" s="431" customFormat="1" ht="15.75" customHeight="1" x14ac:dyDescent="0.25">
      <c r="A2543" s="1045" t="s">
        <v>1846</v>
      </c>
      <c r="B2543" s="1046"/>
      <c r="C2543" s="1052">
        <f>SUM(G2543:G2552)</f>
        <v>222740</v>
      </c>
      <c r="D2543" s="1048" t="s">
        <v>44</v>
      </c>
      <c r="E2543" s="812">
        <v>250</v>
      </c>
      <c r="F2543" s="1042">
        <v>450</v>
      </c>
      <c r="G2543" s="1042">
        <f t="shared" ref="G2543:G2552" si="145">+F2543*E2543</f>
        <v>112500</v>
      </c>
      <c r="H2543" s="811"/>
      <c r="I2543" s="684" t="s">
        <v>1</v>
      </c>
      <c r="J2543" s="1055"/>
      <c r="K2543" s="811"/>
      <c r="L2543" s="811" t="s">
        <v>140</v>
      </c>
      <c r="M2543" s="306" t="s">
        <v>124</v>
      </c>
      <c r="N2543" s="306" t="s">
        <v>125</v>
      </c>
      <c r="O2543" s="812">
        <v>3</v>
      </c>
      <c r="P2543" s="812">
        <v>1</v>
      </c>
      <c r="Q2543" s="812">
        <v>1</v>
      </c>
      <c r="R2543" s="812">
        <v>1</v>
      </c>
    </row>
    <row r="2544" spans="1:18" s="431" customFormat="1" ht="36" customHeight="1" x14ac:dyDescent="0.25">
      <c r="A2544" s="1046"/>
      <c r="B2544" s="1046"/>
      <c r="C2544" s="1049"/>
      <c r="D2544" s="1048" t="s">
        <v>1839</v>
      </c>
      <c r="E2544" s="812">
        <v>6</v>
      </c>
      <c r="F2544" s="1042">
        <v>3500</v>
      </c>
      <c r="G2544" s="1042">
        <f t="shared" si="145"/>
        <v>21000</v>
      </c>
      <c r="H2544" s="811"/>
      <c r="I2544" s="818"/>
      <c r="J2544" s="1055"/>
      <c r="K2544" s="811"/>
      <c r="L2544" s="1050"/>
      <c r="M2544" s="306" t="s">
        <v>124</v>
      </c>
      <c r="N2544" s="306" t="s">
        <v>125</v>
      </c>
      <c r="O2544" s="812">
        <v>2</v>
      </c>
      <c r="P2544" s="812">
        <v>8</v>
      </c>
      <c r="Q2544" s="812">
        <v>7</v>
      </c>
      <c r="R2544" s="812">
        <v>4</v>
      </c>
    </row>
    <row r="2545" spans="1:18" s="431" customFormat="1" ht="28.5" customHeight="1" x14ac:dyDescent="0.25">
      <c r="A2545" s="1046"/>
      <c r="B2545" s="1046"/>
      <c r="C2545" s="1049"/>
      <c r="D2545" s="1048" t="s">
        <v>149</v>
      </c>
      <c r="E2545" s="812">
        <v>250</v>
      </c>
      <c r="F2545" s="1042">
        <v>125</v>
      </c>
      <c r="G2545" s="1042">
        <f t="shared" si="145"/>
        <v>31250</v>
      </c>
      <c r="H2545" s="811"/>
      <c r="I2545" s="818"/>
      <c r="J2545" s="1055"/>
      <c r="K2545" s="811"/>
      <c r="L2545" s="1050"/>
      <c r="M2545" s="306" t="s">
        <v>124</v>
      </c>
      <c r="N2545" s="306" t="s">
        <v>125</v>
      </c>
      <c r="O2545" s="812">
        <v>3</v>
      </c>
      <c r="P2545" s="812">
        <v>3</v>
      </c>
      <c r="Q2545" s="812">
        <v>5</v>
      </c>
      <c r="R2545" s="812">
        <v>1</v>
      </c>
    </row>
    <row r="2546" spans="1:18" s="431" customFormat="1" ht="28.5" customHeight="1" x14ac:dyDescent="0.25">
      <c r="A2546" s="1046"/>
      <c r="B2546" s="1046"/>
      <c r="C2546" s="1049"/>
      <c r="D2546" s="1048" t="s">
        <v>1833</v>
      </c>
      <c r="E2546" s="812">
        <v>55</v>
      </c>
      <c r="F2546" s="1042">
        <v>250</v>
      </c>
      <c r="G2546" s="1042">
        <f t="shared" si="145"/>
        <v>13750</v>
      </c>
      <c r="H2546" s="811"/>
      <c r="I2546" s="818"/>
      <c r="J2546" s="1055"/>
      <c r="K2546" s="811"/>
      <c r="L2546" s="1050"/>
      <c r="M2546" s="306" t="s">
        <v>124</v>
      </c>
      <c r="N2546" s="306" t="s">
        <v>125</v>
      </c>
      <c r="O2546" s="812">
        <v>3</v>
      </c>
      <c r="P2546" s="812">
        <v>7</v>
      </c>
      <c r="Q2546" s="812">
        <v>1</v>
      </c>
      <c r="R2546" s="812">
        <v>2</v>
      </c>
    </row>
    <row r="2547" spans="1:18" s="431" customFormat="1" ht="28.5" customHeight="1" x14ac:dyDescent="0.25">
      <c r="A2547" s="1046"/>
      <c r="B2547" s="1046"/>
      <c r="C2547" s="1049"/>
      <c r="D2547" s="1048" t="s">
        <v>1834</v>
      </c>
      <c r="E2547" s="812">
        <v>4</v>
      </c>
      <c r="F2547" s="1042">
        <v>2400</v>
      </c>
      <c r="G2547" s="1042">
        <f t="shared" si="145"/>
        <v>9600</v>
      </c>
      <c r="H2547" s="811"/>
      <c r="I2547" s="818"/>
      <c r="J2547" s="1055"/>
      <c r="K2547" s="811"/>
      <c r="L2547" s="1050"/>
      <c r="M2547" s="306" t="s">
        <v>124</v>
      </c>
      <c r="N2547" s="306" t="s">
        <v>125</v>
      </c>
      <c r="O2547" s="812">
        <v>2</v>
      </c>
      <c r="P2547" s="812">
        <v>3</v>
      </c>
      <c r="Q2547" s="812">
        <v>1</v>
      </c>
      <c r="R2547" s="812">
        <v>1</v>
      </c>
    </row>
    <row r="2548" spans="1:18" s="431" customFormat="1" ht="28.5" customHeight="1" x14ac:dyDescent="0.25">
      <c r="A2548" s="1046"/>
      <c r="B2548" s="1046"/>
      <c r="C2548" s="1049"/>
      <c r="D2548" s="1048" t="s">
        <v>1835</v>
      </c>
      <c r="E2548" s="812">
        <v>8</v>
      </c>
      <c r="F2548" s="1042">
        <v>1800</v>
      </c>
      <c r="G2548" s="1042">
        <f t="shared" si="145"/>
        <v>14400</v>
      </c>
      <c r="H2548" s="811"/>
      <c r="I2548" s="818"/>
      <c r="J2548" s="1055"/>
      <c r="K2548" s="811"/>
      <c r="L2548" s="1050"/>
      <c r="M2548" s="306" t="s">
        <v>124</v>
      </c>
      <c r="N2548" s="306" t="s">
        <v>125</v>
      </c>
      <c r="O2548" s="812">
        <v>2</v>
      </c>
      <c r="P2548" s="812">
        <v>3</v>
      </c>
      <c r="Q2548" s="812">
        <v>1</v>
      </c>
      <c r="R2548" s="812">
        <v>1</v>
      </c>
    </row>
    <row r="2549" spans="1:18" s="431" customFormat="1" ht="28.5" customHeight="1" x14ac:dyDescent="0.25">
      <c r="A2549" s="1046"/>
      <c r="B2549" s="1046"/>
      <c r="C2549" s="1049"/>
      <c r="D2549" s="1048" t="s">
        <v>341</v>
      </c>
      <c r="E2549" s="812">
        <v>4</v>
      </c>
      <c r="F2549" s="1042">
        <v>1500</v>
      </c>
      <c r="G2549" s="1042">
        <f t="shared" si="145"/>
        <v>6000</v>
      </c>
      <c r="H2549" s="811"/>
      <c r="I2549" s="818"/>
      <c r="J2549" s="1055"/>
      <c r="K2549" s="811"/>
      <c r="L2549" s="1050"/>
      <c r="M2549" s="306" t="s">
        <v>124</v>
      </c>
      <c r="N2549" s="306" t="s">
        <v>125</v>
      </c>
      <c r="O2549" s="812">
        <v>2</v>
      </c>
      <c r="P2549" s="812">
        <v>3</v>
      </c>
      <c r="Q2549" s="812">
        <v>1</v>
      </c>
      <c r="R2549" s="812">
        <v>1</v>
      </c>
    </row>
    <row r="2550" spans="1:18" s="431" customFormat="1" ht="28.5" customHeight="1" x14ac:dyDescent="0.25">
      <c r="A2550" s="1046"/>
      <c r="B2550" s="1046"/>
      <c r="C2550" s="1049"/>
      <c r="D2550" s="1048" t="s">
        <v>933</v>
      </c>
      <c r="E2550" s="812">
        <v>4</v>
      </c>
      <c r="F2550" s="1042">
        <v>60</v>
      </c>
      <c r="G2550" s="1042">
        <f t="shared" si="145"/>
        <v>240</v>
      </c>
      <c r="H2550" s="811"/>
      <c r="I2550" s="818"/>
      <c r="J2550" s="1055"/>
      <c r="K2550" s="811"/>
      <c r="L2550" s="1050"/>
      <c r="M2550" s="306" t="s">
        <v>124</v>
      </c>
      <c r="N2550" s="306" t="s">
        <v>125</v>
      </c>
      <c r="O2550" s="812">
        <v>2</v>
      </c>
      <c r="P2550" s="812">
        <v>4</v>
      </c>
      <c r="Q2550" s="812">
        <v>4</v>
      </c>
      <c r="R2550" s="812">
        <v>1</v>
      </c>
    </row>
    <row r="2551" spans="1:18" s="431" customFormat="1" ht="28.5" customHeight="1" x14ac:dyDescent="0.25">
      <c r="A2551" s="1046"/>
      <c r="B2551" s="1046"/>
      <c r="C2551" s="1049"/>
      <c r="D2551" s="1048" t="s">
        <v>1836</v>
      </c>
      <c r="E2551" s="812">
        <v>350</v>
      </c>
      <c r="F2551" s="1042">
        <v>20</v>
      </c>
      <c r="G2551" s="1042">
        <f t="shared" si="145"/>
        <v>7000</v>
      </c>
      <c r="H2551" s="811"/>
      <c r="I2551" s="818"/>
      <c r="J2551" s="1055"/>
      <c r="K2551" s="811"/>
      <c r="L2551" s="1050"/>
      <c r="M2551" s="306" t="s">
        <v>124</v>
      </c>
      <c r="N2551" s="306" t="s">
        <v>125</v>
      </c>
      <c r="O2551" s="812">
        <v>3</v>
      </c>
      <c r="P2551" s="812">
        <v>1</v>
      </c>
      <c r="Q2551" s="812">
        <v>1</v>
      </c>
      <c r="R2551" s="812">
        <v>1</v>
      </c>
    </row>
    <row r="2552" spans="1:18" s="431" customFormat="1" ht="28.5" customHeight="1" x14ac:dyDescent="0.25">
      <c r="A2552" s="1046"/>
      <c r="B2552" s="1046"/>
      <c r="C2552" s="1049"/>
      <c r="D2552" s="1048" t="s">
        <v>1837</v>
      </c>
      <c r="E2552" s="812">
        <v>350</v>
      </c>
      <c r="F2552" s="1042">
        <v>20</v>
      </c>
      <c r="G2552" s="1042">
        <f t="shared" si="145"/>
        <v>7000</v>
      </c>
      <c r="H2552" s="811"/>
      <c r="I2552" s="818"/>
      <c r="J2552" s="1055"/>
      <c r="K2552" s="811"/>
      <c r="L2552" s="1050"/>
      <c r="M2552" s="306" t="s">
        <v>124</v>
      </c>
      <c r="N2552" s="306" t="s">
        <v>125</v>
      </c>
      <c r="O2552" s="812">
        <v>3</v>
      </c>
      <c r="P2552" s="812">
        <v>1</v>
      </c>
      <c r="Q2552" s="812">
        <v>1</v>
      </c>
      <c r="R2552" s="812">
        <v>1</v>
      </c>
    </row>
    <row r="2553" spans="1:18" s="431" customFormat="1" ht="15.75" customHeight="1" x14ac:dyDescent="0.25">
      <c r="A2553" s="1045" t="s">
        <v>1844</v>
      </c>
      <c r="B2553" s="1046"/>
      <c r="C2553" s="1052" t="s">
        <v>1757</v>
      </c>
      <c r="D2553" s="811"/>
      <c r="E2553" s="811"/>
      <c r="F2553" s="1047"/>
      <c r="G2553" s="1047"/>
      <c r="H2553" s="811"/>
      <c r="I2553" s="811"/>
      <c r="J2553" s="811"/>
      <c r="K2553" s="811"/>
      <c r="L2553" s="811"/>
      <c r="M2553" s="811"/>
      <c r="N2553" s="811"/>
      <c r="O2553" s="811"/>
      <c r="P2553" s="811"/>
      <c r="Q2553" s="811"/>
      <c r="R2553" s="811"/>
    </row>
    <row r="2554" spans="1:18" s="431" customFormat="1" ht="15.75" customHeight="1" x14ac:dyDescent="0.25">
      <c r="A2554" s="1046"/>
      <c r="B2554" s="1046"/>
      <c r="C2554" s="1049"/>
      <c r="D2554" s="1050"/>
      <c r="E2554" s="1050"/>
      <c r="F2554" s="1049"/>
      <c r="G2554" s="1049"/>
      <c r="H2554" s="1050"/>
      <c r="I2554" s="1050"/>
      <c r="J2554" s="1050"/>
      <c r="K2554" s="1050"/>
      <c r="L2554" s="1050"/>
      <c r="M2554" s="1050"/>
      <c r="N2554" s="1050"/>
      <c r="O2554" s="1050"/>
      <c r="P2554" s="1050"/>
      <c r="Q2554" s="1050"/>
      <c r="R2554" s="1050"/>
    </row>
    <row r="2555" spans="1:18" s="431" customFormat="1" ht="15.75" customHeight="1" x14ac:dyDescent="0.25">
      <c r="A2555" s="1046"/>
      <c r="B2555" s="1046"/>
      <c r="C2555" s="1049"/>
      <c r="D2555" s="1050"/>
      <c r="E2555" s="1050"/>
      <c r="F2555" s="1049"/>
      <c r="G2555" s="1049"/>
      <c r="H2555" s="1050"/>
      <c r="I2555" s="1050"/>
      <c r="J2555" s="1050"/>
      <c r="K2555" s="1050"/>
      <c r="L2555" s="1050"/>
      <c r="M2555" s="1050"/>
      <c r="N2555" s="1050"/>
      <c r="O2555" s="1050"/>
      <c r="P2555" s="1050"/>
      <c r="Q2555" s="1050"/>
      <c r="R2555" s="1050"/>
    </row>
    <row r="2556" spans="1:18" s="431" customFormat="1" ht="15.75" customHeight="1" x14ac:dyDescent="0.25">
      <c r="A2556" s="1045" t="s">
        <v>1847</v>
      </c>
      <c r="B2556" s="1046"/>
      <c r="C2556" s="1052" t="s">
        <v>1757</v>
      </c>
      <c r="D2556" s="811"/>
      <c r="E2556" s="811"/>
      <c r="F2556" s="1047"/>
      <c r="G2556" s="1047"/>
      <c r="H2556" s="811"/>
      <c r="I2556" s="811"/>
      <c r="J2556" s="811"/>
      <c r="K2556" s="811"/>
      <c r="L2556" s="811"/>
      <c r="M2556" s="811"/>
      <c r="N2556" s="811"/>
      <c r="O2556" s="811"/>
      <c r="P2556" s="811"/>
      <c r="Q2556" s="811"/>
      <c r="R2556" s="811"/>
    </row>
    <row r="2557" spans="1:18" s="431" customFormat="1" ht="15.75" customHeight="1" x14ac:dyDescent="0.25">
      <c r="A2557" s="1046"/>
      <c r="B2557" s="1046"/>
      <c r="C2557" s="1049"/>
      <c r="D2557" s="1050"/>
      <c r="E2557" s="1050"/>
      <c r="F2557" s="1049"/>
      <c r="G2557" s="1049"/>
      <c r="H2557" s="1050"/>
      <c r="I2557" s="1050"/>
      <c r="J2557" s="1050"/>
      <c r="K2557" s="1050"/>
      <c r="L2557" s="1050"/>
      <c r="M2557" s="1050"/>
      <c r="N2557" s="1050"/>
      <c r="O2557" s="1050"/>
      <c r="P2557" s="1050"/>
      <c r="Q2557" s="1050"/>
      <c r="R2557" s="1050"/>
    </row>
    <row r="2558" spans="1:18" s="431" customFormat="1" ht="15.75" customHeight="1" x14ac:dyDescent="0.25">
      <c r="A2558" s="1045" t="s">
        <v>1848</v>
      </c>
      <c r="B2558" s="1046"/>
      <c r="C2558" s="1047" t="s">
        <v>1757</v>
      </c>
      <c r="D2558" s="811"/>
      <c r="E2558" s="811"/>
      <c r="F2558" s="1047"/>
      <c r="G2558" s="1047"/>
      <c r="H2558" s="811"/>
      <c r="I2558" s="811"/>
      <c r="J2558" s="811"/>
      <c r="K2558" s="811"/>
      <c r="L2558" s="811"/>
      <c r="M2558" s="811"/>
      <c r="N2558" s="811"/>
      <c r="O2558" s="811"/>
      <c r="P2558" s="811"/>
      <c r="Q2558" s="811"/>
      <c r="R2558" s="811"/>
    </row>
    <row r="2559" spans="1:18" s="431" customFormat="1" ht="15.75" customHeight="1" x14ac:dyDescent="0.25">
      <c r="A2559" s="1046"/>
      <c r="B2559" s="1046"/>
      <c r="C2559" s="1049"/>
      <c r="D2559" s="1050"/>
      <c r="E2559" s="1050"/>
      <c r="F2559" s="1049"/>
      <c r="G2559" s="1049"/>
      <c r="H2559" s="1050"/>
      <c r="I2559" s="1050"/>
      <c r="J2559" s="1050"/>
      <c r="K2559" s="1050"/>
      <c r="L2559" s="1050"/>
      <c r="M2559" s="1050"/>
      <c r="N2559" s="1050"/>
      <c r="O2559" s="1050"/>
      <c r="P2559" s="1050"/>
      <c r="Q2559" s="1050"/>
      <c r="R2559" s="1050"/>
    </row>
    <row r="2560" spans="1:18" s="431" customFormat="1" ht="31.5" customHeight="1" x14ac:dyDescent="0.25">
      <c r="A2560" s="1045" t="s">
        <v>1849</v>
      </c>
      <c r="B2560" s="1046"/>
      <c r="C2560" s="1047">
        <f>+SUM(G2560:G2562)</f>
        <v>352500</v>
      </c>
      <c r="D2560" s="1048" t="s">
        <v>1850</v>
      </c>
      <c r="E2560" s="812">
        <v>2</v>
      </c>
      <c r="F2560" s="1042">
        <v>50000</v>
      </c>
      <c r="G2560" s="1042">
        <f t="shared" ref="G2560:G2562" si="146">+E2560*F2560</f>
        <v>100000</v>
      </c>
      <c r="H2560" s="811"/>
      <c r="I2560" s="684" t="s">
        <v>1</v>
      </c>
      <c r="J2560" s="1055"/>
      <c r="K2560" s="811"/>
      <c r="L2560" s="811" t="s">
        <v>140</v>
      </c>
      <c r="M2560" s="306" t="s">
        <v>124</v>
      </c>
      <c r="N2560" s="306" t="s">
        <v>125</v>
      </c>
      <c r="O2560" s="812">
        <v>2</v>
      </c>
      <c r="P2560" s="812">
        <v>2</v>
      </c>
      <c r="Q2560" s="812">
        <v>1</v>
      </c>
      <c r="R2560" s="812">
        <v>1</v>
      </c>
    </row>
    <row r="2561" spans="1:18" s="431" customFormat="1" ht="31.5" customHeight="1" x14ac:dyDescent="0.25">
      <c r="A2561" s="1046"/>
      <c r="B2561" s="1046"/>
      <c r="C2561" s="1049"/>
      <c r="D2561" s="450" t="s">
        <v>44</v>
      </c>
      <c r="E2561" s="448">
        <v>450</v>
      </c>
      <c r="F2561" s="1056">
        <v>450</v>
      </c>
      <c r="G2561" s="1042">
        <f t="shared" si="146"/>
        <v>202500</v>
      </c>
      <c r="H2561" s="811"/>
      <c r="I2561" s="818"/>
      <c r="J2561" s="1055"/>
      <c r="K2561" s="811"/>
      <c r="L2561" s="1050"/>
      <c r="M2561" s="306" t="s">
        <v>124</v>
      </c>
      <c r="N2561" s="306" t="s">
        <v>125</v>
      </c>
      <c r="O2561" s="812">
        <v>3</v>
      </c>
      <c r="P2561" s="812">
        <v>1</v>
      </c>
      <c r="Q2561" s="812">
        <v>1</v>
      </c>
      <c r="R2561" s="812">
        <v>1</v>
      </c>
    </row>
    <row r="2562" spans="1:18" s="431" customFormat="1" ht="15.75" customHeight="1" x14ac:dyDescent="0.25">
      <c r="A2562" s="1046"/>
      <c r="B2562" s="1046"/>
      <c r="C2562" s="1049"/>
      <c r="D2562" s="450" t="s">
        <v>1851</v>
      </c>
      <c r="E2562" s="448">
        <v>1</v>
      </c>
      <c r="F2562" s="1056">
        <v>50000</v>
      </c>
      <c r="G2562" s="1056">
        <f t="shared" si="146"/>
        <v>50000</v>
      </c>
      <c r="H2562" s="811"/>
      <c r="I2562" s="818"/>
      <c r="J2562" s="1055"/>
      <c r="K2562" s="811"/>
      <c r="L2562" s="1050"/>
      <c r="M2562" s="306" t="s">
        <v>124</v>
      </c>
      <c r="N2562" s="306" t="s">
        <v>125</v>
      </c>
      <c r="O2562" s="812">
        <v>2</v>
      </c>
      <c r="P2562" s="812">
        <v>8</v>
      </c>
      <c r="Q2562" s="812">
        <v>6</v>
      </c>
      <c r="R2562" s="812">
        <v>1</v>
      </c>
    </row>
    <row r="2563" spans="1:18" s="431" customFormat="1" ht="31.5" customHeight="1" x14ac:dyDescent="0.25">
      <c r="A2563" s="1045" t="s">
        <v>1852</v>
      </c>
      <c r="B2563" s="1046"/>
      <c r="C2563" s="1047">
        <f>SUM(G2563:G2570)</f>
        <v>373740</v>
      </c>
      <c r="D2563" s="1048" t="s">
        <v>44</v>
      </c>
      <c r="E2563" s="812">
        <v>650</v>
      </c>
      <c r="F2563" s="1042">
        <v>400</v>
      </c>
      <c r="G2563" s="1042">
        <f t="shared" ref="G2563:G2570" si="147">+F2563*E2563</f>
        <v>260000</v>
      </c>
      <c r="H2563" s="811"/>
      <c r="I2563" s="1004" t="s">
        <v>1</v>
      </c>
      <c r="J2563" s="1004" t="s">
        <v>1</v>
      </c>
      <c r="K2563" s="1004" t="s">
        <v>1</v>
      </c>
      <c r="L2563" s="811" t="s">
        <v>140</v>
      </c>
      <c r="M2563" s="306" t="s">
        <v>124</v>
      </c>
      <c r="N2563" s="306" t="s">
        <v>125</v>
      </c>
      <c r="O2563" s="812">
        <v>3</v>
      </c>
      <c r="P2563" s="812">
        <v>1</v>
      </c>
      <c r="Q2563" s="812">
        <v>1</v>
      </c>
      <c r="R2563" s="812">
        <v>1</v>
      </c>
    </row>
    <row r="2564" spans="1:18" s="431" customFormat="1" ht="15.75" customHeight="1" x14ac:dyDescent="0.25">
      <c r="A2564" s="1046"/>
      <c r="B2564" s="1046"/>
      <c r="C2564" s="1049"/>
      <c r="D2564" s="1048" t="s">
        <v>1839</v>
      </c>
      <c r="E2564" s="812">
        <v>6</v>
      </c>
      <c r="F2564" s="1042">
        <v>3500</v>
      </c>
      <c r="G2564" s="1042">
        <f t="shared" si="147"/>
        <v>21000</v>
      </c>
      <c r="H2564" s="811"/>
      <c r="I2564" s="1057"/>
      <c r="J2564" s="1057"/>
      <c r="K2564" s="1057"/>
      <c r="L2564" s="1050"/>
      <c r="M2564" s="306" t="s">
        <v>124</v>
      </c>
      <c r="N2564" s="306" t="s">
        <v>125</v>
      </c>
      <c r="O2564" s="812">
        <v>2</v>
      </c>
      <c r="P2564" s="812">
        <v>8</v>
      </c>
      <c r="Q2564" s="812">
        <v>7</v>
      </c>
      <c r="R2564" s="812">
        <v>4</v>
      </c>
    </row>
    <row r="2565" spans="1:18" s="431" customFormat="1" ht="15.75" customHeight="1" x14ac:dyDescent="0.25">
      <c r="A2565" s="1046"/>
      <c r="B2565" s="1046"/>
      <c r="C2565" s="1049"/>
      <c r="D2565" s="1048" t="s">
        <v>149</v>
      </c>
      <c r="E2565" s="812">
        <v>650</v>
      </c>
      <c r="F2565" s="1042">
        <v>75</v>
      </c>
      <c r="G2565" s="1042">
        <f t="shared" si="147"/>
        <v>48750</v>
      </c>
      <c r="H2565" s="811"/>
      <c r="I2565" s="1057"/>
      <c r="J2565" s="1057"/>
      <c r="K2565" s="1057"/>
      <c r="L2565" s="1050"/>
      <c r="M2565" s="306" t="s">
        <v>124</v>
      </c>
      <c r="N2565" s="306" t="s">
        <v>125</v>
      </c>
      <c r="O2565" s="812">
        <v>3</v>
      </c>
      <c r="P2565" s="812">
        <v>3</v>
      </c>
      <c r="Q2565" s="812">
        <v>5</v>
      </c>
      <c r="R2565" s="812">
        <v>1</v>
      </c>
    </row>
    <row r="2566" spans="1:18" s="431" customFormat="1" ht="15.75" customHeight="1" x14ac:dyDescent="0.25">
      <c r="A2566" s="1046"/>
      <c r="B2566" s="1046"/>
      <c r="C2566" s="1049"/>
      <c r="D2566" s="1048" t="s">
        <v>1833</v>
      </c>
      <c r="E2566" s="812">
        <v>55</v>
      </c>
      <c r="F2566" s="1042">
        <v>250</v>
      </c>
      <c r="G2566" s="1042">
        <f t="shared" si="147"/>
        <v>13750</v>
      </c>
      <c r="H2566" s="811"/>
      <c r="I2566" s="1057"/>
      <c r="J2566" s="1057"/>
      <c r="K2566" s="1057"/>
      <c r="L2566" s="1050"/>
      <c r="M2566" s="306" t="s">
        <v>124</v>
      </c>
      <c r="N2566" s="306" t="s">
        <v>125</v>
      </c>
      <c r="O2566" s="812">
        <v>3</v>
      </c>
      <c r="P2566" s="812">
        <v>7</v>
      </c>
      <c r="Q2566" s="812">
        <v>1</v>
      </c>
      <c r="R2566" s="812">
        <v>2</v>
      </c>
    </row>
    <row r="2567" spans="1:18" s="431" customFormat="1" ht="15.75" customHeight="1" x14ac:dyDescent="0.25">
      <c r="A2567" s="1046"/>
      <c r="B2567" s="1046"/>
      <c r="C2567" s="1049"/>
      <c r="D2567" s="1048" t="s">
        <v>1834</v>
      </c>
      <c r="E2567" s="812">
        <v>4</v>
      </c>
      <c r="F2567" s="1042">
        <v>2400</v>
      </c>
      <c r="G2567" s="1042">
        <f t="shared" si="147"/>
        <v>9600</v>
      </c>
      <c r="H2567" s="811"/>
      <c r="I2567" s="1057"/>
      <c r="J2567" s="1057"/>
      <c r="K2567" s="1057"/>
      <c r="L2567" s="1050"/>
      <c r="M2567" s="306" t="s">
        <v>124</v>
      </c>
      <c r="N2567" s="306" t="s">
        <v>125</v>
      </c>
      <c r="O2567" s="812">
        <v>2</v>
      </c>
      <c r="P2567" s="812">
        <v>3</v>
      </c>
      <c r="Q2567" s="812">
        <v>1</v>
      </c>
      <c r="R2567" s="812">
        <v>1</v>
      </c>
    </row>
    <row r="2568" spans="1:18" s="431" customFormat="1" ht="15.75" customHeight="1" x14ac:dyDescent="0.25">
      <c r="A2568" s="1046"/>
      <c r="B2568" s="1046"/>
      <c r="C2568" s="1049"/>
      <c r="D2568" s="1048" t="s">
        <v>1835</v>
      </c>
      <c r="E2568" s="812">
        <v>8</v>
      </c>
      <c r="F2568" s="1042">
        <v>1800</v>
      </c>
      <c r="G2568" s="1042">
        <f t="shared" si="147"/>
        <v>14400</v>
      </c>
      <c r="H2568" s="811"/>
      <c r="I2568" s="1057"/>
      <c r="J2568" s="1057"/>
      <c r="K2568" s="1057"/>
      <c r="L2568" s="1050"/>
      <c r="M2568" s="306" t="s">
        <v>124</v>
      </c>
      <c r="N2568" s="306" t="s">
        <v>125</v>
      </c>
      <c r="O2568" s="812">
        <v>2</v>
      </c>
      <c r="P2568" s="812">
        <v>3</v>
      </c>
      <c r="Q2568" s="812">
        <v>1</v>
      </c>
      <c r="R2568" s="812">
        <v>1</v>
      </c>
    </row>
    <row r="2569" spans="1:18" s="431" customFormat="1" ht="15.75" customHeight="1" x14ac:dyDescent="0.25">
      <c r="A2569" s="1046"/>
      <c r="B2569" s="1046"/>
      <c r="C2569" s="1049"/>
      <c r="D2569" s="1048" t="s">
        <v>341</v>
      </c>
      <c r="E2569" s="812">
        <v>4</v>
      </c>
      <c r="F2569" s="1042">
        <v>1500</v>
      </c>
      <c r="G2569" s="1042">
        <f t="shared" si="147"/>
        <v>6000</v>
      </c>
      <c r="H2569" s="811"/>
      <c r="I2569" s="1057"/>
      <c r="J2569" s="1057"/>
      <c r="K2569" s="1057"/>
      <c r="L2569" s="1050"/>
      <c r="M2569" s="306" t="s">
        <v>124</v>
      </c>
      <c r="N2569" s="306" t="s">
        <v>125</v>
      </c>
      <c r="O2569" s="812">
        <v>2</v>
      </c>
      <c r="P2569" s="812">
        <v>3</v>
      </c>
      <c r="Q2569" s="812">
        <v>1</v>
      </c>
      <c r="R2569" s="812">
        <v>1</v>
      </c>
    </row>
    <row r="2570" spans="1:18" s="431" customFormat="1" ht="15.75" customHeight="1" x14ac:dyDescent="0.25">
      <c r="A2570" s="1046"/>
      <c r="B2570" s="1046"/>
      <c r="C2570" s="1049"/>
      <c r="D2570" s="1048" t="s">
        <v>933</v>
      </c>
      <c r="E2570" s="812">
        <v>4</v>
      </c>
      <c r="F2570" s="1042">
        <v>60</v>
      </c>
      <c r="G2570" s="1042">
        <f t="shared" si="147"/>
        <v>240</v>
      </c>
      <c r="H2570" s="811"/>
      <c r="I2570" s="1057"/>
      <c r="J2570" s="1057"/>
      <c r="K2570" s="1057"/>
      <c r="L2570" s="1050"/>
      <c r="M2570" s="306" t="s">
        <v>124</v>
      </c>
      <c r="N2570" s="306" t="s">
        <v>125</v>
      </c>
      <c r="O2570" s="812">
        <v>2</v>
      </c>
      <c r="P2570" s="812">
        <v>4</v>
      </c>
      <c r="Q2570" s="812">
        <v>4</v>
      </c>
      <c r="R2570" s="812">
        <v>1</v>
      </c>
    </row>
    <row r="2571" spans="1:18" s="431" customFormat="1" ht="15.75" customHeight="1" x14ac:dyDescent="0.25">
      <c r="A2571" s="1045" t="s">
        <v>1853</v>
      </c>
      <c r="B2571" s="1046"/>
      <c r="C2571" s="1047" t="s">
        <v>1757</v>
      </c>
      <c r="D2571" s="811"/>
      <c r="E2571" s="811"/>
      <c r="F2571" s="1047"/>
      <c r="G2571" s="1047"/>
      <c r="H2571" s="811"/>
      <c r="I2571" s="811"/>
      <c r="J2571" s="811"/>
      <c r="K2571" s="811"/>
      <c r="L2571" s="811"/>
      <c r="M2571" s="811"/>
      <c r="N2571" s="811"/>
      <c r="O2571" s="811"/>
      <c r="P2571" s="811"/>
      <c r="Q2571" s="811"/>
      <c r="R2571" s="811"/>
    </row>
    <row r="2572" spans="1:18" s="431" customFormat="1" ht="15.75" customHeight="1" x14ac:dyDescent="0.25">
      <c r="A2572" s="1046"/>
      <c r="B2572" s="1046"/>
      <c r="C2572" s="1049"/>
      <c r="D2572" s="1050"/>
      <c r="E2572" s="1050"/>
      <c r="F2572" s="1049"/>
      <c r="G2572" s="1049"/>
      <c r="H2572" s="1050"/>
      <c r="I2572" s="1050"/>
      <c r="J2572" s="1050"/>
      <c r="K2572" s="1050"/>
      <c r="L2572" s="1050"/>
      <c r="M2572" s="1050"/>
      <c r="N2572" s="1050"/>
      <c r="O2572" s="1050"/>
      <c r="P2572" s="1050"/>
      <c r="Q2572" s="1050"/>
      <c r="R2572" s="1050"/>
    </row>
    <row r="2573" spans="1:18" s="431" customFormat="1" ht="15.75" customHeight="1" x14ac:dyDescent="0.25">
      <c r="A2573" s="1045" t="s">
        <v>1854</v>
      </c>
      <c r="B2573" s="1046"/>
      <c r="C2573" s="1047">
        <f>SUM(G2573:G2580)</f>
        <v>403610</v>
      </c>
      <c r="D2573" s="1048" t="s">
        <v>44</v>
      </c>
      <c r="E2573" s="812">
        <v>650</v>
      </c>
      <c r="F2573" s="1042">
        <v>400</v>
      </c>
      <c r="G2573" s="1042">
        <f t="shared" ref="G2573:G2576" si="148">+F2573*E2573</f>
        <v>260000</v>
      </c>
      <c r="H2573" s="811"/>
      <c r="I2573" s="1058" t="s">
        <v>1</v>
      </c>
      <c r="J2573" s="1058" t="s">
        <v>1</v>
      </c>
      <c r="K2573" s="1058" t="s">
        <v>1</v>
      </c>
      <c r="L2573" s="811" t="s">
        <v>400</v>
      </c>
      <c r="M2573" s="306" t="s">
        <v>124</v>
      </c>
      <c r="N2573" s="306" t="s">
        <v>125</v>
      </c>
      <c r="O2573" s="812">
        <v>3</v>
      </c>
      <c r="P2573" s="812">
        <v>1</v>
      </c>
      <c r="Q2573" s="812">
        <v>1</v>
      </c>
      <c r="R2573" s="812">
        <v>1</v>
      </c>
    </row>
    <row r="2574" spans="1:18" s="431" customFormat="1" ht="15.75" customHeight="1" x14ac:dyDescent="0.25">
      <c r="A2574" s="1046"/>
      <c r="B2574" s="1046"/>
      <c r="C2574" s="1049"/>
      <c r="D2574" s="1048" t="s">
        <v>1839</v>
      </c>
      <c r="E2574" s="812">
        <v>12</v>
      </c>
      <c r="F2574" s="1042">
        <v>2250</v>
      </c>
      <c r="G2574" s="1042">
        <f t="shared" si="148"/>
        <v>27000</v>
      </c>
      <c r="H2574" s="811"/>
      <c r="I2574" s="811"/>
      <c r="J2574" s="811"/>
      <c r="K2574" s="811"/>
      <c r="L2574" s="1050"/>
      <c r="M2574" s="306" t="s">
        <v>124</v>
      </c>
      <c r="N2574" s="306" t="s">
        <v>125</v>
      </c>
      <c r="O2574" s="812">
        <v>2</v>
      </c>
      <c r="P2574" s="812">
        <v>8</v>
      </c>
      <c r="Q2574" s="812">
        <v>7</v>
      </c>
      <c r="R2574" s="812">
        <v>4</v>
      </c>
    </row>
    <row r="2575" spans="1:18" s="431" customFormat="1" ht="15.75" customHeight="1" x14ac:dyDescent="0.25">
      <c r="A2575" s="1046"/>
      <c r="B2575" s="1046"/>
      <c r="C2575" s="1049"/>
      <c r="D2575" s="1048" t="s">
        <v>149</v>
      </c>
      <c r="E2575" s="812">
        <v>650</v>
      </c>
      <c r="F2575" s="1042">
        <v>75</v>
      </c>
      <c r="G2575" s="1042">
        <f t="shared" si="148"/>
        <v>48750</v>
      </c>
      <c r="H2575" s="811"/>
      <c r="I2575" s="811"/>
      <c r="J2575" s="811"/>
      <c r="K2575" s="811"/>
      <c r="L2575" s="1050"/>
      <c r="M2575" s="306" t="s">
        <v>124</v>
      </c>
      <c r="N2575" s="306" t="s">
        <v>125</v>
      </c>
      <c r="O2575" s="812">
        <v>3</v>
      </c>
      <c r="P2575" s="812">
        <v>3</v>
      </c>
      <c r="Q2575" s="812">
        <v>5</v>
      </c>
      <c r="R2575" s="812">
        <v>1</v>
      </c>
    </row>
    <row r="2576" spans="1:18" s="431" customFormat="1" ht="15.75" customHeight="1" x14ac:dyDescent="0.25">
      <c r="A2576" s="1046"/>
      <c r="B2576" s="1046"/>
      <c r="C2576" s="1049"/>
      <c r="D2576" s="1048" t="s">
        <v>1833</v>
      </c>
      <c r="E2576" s="812">
        <v>90</v>
      </c>
      <c r="F2576" s="1042">
        <v>250</v>
      </c>
      <c r="G2576" s="1042">
        <f t="shared" si="148"/>
        <v>22500</v>
      </c>
      <c r="H2576" s="811"/>
      <c r="I2576" s="811"/>
      <c r="J2576" s="811"/>
      <c r="K2576" s="811"/>
      <c r="L2576" s="1050"/>
      <c r="M2576" s="306" t="s">
        <v>124</v>
      </c>
      <c r="N2576" s="306" t="s">
        <v>125</v>
      </c>
      <c r="O2576" s="812">
        <v>3</v>
      </c>
      <c r="P2576" s="812">
        <v>7</v>
      </c>
      <c r="Q2576" s="812">
        <v>1</v>
      </c>
      <c r="R2576" s="812">
        <v>2</v>
      </c>
    </row>
    <row r="2577" spans="1:18" s="431" customFormat="1" ht="15.75" customHeight="1" x14ac:dyDescent="0.25">
      <c r="A2577" s="1046"/>
      <c r="B2577" s="1046"/>
      <c r="C2577" s="1049"/>
      <c r="D2577" s="1048" t="s">
        <v>1834</v>
      </c>
      <c r="E2577" s="812">
        <v>6</v>
      </c>
      <c r="F2577" s="1042">
        <v>2400</v>
      </c>
      <c r="G2577" s="1042">
        <f t="shared" ref="G2577:G2579" si="149">+E2577*F2577</f>
        <v>14400</v>
      </c>
      <c r="H2577" s="811"/>
      <c r="I2577" s="811"/>
      <c r="J2577" s="811"/>
      <c r="K2577" s="811"/>
      <c r="L2577" s="1050"/>
      <c r="M2577" s="306" t="s">
        <v>124</v>
      </c>
      <c r="N2577" s="306" t="s">
        <v>125</v>
      </c>
      <c r="O2577" s="812">
        <v>2</v>
      </c>
      <c r="P2577" s="812">
        <v>3</v>
      </c>
      <c r="Q2577" s="812">
        <v>1</v>
      </c>
      <c r="R2577" s="812">
        <v>1</v>
      </c>
    </row>
    <row r="2578" spans="1:18" s="431" customFormat="1" ht="15.75" customHeight="1" x14ac:dyDescent="0.25">
      <c r="A2578" s="1046"/>
      <c r="B2578" s="1046"/>
      <c r="C2578" s="1049"/>
      <c r="D2578" s="1048" t="s">
        <v>1835</v>
      </c>
      <c r="E2578" s="812">
        <v>12</v>
      </c>
      <c r="F2578" s="1042">
        <v>1800</v>
      </c>
      <c r="G2578" s="1042">
        <f t="shared" si="149"/>
        <v>21600</v>
      </c>
      <c r="H2578" s="811"/>
      <c r="I2578" s="811"/>
      <c r="J2578" s="811"/>
      <c r="K2578" s="811"/>
      <c r="L2578" s="1050"/>
      <c r="M2578" s="306" t="s">
        <v>124</v>
      </c>
      <c r="N2578" s="306" t="s">
        <v>125</v>
      </c>
      <c r="O2578" s="812">
        <v>2</v>
      </c>
      <c r="P2578" s="812">
        <v>3</v>
      </c>
      <c r="Q2578" s="812">
        <v>1</v>
      </c>
      <c r="R2578" s="812">
        <v>1</v>
      </c>
    </row>
    <row r="2579" spans="1:18" s="431" customFormat="1" ht="15.75" customHeight="1" x14ac:dyDescent="0.25">
      <c r="A2579" s="1046"/>
      <c r="B2579" s="1046"/>
      <c r="C2579" s="1049"/>
      <c r="D2579" s="1048" t="s">
        <v>341</v>
      </c>
      <c r="E2579" s="812">
        <v>6</v>
      </c>
      <c r="F2579" s="1042">
        <v>1500</v>
      </c>
      <c r="G2579" s="1042">
        <f t="shared" si="149"/>
        <v>9000</v>
      </c>
      <c r="H2579" s="811"/>
      <c r="I2579" s="811"/>
      <c r="J2579" s="811"/>
      <c r="K2579" s="811"/>
      <c r="L2579" s="1050"/>
      <c r="M2579" s="306" t="s">
        <v>124</v>
      </c>
      <c r="N2579" s="306" t="s">
        <v>125</v>
      </c>
      <c r="O2579" s="812">
        <v>2</v>
      </c>
      <c r="P2579" s="812">
        <v>3</v>
      </c>
      <c r="Q2579" s="812">
        <v>1</v>
      </c>
      <c r="R2579" s="812">
        <v>1</v>
      </c>
    </row>
    <row r="2580" spans="1:18" s="431" customFormat="1" ht="15.75" customHeight="1" x14ac:dyDescent="0.25">
      <c r="A2580" s="1046"/>
      <c r="B2580" s="1046"/>
      <c r="C2580" s="1049"/>
      <c r="D2580" s="1048" t="s">
        <v>933</v>
      </c>
      <c r="E2580" s="812">
        <v>6</v>
      </c>
      <c r="F2580" s="1042">
        <v>60</v>
      </c>
      <c r="G2580" s="1042">
        <f>+F2580*E2580</f>
        <v>360</v>
      </c>
      <c r="H2580" s="811"/>
      <c r="I2580" s="811"/>
      <c r="J2580" s="811"/>
      <c r="K2580" s="811"/>
      <c r="L2580" s="1050"/>
      <c r="M2580" s="306" t="s">
        <v>124</v>
      </c>
      <c r="N2580" s="306" t="s">
        <v>125</v>
      </c>
      <c r="O2580" s="812">
        <v>2</v>
      </c>
      <c r="P2580" s="812">
        <v>4</v>
      </c>
      <c r="Q2580" s="812">
        <v>4</v>
      </c>
      <c r="R2580" s="812">
        <v>1</v>
      </c>
    </row>
    <row r="2581" spans="1:18" s="431" customFormat="1" ht="46.5" customHeight="1" x14ac:dyDescent="0.25">
      <c r="A2581" s="1045" t="s">
        <v>1855</v>
      </c>
      <c r="B2581" s="1046"/>
      <c r="C2581" s="1047" t="s">
        <v>1757</v>
      </c>
      <c r="D2581" s="811"/>
      <c r="E2581" s="811"/>
      <c r="F2581" s="1047"/>
      <c r="G2581" s="1047"/>
      <c r="H2581" s="811"/>
      <c r="I2581" s="811"/>
      <c r="J2581" s="818"/>
      <c r="K2581" s="811"/>
      <c r="L2581" s="811"/>
      <c r="M2581" s="811"/>
      <c r="N2581" s="811"/>
      <c r="O2581" s="811"/>
      <c r="P2581" s="811"/>
      <c r="Q2581" s="811"/>
      <c r="R2581" s="811"/>
    </row>
    <row r="2582" spans="1:18" s="431" customFormat="1" ht="55.5" customHeight="1" x14ac:dyDescent="0.25">
      <c r="A2582" s="1046"/>
      <c r="B2582" s="1046"/>
      <c r="C2582" s="1049"/>
      <c r="D2582" s="1050"/>
      <c r="E2582" s="1050"/>
      <c r="F2582" s="1049"/>
      <c r="G2582" s="1049"/>
      <c r="H2582" s="1050"/>
      <c r="I2582" s="1050"/>
      <c r="J2582" s="1050"/>
      <c r="K2582" s="1050"/>
      <c r="L2582" s="1050"/>
      <c r="M2582" s="1050"/>
      <c r="N2582" s="1050"/>
      <c r="O2582" s="1050"/>
      <c r="P2582" s="1050"/>
      <c r="Q2582" s="1050"/>
      <c r="R2582" s="1050"/>
    </row>
    <row r="2583" spans="1:18" s="431" customFormat="1" ht="46.5" customHeight="1" x14ac:dyDescent="0.25">
      <c r="A2583" s="1046"/>
      <c r="B2583" s="1046"/>
      <c r="C2583" s="1049"/>
      <c r="D2583" s="1050"/>
      <c r="E2583" s="1050"/>
      <c r="F2583" s="1049"/>
      <c r="G2583" s="1049"/>
      <c r="H2583" s="1050"/>
      <c r="I2583" s="1050"/>
      <c r="J2583" s="1050"/>
      <c r="K2583" s="1050"/>
      <c r="L2583" s="1050"/>
      <c r="M2583" s="1050"/>
      <c r="N2583" s="1050"/>
      <c r="O2583" s="1050"/>
      <c r="P2583" s="1050"/>
      <c r="Q2583" s="1050"/>
      <c r="R2583" s="1050"/>
    </row>
    <row r="2584" spans="1:18" s="431" customFormat="1" ht="15.75" customHeight="1" x14ac:dyDescent="0.25">
      <c r="A2584" s="1046"/>
      <c r="B2584" s="1046"/>
      <c r="C2584" s="1049"/>
      <c r="D2584" s="1050"/>
      <c r="E2584" s="1050"/>
      <c r="F2584" s="1049"/>
      <c r="G2584" s="1049"/>
      <c r="H2584" s="1050"/>
      <c r="I2584" s="1050"/>
      <c r="J2584" s="1050"/>
      <c r="K2584" s="1050"/>
      <c r="L2584" s="1050"/>
      <c r="M2584" s="1050"/>
      <c r="N2584" s="1050"/>
      <c r="O2584" s="1050"/>
      <c r="P2584" s="1050"/>
      <c r="Q2584" s="1050"/>
      <c r="R2584" s="1050"/>
    </row>
    <row r="2585" spans="1:18" s="431" customFormat="1" ht="15.75" customHeight="1" x14ac:dyDescent="0.25">
      <c r="A2585" s="1045" t="s">
        <v>1856</v>
      </c>
      <c r="B2585" s="1046"/>
      <c r="C2585" s="1052" t="s">
        <v>1757</v>
      </c>
      <c r="D2585" s="811"/>
      <c r="E2585" s="811"/>
      <c r="F2585" s="1047"/>
      <c r="G2585" s="1047"/>
      <c r="H2585" s="811"/>
      <c r="I2585" s="811"/>
      <c r="J2585" s="811"/>
      <c r="K2585" s="811"/>
      <c r="L2585" s="811"/>
      <c r="M2585" s="811"/>
      <c r="N2585" s="811"/>
      <c r="O2585" s="811"/>
      <c r="P2585" s="811"/>
      <c r="Q2585" s="811"/>
      <c r="R2585" s="811"/>
    </row>
    <row r="2586" spans="1:18" s="431" customFormat="1" ht="15.75" customHeight="1" x14ac:dyDescent="0.25">
      <c r="A2586" s="1046"/>
      <c r="B2586" s="1046"/>
      <c r="C2586" s="1049"/>
      <c r="D2586" s="1050"/>
      <c r="E2586" s="1050"/>
      <c r="F2586" s="1049"/>
      <c r="G2586" s="1049"/>
      <c r="H2586" s="1050"/>
      <c r="I2586" s="1050"/>
      <c r="J2586" s="1050"/>
      <c r="K2586" s="1050"/>
      <c r="L2586" s="1050"/>
      <c r="M2586" s="1050"/>
      <c r="N2586" s="1050"/>
      <c r="O2586" s="1050"/>
      <c r="P2586" s="1050"/>
      <c r="Q2586" s="1050"/>
      <c r="R2586" s="1050"/>
    </row>
    <row r="2587" spans="1:18" s="431" customFormat="1" ht="15.75" customHeight="1" x14ac:dyDescent="0.25">
      <c r="A2587" s="1046"/>
      <c r="B2587" s="1046"/>
      <c r="C2587" s="1049"/>
      <c r="D2587" s="1050"/>
      <c r="E2587" s="1050"/>
      <c r="F2587" s="1049"/>
      <c r="G2587" s="1049"/>
      <c r="H2587" s="1050"/>
      <c r="I2587" s="1050"/>
      <c r="J2587" s="1050"/>
      <c r="K2587" s="1050"/>
      <c r="L2587" s="1050"/>
      <c r="M2587" s="1050"/>
      <c r="N2587" s="1050"/>
      <c r="O2587" s="1050"/>
      <c r="P2587" s="1050"/>
      <c r="Q2587" s="1050"/>
      <c r="R2587" s="1050"/>
    </row>
    <row r="2588" spans="1:18" s="431" customFormat="1" ht="15.75" customHeight="1" x14ac:dyDescent="0.25">
      <c r="A2588" s="1046"/>
      <c r="B2588" s="1046"/>
      <c r="C2588" s="1049"/>
      <c r="D2588" s="1050"/>
      <c r="E2588" s="1050"/>
      <c r="F2588" s="1049"/>
      <c r="G2588" s="1049"/>
      <c r="H2588" s="1050"/>
      <c r="I2588" s="1050"/>
      <c r="J2588" s="1050"/>
      <c r="K2588" s="1050"/>
      <c r="L2588" s="1050"/>
      <c r="M2588" s="1050"/>
      <c r="N2588" s="1050"/>
      <c r="O2588" s="1050"/>
      <c r="P2588" s="1050"/>
      <c r="Q2588" s="1050"/>
      <c r="R2588" s="1050"/>
    </row>
    <row r="2589" spans="1:18" s="431" customFormat="1" ht="15.75" customHeight="1" x14ac:dyDescent="0.25">
      <c r="A2589" s="1045" t="s">
        <v>1857</v>
      </c>
      <c r="B2589" s="1046"/>
      <c r="C2589" s="1047">
        <f>SUM(G2589:G2591)</f>
        <v>33000</v>
      </c>
      <c r="D2589" s="1048" t="s">
        <v>44</v>
      </c>
      <c r="E2589" s="812">
        <v>60</v>
      </c>
      <c r="F2589" s="1042">
        <v>350</v>
      </c>
      <c r="G2589" s="1042">
        <f t="shared" ref="G2589:G2591" si="150">+F2589*E2589</f>
        <v>21000</v>
      </c>
      <c r="H2589" s="811"/>
      <c r="I2589" s="684" t="s">
        <v>1</v>
      </c>
      <c r="J2589" s="684" t="s">
        <v>1</v>
      </c>
      <c r="K2589" s="684" t="s">
        <v>1</v>
      </c>
      <c r="L2589" s="811" t="s">
        <v>140</v>
      </c>
      <c r="M2589" s="306" t="s">
        <v>124</v>
      </c>
      <c r="N2589" s="306" t="s">
        <v>125</v>
      </c>
      <c r="O2589" s="812">
        <v>3</v>
      </c>
      <c r="P2589" s="812">
        <v>1</v>
      </c>
      <c r="Q2589" s="812">
        <v>1</v>
      </c>
      <c r="R2589" s="812">
        <v>1</v>
      </c>
    </row>
    <row r="2590" spans="1:18" s="431" customFormat="1" ht="15.75" customHeight="1" x14ac:dyDescent="0.25">
      <c r="A2590" s="1046"/>
      <c r="B2590" s="1046"/>
      <c r="C2590" s="1049"/>
      <c r="D2590" s="1048" t="s">
        <v>113</v>
      </c>
      <c r="E2590" s="812">
        <v>60</v>
      </c>
      <c r="F2590" s="1042">
        <v>75</v>
      </c>
      <c r="G2590" s="1042">
        <f t="shared" si="150"/>
        <v>4500</v>
      </c>
      <c r="H2590" s="811"/>
      <c r="I2590" s="818"/>
      <c r="J2590" s="818"/>
      <c r="K2590" s="818"/>
      <c r="L2590" s="1050"/>
      <c r="M2590" s="306" t="s">
        <v>124</v>
      </c>
      <c r="N2590" s="306" t="s">
        <v>125</v>
      </c>
      <c r="O2590" s="812">
        <v>3</v>
      </c>
      <c r="P2590" s="812">
        <v>3</v>
      </c>
      <c r="Q2590" s="812">
        <v>5</v>
      </c>
      <c r="R2590" s="812">
        <v>1</v>
      </c>
    </row>
    <row r="2591" spans="1:18" s="431" customFormat="1" ht="15.75" customHeight="1" x14ac:dyDescent="0.25">
      <c r="A2591" s="1046"/>
      <c r="B2591" s="1046"/>
      <c r="C2591" s="1049"/>
      <c r="D2591" s="1048" t="s">
        <v>503</v>
      </c>
      <c r="E2591" s="812">
        <v>60</v>
      </c>
      <c r="F2591" s="1042">
        <v>125</v>
      </c>
      <c r="G2591" s="1042">
        <f t="shared" si="150"/>
        <v>7500</v>
      </c>
      <c r="H2591" s="811"/>
      <c r="I2591" s="818"/>
      <c r="J2591" s="818"/>
      <c r="K2591" s="818"/>
      <c r="L2591" s="1050"/>
      <c r="M2591" s="306" t="s">
        <v>124</v>
      </c>
      <c r="N2591" s="306" t="s">
        <v>125</v>
      </c>
      <c r="O2591" s="812">
        <v>3</v>
      </c>
      <c r="P2591" s="812">
        <v>9</v>
      </c>
      <c r="Q2591" s="812">
        <v>2</v>
      </c>
      <c r="R2591" s="812">
        <v>1</v>
      </c>
    </row>
    <row r="2592" spans="1:18" s="431" customFormat="1" ht="15.75" customHeight="1" x14ac:dyDescent="0.25">
      <c r="A2592" s="1045" t="s">
        <v>1858</v>
      </c>
      <c r="B2592" s="1046"/>
      <c r="C2592" s="1047">
        <f>SUM(G2592:G2593)</f>
        <v>6100</v>
      </c>
      <c r="D2592" s="1048" t="s">
        <v>1837</v>
      </c>
      <c r="E2592" s="812">
        <v>12</v>
      </c>
      <c r="F2592" s="1042">
        <v>300</v>
      </c>
      <c r="G2592" s="1042">
        <f t="shared" ref="G2592:G2595" si="151">+E2592*F2592</f>
        <v>3600</v>
      </c>
      <c r="H2592" s="811"/>
      <c r="I2592" s="684" t="s">
        <v>1</v>
      </c>
      <c r="J2592" s="811"/>
      <c r="K2592" s="811"/>
      <c r="L2592" s="811" t="s">
        <v>140</v>
      </c>
      <c r="M2592" s="306" t="s">
        <v>124</v>
      </c>
      <c r="N2592" s="306" t="s">
        <v>125</v>
      </c>
      <c r="O2592" s="812">
        <v>3</v>
      </c>
      <c r="P2592" s="812">
        <v>1</v>
      </c>
      <c r="Q2592" s="812">
        <v>1</v>
      </c>
      <c r="R2592" s="812">
        <v>1</v>
      </c>
    </row>
    <row r="2593" spans="1:18" s="431" customFormat="1" ht="15.75" customHeight="1" x14ac:dyDescent="0.25">
      <c r="A2593" s="1046"/>
      <c r="B2593" s="1046"/>
      <c r="C2593" s="1049"/>
      <c r="D2593" s="1048" t="s">
        <v>414</v>
      </c>
      <c r="E2593" s="812">
        <v>1</v>
      </c>
      <c r="F2593" s="1042">
        <v>2500</v>
      </c>
      <c r="G2593" s="1042">
        <f t="shared" si="151"/>
        <v>2500</v>
      </c>
      <c r="H2593" s="811"/>
      <c r="I2593" s="818"/>
      <c r="J2593" s="811"/>
      <c r="K2593" s="811"/>
      <c r="L2593" s="1050"/>
      <c r="M2593" s="306" t="s">
        <v>124</v>
      </c>
      <c r="N2593" s="306" t="s">
        <v>125</v>
      </c>
      <c r="O2593" s="812">
        <v>3</v>
      </c>
      <c r="P2593" s="812">
        <v>3</v>
      </c>
      <c r="Q2593" s="812">
        <v>5</v>
      </c>
      <c r="R2593" s="812">
        <v>1</v>
      </c>
    </row>
    <row r="2594" spans="1:18" s="431" customFormat="1" ht="15.75" customHeight="1" x14ac:dyDescent="0.25">
      <c r="A2594" s="1045" t="s">
        <v>1859</v>
      </c>
      <c r="B2594" s="1046"/>
      <c r="C2594" s="1052">
        <f>SUM(G2594:G2595)</f>
        <v>1300</v>
      </c>
      <c r="D2594" s="1048" t="s">
        <v>414</v>
      </c>
      <c r="E2594" s="812">
        <v>2</v>
      </c>
      <c r="F2594" s="1042">
        <v>350</v>
      </c>
      <c r="G2594" s="1042">
        <f t="shared" si="151"/>
        <v>700</v>
      </c>
      <c r="H2594" s="811"/>
      <c r="I2594" s="684" t="s">
        <v>1</v>
      </c>
      <c r="J2594" s="811"/>
      <c r="K2594" s="811"/>
      <c r="L2594" s="811" t="s">
        <v>140</v>
      </c>
      <c r="M2594" s="306" t="s">
        <v>124</v>
      </c>
      <c r="N2594" s="306" t="s">
        <v>125</v>
      </c>
      <c r="O2594" s="812">
        <v>3</v>
      </c>
      <c r="P2594" s="812">
        <v>3</v>
      </c>
      <c r="Q2594" s="812">
        <v>5</v>
      </c>
      <c r="R2594" s="812">
        <v>1</v>
      </c>
    </row>
    <row r="2595" spans="1:18" s="431" customFormat="1" ht="33" customHeight="1" x14ac:dyDescent="0.25">
      <c r="A2595" s="1046"/>
      <c r="B2595" s="1046"/>
      <c r="C2595" s="1049"/>
      <c r="D2595" s="1048" t="s">
        <v>1837</v>
      </c>
      <c r="E2595" s="812">
        <v>2</v>
      </c>
      <c r="F2595" s="1042">
        <v>300</v>
      </c>
      <c r="G2595" s="1042">
        <f t="shared" si="151"/>
        <v>600</v>
      </c>
      <c r="H2595" s="811"/>
      <c r="I2595" s="818"/>
      <c r="J2595" s="811"/>
      <c r="K2595" s="811"/>
      <c r="L2595" s="1050"/>
      <c r="M2595" s="306" t="s">
        <v>124</v>
      </c>
      <c r="N2595" s="306" t="s">
        <v>125</v>
      </c>
      <c r="O2595" s="812">
        <v>3</v>
      </c>
      <c r="P2595" s="812">
        <v>1</v>
      </c>
      <c r="Q2595" s="812">
        <v>1</v>
      </c>
      <c r="R2595" s="812">
        <v>1</v>
      </c>
    </row>
    <row r="2596" spans="1:18" s="431" customFormat="1" ht="36.75" customHeight="1" x14ac:dyDescent="0.25">
      <c r="A2596" s="1045" t="s">
        <v>1860</v>
      </c>
      <c r="B2596" s="1046"/>
      <c r="C2596" s="1052">
        <f>SUM(G2596:G2603)</f>
        <v>121320</v>
      </c>
      <c r="D2596" s="1048" t="s">
        <v>149</v>
      </c>
      <c r="E2596" s="812">
        <v>12</v>
      </c>
      <c r="F2596" s="1042">
        <v>75</v>
      </c>
      <c r="G2596" s="1042">
        <f t="shared" ref="G2596:G2603" si="152">+F2596*E2596</f>
        <v>900</v>
      </c>
      <c r="H2596" s="1055"/>
      <c r="I2596" s="818"/>
      <c r="J2596" s="684" t="s">
        <v>1</v>
      </c>
      <c r="K2596" s="1055"/>
      <c r="L2596" s="811" t="s">
        <v>140</v>
      </c>
      <c r="M2596" s="306" t="s">
        <v>124</v>
      </c>
      <c r="N2596" s="306" t="s">
        <v>125</v>
      </c>
      <c r="O2596" s="812">
        <v>3</v>
      </c>
      <c r="P2596" s="812">
        <v>3</v>
      </c>
      <c r="Q2596" s="812">
        <v>5</v>
      </c>
      <c r="R2596" s="812">
        <v>1</v>
      </c>
    </row>
    <row r="2597" spans="1:18" s="431" customFormat="1" ht="15.75" customHeight="1" x14ac:dyDescent="0.25">
      <c r="A2597" s="1046"/>
      <c r="B2597" s="1046"/>
      <c r="C2597" s="1049"/>
      <c r="D2597" s="1048" t="s">
        <v>1833</v>
      </c>
      <c r="E2597" s="812">
        <v>90</v>
      </c>
      <c r="F2597" s="1042">
        <v>250</v>
      </c>
      <c r="G2597" s="1042">
        <f t="shared" si="152"/>
        <v>22500</v>
      </c>
      <c r="H2597" s="1055"/>
      <c r="I2597" s="818"/>
      <c r="J2597" s="818"/>
      <c r="K2597" s="1055"/>
      <c r="L2597" s="1050"/>
      <c r="M2597" s="306" t="s">
        <v>124</v>
      </c>
      <c r="N2597" s="306" t="s">
        <v>125</v>
      </c>
      <c r="O2597" s="812">
        <v>3</v>
      </c>
      <c r="P2597" s="812">
        <v>7</v>
      </c>
      <c r="Q2597" s="812">
        <v>1</v>
      </c>
      <c r="R2597" s="812">
        <v>2</v>
      </c>
    </row>
    <row r="2598" spans="1:18" s="431" customFormat="1" ht="15.75" customHeight="1" x14ac:dyDescent="0.25">
      <c r="A2598" s="1046"/>
      <c r="B2598" s="1046"/>
      <c r="C2598" s="1049"/>
      <c r="D2598" s="1048" t="s">
        <v>1834</v>
      </c>
      <c r="E2598" s="812">
        <v>12</v>
      </c>
      <c r="F2598" s="1042">
        <v>2400</v>
      </c>
      <c r="G2598" s="1042">
        <f t="shared" si="152"/>
        <v>28800</v>
      </c>
      <c r="H2598" s="1055"/>
      <c r="I2598" s="818"/>
      <c r="J2598" s="818"/>
      <c r="K2598" s="1055"/>
      <c r="L2598" s="1050"/>
      <c r="M2598" s="306" t="s">
        <v>124</v>
      </c>
      <c r="N2598" s="306" t="s">
        <v>125</v>
      </c>
      <c r="O2598" s="812">
        <v>2</v>
      </c>
      <c r="P2598" s="812">
        <v>3</v>
      </c>
      <c r="Q2598" s="812">
        <v>1</v>
      </c>
      <c r="R2598" s="812">
        <v>1</v>
      </c>
    </row>
    <row r="2599" spans="1:18" s="431" customFormat="1" ht="15.75" customHeight="1" x14ac:dyDescent="0.25">
      <c r="A2599" s="1046"/>
      <c r="B2599" s="1046"/>
      <c r="C2599" s="1049"/>
      <c r="D2599" s="1048" t="s">
        <v>1835</v>
      </c>
      <c r="E2599" s="812">
        <v>24</v>
      </c>
      <c r="F2599" s="1042">
        <v>1800</v>
      </c>
      <c r="G2599" s="1042">
        <f t="shared" si="152"/>
        <v>43200</v>
      </c>
      <c r="H2599" s="1055"/>
      <c r="I2599" s="818"/>
      <c r="J2599" s="818"/>
      <c r="K2599" s="1055"/>
      <c r="L2599" s="1050"/>
      <c r="M2599" s="306" t="s">
        <v>124</v>
      </c>
      <c r="N2599" s="306" t="s">
        <v>125</v>
      </c>
      <c r="O2599" s="812">
        <v>2</v>
      </c>
      <c r="P2599" s="812">
        <v>3</v>
      </c>
      <c r="Q2599" s="812">
        <v>1</v>
      </c>
      <c r="R2599" s="812">
        <v>1</v>
      </c>
    </row>
    <row r="2600" spans="1:18" s="431" customFormat="1" ht="15.75" customHeight="1" x14ac:dyDescent="0.25">
      <c r="A2600" s="1046"/>
      <c r="B2600" s="1046"/>
      <c r="C2600" s="1049"/>
      <c r="D2600" s="1048" t="s">
        <v>341</v>
      </c>
      <c r="E2600" s="812">
        <v>12</v>
      </c>
      <c r="F2600" s="1042">
        <v>1500</v>
      </c>
      <c r="G2600" s="1042">
        <f t="shared" si="152"/>
        <v>18000</v>
      </c>
      <c r="H2600" s="1055"/>
      <c r="I2600" s="818"/>
      <c r="J2600" s="818"/>
      <c r="K2600" s="1055"/>
      <c r="L2600" s="1050"/>
      <c r="M2600" s="306" t="s">
        <v>124</v>
      </c>
      <c r="N2600" s="306" t="s">
        <v>125</v>
      </c>
      <c r="O2600" s="812">
        <v>2</v>
      </c>
      <c r="P2600" s="812">
        <v>3</v>
      </c>
      <c r="Q2600" s="812">
        <v>1</v>
      </c>
      <c r="R2600" s="812">
        <v>1</v>
      </c>
    </row>
    <row r="2601" spans="1:18" s="431" customFormat="1" ht="15.75" customHeight="1" x14ac:dyDescent="0.25">
      <c r="A2601" s="1046"/>
      <c r="B2601" s="1046"/>
      <c r="C2601" s="1049"/>
      <c r="D2601" s="1048" t="s">
        <v>933</v>
      </c>
      <c r="E2601" s="812">
        <v>12</v>
      </c>
      <c r="F2601" s="1042">
        <v>60</v>
      </c>
      <c r="G2601" s="1042">
        <f t="shared" si="152"/>
        <v>720</v>
      </c>
      <c r="H2601" s="1055"/>
      <c r="I2601" s="818"/>
      <c r="J2601" s="818"/>
      <c r="K2601" s="1055"/>
      <c r="L2601" s="1050"/>
      <c r="M2601" s="306" t="s">
        <v>124</v>
      </c>
      <c r="N2601" s="306" t="s">
        <v>125</v>
      </c>
      <c r="O2601" s="812">
        <v>2</v>
      </c>
      <c r="P2601" s="812">
        <v>4</v>
      </c>
      <c r="Q2601" s="812">
        <v>4</v>
      </c>
      <c r="R2601" s="450">
        <v>1</v>
      </c>
    </row>
    <row r="2602" spans="1:18" s="431" customFormat="1" ht="15.75" customHeight="1" x14ac:dyDescent="0.25">
      <c r="A2602" s="1046"/>
      <c r="B2602" s="1046"/>
      <c r="C2602" s="1049"/>
      <c r="D2602" s="1048" t="s">
        <v>1836</v>
      </c>
      <c r="E2602" s="812">
        <v>12</v>
      </c>
      <c r="F2602" s="1042">
        <v>300</v>
      </c>
      <c r="G2602" s="1042">
        <f t="shared" si="152"/>
        <v>3600</v>
      </c>
      <c r="H2602" s="1055"/>
      <c r="I2602" s="818"/>
      <c r="J2602" s="818"/>
      <c r="K2602" s="1055"/>
      <c r="L2602" s="1050"/>
      <c r="M2602" s="306" t="s">
        <v>124</v>
      </c>
      <c r="N2602" s="306" t="s">
        <v>125</v>
      </c>
      <c r="O2602" s="812">
        <v>3</v>
      </c>
      <c r="P2602" s="812">
        <v>1</v>
      </c>
      <c r="Q2602" s="812">
        <v>1</v>
      </c>
      <c r="R2602" s="812">
        <v>1</v>
      </c>
    </row>
    <row r="2603" spans="1:18" s="431" customFormat="1" ht="15.75" customHeight="1" x14ac:dyDescent="0.25">
      <c r="A2603" s="1046"/>
      <c r="B2603" s="1046"/>
      <c r="C2603" s="1049"/>
      <c r="D2603" s="1048" t="s">
        <v>1837</v>
      </c>
      <c r="E2603" s="812">
        <v>12</v>
      </c>
      <c r="F2603" s="1042">
        <v>300</v>
      </c>
      <c r="G2603" s="1042">
        <f t="shared" si="152"/>
        <v>3600</v>
      </c>
      <c r="H2603" s="1055"/>
      <c r="I2603" s="818"/>
      <c r="J2603" s="818"/>
      <c r="K2603" s="1055"/>
      <c r="L2603" s="1050"/>
      <c r="M2603" s="306" t="s">
        <v>124</v>
      </c>
      <c r="N2603" s="306" t="s">
        <v>125</v>
      </c>
      <c r="O2603" s="812">
        <v>3</v>
      </c>
      <c r="P2603" s="812">
        <v>1</v>
      </c>
      <c r="Q2603" s="812">
        <v>1</v>
      </c>
      <c r="R2603" s="812">
        <v>1</v>
      </c>
    </row>
    <row r="2604" spans="1:18" s="431" customFormat="1" ht="66" customHeight="1" x14ac:dyDescent="0.25">
      <c r="A2604" s="1045" t="s">
        <v>1861</v>
      </c>
      <c r="B2604" s="1046"/>
      <c r="C2604" s="1059" t="s">
        <v>1757</v>
      </c>
      <c r="D2604" s="450"/>
      <c r="E2604" s="450"/>
      <c r="F2604" s="434"/>
      <c r="G2604" s="434"/>
      <c r="H2604" s="450"/>
      <c r="I2604" s="450"/>
      <c r="J2604" s="450"/>
      <c r="K2604" s="450"/>
      <c r="L2604" s="450"/>
      <c r="M2604" s="450"/>
      <c r="N2604" s="450"/>
      <c r="O2604" s="450"/>
      <c r="P2604" s="450"/>
      <c r="Q2604" s="450"/>
      <c r="R2604" s="450"/>
    </row>
    <row r="2605" spans="1:18" s="431" customFormat="1" ht="45.75" customHeight="1" x14ac:dyDescent="0.25">
      <c r="A2605" s="1045" t="s">
        <v>1862</v>
      </c>
      <c r="B2605" s="1046"/>
      <c r="C2605" s="1052">
        <f>SUM(G2605:G2606)</f>
        <v>6500</v>
      </c>
      <c r="D2605" s="450" t="s">
        <v>1863</v>
      </c>
      <c r="E2605" s="450">
        <v>12</v>
      </c>
      <c r="F2605" s="434">
        <v>125</v>
      </c>
      <c r="G2605" s="434">
        <f t="shared" ref="G2605:G2606" si="153">+E2605*F2605</f>
        <v>1500</v>
      </c>
      <c r="H2605" s="1055"/>
      <c r="I2605" s="818"/>
      <c r="J2605" s="1060"/>
      <c r="K2605" s="1061" t="s">
        <v>1</v>
      </c>
      <c r="L2605" s="1055" t="s">
        <v>140</v>
      </c>
      <c r="M2605" s="306" t="s">
        <v>124</v>
      </c>
      <c r="N2605" s="306" t="s">
        <v>125</v>
      </c>
      <c r="O2605" s="812">
        <v>3</v>
      </c>
      <c r="P2605" s="812">
        <v>9</v>
      </c>
      <c r="Q2605" s="812">
        <v>2</v>
      </c>
      <c r="R2605" s="812">
        <v>1</v>
      </c>
    </row>
    <row r="2606" spans="1:18" s="431" customFormat="1" ht="15.75" customHeight="1" x14ac:dyDescent="0.25">
      <c r="A2606" s="1046"/>
      <c r="B2606" s="1046"/>
      <c r="C2606" s="1049"/>
      <c r="D2606" s="450" t="s">
        <v>47</v>
      </c>
      <c r="E2606" s="450">
        <v>2</v>
      </c>
      <c r="F2606" s="434">
        <v>2500</v>
      </c>
      <c r="G2606" s="434">
        <f t="shared" si="153"/>
        <v>5000</v>
      </c>
      <c r="H2606" s="1055"/>
      <c r="I2606" s="818"/>
      <c r="J2606" s="1060"/>
      <c r="K2606" s="1060"/>
      <c r="L2606" s="1050"/>
      <c r="M2606" s="306" t="s">
        <v>124</v>
      </c>
      <c r="N2606" s="306" t="s">
        <v>125</v>
      </c>
      <c r="O2606" s="812">
        <v>2</v>
      </c>
      <c r="P2606" s="812">
        <v>2</v>
      </c>
      <c r="Q2606" s="812">
        <v>2</v>
      </c>
      <c r="R2606" s="812">
        <v>1</v>
      </c>
    </row>
    <row r="2607" spans="1:18" customFormat="1" ht="24.75" customHeight="1" x14ac:dyDescent="0.25">
      <c r="A2607" s="1034" t="s">
        <v>2</v>
      </c>
      <c r="B2607" s="1034" t="s">
        <v>0</v>
      </c>
      <c r="C2607" s="1034"/>
      <c r="D2607" s="1034"/>
      <c r="E2607" s="1033"/>
      <c r="F2607" s="1033"/>
      <c r="G2607" s="1034"/>
      <c r="H2607" s="1034"/>
      <c r="I2607" s="1034"/>
      <c r="J2607" s="1033"/>
      <c r="K2607" s="1033"/>
      <c r="L2607" s="1033"/>
      <c r="M2607" s="1033"/>
      <c r="N2607" s="1033"/>
      <c r="O2607" s="1033"/>
      <c r="P2607" s="1033"/>
      <c r="Q2607" s="1033"/>
      <c r="R2607" s="1033"/>
    </row>
    <row r="2608" spans="1:18" customFormat="1" ht="24.75" customHeight="1" x14ac:dyDescent="0.25">
      <c r="A2608" s="1034" t="s">
        <v>3</v>
      </c>
      <c r="B2608" s="1034" t="s">
        <v>0</v>
      </c>
      <c r="C2608" s="1034"/>
      <c r="D2608" s="1034"/>
      <c r="E2608" s="1033"/>
      <c r="F2608" s="1033"/>
      <c r="G2608" s="1034"/>
      <c r="H2608" s="1034"/>
      <c r="I2608" s="1034"/>
      <c r="J2608" s="1033"/>
      <c r="K2608" s="1033"/>
      <c r="L2608" s="1033"/>
      <c r="M2608" s="1033"/>
      <c r="N2608" s="1033"/>
      <c r="O2608" s="1033"/>
      <c r="P2608" s="1033"/>
      <c r="Q2608" s="1033"/>
      <c r="R2608" s="1033"/>
    </row>
    <row r="2609" spans="1:18" customFormat="1" ht="24.75" customHeight="1" x14ac:dyDescent="0.25">
      <c r="A2609" s="1034" t="s">
        <v>3</v>
      </c>
      <c r="B2609" s="1034" t="s">
        <v>1864</v>
      </c>
      <c r="C2609" s="1034"/>
      <c r="D2609" s="1034"/>
      <c r="E2609" s="1033"/>
      <c r="F2609" s="1033"/>
      <c r="G2609" s="1034"/>
      <c r="H2609" s="1034"/>
      <c r="I2609" s="1034"/>
      <c r="J2609" s="1033"/>
      <c r="K2609" s="1033"/>
      <c r="L2609" s="1033"/>
      <c r="M2609" s="1033"/>
      <c r="N2609" s="1033"/>
      <c r="O2609" s="1033"/>
      <c r="P2609" s="1033"/>
      <c r="Q2609" s="1033"/>
      <c r="R2609" s="1033"/>
    </row>
    <row r="2610" spans="1:18" customFormat="1" ht="24.75" customHeight="1" x14ac:dyDescent="0.25">
      <c r="A2610" s="1034" t="s">
        <v>5</v>
      </c>
      <c r="B2610" s="1034" t="s">
        <v>168</v>
      </c>
      <c r="C2610" s="1034"/>
      <c r="D2610" s="1034"/>
      <c r="E2610" s="1033"/>
      <c r="F2610" s="1033"/>
      <c r="G2610" s="1034"/>
      <c r="H2610" s="1034"/>
      <c r="I2610" s="1034"/>
      <c r="J2610" s="1033"/>
      <c r="K2610" s="1033"/>
      <c r="L2610" s="1033"/>
      <c r="M2610" s="1033"/>
      <c r="N2610" s="1033"/>
      <c r="O2610" s="1033"/>
      <c r="P2610" s="1033"/>
      <c r="Q2610" s="1033"/>
      <c r="R2610" s="1033"/>
    </row>
    <row r="2611" spans="1:18" customFormat="1" ht="24.75" customHeight="1" x14ac:dyDescent="0.25">
      <c r="A2611" s="1034" t="s">
        <v>7</v>
      </c>
      <c r="B2611" s="1062" t="s">
        <v>1865</v>
      </c>
      <c r="C2611" s="798"/>
      <c r="D2611" s="1034"/>
      <c r="E2611" s="1033"/>
      <c r="F2611" s="1033"/>
      <c r="G2611" s="1034"/>
      <c r="H2611" s="1034"/>
      <c r="I2611" s="1034"/>
      <c r="J2611" s="1033"/>
      <c r="K2611" s="1033"/>
      <c r="L2611" s="1033"/>
      <c r="M2611" s="1033"/>
      <c r="N2611" s="1033"/>
      <c r="O2611" s="1033"/>
      <c r="P2611" s="1033"/>
      <c r="Q2611" s="1033"/>
      <c r="R2611" s="1033"/>
    </row>
    <row r="2612" spans="1:18" customFormat="1" ht="24.75" customHeight="1" x14ac:dyDescent="0.25">
      <c r="A2612" s="1034" t="s">
        <v>9</v>
      </c>
      <c r="B2612" s="1063" t="s">
        <v>170</v>
      </c>
      <c r="C2612" s="798"/>
      <c r="D2612" s="798"/>
      <c r="E2612" s="1033"/>
      <c r="F2612" s="1033"/>
      <c r="G2612" s="797"/>
      <c r="H2612" s="798"/>
      <c r="I2612" s="798"/>
      <c r="J2612" s="1033"/>
      <c r="K2612" s="1033"/>
      <c r="L2612" s="1033"/>
      <c r="M2612" s="1033"/>
      <c r="N2612" s="1033"/>
      <c r="O2612" s="1033"/>
      <c r="P2612" s="1033"/>
      <c r="Q2612" s="1033"/>
      <c r="R2612" s="1033"/>
    </row>
    <row r="2613" spans="1:18" customFormat="1" ht="32.25" customHeight="1" x14ac:dyDescent="0.25">
      <c r="A2613" s="1034" t="s">
        <v>171</v>
      </c>
      <c r="B2613" s="797" t="s">
        <v>1866</v>
      </c>
      <c r="C2613" s="798"/>
      <c r="D2613" s="798"/>
      <c r="E2613" s="798"/>
      <c r="F2613" s="798"/>
      <c r="G2613" s="797"/>
      <c r="H2613" s="798"/>
      <c r="I2613" s="798"/>
      <c r="J2613" s="1033"/>
      <c r="K2613" s="1033"/>
      <c r="L2613" s="1033"/>
      <c r="M2613" s="1033"/>
      <c r="N2613" s="1033"/>
      <c r="O2613" s="1033"/>
      <c r="P2613" s="1033"/>
      <c r="Q2613" s="1033"/>
      <c r="R2613" s="1033"/>
    </row>
    <row r="2614" spans="1:18" customFormat="1" ht="24.75" customHeight="1" x14ac:dyDescent="0.25">
      <c r="A2614" s="1062" t="s">
        <v>1867</v>
      </c>
      <c r="B2614" s="798"/>
      <c r="C2614" s="798"/>
      <c r="D2614" s="807"/>
      <c r="E2614" s="1033"/>
      <c r="F2614" s="1033"/>
      <c r="G2614" s="807"/>
      <c r="H2614" s="807"/>
      <c r="I2614" s="783"/>
      <c r="J2614" s="783"/>
      <c r="K2614" s="1012" t="s">
        <v>434</v>
      </c>
      <c r="L2614" s="1064">
        <f>+SUM(K2619)</f>
        <v>89938900</v>
      </c>
      <c r="M2614" s="1064"/>
      <c r="N2614" s="1064"/>
      <c r="O2614" s="1033"/>
      <c r="P2614" s="1033"/>
      <c r="Q2614" s="1033"/>
      <c r="R2614" s="1033"/>
    </row>
    <row r="2615" spans="1:18" customFormat="1" ht="24.75" customHeight="1" x14ac:dyDescent="0.25">
      <c r="A2615" s="1062" t="s">
        <v>1868</v>
      </c>
      <c r="B2615" s="798"/>
      <c r="C2615" s="792"/>
      <c r="D2615" s="807"/>
      <c r="E2615" s="1033"/>
      <c r="F2615" s="1033"/>
      <c r="G2615" s="807"/>
      <c r="H2615" s="807"/>
      <c r="I2615" s="807"/>
      <c r="J2615" s="1033"/>
      <c r="K2615" s="1033"/>
      <c r="L2615" s="1033"/>
      <c r="M2615" s="1033"/>
      <c r="N2615" s="1033"/>
      <c r="O2615" s="1033"/>
      <c r="P2615" s="1033"/>
      <c r="Q2615" s="1033"/>
      <c r="R2615" s="1033"/>
    </row>
    <row r="2616" spans="1:18" customFormat="1" ht="23.25" customHeight="1" x14ac:dyDescent="0.25">
      <c r="A2616" s="1065" t="s">
        <v>495</v>
      </c>
      <c r="B2616" s="1032"/>
      <c r="C2616" s="1032"/>
      <c r="D2616" s="1032"/>
      <c r="E2616" s="1032"/>
      <c r="F2616" s="1032"/>
      <c r="G2616" s="1032"/>
      <c r="H2616" s="1032"/>
      <c r="I2616" s="1032"/>
      <c r="J2616" s="1032"/>
      <c r="K2616" s="1032"/>
      <c r="L2616" s="1032"/>
      <c r="M2616" s="1033"/>
      <c r="N2616" s="1033"/>
      <c r="O2616" s="1033"/>
      <c r="P2616" s="1033"/>
      <c r="Q2616" s="1033"/>
      <c r="R2616" s="1033"/>
    </row>
    <row r="2617" spans="1:18" customFormat="1" ht="15.75" customHeight="1" x14ac:dyDescent="0.25">
      <c r="A2617" s="480" t="s">
        <v>436</v>
      </c>
      <c r="B2617" s="480" t="s">
        <v>437</v>
      </c>
      <c r="C2617" s="480" t="s">
        <v>438</v>
      </c>
      <c r="D2617" s="472" t="s">
        <v>439</v>
      </c>
      <c r="E2617" s="480" t="s">
        <v>440</v>
      </c>
      <c r="F2617" s="480" t="s">
        <v>441</v>
      </c>
      <c r="G2617" s="1066" t="s">
        <v>442</v>
      </c>
      <c r="H2617" s="806"/>
      <c r="I2617" s="806"/>
      <c r="J2617" s="806"/>
      <c r="K2617" s="472" t="s">
        <v>18</v>
      </c>
      <c r="L2617" s="480" t="s">
        <v>19</v>
      </c>
      <c r="M2617" s="480"/>
      <c r="N2617" s="480"/>
      <c r="O2617" s="480"/>
      <c r="P2617" s="480"/>
      <c r="Q2617" s="480"/>
      <c r="R2617" s="1033"/>
    </row>
    <row r="2618" spans="1:18" customFormat="1" ht="21.75" customHeight="1" x14ac:dyDescent="0.25">
      <c r="A2618" s="806"/>
      <c r="B2618" s="806"/>
      <c r="C2618" s="806"/>
      <c r="D2618" s="1067"/>
      <c r="E2618" s="806"/>
      <c r="F2618" s="806"/>
      <c r="G2618" s="446" t="s">
        <v>20</v>
      </c>
      <c r="H2618" s="446" t="s">
        <v>37</v>
      </c>
      <c r="I2618" s="446" t="s">
        <v>453</v>
      </c>
      <c r="J2618" s="446" t="s">
        <v>22</v>
      </c>
      <c r="K2618" s="472"/>
      <c r="L2618" s="480"/>
      <c r="M2618" s="480"/>
      <c r="N2618" s="480"/>
      <c r="O2618" s="480"/>
      <c r="P2618" s="480"/>
      <c r="Q2618" s="480"/>
      <c r="R2618" s="1033"/>
    </row>
    <row r="2619" spans="1:18" customFormat="1" ht="117.75" customHeight="1" x14ac:dyDescent="0.25">
      <c r="A2619" s="99" t="s">
        <v>1869</v>
      </c>
      <c r="B2619" s="449" t="s">
        <v>1870</v>
      </c>
      <c r="C2619" s="820" t="s">
        <v>1871</v>
      </c>
      <c r="D2619" s="820" t="s">
        <v>1872</v>
      </c>
      <c r="E2619" s="820">
        <v>888</v>
      </c>
      <c r="F2619" s="448"/>
      <c r="G2619" s="448"/>
      <c r="H2619" s="448"/>
      <c r="I2619" s="448"/>
      <c r="J2619" s="448"/>
      <c r="K2619" s="130">
        <f>+B2623</f>
        <v>89938900</v>
      </c>
      <c r="L2619" s="481"/>
      <c r="M2619" s="481"/>
      <c r="N2619" s="481"/>
      <c r="O2619" s="481"/>
      <c r="P2619" s="481"/>
      <c r="Q2619" s="481"/>
      <c r="R2619" s="1033"/>
    </row>
    <row r="2620" spans="1:18" customFormat="1" ht="21" customHeight="1" x14ac:dyDescent="0.25">
      <c r="A2620" s="1065" t="s">
        <v>500</v>
      </c>
      <c r="B2620" s="1032"/>
      <c r="C2620" s="1032"/>
      <c r="D2620" s="1032"/>
      <c r="E2620" s="1032"/>
      <c r="F2620" s="1032"/>
      <c r="G2620" s="1032"/>
      <c r="H2620" s="1032"/>
      <c r="I2620" s="1032"/>
      <c r="J2620" s="1032"/>
      <c r="K2620" s="1032"/>
      <c r="L2620" s="1032"/>
      <c r="M2620" s="1033"/>
      <c r="N2620" s="1033"/>
      <c r="O2620" s="1033"/>
      <c r="P2620" s="1033"/>
      <c r="Q2620" s="1033"/>
      <c r="R2620" s="1033"/>
    </row>
    <row r="2621" spans="1:18" customFormat="1" ht="18" customHeight="1" x14ac:dyDescent="0.25">
      <c r="A2621" s="480" t="s">
        <v>244</v>
      </c>
      <c r="B2621" s="480" t="s">
        <v>447</v>
      </c>
      <c r="C2621" s="1066" t="s">
        <v>29</v>
      </c>
      <c r="D2621" s="806"/>
      <c r="E2621" s="806"/>
      <c r="F2621" s="806"/>
      <c r="G2621" s="1066" t="s">
        <v>1873</v>
      </c>
      <c r="H2621" s="806"/>
      <c r="I2621" s="806"/>
      <c r="J2621" s="806"/>
      <c r="K2621" s="472" t="s">
        <v>449</v>
      </c>
      <c r="L2621" s="1066" t="s">
        <v>501</v>
      </c>
      <c r="M2621" s="806"/>
      <c r="N2621" s="806"/>
      <c r="O2621" s="806"/>
      <c r="P2621" s="806"/>
      <c r="Q2621" s="806"/>
      <c r="R2621" s="1033"/>
    </row>
    <row r="2622" spans="1:18" customFormat="1" ht="55.5" customHeight="1" x14ac:dyDescent="0.25">
      <c r="A2622" s="806"/>
      <c r="B2622" s="806"/>
      <c r="C2622" s="446" t="s">
        <v>451</v>
      </c>
      <c r="D2622" s="446" t="s">
        <v>34</v>
      </c>
      <c r="E2622" s="446" t="s">
        <v>452</v>
      </c>
      <c r="F2622" s="446" t="s">
        <v>36</v>
      </c>
      <c r="G2622" s="446" t="s">
        <v>20</v>
      </c>
      <c r="H2622" s="446" t="s">
        <v>37</v>
      </c>
      <c r="I2622" s="446" t="s">
        <v>453</v>
      </c>
      <c r="J2622" s="446" t="s">
        <v>22</v>
      </c>
      <c r="K2622" s="806"/>
      <c r="L2622" s="91" t="s">
        <v>38</v>
      </c>
      <c r="M2622" s="91" t="s">
        <v>39</v>
      </c>
      <c r="N2622" s="91" t="s">
        <v>40</v>
      </c>
      <c r="O2622" s="91" t="s">
        <v>41</v>
      </c>
      <c r="P2622" s="91" t="s">
        <v>42</v>
      </c>
      <c r="Q2622" s="91" t="s">
        <v>43</v>
      </c>
      <c r="R2622" s="1033"/>
    </row>
    <row r="2623" spans="1:18" customFormat="1" ht="31.5" x14ac:dyDescent="0.25">
      <c r="A2623" s="817" t="s">
        <v>1874</v>
      </c>
      <c r="B2623" s="1052">
        <f>+SUM(F2623:F2633)</f>
        <v>89938900</v>
      </c>
      <c r="C2623" s="1068" t="s">
        <v>1875</v>
      </c>
      <c r="D2623" s="820">
        <v>4</v>
      </c>
      <c r="E2623" s="1053">
        <f>836000/3*15</f>
        <v>4180000.0000000005</v>
      </c>
      <c r="F2623" s="1069">
        <f t="shared" ref="F2623:F2633" si="154">+E2623*D2623</f>
        <v>16720000.000000002</v>
      </c>
      <c r="G2623" s="1070" t="s">
        <v>1</v>
      </c>
      <c r="H2623" s="1070" t="s">
        <v>1</v>
      </c>
      <c r="I2623" s="1070" t="s">
        <v>1</v>
      </c>
      <c r="J2623" s="1070" t="s">
        <v>1</v>
      </c>
      <c r="K2623" s="820" t="s">
        <v>247</v>
      </c>
      <c r="L2623" s="820">
        <v>98</v>
      </c>
      <c r="M2623" s="821" t="s">
        <v>1876</v>
      </c>
      <c r="N2623" s="820">
        <v>3</v>
      </c>
      <c r="O2623" s="820">
        <v>1</v>
      </c>
      <c r="P2623" s="820">
        <v>1</v>
      </c>
      <c r="Q2623" s="820">
        <v>1</v>
      </c>
      <c r="R2623" s="1033"/>
    </row>
    <row r="2624" spans="1:18" customFormat="1" ht="31.5" x14ac:dyDescent="0.25">
      <c r="A2624" s="806"/>
      <c r="B2624" s="1052"/>
      <c r="C2624" s="1068" t="s">
        <v>1877</v>
      </c>
      <c r="D2624" s="820">
        <v>4</v>
      </c>
      <c r="E2624" s="1053">
        <f>1100000/3*15</f>
        <v>5500000</v>
      </c>
      <c r="F2624" s="1071">
        <f t="shared" si="154"/>
        <v>22000000</v>
      </c>
      <c r="G2624" s="1070" t="s">
        <v>1</v>
      </c>
      <c r="H2624" s="1070" t="s">
        <v>1</v>
      </c>
      <c r="I2624" s="1070" t="s">
        <v>1</v>
      </c>
      <c r="J2624" s="1070" t="s">
        <v>1</v>
      </c>
      <c r="K2624" s="820" t="s">
        <v>247</v>
      </c>
      <c r="L2624" s="820">
        <v>98</v>
      </c>
      <c r="M2624" s="821" t="s">
        <v>1876</v>
      </c>
      <c r="N2624" s="820">
        <v>3</v>
      </c>
      <c r="O2624" s="820">
        <v>9</v>
      </c>
      <c r="P2624" s="820">
        <v>1</v>
      </c>
      <c r="Q2624" s="820">
        <v>1</v>
      </c>
      <c r="R2624" s="1033"/>
    </row>
    <row r="2625" spans="1:18" customFormat="1" ht="31.5" x14ac:dyDescent="0.25">
      <c r="A2625" s="806"/>
      <c r="B2625" s="1052"/>
      <c r="C2625" s="1068" t="s">
        <v>1878</v>
      </c>
      <c r="D2625" s="820">
        <v>4</v>
      </c>
      <c r="E2625" s="1053">
        <f>345945/3*15</f>
        <v>1729725</v>
      </c>
      <c r="F2625" s="1071">
        <f t="shared" si="154"/>
        <v>6918900</v>
      </c>
      <c r="G2625" s="1070" t="s">
        <v>1</v>
      </c>
      <c r="H2625" s="1070" t="s">
        <v>1</v>
      </c>
      <c r="I2625" s="1070" t="s">
        <v>1</v>
      </c>
      <c r="J2625" s="1070" t="s">
        <v>1</v>
      </c>
      <c r="K2625" s="820" t="s">
        <v>247</v>
      </c>
      <c r="L2625" s="820">
        <v>98</v>
      </c>
      <c r="M2625" s="821" t="s">
        <v>1876</v>
      </c>
      <c r="N2625" s="820">
        <v>2</v>
      </c>
      <c r="O2625" s="820">
        <v>8</v>
      </c>
      <c r="P2625" s="820">
        <v>5</v>
      </c>
      <c r="Q2625" s="820">
        <v>3</v>
      </c>
      <c r="R2625" s="1033"/>
    </row>
    <row r="2626" spans="1:18" customFormat="1" ht="31.5" x14ac:dyDescent="0.25">
      <c r="A2626" s="806"/>
      <c r="B2626" s="1052"/>
      <c r="C2626" s="1068" t="s">
        <v>1879</v>
      </c>
      <c r="D2626" s="820">
        <v>4</v>
      </c>
      <c r="E2626" s="1053">
        <f>40000/3*15</f>
        <v>200000</v>
      </c>
      <c r="F2626" s="1071">
        <f t="shared" si="154"/>
        <v>800000</v>
      </c>
      <c r="G2626" s="1070" t="s">
        <v>1</v>
      </c>
      <c r="H2626" s="1072" t="s">
        <v>1</v>
      </c>
      <c r="I2626" s="1072" t="s">
        <v>1</v>
      </c>
      <c r="J2626" s="1072" t="s">
        <v>1</v>
      </c>
      <c r="K2626" s="820" t="s">
        <v>247</v>
      </c>
      <c r="L2626" s="820">
        <v>98</v>
      </c>
      <c r="M2626" s="821" t="s">
        <v>1876</v>
      </c>
      <c r="N2626" s="820">
        <v>3</v>
      </c>
      <c r="O2626" s="820">
        <v>9</v>
      </c>
      <c r="P2626" s="820">
        <v>2</v>
      </c>
      <c r="Q2626" s="820">
        <v>1</v>
      </c>
      <c r="R2626" s="1033"/>
    </row>
    <row r="2627" spans="1:18" customFormat="1" ht="31.5" x14ac:dyDescent="0.25">
      <c r="A2627" s="806"/>
      <c r="B2627" s="1052"/>
      <c r="C2627" s="1068" t="s">
        <v>1880</v>
      </c>
      <c r="D2627" s="820">
        <v>4</v>
      </c>
      <c r="E2627" s="1059">
        <f>1500000/3*15</f>
        <v>7500000</v>
      </c>
      <c r="F2627" s="1059">
        <f t="shared" si="154"/>
        <v>30000000</v>
      </c>
      <c r="G2627" s="1070" t="s">
        <v>1</v>
      </c>
      <c r="H2627" s="1072" t="s">
        <v>1</v>
      </c>
      <c r="I2627" s="1072" t="s">
        <v>1</v>
      </c>
      <c r="J2627" s="1072" t="s">
        <v>1</v>
      </c>
      <c r="K2627" s="820" t="s">
        <v>247</v>
      </c>
      <c r="L2627" s="820">
        <v>98</v>
      </c>
      <c r="M2627" s="821" t="s">
        <v>1876</v>
      </c>
      <c r="N2627" s="820">
        <v>3</v>
      </c>
      <c r="O2627" s="820">
        <v>2</v>
      </c>
      <c r="P2627" s="820">
        <v>3</v>
      </c>
      <c r="Q2627" s="820">
        <v>1</v>
      </c>
      <c r="R2627" s="1033"/>
    </row>
    <row r="2628" spans="1:18" customFormat="1" ht="31.5" x14ac:dyDescent="0.25">
      <c r="A2628" s="806"/>
      <c r="B2628" s="1052"/>
      <c r="C2628" s="1068" t="s">
        <v>1881</v>
      </c>
      <c r="D2628" s="820">
        <v>4</v>
      </c>
      <c r="E2628" s="1059">
        <f>175000/3*15</f>
        <v>875000</v>
      </c>
      <c r="F2628" s="1059">
        <f t="shared" si="154"/>
        <v>3500000</v>
      </c>
      <c r="G2628" s="1070" t="s">
        <v>1</v>
      </c>
      <c r="H2628" s="1072" t="s">
        <v>1</v>
      </c>
      <c r="I2628" s="1072" t="s">
        <v>1</v>
      </c>
      <c r="J2628" s="1072" t="s">
        <v>1</v>
      </c>
      <c r="K2628" s="820" t="s">
        <v>247</v>
      </c>
      <c r="L2628" s="820">
        <v>98</v>
      </c>
      <c r="M2628" s="821" t="s">
        <v>1876</v>
      </c>
      <c r="N2628" s="820">
        <v>3</v>
      </c>
      <c r="O2628" s="820">
        <v>2</v>
      </c>
      <c r="P2628" s="820">
        <v>3</v>
      </c>
      <c r="Q2628" s="820">
        <v>1</v>
      </c>
      <c r="R2628" s="1033"/>
    </row>
    <row r="2629" spans="1:18" customFormat="1" ht="31.5" x14ac:dyDescent="0.25">
      <c r="A2629" s="806"/>
      <c r="B2629" s="1052"/>
      <c r="C2629" s="1068" t="s">
        <v>1882</v>
      </c>
      <c r="D2629" s="820">
        <v>4</v>
      </c>
      <c r="E2629" s="1059">
        <f>150000/3*15</f>
        <v>750000</v>
      </c>
      <c r="F2629" s="1059">
        <f t="shared" si="154"/>
        <v>3000000</v>
      </c>
      <c r="G2629" s="1070" t="s">
        <v>1</v>
      </c>
      <c r="H2629" s="1073" t="s">
        <v>1</v>
      </c>
      <c r="I2629" s="1072" t="s">
        <v>1</v>
      </c>
      <c r="J2629" s="1072" t="s">
        <v>1</v>
      </c>
      <c r="K2629" s="820" t="s">
        <v>247</v>
      </c>
      <c r="L2629" s="820">
        <v>98</v>
      </c>
      <c r="M2629" s="821" t="s">
        <v>1876</v>
      </c>
      <c r="N2629" s="820">
        <v>3</v>
      </c>
      <c r="O2629" s="820">
        <v>2</v>
      </c>
      <c r="P2629" s="820">
        <v>3</v>
      </c>
      <c r="Q2629" s="820">
        <v>1</v>
      </c>
      <c r="R2629" s="1033"/>
    </row>
    <row r="2630" spans="1:18" customFormat="1" ht="31.5" x14ac:dyDescent="0.25">
      <c r="A2630" s="806"/>
      <c r="B2630" s="1052"/>
      <c r="C2630" s="1068" t="s">
        <v>1883</v>
      </c>
      <c r="D2630" s="820">
        <v>4</v>
      </c>
      <c r="E2630" s="1059">
        <f>130000/3*15</f>
        <v>650000</v>
      </c>
      <c r="F2630" s="1059">
        <f t="shared" si="154"/>
        <v>2600000</v>
      </c>
      <c r="G2630" s="1070" t="s">
        <v>1</v>
      </c>
      <c r="H2630" s="1072" t="s">
        <v>1</v>
      </c>
      <c r="I2630" s="1072" t="s">
        <v>1</v>
      </c>
      <c r="J2630" s="1072" t="s">
        <v>1</v>
      </c>
      <c r="K2630" s="820" t="s">
        <v>247</v>
      </c>
      <c r="L2630" s="820">
        <v>98</v>
      </c>
      <c r="M2630" s="821" t="s">
        <v>1876</v>
      </c>
      <c r="N2630" s="820">
        <v>3</v>
      </c>
      <c r="O2630" s="820">
        <v>2</v>
      </c>
      <c r="P2630" s="820">
        <v>4</v>
      </c>
      <c r="Q2630" s="820">
        <v>1</v>
      </c>
      <c r="R2630" s="1033"/>
    </row>
    <row r="2631" spans="1:18" customFormat="1" ht="31.5" x14ac:dyDescent="0.25">
      <c r="A2631" s="806"/>
      <c r="B2631" s="1052"/>
      <c r="C2631" s="1068" t="s">
        <v>1884</v>
      </c>
      <c r="D2631" s="820">
        <v>2</v>
      </c>
      <c r="E2631" s="1059">
        <f>150000/3*15</f>
        <v>750000</v>
      </c>
      <c r="F2631" s="1059">
        <f t="shared" si="154"/>
        <v>1500000</v>
      </c>
      <c r="G2631" s="1070" t="s">
        <v>1</v>
      </c>
      <c r="H2631" s="1073"/>
      <c r="I2631" s="1073"/>
      <c r="J2631" s="1073" t="s">
        <v>1</v>
      </c>
      <c r="K2631" s="820" t="s">
        <v>247</v>
      </c>
      <c r="L2631" s="448">
        <v>98</v>
      </c>
      <c r="M2631" s="821" t="s">
        <v>1876</v>
      </c>
      <c r="N2631" s="820">
        <v>6</v>
      </c>
      <c r="O2631" s="820">
        <v>1</v>
      </c>
      <c r="P2631" s="820">
        <v>4</v>
      </c>
      <c r="Q2631" s="820">
        <v>1</v>
      </c>
      <c r="R2631" s="1033"/>
    </row>
    <row r="2632" spans="1:18" customFormat="1" ht="31.5" x14ac:dyDescent="0.25">
      <c r="A2632" s="806"/>
      <c r="B2632" s="1052"/>
      <c r="C2632" s="1068" t="s">
        <v>1885</v>
      </c>
      <c r="D2632" s="820">
        <v>1</v>
      </c>
      <c r="E2632" s="1059">
        <f>180000/3*15</f>
        <v>900000</v>
      </c>
      <c r="F2632" s="1059">
        <f t="shared" si="154"/>
        <v>900000</v>
      </c>
      <c r="G2632" s="1073" t="s">
        <v>1</v>
      </c>
      <c r="H2632" s="1073"/>
      <c r="I2632" s="1073"/>
      <c r="J2632" s="1073"/>
      <c r="K2632" s="820" t="s">
        <v>247</v>
      </c>
      <c r="L2632" s="448">
        <v>98</v>
      </c>
      <c r="M2632" s="821" t="s">
        <v>1876</v>
      </c>
      <c r="N2632" s="820">
        <v>3</v>
      </c>
      <c r="O2632" s="820">
        <v>2</v>
      </c>
      <c r="P2632" s="820">
        <v>2</v>
      </c>
      <c r="Q2632" s="820">
        <v>1</v>
      </c>
      <c r="R2632" s="1033"/>
    </row>
    <row r="2633" spans="1:18" customFormat="1" ht="59.25" customHeight="1" x14ac:dyDescent="0.25">
      <c r="A2633" s="806"/>
      <c r="B2633" s="1052"/>
      <c r="C2633" s="1068" t="s">
        <v>1886</v>
      </c>
      <c r="D2633" s="820">
        <v>1</v>
      </c>
      <c r="E2633" s="1071">
        <v>2000000</v>
      </c>
      <c r="F2633" s="1071">
        <f t="shared" si="154"/>
        <v>2000000</v>
      </c>
      <c r="G2633" s="822"/>
      <c r="H2633" s="822"/>
      <c r="I2633" s="822"/>
      <c r="J2633" s="822" t="s">
        <v>1</v>
      </c>
      <c r="K2633" s="820" t="s">
        <v>247</v>
      </c>
      <c r="L2633" s="822">
        <v>98</v>
      </c>
      <c r="M2633" s="821" t="s">
        <v>1876</v>
      </c>
      <c r="N2633" s="820">
        <v>6</v>
      </c>
      <c r="O2633" s="820">
        <v>1</v>
      </c>
      <c r="P2633" s="820">
        <v>1</v>
      </c>
      <c r="Q2633" s="820">
        <v>1</v>
      </c>
      <c r="R2633" s="1033"/>
    </row>
    <row r="2634" spans="1:18" customFormat="1" ht="24" customHeight="1" x14ac:dyDescent="0.25">
      <c r="A2634" s="1065" t="s">
        <v>495</v>
      </c>
      <c r="B2634" s="1074"/>
      <c r="C2634" s="1068"/>
      <c r="D2634" s="820"/>
      <c r="E2634" s="1075"/>
      <c r="F2634" s="1075"/>
      <c r="G2634" s="1076"/>
      <c r="H2634" s="1076"/>
      <c r="I2634" s="1076"/>
      <c r="J2634" s="1076"/>
      <c r="K2634" s="1076"/>
      <c r="L2634" s="822"/>
      <c r="M2634" s="1076"/>
      <c r="N2634" s="1076"/>
      <c r="O2634" s="1076"/>
      <c r="P2634" s="1076"/>
      <c r="Q2634" s="1076"/>
      <c r="R2634" s="1033"/>
    </row>
    <row r="2635" spans="1:18" customFormat="1" ht="19.5" customHeight="1" x14ac:dyDescent="0.25">
      <c r="A2635" s="480" t="s">
        <v>436</v>
      </c>
      <c r="B2635" s="480" t="s">
        <v>437</v>
      </c>
      <c r="C2635" s="480" t="s">
        <v>438</v>
      </c>
      <c r="D2635" s="472" t="s">
        <v>439</v>
      </c>
      <c r="E2635" s="480" t="s">
        <v>440</v>
      </c>
      <c r="F2635" s="480" t="s">
        <v>441</v>
      </c>
      <c r="G2635" s="1066" t="s">
        <v>442</v>
      </c>
      <c r="H2635" s="806"/>
      <c r="I2635" s="806"/>
      <c r="J2635" s="806"/>
      <c r="K2635" s="472" t="s">
        <v>18</v>
      </c>
      <c r="L2635" s="480" t="s">
        <v>19</v>
      </c>
      <c r="M2635" s="480"/>
      <c r="N2635" s="480"/>
      <c r="O2635" s="480"/>
      <c r="P2635" s="480"/>
      <c r="Q2635" s="480"/>
      <c r="R2635" s="1033"/>
    </row>
    <row r="2636" spans="1:18" customFormat="1" ht="19.5" customHeight="1" x14ac:dyDescent="0.25">
      <c r="A2636" s="806"/>
      <c r="B2636" s="806"/>
      <c r="C2636" s="806"/>
      <c r="D2636" s="1067"/>
      <c r="E2636" s="806"/>
      <c r="F2636" s="806"/>
      <c r="G2636" s="446" t="s">
        <v>20</v>
      </c>
      <c r="H2636" s="446" t="s">
        <v>37</v>
      </c>
      <c r="I2636" s="446" t="s">
        <v>453</v>
      </c>
      <c r="J2636" s="446" t="s">
        <v>22</v>
      </c>
      <c r="K2636" s="472"/>
      <c r="L2636" s="480"/>
      <c r="M2636" s="480"/>
      <c r="N2636" s="480"/>
      <c r="O2636" s="480"/>
      <c r="P2636" s="480"/>
      <c r="Q2636" s="480"/>
      <c r="R2636" s="1033"/>
    </row>
    <row r="2637" spans="1:18" customFormat="1" ht="205.5" customHeight="1" x14ac:dyDescent="0.25">
      <c r="A2637" s="1040" t="s">
        <v>1887</v>
      </c>
      <c r="B2637" s="99" t="s">
        <v>1888</v>
      </c>
      <c r="C2637" s="128"/>
      <c r="D2637" s="449" t="s">
        <v>1889</v>
      </c>
      <c r="E2637" s="449">
        <v>0</v>
      </c>
      <c r="F2637" s="448">
        <v>52</v>
      </c>
      <c r="G2637" s="128" t="s">
        <v>1</v>
      </c>
      <c r="H2637" s="128" t="s">
        <v>1</v>
      </c>
      <c r="I2637" s="128" t="s">
        <v>1</v>
      </c>
      <c r="J2637" s="128" t="s">
        <v>1</v>
      </c>
      <c r="K2637" s="434">
        <f>+SUM(B2641:B2658)</f>
        <v>433600</v>
      </c>
      <c r="L2637" s="478"/>
      <c r="M2637" s="478"/>
      <c r="N2637" s="478"/>
      <c r="O2637" s="478"/>
      <c r="P2637" s="478"/>
      <c r="Q2637" s="478"/>
      <c r="R2637" s="1033"/>
    </row>
    <row r="2638" spans="1:18" customFormat="1" ht="21" customHeight="1" x14ac:dyDescent="0.25">
      <c r="A2638" s="1077" t="s">
        <v>500</v>
      </c>
      <c r="B2638" s="806"/>
      <c r="C2638" s="806"/>
      <c r="D2638" s="806"/>
      <c r="E2638" s="806"/>
      <c r="F2638" s="806"/>
      <c r="G2638" s="806"/>
      <c r="H2638" s="806"/>
      <c r="I2638" s="806"/>
      <c r="J2638" s="806"/>
      <c r="K2638" s="806"/>
      <c r="L2638" s="806"/>
      <c r="M2638" s="1033"/>
      <c r="N2638" s="1033"/>
      <c r="O2638" s="1033"/>
      <c r="P2638" s="1033"/>
      <c r="Q2638" s="1033"/>
      <c r="R2638" s="1033"/>
    </row>
    <row r="2639" spans="1:18" customFormat="1" ht="18" customHeight="1" x14ac:dyDescent="0.25">
      <c r="A2639" s="480" t="s">
        <v>244</v>
      </c>
      <c r="B2639" s="480" t="s">
        <v>447</v>
      </c>
      <c r="C2639" s="1066" t="s">
        <v>29</v>
      </c>
      <c r="D2639" s="806"/>
      <c r="E2639" s="806"/>
      <c r="F2639" s="806"/>
      <c r="G2639" s="1066" t="s">
        <v>1873</v>
      </c>
      <c r="H2639" s="806"/>
      <c r="I2639" s="806"/>
      <c r="J2639" s="806"/>
      <c r="K2639" s="472" t="s">
        <v>449</v>
      </c>
      <c r="L2639" s="1066" t="s">
        <v>501</v>
      </c>
      <c r="M2639" s="806"/>
      <c r="N2639" s="806"/>
      <c r="O2639" s="806"/>
      <c r="P2639" s="806"/>
      <c r="Q2639" s="806"/>
      <c r="R2639" s="1033"/>
    </row>
    <row r="2640" spans="1:18" customFormat="1" ht="55.5" customHeight="1" x14ac:dyDescent="0.25">
      <c r="A2640" s="806"/>
      <c r="B2640" s="806"/>
      <c r="C2640" s="446" t="s">
        <v>451</v>
      </c>
      <c r="D2640" s="446" t="s">
        <v>34</v>
      </c>
      <c r="E2640" s="446" t="s">
        <v>452</v>
      </c>
      <c r="F2640" s="446" t="s">
        <v>36</v>
      </c>
      <c r="G2640" s="446" t="s">
        <v>20</v>
      </c>
      <c r="H2640" s="446" t="s">
        <v>37</v>
      </c>
      <c r="I2640" s="446" t="s">
        <v>453</v>
      </c>
      <c r="J2640" s="446" t="s">
        <v>22</v>
      </c>
      <c r="K2640" s="806"/>
      <c r="L2640" s="91" t="s">
        <v>38</v>
      </c>
      <c r="M2640" s="91" t="s">
        <v>39</v>
      </c>
      <c r="N2640" s="91" t="s">
        <v>40</v>
      </c>
      <c r="O2640" s="91" t="s">
        <v>41</v>
      </c>
      <c r="P2640" s="91" t="s">
        <v>42</v>
      </c>
      <c r="Q2640" s="91" t="s">
        <v>43</v>
      </c>
      <c r="R2640" s="1033"/>
    </row>
    <row r="2641" spans="1:18" customFormat="1" ht="37.5" customHeight="1" x14ac:dyDescent="0.25">
      <c r="A2641" s="494" t="s">
        <v>1890</v>
      </c>
      <c r="B2641" s="531">
        <f>F2641+F2642+F2643+F2644+F2645+F2646+F2647</f>
        <v>177900</v>
      </c>
      <c r="C2641" s="1040" t="s">
        <v>1891</v>
      </c>
      <c r="D2641" s="448">
        <v>18</v>
      </c>
      <c r="E2641" s="1059">
        <v>4800</v>
      </c>
      <c r="F2641" s="1059">
        <f t="shared" ref="F2641:F2657" si="155">E2641*D2641</f>
        <v>86400</v>
      </c>
      <c r="G2641" s="1078" t="s">
        <v>1</v>
      </c>
      <c r="H2641" s="1078" t="s">
        <v>1</v>
      </c>
      <c r="I2641" s="1078" t="s">
        <v>1</v>
      </c>
      <c r="J2641" s="1078" t="s">
        <v>1</v>
      </c>
      <c r="K2641" s="448" t="s">
        <v>247</v>
      </c>
      <c r="L2641" s="448">
        <v>98</v>
      </c>
      <c r="M2641" s="1079" t="s">
        <v>1876</v>
      </c>
      <c r="N2641" s="448">
        <v>2</v>
      </c>
      <c r="O2641" s="448">
        <v>3</v>
      </c>
      <c r="P2641" s="448">
        <v>1</v>
      </c>
      <c r="Q2641" s="448">
        <v>1</v>
      </c>
      <c r="R2641" s="1033"/>
    </row>
    <row r="2642" spans="1:18" customFormat="1" ht="32.25" customHeight="1" x14ac:dyDescent="0.25">
      <c r="A2642" s="806"/>
      <c r="B2642" s="481"/>
      <c r="C2642" s="890" t="s">
        <v>1892</v>
      </c>
      <c r="D2642" s="448">
        <v>6</v>
      </c>
      <c r="E2642" s="1059">
        <v>3200</v>
      </c>
      <c r="F2642" s="1059">
        <f t="shared" si="155"/>
        <v>19200</v>
      </c>
      <c r="G2642" s="1078" t="s">
        <v>1</v>
      </c>
      <c r="H2642" s="1078" t="s">
        <v>1</v>
      </c>
      <c r="I2642" s="1078" t="s">
        <v>1</v>
      </c>
      <c r="J2642" s="1078" t="s">
        <v>1</v>
      </c>
      <c r="K2642" s="448" t="s">
        <v>247</v>
      </c>
      <c r="L2642" s="448">
        <v>98</v>
      </c>
      <c r="M2642" s="1079" t="s">
        <v>1876</v>
      </c>
      <c r="N2642" s="448">
        <v>2</v>
      </c>
      <c r="O2642" s="448">
        <v>3</v>
      </c>
      <c r="P2642" s="448">
        <v>1</v>
      </c>
      <c r="Q2642" s="448">
        <v>1</v>
      </c>
      <c r="R2642" s="1033"/>
    </row>
    <row r="2643" spans="1:18" customFormat="1" ht="30.75" customHeight="1" x14ac:dyDescent="0.25">
      <c r="A2643" s="806"/>
      <c r="B2643" s="481"/>
      <c r="C2643" s="450" t="s">
        <v>1062</v>
      </c>
      <c r="D2643" s="448">
        <v>9</v>
      </c>
      <c r="E2643" s="1059">
        <v>1800</v>
      </c>
      <c r="F2643" s="1059">
        <f t="shared" si="155"/>
        <v>16200</v>
      </c>
      <c r="G2643" s="1078" t="s">
        <v>1</v>
      </c>
      <c r="H2643" s="1078" t="s">
        <v>1</v>
      </c>
      <c r="I2643" s="1078" t="s">
        <v>1</v>
      </c>
      <c r="J2643" s="1078" t="s">
        <v>1</v>
      </c>
      <c r="K2643" s="448" t="s">
        <v>247</v>
      </c>
      <c r="L2643" s="448">
        <v>98</v>
      </c>
      <c r="M2643" s="1079" t="s">
        <v>1876</v>
      </c>
      <c r="N2643" s="448">
        <v>2</v>
      </c>
      <c r="O2643" s="448">
        <v>3</v>
      </c>
      <c r="P2643" s="448">
        <v>1</v>
      </c>
      <c r="Q2643" s="448">
        <v>1</v>
      </c>
      <c r="R2643" s="1033"/>
    </row>
    <row r="2644" spans="1:18" customFormat="1" ht="32.25" customHeight="1" x14ac:dyDescent="0.25">
      <c r="A2644" s="806"/>
      <c r="B2644" s="481"/>
      <c r="C2644" s="450" t="s">
        <v>1893</v>
      </c>
      <c r="D2644" s="448">
        <v>3</v>
      </c>
      <c r="E2644" s="1059">
        <v>1200</v>
      </c>
      <c r="F2644" s="1059">
        <f t="shared" si="155"/>
        <v>3600</v>
      </c>
      <c r="G2644" s="1078" t="s">
        <v>1</v>
      </c>
      <c r="H2644" s="1078" t="s">
        <v>1</v>
      </c>
      <c r="I2644" s="1078" t="s">
        <v>1</v>
      </c>
      <c r="J2644" s="1078" t="s">
        <v>1</v>
      </c>
      <c r="K2644" s="448" t="s">
        <v>247</v>
      </c>
      <c r="L2644" s="448">
        <v>98</v>
      </c>
      <c r="M2644" s="1079" t="s">
        <v>1876</v>
      </c>
      <c r="N2644" s="448">
        <v>2</v>
      </c>
      <c r="O2644" s="448">
        <v>3</v>
      </c>
      <c r="P2644" s="448">
        <v>1</v>
      </c>
      <c r="Q2644" s="448">
        <v>1</v>
      </c>
      <c r="R2644" s="1033"/>
    </row>
    <row r="2645" spans="1:18" customFormat="1" ht="24" customHeight="1" x14ac:dyDescent="0.25">
      <c r="A2645" s="806"/>
      <c r="B2645" s="481"/>
      <c r="C2645" s="450" t="s">
        <v>936</v>
      </c>
      <c r="D2645" s="448">
        <v>9</v>
      </c>
      <c r="E2645" s="1059">
        <v>1500</v>
      </c>
      <c r="F2645" s="1059">
        <f t="shared" si="155"/>
        <v>13500</v>
      </c>
      <c r="G2645" s="1078" t="s">
        <v>1</v>
      </c>
      <c r="H2645" s="1078" t="s">
        <v>1</v>
      </c>
      <c r="I2645" s="1078" t="s">
        <v>1</v>
      </c>
      <c r="J2645" s="1078" t="s">
        <v>1</v>
      </c>
      <c r="K2645" s="448" t="s">
        <v>247</v>
      </c>
      <c r="L2645" s="448">
        <v>98</v>
      </c>
      <c r="M2645" s="1079" t="s">
        <v>1876</v>
      </c>
      <c r="N2645" s="448">
        <v>2</v>
      </c>
      <c r="O2645" s="448">
        <v>3</v>
      </c>
      <c r="P2645" s="448">
        <v>1</v>
      </c>
      <c r="Q2645" s="448">
        <v>1</v>
      </c>
      <c r="R2645" s="1033"/>
    </row>
    <row r="2646" spans="1:18" customFormat="1" ht="48" customHeight="1" x14ac:dyDescent="0.25">
      <c r="A2646" s="806"/>
      <c r="B2646" s="481"/>
      <c r="C2646" s="450" t="s">
        <v>1894</v>
      </c>
      <c r="D2646" s="448">
        <v>3</v>
      </c>
      <c r="E2646" s="1059">
        <v>1000</v>
      </c>
      <c r="F2646" s="1059">
        <f t="shared" si="155"/>
        <v>3000</v>
      </c>
      <c r="G2646" s="1078" t="s">
        <v>1</v>
      </c>
      <c r="H2646" s="1078" t="s">
        <v>1</v>
      </c>
      <c r="I2646" s="1078" t="s">
        <v>1</v>
      </c>
      <c r="J2646" s="1078" t="s">
        <v>1</v>
      </c>
      <c r="K2646" s="448" t="s">
        <v>247</v>
      </c>
      <c r="L2646" s="448">
        <v>98</v>
      </c>
      <c r="M2646" s="1079" t="s">
        <v>1876</v>
      </c>
      <c r="N2646" s="448">
        <v>2</v>
      </c>
      <c r="O2646" s="448">
        <v>3</v>
      </c>
      <c r="P2646" s="448">
        <v>1</v>
      </c>
      <c r="Q2646" s="448">
        <v>1</v>
      </c>
      <c r="R2646" s="1033"/>
    </row>
    <row r="2647" spans="1:18" customFormat="1" ht="26.25" customHeight="1" x14ac:dyDescent="0.25">
      <c r="A2647" s="806"/>
      <c r="B2647" s="481"/>
      <c r="C2647" s="1080" t="s">
        <v>1002</v>
      </c>
      <c r="D2647" s="448">
        <v>180</v>
      </c>
      <c r="E2647" s="1059">
        <v>200</v>
      </c>
      <c r="F2647" s="1059">
        <f t="shared" si="155"/>
        <v>36000</v>
      </c>
      <c r="G2647" s="1078" t="s">
        <v>1</v>
      </c>
      <c r="H2647" s="1078" t="s">
        <v>1</v>
      </c>
      <c r="I2647" s="1078" t="s">
        <v>1</v>
      </c>
      <c r="J2647" s="1078" t="s">
        <v>1</v>
      </c>
      <c r="K2647" s="448" t="s">
        <v>247</v>
      </c>
      <c r="L2647" s="448">
        <v>98</v>
      </c>
      <c r="M2647" s="1079" t="s">
        <v>1876</v>
      </c>
      <c r="N2647" s="448">
        <v>3</v>
      </c>
      <c r="O2647" s="448">
        <v>7</v>
      </c>
      <c r="P2647" s="448">
        <v>1</v>
      </c>
      <c r="Q2647" s="448">
        <v>1</v>
      </c>
      <c r="R2647" s="1033"/>
    </row>
    <row r="2648" spans="1:18" customFormat="1" ht="22.5" customHeight="1" x14ac:dyDescent="0.25">
      <c r="A2648" s="494" t="s">
        <v>1895</v>
      </c>
      <c r="B2648" s="531">
        <f>F2648+F2649+F2650+F2651</f>
        <v>62700</v>
      </c>
      <c r="C2648" s="1081" t="s">
        <v>1896</v>
      </c>
      <c r="D2648" s="448">
        <v>6</v>
      </c>
      <c r="E2648" s="1059">
        <v>4800</v>
      </c>
      <c r="F2648" s="1059">
        <f t="shared" si="155"/>
        <v>28800</v>
      </c>
      <c r="G2648" s="1078" t="s">
        <v>1</v>
      </c>
      <c r="H2648" s="1078" t="s">
        <v>1</v>
      </c>
      <c r="I2648" s="1078" t="s">
        <v>1</v>
      </c>
      <c r="J2648" s="1078" t="s">
        <v>1</v>
      </c>
      <c r="K2648" s="448" t="s">
        <v>247</v>
      </c>
      <c r="L2648" s="448">
        <v>98</v>
      </c>
      <c r="M2648" s="1079" t="s">
        <v>1876</v>
      </c>
      <c r="N2648" s="448">
        <v>2</v>
      </c>
      <c r="O2648" s="448">
        <v>3</v>
      </c>
      <c r="P2648" s="448">
        <v>1</v>
      </c>
      <c r="Q2648" s="448">
        <v>1</v>
      </c>
      <c r="R2648" s="1033"/>
    </row>
    <row r="2649" spans="1:18" customFormat="1" ht="45" customHeight="1" x14ac:dyDescent="0.25">
      <c r="A2649" s="806"/>
      <c r="B2649" s="481"/>
      <c r="C2649" s="450" t="s">
        <v>1897</v>
      </c>
      <c r="D2649" s="448">
        <v>3</v>
      </c>
      <c r="E2649" s="1059">
        <v>1800</v>
      </c>
      <c r="F2649" s="1059">
        <f t="shared" si="155"/>
        <v>5400</v>
      </c>
      <c r="G2649" s="1078" t="s">
        <v>1</v>
      </c>
      <c r="H2649" s="1078" t="s">
        <v>1</v>
      </c>
      <c r="I2649" s="1078" t="s">
        <v>1</v>
      </c>
      <c r="J2649" s="1078" t="s">
        <v>1</v>
      </c>
      <c r="K2649" s="448" t="s">
        <v>247</v>
      </c>
      <c r="L2649" s="448">
        <v>98</v>
      </c>
      <c r="M2649" s="1079" t="s">
        <v>1876</v>
      </c>
      <c r="N2649" s="448">
        <v>2</v>
      </c>
      <c r="O2649" s="448">
        <v>3</v>
      </c>
      <c r="P2649" s="448">
        <v>1</v>
      </c>
      <c r="Q2649" s="448">
        <v>1</v>
      </c>
      <c r="R2649" s="1033"/>
    </row>
    <row r="2650" spans="1:18" customFormat="1" ht="50.25" customHeight="1" x14ac:dyDescent="0.25">
      <c r="A2650" s="806"/>
      <c r="B2650" s="481"/>
      <c r="C2650" s="450" t="s">
        <v>1898</v>
      </c>
      <c r="D2650" s="448">
        <v>3</v>
      </c>
      <c r="E2650" s="1059">
        <v>1500</v>
      </c>
      <c r="F2650" s="1059">
        <f t="shared" si="155"/>
        <v>4500</v>
      </c>
      <c r="G2650" s="1078" t="s">
        <v>1</v>
      </c>
      <c r="H2650" s="1078" t="s">
        <v>1</v>
      </c>
      <c r="I2650" s="1078" t="s">
        <v>1</v>
      </c>
      <c r="J2650" s="1078" t="s">
        <v>1</v>
      </c>
      <c r="K2650" s="448" t="s">
        <v>247</v>
      </c>
      <c r="L2650" s="448">
        <v>98</v>
      </c>
      <c r="M2650" s="1079" t="s">
        <v>1876</v>
      </c>
      <c r="N2650" s="448">
        <v>2</v>
      </c>
      <c r="O2650" s="448">
        <v>3</v>
      </c>
      <c r="P2650" s="448">
        <v>1</v>
      </c>
      <c r="Q2650" s="448">
        <v>1</v>
      </c>
      <c r="R2650" s="1033"/>
    </row>
    <row r="2651" spans="1:18" customFormat="1" ht="54.75" customHeight="1" x14ac:dyDescent="0.25">
      <c r="A2651" s="806"/>
      <c r="B2651" s="481"/>
      <c r="C2651" s="450" t="s">
        <v>1002</v>
      </c>
      <c r="D2651" s="448">
        <v>120</v>
      </c>
      <c r="E2651" s="1059">
        <v>200</v>
      </c>
      <c r="F2651" s="1059">
        <f t="shared" si="155"/>
        <v>24000</v>
      </c>
      <c r="G2651" s="1078" t="s">
        <v>1</v>
      </c>
      <c r="H2651" s="1078" t="s">
        <v>1</v>
      </c>
      <c r="I2651" s="1078" t="s">
        <v>1</v>
      </c>
      <c r="J2651" s="1078" t="s">
        <v>1</v>
      </c>
      <c r="K2651" s="448" t="s">
        <v>247</v>
      </c>
      <c r="L2651" s="448">
        <v>98</v>
      </c>
      <c r="M2651" s="1079" t="s">
        <v>1876</v>
      </c>
      <c r="N2651" s="448">
        <v>3</v>
      </c>
      <c r="O2651" s="448">
        <v>7</v>
      </c>
      <c r="P2651" s="448">
        <v>1</v>
      </c>
      <c r="Q2651" s="448">
        <v>1</v>
      </c>
      <c r="R2651" s="1033"/>
    </row>
    <row r="2652" spans="1:18" customFormat="1" ht="34.5" customHeight="1" x14ac:dyDescent="0.25">
      <c r="A2652" s="494" t="s">
        <v>1899</v>
      </c>
      <c r="B2652" s="531">
        <f>F2652+F2653+F2654+F2655+F2656+F2657+F2658</f>
        <v>193000</v>
      </c>
      <c r="C2652" s="1040" t="s">
        <v>1900</v>
      </c>
      <c r="D2652" s="448">
        <v>16</v>
      </c>
      <c r="E2652" s="1059">
        <v>4800</v>
      </c>
      <c r="F2652" s="1059">
        <f t="shared" si="155"/>
        <v>76800</v>
      </c>
      <c r="G2652" s="1078" t="s">
        <v>1</v>
      </c>
      <c r="H2652" s="1078" t="s">
        <v>1</v>
      </c>
      <c r="I2652" s="1078" t="s">
        <v>1</v>
      </c>
      <c r="J2652" s="1078" t="s">
        <v>1</v>
      </c>
      <c r="K2652" s="448" t="s">
        <v>247</v>
      </c>
      <c r="L2652" s="448">
        <v>98</v>
      </c>
      <c r="M2652" s="1079" t="s">
        <v>1876</v>
      </c>
      <c r="N2652" s="448">
        <v>2</v>
      </c>
      <c r="O2652" s="448">
        <v>3</v>
      </c>
      <c r="P2652" s="448">
        <v>1</v>
      </c>
      <c r="Q2652" s="448">
        <v>1</v>
      </c>
      <c r="R2652" s="1033"/>
    </row>
    <row r="2653" spans="1:18" customFormat="1" ht="30.75" customHeight="1" x14ac:dyDescent="0.25">
      <c r="A2653" s="806"/>
      <c r="B2653" s="481"/>
      <c r="C2653" s="1068" t="s">
        <v>1901</v>
      </c>
      <c r="D2653" s="448">
        <v>6</v>
      </c>
      <c r="E2653" s="1059">
        <v>3200</v>
      </c>
      <c r="F2653" s="1059">
        <f t="shared" si="155"/>
        <v>19200</v>
      </c>
      <c r="G2653" s="1078" t="s">
        <v>1</v>
      </c>
      <c r="H2653" s="1078" t="s">
        <v>1</v>
      </c>
      <c r="I2653" s="1078" t="s">
        <v>1</v>
      </c>
      <c r="J2653" s="1078" t="s">
        <v>1</v>
      </c>
      <c r="K2653" s="448" t="s">
        <v>247</v>
      </c>
      <c r="L2653" s="448">
        <v>98</v>
      </c>
      <c r="M2653" s="1079" t="s">
        <v>1876</v>
      </c>
      <c r="N2653" s="448">
        <v>2</v>
      </c>
      <c r="O2653" s="448">
        <v>3</v>
      </c>
      <c r="P2653" s="448">
        <v>1</v>
      </c>
      <c r="Q2653" s="448">
        <v>1</v>
      </c>
      <c r="R2653" s="1033"/>
    </row>
    <row r="2654" spans="1:18" customFormat="1" ht="21" customHeight="1" x14ac:dyDescent="0.25">
      <c r="A2654" s="806"/>
      <c r="B2654" s="481"/>
      <c r="C2654" s="450" t="s">
        <v>1062</v>
      </c>
      <c r="D2654" s="448">
        <v>8</v>
      </c>
      <c r="E2654" s="1059">
        <v>1800</v>
      </c>
      <c r="F2654" s="1059">
        <f t="shared" si="155"/>
        <v>14400</v>
      </c>
      <c r="G2654" s="1078" t="s">
        <v>1</v>
      </c>
      <c r="H2654" s="1078" t="s">
        <v>1</v>
      </c>
      <c r="I2654" s="1078" t="s">
        <v>1</v>
      </c>
      <c r="J2654" s="1078" t="s">
        <v>1</v>
      </c>
      <c r="K2654" s="448" t="s">
        <v>247</v>
      </c>
      <c r="L2654" s="448">
        <v>98</v>
      </c>
      <c r="M2654" s="1079" t="s">
        <v>1876</v>
      </c>
      <c r="N2654" s="448">
        <v>2</v>
      </c>
      <c r="O2654" s="448">
        <v>3</v>
      </c>
      <c r="P2654" s="448">
        <v>1</v>
      </c>
      <c r="Q2654" s="448">
        <v>1</v>
      </c>
      <c r="R2654" s="1033"/>
    </row>
    <row r="2655" spans="1:18" customFormat="1" ht="41.25" customHeight="1" x14ac:dyDescent="0.25">
      <c r="A2655" s="806"/>
      <c r="B2655" s="481"/>
      <c r="C2655" s="450" t="s">
        <v>1893</v>
      </c>
      <c r="D2655" s="448">
        <v>3</v>
      </c>
      <c r="E2655" s="1059">
        <v>1200</v>
      </c>
      <c r="F2655" s="1059">
        <f t="shared" si="155"/>
        <v>3600</v>
      </c>
      <c r="G2655" s="1078" t="s">
        <v>1</v>
      </c>
      <c r="H2655" s="1078" t="s">
        <v>1</v>
      </c>
      <c r="I2655" s="1078" t="s">
        <v>1</v>
      </c>
      <c r="J2655" s="1078" t="s">
        <v>1</v>
      </c>
      <c r="K2655" s="448" t="s">
        <v>247</v>
      </c>
      <c r="L2655" s="448">
        <v>98</v>
      </c>
      <c r="M2655" s="1079" t="s">
        <v>1876</v>
      </c>
      <c r="N2655" s="448">
        <v>2</v>
      </c>
      <c r="O2655" s="448">
        <v>3</v>
      </c>
      <c r="P2655" s="448">
        <v>1</v>
      </c>
      <c r="Q2655" s="448">
        <v>1</v>
      </c>
      <c r="R2655" s="1033"/>
    </row>
    <row r="2656" spans="1:18" customFormat="1" ht="27" customHeight="1" x14ac:dyDescent="0.25">
      <c r="A2656" s="806"/>
      <c r="B2656" s="481"/>
      <c r="C2656" s="450" t="s">
        <v>936</v>
      </c>
      <c r="D2656" s="448">
        <v>8</v>
      </c>
      <c r="E2656" s="1059">
        <v>1500</v>
      </c>
      <c r="F2656" s="1059">
        <f t="shared" si="155"/>
        <v>12000</v>
      </c>
      <c r="G2656" s="1078" t="s">
        <v>1</v>
      </c>
      <c r="H2656" s="1078" t="s">
        <v>1</v>
      </c>
      <c r="I2656" s="1078" t="s">
        <v>1</v>
      </c>
      <c r="J2656" s="1078" t="s">
        <v>1</v>
      </c>
      <c r="K2656" s="448" t="s">
        <v>247</v>
      </c>
      <c r="L2656" s="448">
        <v>98</v>
      </c>
      <c r="M2656" s="1079" t="s">
        <v>1876</v>
      </c>
      <c r="N2656" s="448">
        <v>2</v>
      </c>
      <c r="O2656" s="448">
        <v>2</v>
      </c>
      <c r="P2656" s="448">
        <v>3</v>
      </c>
      <c r="Q2656" s="448">
        <v>1</v>
      </c>
      <c r="R2656" s="1033"/>
    </row>
    <row r="2657" spans="1:18" customFormat="1" ht="25.5" customHeight="1" x14ac:dyDescent="0.25">
      <c r="A2657" s="806"/>
      <c r="B2657" s="481"/>
      <c r="C2657" s="450" t="s">
        <v>1894</v>
      </c>
      <c r="D2657" s="448">
        <v>3</v>
      </c>
      <c r="E2657" s="1059">
        <v>1000</v>
      </c>
      <c r="F2657" s="1059">
        <f t="shared" si="155"/>
        <v>3000</v>
      </c>
      <c r="G2657" s="1078" t="s">
        <v>1</v>
      </c>
      <c r="H2657" s="1078" t="s">
        <v>1</v>
      </c>
      <c r="I2657" s="1078" t="s">
        <v>1</v>
      </c>
      <c r="J2657" s="1078" t="s">
        <v>1</v>
      </c>
      <c r="K2657" s="448" t="s">
        <v>247</v>
      </c>
      <c r="L2657" s="448">
        <v>98</v>
      </c>
      <c r="M2657" s="1079" t="s">
        <v>1876</v>
      </c>
      <c r="N2657" s="448">
        <v>2</v>
      </c>
      <c r="O2657" s="448">
        <v>3</v>
      </c>
      <c r="P2657" s="448">
        <v>1</v>
      </c>
      <c r="Q2657" s="448">
        <v>1</v>
      </c>
      <c r="R2657" s="1033"/>
    </row>
    <row r="2658" spans="1:18" customFormat="1" ht="63" customHeight="1" x14ac:dyDescent="0.25">
      <c r="A2658" s="806"/>
      <c r="B2658" s="481"/>
      <c r="C2658" s="1082" t="s">
        <v>1002</v>
      </c>
      <c r="D2658" s="448">
        <f>16*20</f>
        <v>320</v>
      </c>
      <c r="E2658" s="1059">
        <v>200</v>
      </c>
      <c r="F2658" s="1059">
        <f>+E2658*D2658</f>
        <v>64000</v>
      </c>
      <c r="G2658" s="1078" t="s">
        <v>1</v>
      </c>
      <c r="H2658" s="1078" t="s">
        <v>1</v>
      </c>
      <c r="I2658" s="1078" t="s">
        <v>1</v>
      </c>
      <c r="J2658" s="1078" t="s">
        <v>1</v>
      </c>
      <c r="K2658" s="448" t="s">
        <v>247</v>
      </c>
      <c r="L2658" s="448">
        <v>98</v>
      </c>
      <c r="M2658" s="1079" t="s">
        <v>1876</v>
      </c>
      <c r="N2658" s="448">
        <v>3</v>
      </c>
      <c r="O2658" s="448">
        <v>7</v>
      </c>
      <c r="P2658" s="448">
        <v>1</v>
      </c>
      <c r="Q2658" s="448">
        <v>1</v>
      </c>
      <c r="R2658" s="1033"/>
    </row>
    <row r="2659" spans="1:18" customFormat="1" ht="15" customHeight="1" x14ac:dyDescent="0.25">
      <c r="A2659" s="783"/>
      <c r="B2659" s="783"/>
      <c r="C2659" s="783"/>
      <c r="D2659" s="783"/>
      <c r="E2659" s="783"/>
      <c r="F2659" s="783"/>
      <c r="G2659" s="783"/>
      <c r="H2659" s="783"/>
      <c r="I2659" s="783"/>
      <c r="J2659" s="783"/>
      <c r="K2659" s="783"/>
      <c r="L2659" s="783"/>
      <c r="M2659" s="783"/>
      <c r="N2659" s="783"/>
      <c r="O2659" s="783"/>
      <c r="P2659" s="783"/>
      <c r="Q2659" s="783"/>
      <c r="R2659" s="783"/>
    </row>
    <row r="2660" spans="1:18" customFormat="1" ht="21.75" customHeight="1" x14ac:dyDescent="0.25">
      <c r="A2660" s="1083" t="s">
        <v>495</v>
      </c>
      <c r="B2660" s="1084"/>
      <c r="C2660" s="1084"/>
      <c r="D2660" s="1084"/>
      <c r="E2660" s="796"/>
      <c r="F2660" s="796"/>
      <c r="G2660" s="796"/>
      <c r="H2660" s="796"/>
      <c r="I2660" s="796"/>
      <c r="J2660" s="796"/>
      <c r="K2660" s="822"/>
      <c r="L2660" s="1033"/>
      <c r="M2660" s="1033"/>
      <c r="N2660" s="1033"/>
      <c r="O2660" s="1033"/>
      <c r="P2660" s="1033"/>
      <c r="Q2660" s="1033"/>
      <c r="R2660" s="450"/>
    </row>
    <row r="2661" spans="1:18" customFormat="1" ht="24" customHeight="1" x14ac:dyDescent="0.25">
      <c r="A2661" s="631" t="s">
        <v>436</v>
      </c>
      <c r="B2661" s="472" t="s">
        <v>437</v>
      </c>
      <c r="C2661" s="472" t="s">
        <v>438</v>
      </c>
      <c r="D2661" s="472" t="s">
        <v>439</v>
      </c>
      <c r="E2661" s="472" t="s">
        <v>440</v>
      </c>
      <c r="F2661" s="472" t="s">
        <v>441</v>
      </c>
      <c r="G2661" s="472" t="s">
        <v>442</v>
      </c>
      <c r="H2661" s="806"/>
      <c r="I2661" s="806"/>
      <c r="J2661" s="806"/>
      <c r="K2661" s="472" t="s">
        <v>18</v>
      </c>
      <c r="L2661" s="472" t="s">
        <v>19</v>
      </c>
      <c r="M2661" s="806"/>
      <c r="N2661" s="806"/>
      <c r="O2661" s="806"/>
      <c r="P2661" s="806"/>
      <c r="Q2661" s="806"/>
      <c r="R2661" s="450"/>
    </row>
    <row r="2662" spans="1:18" customFormat="1" ht="26.25" customHeight="1" x14ac:dyDescent="0.25">
      <c r="A2662" s="806"/>
      <c r="B2662" s="806"/>
      <c r="C2662" s="806"/>
      <c r="D2662" s="806"/>
      <c r="E2662" s="806"/>
      <c r="F2662" s="806"/>
      <c r="G2662" s="446" t="s">
        <v>20</v>
      </c>
      <c r="H2662" s="446" t="s">
        <v>37</v>
      </c>
      <c r="I2662" s="446" t="s">
        <v>453</v>
      </c>
      <c r="J2662" s="446" t="s">
        <v>22</v>
      </c>
      <c r="K2662" s="806"/>
      <c r="L2662" s="806"/>
      <c r="M2662" s="806"/>
      <c r="N2662" s="806"/>
      <c r="O2662" s="806"/>
      <c r="P2662" s="806"/>
      <c r="Q2662" s="806"/>
      <c r="R2662" s="450"/>
    </row>
    <row r="2663" spans="1:18" customFormat="1" ht="56.25" customHeight="1" x14ac:dyDescent="0.25">
      <c r="A2663" s="118" t="s">
        <v>1902</v>
      </c>
      <c r="B2663" s="99" t="s">
        <v>1903</v>
      </c>
      <c r="C2663" s="1085" t="s">
        <v>1904</v>
      </c>
      <c r="D2663" s="1085" t="s">
        <v>1905</v>
      </c>
      <c r="E2663" s="1086">
        <v>3</v>
      </c>
      <c r="F2663" s="1086"/>
      <c r="G2663" s="1078" t="s">
        <v>1</v>
      </c>
      <c r="H2663" s="1086"/>
      <c r="I2663" s="1086"/>
      <c r="J2663" s="128"/>
      <c r="K2663" s="183">
        <v>3000000</v>
      </c>
      <c r="L2663" s="1087"/>
      <c r="M2663" s="627"/>
      <c r="N2663" s="627"/>
      <c r="O2663" s="627"/>
      <c r="P2663" s="627"/>
      <c r="Q2663" s="627"/>
      <c r="R2663" s="450"/>
    </row>
    <row r="2664" spans="1:18" customFormat="1" ht="26.25" customHeight="1" x14ac:dyDescent="0.25">
      <c r="A2664" s="1083" t="s">
        <v>500</v>
      </c>
      <c r="B2664" s="1084"/>
      <c r="C2664" s="1084"/>
      <c r="D2664" s="1084"/>
      <c r="E2664" s="1084"/>
      <c r="F2664" s="1084"/>
      <c r="G2664" s="1084"/>
      <c r="H2664" s="1084"/>
      <c r="I2664" s="1084"/>
      <c r="J2664" s="1084"/>
      <c r="K2664" s="1084"/>
      <c r="L2664" s="1033"/>
      <c r="M2664" s="1033"/>
      <c r="N2664" s="1033"/>
      <c r="O2664" s="1033"/>
      <c r="P2664" s="1033"/>
      <c r="Q2664" s="1033"/>
      <c r="R2664" s="450"/>
    </row>
    <row r="2665" spans="1:18" customFormat="1" ht="18" customHeight="1" x14ac:dyDescent="0.25">
      <c r="A2665" s="480" t="s">
        <v>244</v>
      </c>
      <c r="B2665" s="480" t="s">
        <v>447</v>
      </c>
      <c r="C2665" s="1066" t="s">
        <v>29</v>
      </c>
      <c r="D2665" s="806"/>
      <c r="E2665" s="806"/>
      <c r="F2665" s="806"/>
      <c r="G2665" s="1066" t="s">
        <v>1873</v>
      </c>
      <c r="H2665" s="806"/>
      <c r="I2665" s="806"/>
      <c r="J2665" s="806"/>
      <c r="K2665" s="472" t="s">
        <v>449</v>
      </c>
      <c r="L2665" s="1066" t="s">
        <v>501</v>
      </c>
      <c r="M2665" s="806"/>
      <c r="N2665" s="806"/>
      <c r="O2665" s="806"/>
      <c r="P2665" s="806"/>
      <c r="Q2665" s="806"/>
      <c r="R2665" s="1033"/>
    </row>
    <row r="2666" spans="1:18" customFormat="1" ht="55.5" customHeight="1" x14ac:dyDescent="0.25">
      <c r="A2666" s="806"/>
      <c r="B2666" s="806"/>
      <c r="C2666" s="446" t="s">
        <v>451</v>
      </c>
      <c r="D2666" s="446" t="s">
        <v>34</v>
      </c>
      <c r="E2666" s="446" t="s">
        <v>452</v>
      </c>
      <c r="F2666" s="446" t="s">
        <v>36</v>
      </c>
      <c r="G2666" s="446" t="s">
        <v>20</v>
      </c>
      <c r="H2666" s="446" t="s">
        <v>37</v>
      </c>
      <c r="I2666" s="446" t="s">
        <v>453</v>
      </c>
      <c r="J2666" s="446" t="s">
        <v>22</v>
      </c>
      <c r="K2666" s="806"/>
      <c r="L2666" s="91" t="s">
        <v>38</v>
      </c>
      <c r="M2666" s="91" t="s">
        <v>39</v>
      </c>
      <c r="N2666" s="91" t="s">
        <v>40</v>
      </c>
      <c r="O2666" s="91" t="s">
        <v>41</v>
      </c>
      <c r="P2666" s="91" t="s">
        <v>42</v>
      </c>
      <c r="Q2666" s="91" t="s">
        <v>43</v>
      </c>
      <c r="R2666" s="1033"/>
    </row>
    <row r="2667" spans="1:18" s="435" customFormat="1" ht="52.5" customHeight="1" x14ac:dyDescent="0.25">
      <c r="A2667" s="1088" t="s">
        <v>1906</v>
      </c>
      <c r="B2667" s="1069">
        <v>3000000</v>
      </c>
      <c r="C2667" s="1088" t="s">
        <v>1907</v>
      </c>
      <c r="D2667" s="820">
        <v>3</v>
      </c>
      <c r="E2667" s="1089">
        <v>1000000</v>
      </c>
      <c r="F2667" s="1089">
        <f>+E2667*D2667</f>
        <v>3000000</v>
      </c>
      <c r="G2667" s="118" t="s">
        <v>1</v>
      </c>
      <c r="H2667" s="800"/>
      <c r="I2667" s="800"/>
      <c r="J2667" s="800"/>
      <c r="K2667" s="445"/>
      <c r="L2667" s="820">
        <v>98</v>
      </c>
      <c r="M2667" s="821" t="s">
        <v>1876</v>
      </c>
      <c r="N2667" s="820">
        <v>2</v>
      </c>
      <c r="O2667" s="820">
        <v>7</v>
      </c>
      <c r="P2667" s="820">
        <v>1</v>
      </c>
      <c r="Q2667" s="820">
        <v>2</v>
      </c>
      <c r="R2667" s="1090"/>
    </row>
    <row r="2668" spans="1:18" s="435" customFormat="1" ht="73.5" customHeight="1" x14ac:dyDescent="0.25">
      <c r="A2668" s="1091" t="s">
        <v>1908</v>
      </c>
      <c r="B2668" s="1069">
        <v>30000000</v>
      </c>
      <c r="C2668" s="220" t="s">
        <v>1909</v>
      </c>
      <c r="D2668" s="440">
        <v>15</v>
      </c>
      <c r="E2668" s="1092">
        <v>2000000</v>
      </c>
      <c r="F2668" s="1092">
        <f>+D2668*E2668</f>
        <v>30000000</v>
      </c>
      <c r="G2668" s="128" t="s">
        <v>1</v>
      </c>
      <c r="H2668" s="128" t="s">
        <v>1</v>
      </c>
      <c r="I2668" s="128" t="s">
        <v>1</v>
      </c>
      <c r="J2668" s="128" t="s">
        <v>1</v>
      </c>
      <c r="K2668" s="445"/>
      <c r="L2668" s="440">
        <v>98</v>
      </c>
      <c r="M2668" s="821" t="s">
        <v>1876</v>
      </c>
      <c r="N2668" s="440">
        <v>6</v>
      </c>
      <c r="O2668" s="440">
        <v>4</v>
      </c>
      <c r="P2668" s="440">
        <v>1</v>
      </c>
      <c r="Q2668" s="440">
        <v>1</v>
      </c>
      <c r="R2668" s="1090"/>
    </row>
    <row r="2669" spans="1:18" customFormat="1" ht="15" customHeight="1" x14ac:dyDescent="0.25">
      <c r="A2669" s="783"/>
      <c r="B2669" s="783"/>
      <c r="C2669" s="783"/>
      <c r="D2669" s="783"/>
      <c r="E2669" s="783"/>
      <c r="F2669" s="783"/>
      <c r="G2669" s="783"/>
      <c r="H2669" s="783"/>
      <c r="I2669" s="783"/>
      <c r="J2669" s="783"/>
      <c r="K2669" s="783"/>
      <c r="L2669" s="783"/>
      <c r="M2669" s="783"/>
      <c r="N2669" s="783"/>
      <c r="O2669" s="783"/>
      <c r="P2669" s="783"/>
      <c r="Q2669" s="783"/>
      <c r="R2669" s="783"/>
    </row>
    <row r="2670" spans="1:18" customFormat="1" ht="21.75" customHeight="1" x14ac:dyDescent="0.25">
      <c r="A2670" s="1083" t="s">
        <v>495</v>
      </c>
      <c r="B2670" s="1084"/>
      <c r="C2670" s="1084"/>
      <c r="D2670" s="1084"/>
      <c r="E2670" s="796"/>
      <c r="F2670" s="796"/>
      <c r="G2670" s="796"/>
      <c r="H2670" s="796"/>
      <c r="I2670" s="796"/>
      <c r="J2670" s="796"/>
      <c r="K2670" s="822"/>
      <c r="L2670" s="1033"/>
      <c r="M2670" s="1033"/>
      <c r="N2670" s="1033"/>
      <c r="O2670" s="1033"/>
      <c r="P2670" s="1033"/>
      <c r="Q2670" s="1033"/>
      <c r="R2670" s="450"/>
    </row>
    <row r="2671" spans="1:18" customFormat="1" ht="24" customHeight="1" x14ac:dyDescent="0.25">
      <c r="A2671" s="631" t="s">
        <v>436</v>
      </c>
      <c r="B2671" s="472" t="s">
        <v>437</v>
      </c>
      <c r="C2671" s="472" t="s">
        <v>438</v>
      </c>
      <c r="D2671" s="472" t="s">
        <v>439</v>
      </c>
      <c r="E2671" s="472" t="s">
        <v>440</v>
      </c>
      <c r="F2671" s="472" t="s">
        <v>441</v>
      </c>
      <c r="G2671" s="472" t="s">
        <v>442</v>
      </c>
      <c r="H2671" s="806"/>
      <c r="I2671" s="806"/>
      <c r="J2671" s="806"/>
      <c r="K2671" s="472" t="s">
        <v>18</v>
      </c>
      <c r="L2671" s="472" t="s">
        <v>19</v>
      </c>
      <c r="M2671" s="806"/>
      <c r="N2671" s="806"/>
      <c r="O2671" s="806"/>
      <c r="P2671" s="806"/>
      <c r="Q2671" s="806"/>
      <c r="R2671" s="450"/>
    </row>
    <row r="2672" spans="1:18" customFormat="1" ht="26.25" customHeight="1" x14ac:dyDescent="0.25">
      <c r="A2672" s="806"/>
      <c r="B2672" s="806"/>
      <c r="C2672" s="806"/>
      <c r="D2672" s="806"/>
      <c r="E2672" s="806"/>
      <c r="F2672" s="806"/>
      <c r="G2672" s="446" t="s">
        <v>20</v>
      </c>
      <c r="H2672" s="446" t="s">
        <v>37</v>
      </c>
      <c r="I2672" s="446" t="s">
        <v>453</v>
      </c>
      <c r="J2672" s="446" t="s">
        <v>22</v>
      </c>
      <c r="K2672" s="806"/>
      <c r="L2672" s="806"/>
      <c r="M2672" s="806"/>
      <c r="N2672" s="806"/>
      <c r="O2672" s="806"/>
      <c r="P2672" s="806"/>
      <c r="Q2672" s="806"/>
      <c r="R2672" s="450"/>
    </row>
    <row r="2673" spans="1:18" customFormat="1" ht="56.25" customHeight="1" x14ac:dyDescent="0.25">
      <c r="A2673" s="118" t="s">
        <v>1910</v>
      </c>
      <c r="B2673" s="118" t="s">
        <v>1911</v>
      </c>
      <c r="C2673" s="1085" t="s">
        <v>1904</v>
      </c>
      <c r="D2673" s="1085" t="s">
        <v>1912</v>
      </c>
      <c r="E2673" s="1086">
        <v>5</v>
      </c>
      <c r="F2673" s="1086"/>
      <c r="G2673" s="1078" t="s">
        <v>1</v>
      </c>
      <c r="H2673" s="1078" t="s">
        <v>1</v>
      </c>
      <c r="I2673" s="1078" t="s">
        <v>1</v>
      </c>
      <c r="J2673" s="1078" t="s">
        <v>1</v>
      </c>
      <c r="K2673" s="183">
        <f>+SUM(B2678)</f>
        <v>290000000</v>
      </c>
      <c r="L2673" s="1087"/>
      <c r="M2673" s="627"/>
      <c r="N2673" s="627"/>
      <c r="O2673" s="627"/>
      <c r="P2673" s="627"/>
      <c r="Q2673" s="627"/>
      <c r="R2673" s="450"/>
    </row>
    <row r="2674" spans="1:18" customFormat="1" x14ac:dyDescent="0.25">
      <c r="A2674" s="118"/>
      <c r="B2674" s="118"/>
      <c r="C2674" s="1085"/>
      <c r="D2674" s="1085"/>
      <c r="E2674" s="1086"/>
      <c r="F2674" s="1086"/>
      <c r="G2674" s="1078"/>
      <c r="H2674" s="1078"/>
      <c r="I2674" s="1078"/>
      <c r="J2674" s="1078"/>
      <c r="K2674" s="409"/>
      <c r="L2674" s="1093"/>
      <c r="M2674" s="174"/>
      <c r="N2674" s="174"/>
      <c r="O2674" s="174"/>
      <c r="P2674" s="174"/>
      <c r="Q2674" s="174"/>
      <c r="R2674" s="450"/>
    </row>
    <row r="2675" spans="1:18" customFormat="1" x14ac:dyDescent="0.25">
      <c r="A2675" s="1083" t="s">
        <v>500</v>
      </c>
      <c r="B2675" s="1084"/>
      <c r="C2675" s="1084"/>
      <c r="D2675" s="1084"/>
      <c r="E2675" s="1084"/>
      <c r="F2675" s="1084"/>
      <c r="G2675" s="1084"/>
      <c r="H2675" s="1084"/>
      <c r="I2675" s="1084"/>
      <c r="J2675" s="1084"/>
      <c r="K2675" s="1084"/>
      <c r="L2675" s="1033"/>
      <c r="M2675" s="1033"/>
      <c r="N2675" s="1033"/>
      <c r="O2675" s="1033"/>
      <c r="P2675" s="1033"/>
      <c r="Q2675" s="1033"/>
      <c r="R2675" s="450"/>
    </row>
    <row r="2676" spans="1:18" customFormat="1" ht="18" customHeight="1" x14ac:dyDescent="0.25">
      <c r="A2676" s="480" t="s">
        <v>244</v>
      </c>
      <c r="B2676" s="480" t="s">
        <v>447</v>
      </c>
      <c r="C2676" s="1066" t="s">
        <v>29</v>
      </c>
      <c r="D2676" s="806"/>
      <c r="E2676" s="806"/>
      <c r="F2676" s="806"/>
      <c r="G2676" s="1066" t="s">
        <v>1873</v>
      </c>
      <c r="H2676" s="806"/>
      <c r="I2676" s="806"/>
      <c r="J2676" s="806"/>
      <c r="K2676" s="472" t="s">
        <v>449</v>
      </c>
      <c r="L2676" s="1066" t="s">
        <v>501</v>
      </c>
      <c r="M2676" s="806"/>
      <c r="N2676" s="806"/>
      <c r="O2676" s="806"/>
      <c r="P2676" s="806"/>
      <c r="Q2676" s="806"/>
      <c r="R2676" s="1033"/>
    </row>
    <row r="2677" spans="1:18" customFormat="1" ht="55.5" customHeight="1" x14ac:dyDescent="0.25">
      <c r="A2677" s="806"/>
      <c r="B2677" s="806"/>
      <c r="C2677" s="446" t="s">
        <v>451</v>
      </c>
      <c r="D2677" s="446" t="s">
        <v>34</v>
      </c>
      <c r="E2677" s="446" t="s">
        <v>452</v>
      </c>
      <c r="F2677" s="446" t="s">
        <v>36</v>
      </c>
      <c r="G2677" s="446" t="s">
        <v>20</v>
      </c>
      <c r="H2677" s="446" t="s">
        <v>37</v>
      </c>
      <c r="I2677" s="446" t="s">
        <v>453</v>
      </c>
      <c r="J2677" s="446" t="s">
        <v>22</v>
      </c>
      <c r="K2677" s="806"/>
      <c r="L2677" s="91" t="s">
        <v>38</v>
      </c>
      <c r="M2677" s="91" t="s">
        <v>39</v>
      </c>
      <c r="N2677" s="91" t="s">
        <v>40</v>
      </c>
      <c r="O2677" s="91" t="s">
        <v>41</v>
      </c>
      <c r="P2677" s="91" t="s">
        <v>42</v>
      </c>
      <c r="Q2677" s="91" t="s">
        <v>43</v>
      </c>
      <c r="R2677" s="1033"/>
    </row>
    <row r="2678" spans="1:18" customFormat="1" ht="36.75" customHeight="1" x14ac:dyDescent="0.25">
      <c r="A2678" s="1094" t="s">
        <v>1913</v>
      </c>
      <c r="B2678" s="1095">
        <f>+F2678+F2679+F2680+F2681</f>
        <v>290000000</v>
      </c>
      <c r="C2678" s="1040" t="s">
        <v>1914</v>
      </c>
      <c r="D2678" s="820">
        <v>5</v>
      </c>
      <c r="E2678" s="819">
        <v>5000000</v>
      </c>
      <c r="F2678" s="819">
        <f t="shared" ref="F2678:F2681" si="156">+E2678*D2678</f>
        <v>25000000</v>
      </c>
      <c r="G2678" s="1078" t="s">
        <v>1</v>
      </c>
      <c r="H2678" s="1078" t="s">
        <v>1</v>
      </c>
      <c r="I2678" s="1078" t="s">
        <v>1</v>
      </c>
      <c r="J2678" s="1078" t="s">
        <v>1</v>
      </c>
      <c r="K2678" s="1078" t="s">
        <v>1</v>
      </c>
      <c r="L2678" s="820">
        <v>98</v>
      </c>
      <c r="M2678" s="821" t="s">
        <v>1876</v>
      </c>
      <c r="N2678" s="820">
        <v>6</v>
      </c>
      <c r="O2678" s="820">
        <v>1</v>
      </c>
      <c r="P2678" s="820">
        <v>1</v>
      </c>
      <c r="Q2678" s="820">
        <v>1</v>
      </c>
      <c r="R2678" s="450"/>
    </row>
    <row r="2679" spans="1:18" customFormat="1" ht="15.75" customHeight="1" x14ac:dyDescent="0.25">
      <c r="A2679" s="1094"/>
      <c r="B2679" s="1095"/>
      <c r="C2679" s="1040" t="s">
        <v>1915</v>
      </c>
      <c r="D2679" s="820">
        <v>5</v>
      </c>
      <c r="E2679" s="819">
        <v>2000000</v>
      </c>
      <c r="F2679" s="819">
        <f t="shared" si="156"/>
        <v>10000000</v>
      </c>
      <c r="G2679" s="1078" t="s">
        <v>1</v>
      </c>
      <c r="H2679" s="1078" t="s">
        <v>1</v>
      </c>
      <c r="I2679" s="1078" t="s">
        <v>1</v>
      </c>
      <c r="J2679" s="1078" t="s">
        <v>1</v>
      </c>
      <c r="K2679" s="1078" t="s">
        <v>1</v>
      </c>
      <c r="L2679" s="820">
        <v>98</v>
      </c>
      <c r="M2679" s="821" t="s">
        <v>1876</v>
      </c>
      <c r="N2679" s="820">
        <v>6</v>
      </c>
      <c r="O2679" s="820">
        <v>4</v>
      </c>
      <c r="P2679" s="820">
        <v>1</v>
      </c>
      <c r="Q2679" s="820">
        <v>1</v>
      </c>
      <c r="R2679" s="450"/>
    </row>
    <row r="2680" spans="1:18" customFormat="1" ht="15.75" customHeight="1" x14ac:dyDescent="0.25">
      <c r="A2680" s="1094"/>
      <c r="B2680" s="1095"/>
      <c r="C2680" s="1040" t="s">
        <v>1916</v>
      </c>
      <c r="D2680" s="820">
        <v>5</v>
      </c>
      <c r="E2680" s="819">
        <v>11000000</v>
      </c>
      <c r="F2680" s="819">
        <f t="shared" si="156"/>
        <v>55000000</v>
      </c>
      <c r="G2680" s="1078" t="s">
        <v>1</v>
      </c>
      <c r="H2680" s="1078" t="s">
        <v>1</v>
      </c>
      <c r="I2680" s="1078" t="s">
        <v>1</v>
      </c>
      <c r="J2680" s="1078" t="s">
        <v>1</v>
      </c>
      <c r="K2680" s="1078" t="s">
        <v>1</v>
      </c>
      <c r="L2680" s="820">
        <v>98</v>
      </c>
      <c r="M2680" s="821" t="s">
        <v>1876</v>
      </c>
      <c r="N2680" s="820">
        <v>1</v>
      </c>
      <c r="O2680" s="820">
        <v>1</v>
      </c>
      <c r="P2680" s="820">
        <v>2</v>
      </c>
      <c r="Q2680" s="820">
        <v>2</v>
      </c>
      <c r="R2680" s="450"/>
    </row>
    <row r="2681" spans="1:18" customFormat="1" ht="15.75" customHeight="1" x14ac:dyDescent="0.25">
      <c r="A2681" s="1094"/>
      <c r="B2681" s="1095"/>
      <c r="C2681" s="1068" t="s">
        <v>1917</v>
      </c>
      <c r="D2681" s="820">
        <v>5</v>
      </c>
      <c r="E2681" s="819">
        <v>40000000</v>
      </c>
      <c r="F2681" s="819">
        <f t="shared" si="156"/>
        <v>200000000</v>
      </c>
      <c r="G2681" s="1078" t="s">
        <v>1</v>
      </c>
      <c r="H2681" s="1078" t="s">
        <v>1</v>
      </c>
      <c r="I2681" s="1078" t="s">
        <v>1</v>
      </c>
      <c r="J2681" s="1078" t="s">
        <v>1</v>
      </c>
      <c r="K2681" s="1078" t="s">
        <v>1</v>
      </c>
      <c r="L2681" s="820">
        <v>98</v>
      </c>
      <c r="M2681" s="821" t="s">
        <v>1876</v>
      </c>
      <c r="N2681" s="820">
        <v>6</v>
      </c>
      <c r="O2681" s="820">
        <v>9</v>
      </c>
      <c r="P2681" s="820">
        <v>9</v>
      </c>
      <c r="Q2681" s="820">
        <v>1</v>
      </c>
      <c r="R2681" s="450"/>
    </row>
    <row r="2682" spans="1:18" customFormat="1" ht="29.25" customHeight="1" x14ac:dyDescent="0.25">
      <c r="A2682" s="1065" t="s">
        <v>495</v>
      </c>
      <c r="B2682" s="1032"/>
      <c r="C2682" s="1032"/>
      <c r="D2682" s="1032"/>
      <c r="E2682" s="1032"/>
      <c r="F2682" s="1032"/>
      <c r="G2682" s="1032"/>
      <c r="H2682" s="1032"/>
      <c r="I2682" s="1032"/>
      <c r="J2682" s="1032"/>
      <c r="K2682" s="1032"/>
      <c r="L2682" s="1032"/>
      <c r="M2682" s="821"/>
      <c r="N2682" s="1033"/>
      <c r="O2682" s="1033"/>
      <c r="P2682" s="1033"/>
      <c r="Q2682" s="450"/>
      <c r="R2682" s="450"/>
    </row>
    <row r="2683" spans="1:18" customFormat="1" ht="37.5" customHeight="1" x14ac:dyDescent="0.25">
      <c r="A2683" s="472" t="s">
        <v>436</v>
      </c>
      <c r="B2683" s="472" t="s">
        <v>437</v>
      </c>
      <c r="C2683" s="472" t="s">
        <v>438</v>
      </c>
      <c r="D2683" s="472" t="s">
        <v>439</v>
      </c>
      <c r="E2683" s="472" t="s">
        <v>440</v>
      </c>
      <c r="F2683" s="472" t="s">
        <v>441</v>
      </c>
      <c r="G2683" s="472" t="s">
        <v>442</v>
      </c>
      <c r="H2683" s="472"/>
      <c r="I2683" s="472"/>
      <c r="J2683" s="472"/>
      <c r="K2683" s="472" t="s">
        <v>18</v>
      </c>
      <c r="L2683" s="472"/>
      <c r="M2683" s="472" t="s">
        <v>19</v>
      </c>
      <c r="N2683" s="472"/>
      <c r="O2683" s="472"/>
      <c r="P2683" s="472"/>
      <c r="Q2683" s="472"/>
      <c r="R2683" s="1033"/>
    </row>
    <row r="2684" spans="1:18" customFormat="1" ht="34.5" customHeight="1" x14ac:dyDescent="0.25">
      <c r="A2684" s="472"/>
      <c r="B2684" s="472"/>
      <c r="C2684" s="472"/>
      <c r="D2684" s="472"/>
      <c r="E2684" s="472"/>
      <c r="F2684" s="472"/>
      <c r="G2684" s="446" t="s">
        <v>20</v>
      </c>
      <c r="H2684" s="446" t="s">
        <v>37</v>
      </c>
      <c r="I2684" s="446" t="s">
        <v>453</v>
      </c>
      <c r="J2684" s="446" t="s">
        <v>22</v>
      </c>
      <c r="K2684" s="472"/>
      <c r="L2684" s="472"/>
      <c r="M2684" s="472"/>
      <c r="N2684" s="472"/>
      <c r="O2684" s="472"/>
      <c r="P2684" s="472"/>
      <c r="Q2684" s="472"/>
      <c r="R2684" s="1033"/>
    </row>
    <row r="2685" spans="1:18" customFormat="1" ht="66.75" customHeight="1" x14ac:dyDescent="0.25">
      <c r="A2685" s="99" t="s">
        <v>1918</v>
      </c>
      <c r="B2685" s="1040" t="s">
        <v>1919</v>
      </c>
      <c r="C2685" s="118" t="s">
        <v>1920</v>
      </c>
      <c r="D2685" s="118" t="s">
        <v>1889</v>
      </c>
      <c r="E2685" s="128">
        <v>0</v>
      </c>
      <c r="F2685" s="128">
        <v>50</v>
      </c>
      <c r="G2685" s="128" t="s">
        <v>1</v>
      </c>
      <c r="H2685" s="128" t="s">
        <v>1</v>
      </c>
      <c r="I2685" s="128" t="s">
        <v>1</v>
      </c>
      <c r="J2685" s="128" t="s">
        <v>1</v>
      </c>
      <c r="K2685" s="531">
        <f>+SUM(B2689:B2695)</f>
        <v>3007800</v>
      </c>
      <c r="L2685" s="531"/>
      <c r="M2685" s="1043"/>
      <c r="N2685" s="1043"/>
      <c r="O2685" s="1043"/>
      <c r="P2685" s="1043"/>
      <c r="Q2685" s="1043"/>
      <c r="R2685" s="1033"/>
    </row>
    <row r="2686" spans="1:18" customFormat="1" ht="42.75" customHeight="1" x14ac:dyDescent="0.25">
      <c r="A2686" s="1040"/>
      <c r="B2686" s="1040"/>
      <c r="C2686" s="1084"/>
      <c r="D2686" s="1084"/>
      <c r="E2686" s="1084"/>
      <c r="F2686" s="1084"/>
      <c r="G2686" s="1084"/>
      <c r="H2686" s="1084"/>
      <c r="I2686" s="1084"/>
      <c r="J2686" s="1084"/>
      <c r="K2686" s="1084"/>
      <c r="L2686" s="1084"/>
      <c r="M2686" s="1096"/>
      <c r="N2686" s="1096"/>
      <c r="O2686" s="1096"/>
      <c r="P2686" s="1096"/>
      <c r="Q2686" s="1096"/>
      <c r="R2686" s="1033"/>
    </row>
    <row r="2687" spans="1:18" customFormat="1" ht="18" customHeight="1" x14ac:dyDescent="0.25">
      <c r="A2687" s="480" t="s">
        <v>244</v>
      </c>
      <c r="B2687" s="480" t="s">
        <v>447</v>
      </c>
      <c r="C2687" s="1066" t="s">
        <v>29</v>
      </c>
      <c r="D2687" s="806"/>
      <c r="E2687" s="806"/>
      <c r="F2687" s="806"/>
      <c r="G2687" s="1066" t="s">
        <v>1873</v>
      </c>
      <c r="H2687" s="806"/>
      <c r="I2687" s="806"/>
      <c r="J2687" s="806"/>
      <c r="K2687" s="472" t="s">
        <v>449</v>
      </c>
      <c r="L2687" s="1066" t="s">
        <v>501</v>
      </c>
      <c r="M2687" s="806"/>
      <c r="N2687" s="806"/>
      <c r="O2687" s="806"/>
      <c r="P2687" s="806"/>
      <c r="Q2687" s="806"/>
      <c r="R2687" s="1033"/>
    </row>
    <row r="2688" spans="1:18" customFormat="1" ht="55.5" customHeight="1" x14ac:dyDescent="0.25">
      <c r="A2688" s="806"/>
      <c r="B2688" s="806"/>
      <c r="C2688" s="446" t="s">
        <v>451</v>
      </c>
      <c r="D2688" s="446" t="s">
        <v>34</v>
      </c>
      <c r="E2688" s="446" t="s">
        <v>452</v>
      </c>
      <c r="F2688" s="446" t="s">
        <v>36</v>
      </c>
      <c r="G2688" s="446" t="s">
        <v>20</v>
      </c>
      <c r="H2688" s="446" t="s">
        <v>37</v>
      </c>
      <c r="I2688" s="446" t="s">
        <v>453</v>
      </c>
      <c r="J2688" s="446" t="s">
        <v>22</v>
      </c>
      <c r="K2688" s="806"/>
      <c r="L2688" s="91" t="s">
        <v>38</v>
      </c>
      <c r="M2688" s="91" t="s">
        <v>39</v>
      </c>
      <c r="N2688" s="91" t="s">
        <v>40</v>
      </c>
      <c r="O2688" s="91" t="s">
        <v>41</v>
      </c>
      <c r="P2688" s="91" t="s">
        <v>42</v>
      </c>
      <c r="Q2688" s="91" t="s">
        <v>43</v>
      </c>
      <c r="R2688" s="1033"/>
    </row>
    <row r="2689" spans="1:18" s="435" customFormat="1" ht="78" customHeight="1" x14ac:dyDescent="0.25">
      <c r="A2689" s="436" t="s">
        <v>1921</v>
      </c>
      <c r="B2689" s="437">
        <f>+D2689*E2689</f>
        <v>1125000</v>
      </c>
      <c r="C2689" s="438" t="s">
        <v>1922</v>
      </c>
      <c r="D2689" s="439">
        <v>15</v>
      </c>
      <c r="E2689" s="437">
        <v>75000</v>
      </c>
      <c r="F2689" s="437">
        <f>+B2689</f>
        <v>1125000</v>
      </c>
      <c r="G2689" s="440" t="s">
        <v>1</v>
      </c>
      <c r="H2689" s="440" t="s">
        <v>1</v>
      </c>
      <c r="I2689" s="440"/>
      <c r="J2689" s="440"/>
      <c r="K2689" s="441" t="s">
        <v>247</v>
      </c>
      <c r="L2689" s="440">
        <v>98</v>
      </c>
      <c r="M2689" s="442" t="s">
        <v>1876</v>
      </c>
      <c r="N2689" s="440">
        <v>2</v>
      </c>
      <c r="O2689" s="440">
        <v>8</v>
      </c>
      <c r="P2689" s="440">
        <v>7</v>
      </c>
      <c r="Q2689" s="440">
        <v>4</v>
      </c>
      <c r="R2689" s="1097"/>
    </row>
    <row r="2690" spans="1:18" s="435" customFormat="1" ht="76.5" customHeight="1" x14ac:dyDescent="0.25">
      <c r="A2690" s="443" t="s">
        <v>1923</v>
      </c>
      <c r="B2690" s="437">
        <f>+D2690*E2690</f>
        <v>1125000</v>
      </c>
      <c r="C2690" s="438" t="s">
        <v>1924</v>
      </c>
      <c r="D2690" s="439">
        <v>15</v>
      </c>
      <c r="E2690" s="437">
        <v>75000</v>
      </c>
      <c r="F2690" s="437">
        <f>+B2690</f>
        <v>1125000</v>
      </c>
      <c r="G2690" s="440" t="s">
        <v>1</v>
      </c>
      <c r="H2690" s="440" t="s">
        <v>1</v>
      </c>
      <c r="I2690" s="440"/>
      <c r="J2690" s="440"/>
      <c r="K2690" s="441" t="s">
        <v>247</v>
      </c>
      <c r="L2690" s="440">
        <v>98</v>
      </c>
      <c r="M2690" s="442" t="s">
        <v>1876</v>
      </c>
      <c r="N2690" s="440">
        <v>2</v>
      </c>
      <c r="O2690" s="440">
        <v>8</v>
      </c>
      <c r="P2690" s="440">
        <v>7</v>
      </c>
      <c r="Q2690" s="440">
        <v>4</v>
      </c>
      <c r="R2690" s="1097"/>
    </row>
    <row r="2691" spans="1:18" s="435" customFormat="1" ht="42.75" customHeight="1" x14ac:dyDescent="0.25">
      <c r="A2691" s="443" t="s">
        <v>1925</v>
      </c>
      <c r="B2691" s="437"/>
      <c r="C2691" s="438" t="s">
        <v>1926</v>
      </c>
      <c r="D2691" s="439">
        <v>15</v>
      </c>
      <c r="E2691" s="164" t="s">
        <v>1927</v>
      </c>
      <c r="F2691" s="164" t="s">
        <v>1927</v>
      </c>
      <c r="G2691" s="444" t="s">
        <v>1</v>
      </c>
      <c r="H2691" s="444" t="s">
        <v>1</v>
      </c>
      <c r="I2691" s="444"/>
      <c r="J2691" s="444"/>
      <c r="K2691" s="441" t="s">
        <v>247</v>
      </c>
      <c r="L2691" s="440">
        <v>98</v>
      </c>
      <c r="M2691" s="442" t="s">
        <v>1876</v>
      </c>
      <c r="N2691" s="440">
        <v>2</v>
      </c>
      <c r="O2691" s="440">
        <v>8</v>
      </c>
      <c r="P2691" s="440">
        <v>7</v>
      </c>
      <c r="Q2691" s="440">
        <v>4</v>
      </c>
      <c r="R2691" s="1097"/>
    </row>
    <row r="2692" spans="1:18" s="435" customFormat="1" ht="54" customHeight="1" x14ac:dyDescent="0.25">
      <c r="A2692" s="443" t="s">
        <v>1928</v>
      </c>
      <c r="B2692" s="437">
        <f>+E2692*D2692</f>
        <v>750000</v>
      </c>
      <c r="C2692" s="438" t="s">
        <v>1929</v>
      </c>
      <c r="D2692" s="445">
        <v>15</v>
      </c>
      <c r="E2692" s="437">
        <v>50000</v>
      </c>
      <c r="F2692" s="437">
        <f>+B2692</f>
        <v>750000</v>
      </c>
      <c r="G2692" s="444" t="s">
        <v>1</v>
      </c>
      <c r="H2692" s="444"/>
      <c r="I2692" s="444"/>
      <c r="J2692" s="444"/>
      <c r="K2692" s="441" t="s">
        <v>247</v>
      </c>
      <c r="L2692" s="440">
        <v>98</v>
      </c>
      <c r="M2692" s="442" t="s">
        <v>1876</v>
      </c>
      <c r="N2692" s="440">
        <v>2</v>
      </c>
      <c r="O2692" s="440">
        <v>8</v>
      </c>
      <c r="P2692" s="440">
        <v>7</v>
      </c>
      <c r="Q2692" s="440">
        <v>4</v>
      </c>
      <c r="R2692" s="1097"/>
    </row>
    <row r="2693" spans="1:18" s="435" customFormat="1" ht="54" customHeight="1" x14ac:dyDescent="0.25">
      <c r="A2693" s="443" t="s">
        <v>1930</v>
      </c>
      <c r="B2693" s="437">
        <f>1800+1800+2700+1500</f>
        <v>7800</v>
      </c>
      <c r="C2693" s="438" t="s">
        <v>1931</v>
      </c>
      <c r="D2693" s="445">
        <v>15</v>
      </c>
      <c r="E2693" s="437">
        <v>7800</v>
      </c>
      <c r="F2693" s="437">
        <f>+B2693</f>
        <v>7800</v>
      </c>
      <c r="G2693" s="444" t="s">
        <v>1</v>
      </c>
      <c r="H2693" s="444"/>
      <c r="I2693" s="444"/>
      <c r="J2693" s="444"/>
      <c r="K2693" s="441" t="s">
        <v>247</v>
      </c>
      <c r="L2693" s="440">
        <v>98</v>
      </c>
      <c r="M2693" s="442" t="s">
        <v>1876</v>
      </c>
      <c r="N2693" s="440">
        <v>2</v>
      </c>
      <c r="O2693" s="440">
        <v>8</v>
      </c>
      <c r="P2693" s="440">
        <v>7</v>
      </c>
      <c r="Q2693" s="440">
        <v>4</v>
      </c>
      <c r="R2693" s="1097"/>
    </row>
    <row r="2694" spans="1:18" s="435" customFormat="1" ht="54" customHeight="1" x14ac:dyDescent="0.25">
      <c r="A2694" s="443" t="s">
        <v>1932</v>
      </c>
      <c r="B2694" s="437"/>
      <c r="C2694" s="438" t="s">
        <v>1933</v>
      </c>
      <c r="D2694" s="445">
        <v>15</v>
      </c>
      <c r="E2694" s="164" t="s">
        <v>1927</v>
      </c>
      <c r="F2694" s="164" t="s">
        <v>1927</v>
      </c>
      <c r="G2694" s="444" t="s">
        <v>1</v>
      </c>
      <c r="H2694" s="444" t="s">
        <v>1</v>
      </c>
      <c r="I2694" s="444"/>
      <c r="J2694" s="444"/>
      <c r="K2694" s="441" t="s">
        <v>247</v>
      </c>
      <c r="L2694" s="440">
        <v>98</v>
      </c>
      <c r="M2694" s="442" t="s">
        <v>1876</v>
      </c>
      <c r="N2694" s="440">
        <v>2</v>
      </c>
      <c r="O2694" s="440">
        <v>8</v>
      </c>
      <c r="P2694" s="440">
        <v>7</v>
      </c>
      <c r="Q2694" s="440">
        <v>4</v>
      </c>
      <c r="R2694" s="1097"/>
    </row>
    <row r="2695" spans="1:18" s="435" customFormat="1" ht="54" customHeight="1" x14ac:dyDescent="0.25">
      <c r="A2695" s="443" t="s">
        <v>1934</v>
      </c>
      <c r="B2695" s="437"/>
      <c r="C2695" s="438" t="s">
        <v>1935</v>
      </c>
      <c r="D2695" s="445">
        <v>15</v>
      </c>
      <c r="E2695" s="164" t="s">
        <v>1927</v>
      </c>
      <c r="F2695" s="164" t="s">
        <v>1927</v>
      </c>
      <c r="G2695" s="444" t="s">
        <v>1</v>
      </c>
      <c r="H2695" s="444" t="s">
        <v>1</v>
      </c>
      <c r="I2695" s="444"/>
      <c r="J2695" s="444"/>
      <c r="K2695" s="441" t="s">
        <v>247</v>
      </c>
      <c r="L2695" s="440">
        <v>98</v>
      </c>
      <c r="M2695" s="442" t="s">
        <v>1876</v>
      </c>
      <c r="N2695" s="440">
        <v>2</v>
      </c>
      <c r="O2695" s="440">
        <v>8</v>
      </c>
      <c r="P2695" s="440">
        <v>7</v>
      </c>
      <c r="Q2695" s="440">
        <v>4</v>
      </c>
      <c r="R2695" s="1097"/>
    </row>
    <row r="2696" spans="1:18" s="435" customFormat="1" x14ac:dyDescent="0.25">
      <c r="A2696" s="443"/>
      <c r="B2696" s="437"/>
      <c r="C2696" s="438"/>
      <c r="D2696" s="445"/>
      <c r="E2696" s="437"/>
      <c r="F2696" s="437"/>
      <c r="G2696" s="444"/>
      <c r="H2696" s="444"/>
      <c r="I2696" s="444"/>
      <c r="J2696" s="444"/>
      <c r="K2696" s="441"/>
      <c r="L2696" s="440"/>
      <c r="M2696" s="442"/>
      <c r="N2696" s="440"/>
      <c r="O2696" s="440"/>
      <c r="P2696" s="440"/>
      <c r="Q2696" s="440"/>
      <c r="R2696" s="1097"/>
    </row>
    <row r="2697" spans="1:18" customFormat="1" ht="29.25" customHeight="1" x14ac:dyDescent="0.25">
      <c r="A2697" s="1065" t="s">
        <v>495</v>
      </c>
      <c r="B2697" s="1032"/>
      <c r="C2697" s="1032"/>
      <c r="D2697" s="1032"/>
      <c r="E2697" s="1032"/>
      <c r="F2697" s="1032"/>
      <c r="G2697" s="1032"/>
      <c r="H2697" s="1032"/>
      <c r="I2697" s="1032"/>
      <c r="J2697" s="1032"/>
      <c r="K2697" s="1032"/>
      <c r="L2697" s="1032"/>
      <c r="M2697" s="821"/>
      <c r="N2697" s="1033"/>
      <c r="O2697" s="1033"/>
      <c r="P2697" s="1033"/>
      <c r="Q2697" s="450"/>
      <c r="R2697" s="450"/>
    </row>
    <row r="2698" spans="1:18" customFormat="1" ht="15.75" customHeight="1" x14ac:dyDescent="0.25">
      <c r="A2698" s="472" t="s">
        <v>436</v>
      </c>
      <c r="B2698" s="472" t="s">
        <v>437</v>
      </c>
      <c r="C2698" s="472" t="s">
        <v>438</v>
      </c>
      <c r="D2698" s="472" t="s">
        <v>439</v>
      </c>
      <c r="E2698" s="472" t="s">
        <v>440</v>
      </c>
      <c r="F2698" s="472" t="s">
        <v>441</v>
      </c>
      <c r="G2698" s="472" t="s">
        <v>442</v>
      </c>
      <c r="H2698" s="472"/>
      <c r="I2698" s="472"/>
      <c r="J2698" s="472"/>
      <c r="K2698" s="472" t="s">
        <v>18</v>
      </c>
      <c r="L2698" s="472" t="s">
        <v>19</v>
      </c>
      <c r="M2698" s="472"/>
      <c r="N2698" s="472"/>
      <c r="O2698" s="472"/>
      <c r="P2698" s="472"/>
      <c r="Q2698" s="472"/>
      <c r="R2698" s="1033"/>
    </row>
    <row r="2699" spans="1:18" customFormat="1" ht="34.5" customHeight="1" x14ac:dyDescent="0.25">
      <c r="A2699" s="472"/>
      <c r="B2699" s="472"/>
      <c r="C2699" s="472"/>
      <c r="D2699" s="472"/>
      <c r="E2699" s="472"/>
      <c r="F2699" s="472"/>
      <c r="G2699" s="446" t="s">
        <v>20</v>
      </c>
      <c r="H2699" s="446" t="s">
        <v>37</v>
      </c>
      <c r="I2699" s="446" t="s">
        <v>453</v>
      </c>
      <c r="J2699" s="446" t="s">
        <v>22</v>
      </c>
      <c r="K2699" s="472"/>
      <c r="L2699" s="472"/>
      <c r="M2699" s="472"/>
      <c r="N2699" s="472"/>
      <c r="O2699" s="472"/>
      <c r="P2699" s="472"/>
      <c r="Q2699" s="472"/>
      <c r="R2699" s="1033"/>
    </row>
    <row r="2700" spans="1:18" customFormat="1" ht="122.25" customHeight="1" x14ac:dyDescent="0.25">
      <c r="A2700" s="99" t="s">
        <v>1936</v>
      </c>
      <c r="B2700" s="99" t="s">
        <v>1937</v>
      </c>
      <c r="C2700" s="447"/>
      <c r="D2700" s="447"/>
      <c r="E2700" s="128">
        <v>1</v>
      </c>
      <c r="F2700" s="128">
        <v>1</v>
      </c>
      <c r="G2700" s="444" t="s">
        <v>1</v>
      </c>
      <c r="H2700" s="444" t="s">
        <v>1</v>
      </c>
      <c r="I2700" s="444" t="s">
        <v>1</v>
      </c>
      <c r="J2700" s="444" t="s">
        <v>1</v>
      </c>
      <c r="K2700" s="448">
        <f>+SUM(F2705)</f>
        <v>0</v>
      </c>
      <c r="L2700" s="1098"/>
      <c r="M2700" s="1098"/>
      <c r="N2700" s="1098"/>
      <c r="O2700" s="1098"/>
      <c r="P2700" s="1098"/>
      <c r="Q2700" s="1098"/>
      <c r="R2700" s="1033"/>
    </row>
    <row r="2701" spans="1:18" customFormat="1" x14ac:dyDescent="0.25">
      <c r="A2701" s="99"/>
      <c r="B2701" s="99"/>
      <c r="C2701" s="447"/>
      <c r="D2701" s="447"/>
      <c r="E2701" s="447"/>
      <c r="F2701" s="447"/>
      <c r="G2701" s="444"/>
      <c r="H2701" s="444"/>
      <c r="I2701" s="444"/>
      <c r="J2701" s="444"/>
      <c r="K2701" s="450"/>
      <c r="L2701" s="447"/>
      <c r="M2701" s="1033"/>
      <c r="N2701" s="1033"/>
      <c r="O2701" s="1033"/>
      <c r="P2701" s="1033"/>
      <c r="Q2701" s="1033"/>
      <c r="R2701" s="1033"/>
    </row>
    <row r="2702" spans="1:18" customFormat="1" x14ac:dyDescent="0.25">
      <c r="A2702" s="1065" t="s">
        <v>165</v>
      </c>
      <c r="B2702" s="99"/>
      <c r="C2702" s="447"/>
      <c r="D2702" s="447"/>
      <c r="E2702" s="447"/>
      <c r="F2702" s="447"/>
      <c r="G2702" s="444"/>
      <c r="H2702" s="444"/>
      <c r="I2702" s="444"/>
      <c r="J2702" s="444"/>
      <c r="K2702" s="450"/>
      <c r="L2702" s="447"/>
      <c r="M2702" s="1033"/>
      <c r="N2702" s="1033"/>
      <c r="O2702" s="1033"/>
      <c r="P2702" s="1033"/>
      <c r="Q2702" s="1033"/>
      <c r="R2702" s="1033"/>
    </row>
    <row r="2703" spans="1:18" customFormat="1" ht="18" customHeight="1" x14ac:dyDescent="0.25">
      <c r="A2703" s="480" t="s">
        <v>244</v>
      </c>
      <c r="B2703" s="480" t="s">
        <v>447</v>
      </c>
      <c r="C2703" s="1066" t="s">
        <v>29</v>
      </c>
      <c r="D2703" s="806"/>
      <c r="E2703" s="806"/>
      <c r="F2703" s="806"/>
      <c r="G2703" s="1066" t="s">
        <v>1873</v>
      </c>
      <c r="H2703" s="806"/>
      <c r="I2703" s="806"/>
      <c r="J2703" s="806"/>
      <c r="K2703" s="472" t="s">
        <v>449</v>
      </c>
      <c r="L2703" s="1066" t="s">
        <v>501</v>
      </c>
      <c r="M2703" s="806"/>
      <c r="N2703" s="806"/>
      <c r="O2703" s="806"/>
      <c r="P2703" s="806"/>
      <c r="Q2703" s="806"/>
      <c r="R2703" s="1033"/>
    </row>
    <row r="2704" spans="1:18" customFormat="1" ht="55.5" customHeight="1" x14ac:dyDescent="0.25">
      <c r="A2704" s="806"/>
      <c r="B2704" s="806"/>
      <c r="C2704" s="446" t="s">
        <v>451</v>
      </c>
      <c r="D2704" s="446" t="s">
        <v>34</v>
      </c>
      <c r="E2704" s="446" t="s">
        <v>452</v>
      </c>
      <c r="F2704" s="446" t="s">
        <v>36</v>
      </c>
      <c r="G2704" s="446" t="s">
        <v>20</v>
      </c>
      <c r="H2704" s="446" t="s">
        <v>37</v>
      </c>
      <c r="I2704" s="446" t="s">
        <v>453</v>
      </c>
      <c r="J2704" s="446" t="s">
        <v>22</v>
      </c>
      <c r="K2704" s="806"/>
      <c r="L2704" s="91" t="s">
        <v>38</v>
      </c>
      <c r="M2704" s="91" t="s">
        <v>39</v>
      </c>
      <c r="N2704" s="91" t="s">
        <v>40</v>
      </c>
      <c r="O2704" s="91" t="s">
        <v>41</v>
      </c>
      <c r="P2704" s="91" t="s">
        <v>42</v>
      </c>
      <c r="Q2704" s="91" t="s">
        <v>43</v>
      </c>
      <c r="R2704" s="1033"/>
    </row>
    <row r="2705" spans="1:18" customFormat="1" ht="122.25" customHeight="1" x14ac:dyDescent="0.25">
      <c r="A2705" s="99" t="s">
        <v>1938</v>
      </c>
      <c r="B2705" s="449">
        <f>+F2705</f>
        <v>0</v>
      </c>
      <c r="C2705" s="118" t="s">
        <v>1939</v>
      </c>
      <c r="D2705" s="128">
        <v>2</v>
      </c>
      <c r="E2705" s="447"/>
      <c r="F2705" s="128">
        <f>+D2705*E2705</f>
        <v>0</v>
      </c>
      <c r="G2705" s="444" t="s">
        <v>1</v>
      </c>
      <c r="H2705" s="447"/>
      <c r="I2705" s="447"/>
      <c r="J2705" s="447"/>
      <c r="K2705" s="450"/>
      <c r="L2705" s="128">
        <v>98</v>
      </c>
      <c r="M2705" s="268" t="s">
        <v>1876</v>
      </c>
      <c r="N2705" s="448">
        <v>6</v>
      </c>
      <c r="O2705" s="448">
        <v>8</v>
      </c>
      <c r="P2705" s="448">
        <v>3</v>
      </c>
      <c r="Q2705" s="448">
        <v>1</v>
      </c>
      <c r="R2705" s="1033"/>
    </row>
    <row r="2706" spans="1:18" ht="24.95" customHeight="1" x14ac:dyDescent="0.25">
      <c r="A2706" s="749" t="s">
        <v>3</v>
      </c>
      <c r="B2706" s="749" t="s">
        <v>0</v>
      </c>
      <c r="C2706" s="749"/>
      <c r="D2706" s="749"/>
      <c r="E2706" s="202"/>
      <c r="F2706" s="202"/>
      <c r="G2706" s="202"/>
      <c r="H2706" s="202"/>
      <c r="I2706" s="202"/>
      <c r="J2706" s="202"/>
      <c r="K2706" s="202"/>
      <c r="L2706" s="202"/>
      <c r="M2706" s="202"/>
      <c r="N2706" s="202"/>
      <c r="O2706" s="202"/>
      <c r="P2706" s="202"/>
      <c r="Q2706" s="202"/>
      <c r="R2706" s="202"/>
    </row>
    <row r="2707" spans="1:18" ht="24.95" customHeight="1" x14ac:dyDescent="0.25">
      <c r="A2707" s="749" t="s">
        <v>3</v>
      </c>
      <c r="B2707" s="784" t="s">
        <v>4</v>
      </c>
      <c r="C2707" s="785"/>
      <c r="D2707" s="749"/>
      <c r="E2707" s="202"/>
      <c r="F2707" s="202"/>
      <c r="G2707" s="202"/>
      <c r="H2707" s="202"/>
      <c r="I2707" s="202"/>
      <c r="J2707" s="202"/>
      <c r="K2707" s="202"/>
      <c r="L2707" s="202"/>
      <c r="M2707" s="202"/>
      <c r="N2707" s="202"/>
      <c r="O2707" s="202"/>
      <c r="P2707" s="202"/>
      <c r="Q2707" s="202"/>
      <c r="R2707" s="202"/>
    </row>
    <row r="2708" spans="1:18" ht="24.95" customHeight="1" x14ac:dyDescent="0.25">
      <c r="A2708" s="749" t="s">
        <v>5</v>
      </c>
      <c r="B2708" s="756" t="s">
        <v>6</v>
      </c>
      <c r="C2708" s="756"/>
      <c r="D2708" s="749"/>
      <c r="E2708" s="202"/>
      <c r="F2708" s="202"/>
      <c r="G2708" s="202"/>
      <c r="H2708" s="202"/>
      <c r="I2708" s="202"/>
      <c r="J2708" s="202"/>
      <c r="K2708" s="202"/>
      <c r="L2708" s="202"/>
      <c r="M2708" s="202"/>
      <c r="N2708" s="202"/>
      <c r="O2708" s="202"/>
      <c r="P2708" s="202"/>
      <c r="Q2708" s="202"/>
      <c r="R2708" s="202"/>
    </row>
    <row r="2709" spans="1:18" ht="24.95" customHeight="1" x14ac:dyDescent="0.25">
      <c r="A2709" s="749" t="s">
        <v>7</v>
      </c>
      <c r="B2709" s="756" t="s">
        <v>8</v>
      </c>
      <c r="C2709" s="749"/>
      <c r="D2709" s="749"/>
      <c r="E2709" s="202"/>
      <c r="F2709" s="202"/>
      <c r="G2709" s="202"/>
      <c r="H2709" s="202"/>
      <c r="I2709" s="202"/>
      <c r="J2709" s="202"/>
      <c r="K2709" s="202"/>
      <c r="L2709" s="202"/>
      <c r="M2709" s="202"/>
      <c r="N2709" s="202"/>
      <c r="O2709" s="202"/>
      <c r="P2709" s="202"/>
      <c r="Q2709" s="202"/>
      <c r="R2709" s="202"/>
    </row>
    <row r="2710" spans="1:18" ht="35.1" customHeight="1" x14ac:dyDescent="0.25">
      <c r="A2710" s="756" t="s">
        <v>9</v>
      </c>
      <c r="B2710" s="546" t="s">
        <v>1940</v>
      </c>
      <c r="C2710" s="546"/>
      <c r="D2710" s="546"/>
      <c r="E2710" s="202"/>
      <c r="F2710" s="202"/>
      <c r="G2710" s="202"/>
      <c r="H2710" s="202"/>
      <c r="I2710" s="202"/>
      <c r="J2710" s="202"/>
      <c r="K2710" s="202"/>
      <c r="L2710" s="202"/>
      <c r="M2710" s="202"/>
      <c r="N2710" s="202"/>
      <c r="O2710" s="202"/>
      <c r="P2710" s="202"/>
      <c r="Q2710" s="202"/>
      <c r="R2710" s="202"/>
    </row>
    <row r="2711" spans="1:18" ht="52.5" customHeight="1" x14ac:dyDescent="0.25">
      <c r="A2711" s="756" t="s">
        <v>1941</v>
      </c>
      <c r="B2711" s="546" t="s">
        <v>157</v>
      </c>
      <c r="C2711" s="546"/>
      <c r="D2711" s="546"/>
      <c r="E2711" s="403"/>
      <c r="F2711" s="403"/>
      <c r="G2711" s="403"/>
      <c r="H2711" s="403"/>
      <c r="I2711" s="403"/>
      <c r="J2711" s="403"/>
      <c r="K2711" s="403"/>
      <c r="L2711" s="403"/>
      <c r="M2711" s="403"/>
      <c r="N2711" s="403"/>
      <c r="O2711" s="403"/>
      <c r="P2711" s="403"/>
      <c r="Q2711" s="403"/>
      <c r="R2711" s="403"/>
    </row>
    <row r="2712" spans="1:18" ht="22.5" customHeight="1" x14ac:dyDescent="0.25">
      <c r="A2712" s="754" t="s">
        <v>1942</v>
      </c>
      <c r="B2712" s="754"/>
      <c r="C2712" s="754"/>
      <c r="D2712" s="754"/>
      <c r="E2712" s="403"/>
      <c r="F2712" s="403"/>
      <c r="G2712" s="403"/>
      <c r="H2712" s="403"/>
      <c r="I2712" s="403"/>
      <c r="J2712" s="756"/>
      <c r="K2712" s="756"/>
      <c r="L2712" s="202"/>
      <c r="M2712" s="403"/>
      <c r="N2712" s="403"/>
      <c r="O2712" s="403"/>
      <c r="P2712" s="403"/>
      <c r="Q2712" s="403"/>
      <c r="R2712" s="403"/>
    </row>
    <row r="2713" spans="1:18" ht="24.95" customHeight="1" x14ac:dyDescent="0.25">
      <c r="A2713" s="755" t="s">
        <v>1943</v>
      </c>
      <c r="B2713" s="755"/>
      <c r="C2713" s="755"/>
      <c r="D2713" s="403"/>
      <c r="E2713" s="403"/>
      <c r="F2713" s="403"/>
      <c r="G2713" s="403"/>
      <c r="H2713" s="403"/>
      <c r="I2713" s="403"/>
      <c r="J2713" s="756"/>
      <c r="K2713" s="756"/>
      <c r="L2713" s="756"/>
      <c r="M2713" s="403"/>
      <c r="N2713" s="403"/>
      <c r="O2713" s="403"/>
      <c r="P2713" s="403"/>
      <c r="Q2713" s="403"/>
      <c r="R2713" s="403"/>
    </row>
    <row r="2714" spans="1:18" ht="24.95" customHeight="1" x14ac:dyDescent="0.25">
      <c r="A2714" s="755"/>
      <c r="B2714" s="755"/>
      <c r="C2714" s="755"/>
      <c r="D2714" s="403"/>
      <c r="E2714" s="403"/>
      <c r="F2714" s="403"/>
      <c r="G2714" s="403"/>
      <c r="H2714" s="403"/>
      <c r="I2714" s="403"/>
      <c r="J2714" s="756"/>
      <c r="K2714" s="1012" t="s">
        <v>102</v>
      </c>
      <c r="L2714" s="843">
        <f>+SUM(L2718,L2733,L2742)</f>
        <v>536900</v>
      </c>
      <c r="M2714" s="403"/>
      <c r="N2714" s="403"/>
      <c r="O2714" s="403"/>
      <c r="P2714" s="403"/>
      <c r="Q2714" s="403"/>
      <c r="R2714" s="403"/>
    </row>
    <row r="2715" spans="1:18" x14ac:dyDescent="0.25">
      <c r="A2715" s="827" t="s">
        <v>11</v>
      </c>
      <c r="B2715" s="827"/>
      <c r="C2715" s="827"/>
      <c r="D2715" s="827"/>
      <c r="E2715" s="827"/>
      <c r="F2715" s="827"/>
      <c r="G2715" s="827"/>
      <c r="H2715" s="827"/>
      <c r="I2715" s="827"/>
      <c r="J2715" s="827"/>
      <c r="K2715" s="827"/>
      <c r="L2715" s="827"/>
      <c r="M2715" s="827"/>
      <c r="N2715" s="827"/>
      <c r="O2715" s="827"/>
      <c r="P2715" s="827"/>
      <c r="Q2715" s="827"/>
      <c r="R2715" s="827"/>
    </row>
    <row r="2716" spans="1:18" s="3" customFormat="1" x14ac:dyDescent="0.25">
      <c r="A2716" s="463" t="s">
        <v>121</v>
      </c>
      <c r="B2716" s="463" t="s">
        <v>12</v>
      </c>
      <c r="C2716" s="463"/>
      <c r="D2716" s="464" t="s">
        <v>13</v>
      </c>
      <c r="E2716" s="464" t="s">
        <v>14</v>
      </c>
      <c r="F2716" s="464" t="s">
        <v>15</v>
      </c>
      <c r="G2716" s="464" t="s">
        <v>16</v>
      </c>
      <c r="H2716" s="464" t="s">
        <v>17</v>
      </c>
      <c r="I2716" s="464"/>
      <c r="J2716" s="464"/>
      <c r="K2716" s="464"/>
      <c r="L2716" s="463" t="s">
        <v>18</v>
      </c>
      <c r="M2716" s="463" t="s">
        <v>19</v>
      </c>
      <c r="N2716" s="463"/>
      <c r="O2716" s="463"/>
      <c r="P2716" s="463"/>
      <c r="Q2716" s="463"/>
      <c r="R2716" s="463"/>
    </row>
    <row r="2717" spans="1:18" s="3" customFormat="1" x14ac:dyDescent="0.25">
      <c r="A2717" s="463"/>
      <c r="B2717" s="463"/>
      <c r="C2717" s="463"/>
      <c r="D2717" s="464"/>
      <c r="E2717" s="464"/>
      <c r="F2717" s="464"/>
      <c r="G2717" s="464"/>
      <c r="H2717" s="90" t="s">
        <v>20</v>
      </c>
      <c r="I2717" s="90" t="s">
        <v>37</v>
      </c>
      <c r="J2717" s="90" t="s">
        <v>21</v>
      </c>
      <c r="K2717" s="90" t="s">
        <v>22</v>
      </c>
      <c r="L2717" s="463"/>
      <c r="M2717" s="463"/>
      <c r="N2717" s="463"/>
      <c r="O2717" s="463"/>
      <c r="P2717" s="463"/>
      <c r="Q2717" s="463"/>
      <c r="R2717" s="463"/>
    </row>
    <row r="2718" spans="1:18" ht="278.25" customHeight="1" x14ac:dyDescent="0.25">
      <c r="A2718" s="119" t="s">
        <v>1944</v>
      </c>
      <c r="B2718" s="466" t="s">
        <v>1945</v>
      </c>
      <c r="C2718" s="466"/>
      <c r="D2718" s="94" t="s">
        <v>1946</v>
      </c>
      <c r="E2718" s="124" t="s">
        <v>1947</v>
      </c>
      <c r="F2718" s="94">
        <v>0</v>
      </c>
      <c r="G2718" s="94"/>
      <c r="H2718" s="242">
        <v>2</v>
      </c>
      <c r="I2718" s="242">
        <v>4</v>
      </c>
      <c r="J2718" s="242">
        <v>3</v>
      </c>
      <c r="K2718" s="94">
        <v>3</v>
      </c>
      <c r="L2718" s="253">
        <f>+SUM(C2723:C2728)</f>
        <v>432900</v>
      </c>
      <c r="M2718" s="462"/>
      <c r="N2718" s="462"/>
      <c r="O2718" s="462"/>
      <c r="P2718" s="462"/>
      <c r="Q2718" s="462"/>
      <c r="R2718" s="462"/>
    </row>
    <row r="2719" spans="1:18" x14ac:dyDescent="0.25">
      <c r="A2719" s="119"/>
      <c r="B2719" s="255"/>
      <c r="C2719" s="255"/>
      <c r="D2719" s="94"/>
      <c r="E2719" s="124"/>
      <c r="F2719" s="94"/>
      <c r="G2719" s="94"/>
      <c r="H2719" s="242"/>
      <c r="I2719" s="242"/>
      <c r="J2719" s="242"/>
      <c r="K2719" s="94"/>
      <c r="L2719" s="1099"/>
      <c r="M2719" s="149"/>
      <c r="N2719" s="149"/>
      <c r="O2719" s="149"/>
      <c r="P2719" s="149"/>
      <c r="Q2719" s="149"/>
      <c r="R2719" s="149"/>
    </row>
    <row r="2720" spans="1:18" x14ac:dyDescent="0.25">
      <c r="A2720" s="831" t="s">
        <v>165</v>
      </c>
      <c r="B2720" s="402"/>
      <c r="C2720" s="402"/>
      <c r="D2720" s="402"/>
      <c r="E2720" s="402"/>
      <c r="F2720" s="402"/>
      <c r="G2720" s="402"/>
      <c r="H2720" s="402"/>
      <c r="I2720" s="402"/>
      <c r="J2720" s="402"/>
      <c r="K2720" s="402"/>
      <c r="L2720" s="402"/>
      <c r="M2720" s="402"/>
      <c r="N2720" s="402"/>
      <c r="O2720" s="402"/>
      <c r="P2720" s="402"/>
      <c r="Q2720" s="402"/>
      <c r="R2720" s="402"/>
    </row>
    <row r="2721" spans="1:18" s="3" customFormat="1" x14ac:dyDescent="0.25">
      <c r="A2721" s="463" t="s">
        <v>27</v>
      </c>
      <c r="B2721" s="463"/>
      <c r="C2721" s="464" t="s">
        <v>28</v>
      </c>
      <c r="D2721" s="464" t="s">
        <v>29</v>
      </c>
      <c r="E2721" s="464"/>
      <c r="F2721" s="464"/>
      <c r="G2721" s="464"/>
      <c r="H2721" s="464" t="s">
        <v>30</v>
      </c>
      <c r="I2721" s="464"/>
      <c r="J2721" s="464"/>
      <c r="K2721" s="464"/>
      <c r="L2721" s="463" t="s">
        <v>31</v>
      </c>
      <c r="M2721" s="464" t="s">
        <v>32</v>
      </c>
      <c r="N2721" s="464"/>
      <c r="O2721" s="464"/>
      <c r="P2721" s="464"/>
      <c r="Q2721" s="464"/>
      <c r="R2721" s="464"/>
    </row>
    <row r="2722" spans="1:18" s="3" customFormat="1" ht="56.25" customHeight="1" x14ac:dyDescent="0.25">
      <c r="A2722" s="463"/>
      <c r="B2722" s="463"/>
      <c r="C2722" s="464"/>
      <c r="D2722" s="90" t="s">
        <v>33</v>
      </c>
      <c r="E2722" s="90" t="s">
        <v>34</v>
      </c>
      <c r="F2722" s="90" t="s">
        <v>35</v>
      </c>
      <c r="G2722" s="90" t="s">
        <v>36</v>
      </c>
      <c r="H2722" s="90" t="s">
        <v>20</v>
      </c>
      <c r="I2722" s="90" t="s">
        <v>37</v>
      </c>
      <c r="J2722" s="90" t="s">
        <v>21</v>
      </c>
      <c r="K2722" s="90" t="s">
        <v>22</v>
      </c>
      <c r="L2722" s="463"/>
      <c r="M2722" s="140" t="s">
        <v>38</v>
      </c>
      <c r="N2722" s="140" t="s">
        <v>39</v>
      </c>
      <c r="O2722" s="140" t="s">
        <v>40</v>
      </c>
      <c r="P2722" s="140" t="s">
        <v>41</v>
      </c>
      <c r="Q2722" s="140" t="s">
        <v>42</v>
      </c>
      <c r="R2722" s="140" t="s">
        <v>43</v>
      </c>
    </row>
    <row r="2723" spans="1:18" ht="76.5" customHeight="1" x14ac:dyDescent="0.25">
      <c r="A2723" s="469" t="s">
        <v>1948</v>
      </c>
      <c r="B2723" s="469"/>
      <c r="C2723" s="120"/>
      <c r="D2723" s="94" t="s">
        <v>139</v>
      </c>
      <c r="E2723" s="94">
        <v>4</v>
      </c>
      <c r="F2723" s="354">
        <v>0</v>
      </c>
      <c r="G2723" s="354">
        <v>0</v>
      </c>
      <c r="H2723" s="94" t="s">
        <v>1</v>
      </c>
      <c r="I2723" s="94" t="s">
        <v>1</v>
      </c>
      <c r="J2723" s="94" t="s">
        <v>1</v>
      </c>
      <c r="K2723" s="94" t="s">
        <v>1</v>
      </c>
      <c r="L2723" s="94" t="s">
        <v>247</v>
      </c>
      <c r="M2723" s="250" t="s">
        <v>124</v>
      </c>
      <c r="N2723" s="341" t="s">
        <v>125</v>
      </c>
      <c r="O2723" s="94">
        <v>2</v>
      </c>
      <c r="P2723" s="94">
        <v>2</v>
      </c>
      <c r="Q2723" s="94">
        <v>1</v>
      </c>
      <c r="R2723" s="94">
        <v>1</v>
      </c>
    </row>
    <row r="2724" spans="1:18" ht="38.25" customHeight="1" x14ac:dyDescent="0.25">
      <c r="A2724" s="467" t="s">
        <v>1949</v>
      </c>
      <c r="B2724" s="467"/>
      <c r="C2724" s="120">
        <f>+G2724</f>
        <v>432900</v>
      </c>
      <c r="D2724" s="94" t="s">
        <v>139</v>
      </c>
      <c r="E2724" s="94">
        <v>4</v>
      </c>
      <c r="F2724" s="354">
        <v>108225</v>
      </c>
      <c r="G2724" s="354">
        <v>432900</v>
      </c>
      <c r="H2724" s="94" t="s">
        <v>1</v>
      </c>
      <c r="I2724" s="94" t="s">
        <v>1</v>
      </c>
      <c r="J2724" s="94" t="s">
        <v>1</v>
      </c>
      <c r="K2724" s="94" t="s">
        <v>1</v>
      </c>
      <c r="L2724" s="94" t="s">
        <v>247</v>
      </c>
      <c r="M2724" s="250" t="s">
        <v>124</v>
      </c>
      <c r="N2724" s="341" t="s">
        <v>125</v>
      </c>
      <c r="O2724" s="94">
        <v>2</v>
      </c>
      <c r="P2724" s="94">
        <v>2</v>
      </c>
      <c r="Q2724" s="94">
        <v>1</v>
      </c>
      <c r="R2724" s="94">
        <v>1</v>
      </c>
    </row>
    <row r="2725" spans="1:18" ht="25.5" customHeight="1" x14ac:dyDescent="0.25">
      <c r="A2725" s="467" t="s">
        <v>1950</v>
      </c>
      <c r="B2725" s="467"/>
      <c r="C2725" s="120"/>
      <c r="D2725" s="94" t="s">
        <v>1951</v>
      </c>
      <c r="E2725" s="94">
        <v>1</v>
      </c>
      <c r="F2725" s="354">
        <v>0</v>
      </c>
      <c r="G2725" s="96">
        <f>+F2725*E2725</f>
        <v>0</v>
      </c>
      <c r="H2725" s="290"/>
      <c r="I2725" s="163" t="s">
        <v>1</v>
      </c>
      <c r="J2725" s="94"/>
      <c r="K2725" s="94"/>
      <c r="L2725" s="94" t="s">
        <v>247</v>
      </c>
      <c r="M2725" s="250" t="s">
        <v>124</v>
      </c>
      <c r="N2725" s="341" t="s">
        <v>125</v>
      </c>
      <c r="O2725" s="94"/>
      <c r="P2725" s="94"/>
      <c r="Q2725" s="94"/>
      <c r="R2725" s="94"/>
    </row>
    <row r="2726" spans="1:18" ht="37.5" customHeight="1" x14ac:dyDescent="0.25">
      <c r="A2726" s="467" t="s">
        <v>1952</v>
      </c>
      <c r="B2726" s="467"/>
      <c r="C2726" s="120"/>
      <c r="D2726" s="94" t="s">
        <v>1953</v>
      </c>
      <c r="E2726" s="94">
        <v>1</v>
      </c>
      <c r="F2726" s="354">
        <v>0</v>
      </c>
      <c r="G2726" s="96">
        <f t="shared" ref="G2726:G2728" si="157">+F2726*E2726</f>
        <v>0</v>
      </c>
      <c r="H2726" s="290"/>
      <c r="I2726" s="163"/>
      <c r="J2726" s="94" t="s">
        <v>1</v>
      </c>
      <c r="K2726" s="94"/>
      <c r="L2726" s="94" t="s">
        <v>247</v>
      </c>
      <c r="M2726" s="250" t="s">
        <v>124</v>
      </c>
      <c r="N2726" s="341" t="s">
        <v>125</v>
      </c>
      <c r="O2726" s="94">
        <v>2</v>
      </c>
      <c r="P2726" s="94">
        <v>2</v>
      </c>
      <c r="Q2726" s="94">
        <v>1</v>
      </c>
      <c r="R2726" s="94">
        <v>1</v>
      </c>
    </row>
    <row r="2727" spans="1:18" ht="40.5" customHeight="1" x14ac:dyDescent="0.25">
      <c r="A2727" s="467" t="s">
        <v>1954</v>
      </c>
      <c r="B2727" s="467"/>
      <c r="C2727" s="120"/>
      <c r="D2727" s="94" t="s">
        <v>139</v>
      </c>
      <c r="E2727" s="94">
        <v>1</v>
      </c>
      <c r="F2727" s="354">
        <v>0</v>
      </c>
      <c r="G2727" s="96">
        <f t="shared" si="157"/>
        <v>0</v>
      </c>
      <c r="H2727" s="290"/>
      <c r="I2727" s="163" t="s">
        <v>1</v>
      </c>
      <c r="J2727" s="94"/>
      <c r="K2727" s="94"/>
      <c r="L2727" s="94" t="s">
        <v>247</v>
      </c>
      <c r="M2727" s="250" t="s">
        <v>124</v>
      </c>
      <c r="N2727" s="341" t="s">
        <v>125</v>
      </c>
      <c r="O2727" s="94">
        <v>2</v>
      </c>
      <c r="P2727" s="94">
        <v>2</v>
      </c>
      <c r="Q2727" s="94">
        <v>1</v>
      </c>
      <c r="R2727" s="94">
        <v>1</v>
      </c>
    </row>
    <row r="2728" spans="1:18" ht="37.5" customHeight="1" x14ac:dyDescent="0.25">
      <c r="A2728" s="468" t="s">
        <v>1955</v>
      </c>
      <c r="B2728" s="468"/>
      <c r="C2728" s="120"/>
      <c r="D2728" s="242" t="s">
        <v>139</v>
      </c>
      <c r="E2728" s="94">
        <v>1</v>
      </c>
      <c r="F2728" s="354">
        <v>0</v>
      </c>
      <c r="G2728" s="96">
        <f t="shared" si="157"/>
        <v>0</v>
      </c>
      <c r="H2728" s="290"/>
      <c r="I2728" s="163"/>
      <c r="J2728" s="94"/>
      <c r="K2728" s="94" t="s">
        <v>1</v>
      </c>
      <c r="L2728" s="94" t="s">
        <v>247</v>
      </c>
      <c r="M2728" s="250" t="s">
        <v>124</v>
      </c>
      <c r="N2728" s="341" t="s">
        <v>125</v>
      </c>
      <c r="O2728" s="94">
        <v>2</v>
      </c>
      <c r="P2728" s="94">
        <v>2</v>
      </c>
      <c r="Q2728" s="94">
        <v>1</v>
      </c>
      <c r="R2728" s="94">
        <v>1</v>
      </c>
    </row>
    <row r="2729" spans="1:18" x14ac:dyDescent="0.25">
      <c r="A2729" s="231"/>
      <c r="B2729" s="231"/>
      <c r="C2729" s="120"/>
      <c r="D2729" s="242"/>
      <c r="E2729" s="94"/>
      <c r="F2729" s="163"/>
      <c r="G2729" s="120"/>
      <c r="H2729" s="290"/>
      <c r="I2729" s="163"/>
      <c r="J2729" s="94"/>
      <c r="K2729" s="94"/>
      <c r="L2729" s="94"/>
      <c r="M2729" s="250"/>
      <c r="N2729" s="250"/>
      <c r="O2729" s="94"/>
      <c r="P2729" s="94"/>
      <c r="Q2729" s="94"/>
      <c r="R2729" s="94"/>
    </row>
    <row r="2730" spans="1:18" x14ac:dyDescent="0.25">
      <c r="A2730" s="846" t="s">
        <v>160</v>
      </c>
      <c r="B2730" s="846"/>
      <c r="C2730" s="846"/>
      <c r="D2730" s="846"/>
      <c r="E2730" s="846"/>
      <c r="F2730" s="846"/>
      <c r="G2730" s="846"/>
      <c r="H2730" s="846"/>
      <c r="I2730" s="846"/>
      <c r="J2730" s="846"/>
      <c r="K2730" s="846"/>
      <c r="L2730" s="846"/>
      <c r="M2730" s="846"/>
      <c r="N2730" s="846"/>
      <c r="O2730" s="846"/>
      <c r="P2730" s="846"/>
      <c r="Q2730" s="846"/>
      <c r="R2730" s="846"/>
    </row>
    <row r="2731" spans="1:18" ht="16.5" customHeight="1" x14ac:dyDescent="0.25">
      <c r="A2731" s="463" t="s">
        <v>121</v>
      </c>
      <c r="B2731" s="463" t="s">
        <v>1956</v>
      </c>
      <c r="C2731" s="463"/>
      <c r="D2731" s="464" t="s">
        <v>1957</v>
      </c>
      <c r="E2731" s="464" t="s">
        <v>14</v>
      </c>
      <c r="F2731" s="464" t="s">
        <v>15</v>
      </c>
      <c r="G2731" s="464" t="s">
        <v>16</v>
      </c>
      <c r="H2731" s="464" t="s">
        <v>17</v>
      </c>
      <c r="I2731" s="464"/>
      <c r="J2731" s="464"/>
      <c r="K2731" s="464"/>
      <c r="L2731" s="463" t="s">
        <v>18</v>
      </c>
      <c r="M2731" s="463" t="s">
        <v>19</v>
      </c>
      <c r="N2731" s="463"/>
      <c r="O2731" s="463"/>
      <c r="P2731" s="463"/>
      <c r="Q2731" s="463"/>
      <c r="R2731" s="463"/>
    </row>
    <row r="2732" spans="1:18" x14ac:dyDescent="0.25">
      <c r="A2732" s="463"/>
      <c r="B2732" s="463"/>
      <c r="C2732" s="463"/>
      <c r="D2732" s="464"/>
      <c r="E2732" s="464"/>
      <c r="F2732" s="464"/>
      <c r="G2732" s="464"/>
      <c r="H2732" s="90" t="s">
        <v>20</v>
      </c>
      <c r="I2732" s="90" t="s">
        <v>37</v>
      </c>
      <c r="J2732" s="90" t="s">
        <v>21</v>
      </c>
      <c r="K2732" s="90" t="s">
        <v>22</v>
      </c>
      <c r="L2732" s="463"/>
      <c r="M2732" s="463"/>
      <c r="N2732" s="463"/>
      <c r="O2732" s="463"/>
      <c r="P2732" s="463"/>
      <c r="Q2732" s="463"/>
      <c r="R2732" s="463"/>
    </row>
    <row r="2733" spans="1:18" ht="53.25" customHeight="1" x14ac:dyDescent="0.25">
      <c r="A2733" s="99" t="s">
        <v>1958</v>
      </c>
      <c r="B2733" s="466" t="s">
        <v>1959</v>
      </c>
      <c r="C2733" s="466"/>
      <c r="D2733" s="94" t="s">
        <v>1960</v>
      </c>
      <c r="E2733" s="94" t="s">
        <v>164</v>
      </c>
      <c r="F2733" s="94">
        <v>0</v>
      </c>
      <c r="G2733" s="94">
        <v>1</v>
      </c>
      <c r="H2733" s="242"/>
      <c r="I2733" s="242"/>
      <c r="J2733" s="242"/>
      <c r="K2733" s="94">
        <v>1</v>
      </c>
      <c r="L2733" s="61">
        <f>+SUM(C2737)</f>
        <v>54000</v>
      </c>
      <c r="M2733" s="462"/>
      <c r="N2733" s="462"/>
      <c r="O2733" s="462"/>
      <c r="P2733" s="462"/>
      <c r="Q2733" s="462"/>
      <c r="R2733" s="462"/>
    </row>
    <row r="2734" spans="1:18" ht="21.75" customHeight="1" x14ac:dyDescent="0.25">
      <c r="A2734" s="827" t="s">
        <v>165</v>
      </c>
      <c r="B2734" s="827"/>
      <c r="C2734" s="827"/>
      <c r="D2734" s="827"/>
      <c r="E2734" s="827"/>
      <c r="F2734" s="827"/>
      <c r="G2734" s="827"/>
      <c r="H2734" s="827"/>
      <c r="I2734" s="827"/>
      <c r="J2734" s="827"/>
      <c r="K2734" s="827"/>
      <c r="L2734" s="827"/>
      <c r="M2734" s="827"/>
      <c r="N2734" s="827"/>
      <c r="O2734" s="827"/>
      <c r="P2734" s="827"/>
      <c r="Q2734" s="827"/>
      <c r="R2734" s="827"/>
    </row>
    <row r="2735" spans="1:18" ht="15.75" customHeight="1" x14ac:dyDescent="0.25">
      <c r="A2735" s="463" t="s">
        <v>27</v>
      </c>
      <c r="B2735" s="463"/>
      <c r="C2735" s="464" t="s">
        <v>28</v>
      </c>
      <c r="D2735" s="464" t="s">
        <v>29</v>
      </c>
      <c r="E2735" s="464"/>
      <c r="F2735" s="464"/>
      <c r="G2735" s="464"/>
      <c r="H2735" s="464" t="s">
        <v>30</v>
      </c>
      <c r="I2735" s="464"/>
      <c r="J2735" s="464"/>
      <c r="K2735" s="464"/>
      <c r="L2735" s="463" t="s">
        <v>31</v>
      </c>
      <c r="M2735" s="464" t="s">
        <v>32</v>
      </c>
      <c r="N2735" s="464"/>
      <c r="O2735" s="464"/>
      <c r="P2735" s="464"/>
      <c r="Q2735" s="464"/>
      <c r="R2735" s="464"/>
    </row>
    <row r="2736" spans="1:18" ht="54" customHeight="1" x14ac:dyDescent="0.25">
      <c r="A2736" s="463"/>
      <c r="B2736" s="463"/>
      <c r="C2736" s="464"/>
      <c r="D2736" s="90" t="s">
        <v>33</v>
      </c>
      <c r="E2736" s="90" t="s">
        <v>34</v>
      </c>
      <c r="F2736" s="90" t="s">
        <v>35</v>
      </c>
      <c r="G2736" s="90" t="s">
        <v>36</v>
      </c>
      <c r="H2736" s="90" t="s">
        <v>20</v>
      </c>
      <c r="I2736" s="90" t="s">
        <v>37</v>
      </c>
      <c r="J2736" s="90" t="s">
        <v>21</v>
      </c>
      <c r="K2736" s="90" t="s">
        <v>22</v>
      </c>
      <c r="L2736" s="463"/>
      <c r="M2736" s="140" t="s">
        <v>38</v>
      </c>
      <c r="N2736" s="140" t="s">
        <v>39</v>
      </c>
      <c r="O2736" s="140" t="s">
        <v>40</v>
      </c>
      <c r="P2736" s="140" t="s">
        <v>41</v>
      </c>
      <c r="Q2736" s="140" t="s">
        <v>42</v>
      </c>
      <c r="R2736" s="140" t="s">
        <v>43</v>
      </c>
    </row>
    <row r="2737" spans="1:18" s="386" customFormat="1" ht="69" customHeight="1" x14ac:dyDescent="0.25">
      <c r="A2737" s="465" t="s">
        <v>1961</v>
      </c>
      <c r="B2737" s="465"/>
      <c r="C2737" s="453">
        <f>+G2737</f>
        <v>54000</v>
      </c>
      <c r="D2737" s="454" t="s">
        <v>1962</v>
      </c>
      <c r="E2737" s="455">
        <v>3</v>
      </c>
      <c r="F2737" s="456">
        <v>18000</v>
      </c>
      <c r="G2737" s="456">
        <f>+F2737*E2737</f>
        <v>54000</v>
      </c>
      <c r="H2737" s="455" t="s">
        <v>1</v>
      </c>
      <c r="I2737" s="457"/>
      <c r="J2737" s="455"/>
      <c r="K2737" s="455"/>
      <c r="L2737" s="455" t="s">
        <v>247</v>
      </c>
      <c r="M2737" s="458" t="s">
        <v>124</v>
      </c>
      <c r="N2737" s="459" t="s">
        <v>125</v>
      </c>
      <c r="O2737" s="455">
        <v>2</v>
      </c>
      <c r="P2737" s="455">
        <v>2</v>
      </c>
      <c r="Q2737" s="455">
        <v>2</v>
      </c>
      <c r="R2737" s="455">
        <v>1</v>
      </c>
    </row>
    <row r="2738" spans="1:18" ht="19.5" customHeight="1" x14ac:dyDescent="0.25">
      <c r="A2738" s="509"/>
      <c r="B2738" s="509"/>
      <c r="C2738" s="509"/>
      <c r="D2738" s="509"/>
      <c r="E2738" s="509"/>
      <c r="F2738" s="509"/>
      <c r="G2738" s="509"/>
      <c r="H2738" s="509"/>
      <c r="I2738" s="509"/>
      <c r="J2738" s="509"/>
      <c r="K2738" s="509"/>
      <c r="L2738" s="509"/>
      <c r="M2738" s="509"/>
      <c r="N2738" s="509"/>
      <c r="O2738" s="509"/>
      <c r="P2738" s="509"/>
      <c r="Q2738" s="509"/>
      <c r="R2738" s="509"/>
    </row>
    <row r="2739" spans="1:18" x14ac:dyDescent="0.25">
      <c r="A2739" s="546" t="s">
        <v>160</v>
      </c>
      <c r="B2739" s="546"/>
      <c r="C2739" s="546"/>
      <c r="D2739" s="546"/>
      <c r="E2739" s="546"/>
      <c r="F2739" s="546"/>
      <c r="G2739" s="546"/>
      <c r="H2739" s="546"/>
      <c r="I2739" s="546"/>
      <c r="J2739" s="546"/>
      <c r="K2739" s="546"/>
      <c r="L2739" s="546"/>
      <c r="M2739" s="546"/>
      <c r="N2739" s="546"/>
      <c r="O2739" s="546"/>
      <c r="P2739" s="546"/>
      <c r="Q2739" s="546"/>
      <c r="R2739" s="546"/>
    </row>
    <row r="2740" spans="1:18" x14ac:dyDescent="0.25">
      <c r="A2740" s="463" t="s">
        <v>121</v>
      </c>
      <c r="B2740" s="463" t="s">
        <v>1956</v>
      </c>
      <c r="C2740" s="463"/>
      <c r="D2740" s="464" t="s">
        <v>1957</v>
      </c>
      <c r="E2740" s="464" t="s">
        <v>14</v>
      </c>
      <c r="F2740" s="464" t="s">
        <v>15</v>
      </c>
      <c r="G2740" s="464" t="s">
        <v>16</v>
      </c>
      <c r="H2740" s="464" t="s">
        <v>17</v>
      </c>
      <c r="I2740" s="464"/>
      <c r="J2740" s="464"/>
      <c r="K2740" s="464"/>
      <c r="L2740" s="463" t="s">
        <v>18</v>
      </c>
      <c r="M2740" s="463" t="s">
        <v>19</v>
      </c>
      <c r="N2740" s="463"/>
      <c r="O2740" s="463"/>
      <c r="P2740" s="463"/>
      <c r="Q2740" s="463"/>
      <c r="R2740" s="463"/>
    </row>
    <row r="2741" spans="1:18" x14ac:dyDescent="0.25">
      <c r="A2741" s="463"/>
      <c r="B2741" s="463"/>
      <c r="C2741" s="463"/>
      <c r="D2741" s="464"/>
      <c r="E2741" s="464"/>
      <c r="F2741" s="464"/>
      <c r="G2741" s="464"/>
      <c r="H2741" s="90" t="s">
        <v>20</v>
      </c>
      <c r="I2741" s="90" t="s">
        <v>37</v>
      </c>
      <c r="J2741" s="90" t="s">
        <v>21</v>
      </c>
      <c r="K2741" s="90" t="s">
        <v>22</v>
      </c>
      <c r="L2741" s="463"/>
      <c r="M2741" s="463"/>
      <c r="N2741" s="463"/>
      <c r="O2741" s="463"/>
      <c r="P2741" s="463"/>
      <c r="Q2741" s="463"/>
      <c r="R2741" s="463"/>
    </row>
    <row r="2742" spans="1:18" ht="95.25" customHeight="1" x14ac:dyDescent="0.25">
      <c r="A2742" s="119" t="s">
        <v>1963</v>
      </c>
      <c r="B2742" s="461" t="s">
        <v>1964</v>
      </c>
      <c r="C2742" s="461"/>
      <c r="D2742" s="94"/>
      <c r="E2742" s="94" t="s">
        <v>1965</v>
      </c>
      <c r="F2742" s="94">
        <v>0</v>
      </c>
      <c r="G2742" s="94">
        <v>1</v>
      </c>
      <c r="H2742" s="242">
        <v>1</v>
      </c>
      <c r="I2742" s="242"/>
      <c r="J2742" s="242"/>
      <c r="K2742" s="94"/>
      <c r="L2742" s="61">
        <f>+SUM(C2747)</f>
        <v>50000</v>
      </c>
      <c r="M2742" s="462"/>
      <c r="N2742" s="462"/>
      <c r="O2742" s="462"/>
      <c r="P2742" s="462"/>
      <c r="Q2742" s="462"/>
      <c r="R2742" s="462"/>
    </row>
    <row r="2743" spans="1:18" x14ac:dyDescent="0.25">
      <c r="A2743" s="119"/>
      <c r="B2743" s="124"/>
      <c r="C2743" s="124"/>
      <c r="D2743" s="94"/>
      <c r="E2743" s="94"/>
      <c r="F2743" s="94"/>
      <c r="G2743" s="94"/>
      <c r="H2743" s="242"/>
      <c r="I2743" s="242"/>
      <c r="J2743" s="242"/>
      <c r="K2743" s="94"/>
      <c r="L2743" s="61"/>
      <c r="M2743" s="149"/>
      <c r="N2743" s="149"/>
      <c r="O2743" s="149"/>
      <c r="P2743" s="149"/>
      <c r="Q2743" s="149"/>
      <c r="R2743" s="149"/>
    </row>
    <row r="2744" spans="1:18" x14ac:dyDescent="0.25">
      <c r="A2744" s="827" t="s">
        <v>165</v>
      </c>
      <c r="B2744" s="827"/>
      <c r="C2744" s="827"/>
      <c r="D2744" s="827"/>
      <c r="E2744" s="827"/>
      <c r="F2744" s="827"/>
      <c r="G2744" s="827"/>
      <c r="H2744" s="827"/>
      <c r="I2744" s="827"/>
      <c r="J2744" s="827"/>
      <c r="K2744" s="827"/>
      <c r="L2744" s="827"/>
      <c r="M2744" s="827"/>
      <c r="N2744" s="827"/>
      <c r="O2744" s="827"/>
      <c r="P2744" s="827"/>
      <c r="Q2744" s="827"/>
      <c r="R2744" s="827"/>
    </row>
    <row r="2745" spans="1:18" x14ac:dyDescent="0.25">
      <c r="A2745" s="463" t="s">
        <v>27</v>
      </c>
      <c r="B2745" s="463"/>
      <c r="C2745" s="464" t="s">
        <v>28</v>
      </c>
      <c r="D2745" s="464" t="s">
        <v>29</v>
      </c>
      <c r="E2745" s="464"/>
      <c r="F2745" s="464"/>
      <c r="G2745" s="464"/>
      <c r="H2745" s="464" t="s">
        <v>30</v>
      </c>
      <c r="I2745" s="464"/>
      <c r="J2745" s="464"/>
      <c r="K2745" s="464"/>
      <c r="L2745" s="463" t="s">
        <v>31</v>
      </c>
      <c r="M2745" s="464" t="s">
        <v>32</v>
      </c>
      <c r="N2745" s="464"/>
      <c r="O2745" s="464"/>
      <c r="P2745" s="464"/>
      <c r="Q2745" s="464"/>
      <c r="R2745" s="464"/>
    </row>
    <row r="2746" spans="1:18" ht="62.25" customHeight="1" x14ac:dyDescent="0.25">
      <c r="A2746" s="463"/>
      <c r="B2746" s="463"/>
      <c r="C2746" s="464"/>
      <c r="D2746" s="90" t="s">
        <v>33</v>
      </c>
      <c r="E2746" s="90" t="s">
        <v>34</v>
      </c>
      <c r="F2746" s="90" t="s">
        <v>35</v>
      </c>
      <c r="G2746" s="90" t="s">
        <v>36</v>
      </c>
      <c r="H2746" s="90" t="s">
        <v>20</v>
      </c>
      <c r="I2746" s="90" t="s">
        <v>37</v>
      </c>
      <c r="J2746" s="90" t="s">
        <v>21</v>
      </c>
      <c r="K2746" s="90" t="s">
        <v>22</v>
      </c>
      <c r="L2746" s="463"/>
      <c r="M2746" s="140" t="s">
        <v>38</v>
      </c>
      <c r="N2746" s="140" t="s">
        <v>39</v>
      </c>
      <c r="O2746" s="140" t="s">
        <v>40</v>
      </c>
      <c r="P2746" s="140" t="s">
        <v>41</v>
      </c>
      <c r="Q2746" s="140" t="s">
        <v>42</v>
      </c>
      <c r="R2746" s="140" t="s">
        <v>43</v>
      </c>
    </row>
    <row r="2747" spans="1:18" ht="46.5" customHeight="1" x14ac:dyDescent="0.25">
      <c r="A2747" s="460" t="s">
        <v>1966</v>
      </c>
      <c r="B2747" s="460"/>
      <c r="C2747" s="354">
        <f>+G2747</f>
        <v>50000</v>
      </c>
      <c r="D2747" s="94" t="s">
        <v>1967</v>
      </c>
      <c r="E2747" s="94">
        <v>1</v>
      </c>
      <c r="F2747" s="354">
        <v>50000</v>
      </c>
      <c r="G2747" s="354">
        <f>+F2747*E2747</f>
        <v>50000</v>
      </c>
      <c r="H2747" s="163" t="s">
        <v>1</v>
      </c>
      <c r="I2747" s="94" t="s">
        <v>1</v>
      </c>
      <c r="J2747" s="94" t="s">
        <v>1</v>
      </c>
      <c r="K2747" s="94" t="s">
        <v>1</v>
      </c>
      <c r="L2747" s="94" t="s">
        <v>247</v>
      </c>
      <c r="M2747" s="250" t="s">
        <v>124</v>
      </c>
      <c r="N2747" s="341" t="s">
        <v>125</v>
      </c>
      <c r="O2747" s="94">
        <v>4</v>
      </c>
      <c r="P2747" s="94">
        <v>1</v>
      </c>
      <c r="Q2747" s="94">
        <v>4</v>
      </c>
      <c r="R2747" s="94">
        <v>1</v>
      </c>
    </row>
  </sheetData>
  <mergeCells count="3129">
    <mergeCell ref="I76:I78"/>
    <mergeCell ref="H76:H78"/>
    <mergeCell ref="J76:J78"/>
    <mergeCell ref="K76:K78"/>
    <mergeCell ref="K97:K106"/>
    <mergeCell ref="J97:J106"/>
    <mergeCell ref="I97:I106"/>
    <mergeCell ref="H97:H106"/>
    <mergeCell ref="K86:K88"/>
    <mergeCell ref="J86:J88"/>
    <mergeCell ref="I86:I88"/>
    <mergeCell ref="H86:H88"/>
    <mergeCell ref="H89:H94"/>
    <mergeCell ref="I89:I94"/>
    <mergeCell ref="J89:J94"/>
    <mergeCell ref="K89:K94"/>
    <mergeCell ref="H79:H81"/>
    <mergeCell ref="I79:I81"/>
    <mergeCell ref="J79:J81"/>
    <mergeCell ref="K79:K81"/>
    <mergeCell ref="H82:H83"/>
    <mergeCell ref="I82:I83"/>
    <mergeCell ref="J82:J83"/>
    <mergeCell ref="K82:K83"/>
    <mergeCell ref="M51:R51"/>
    <mergeCell ref="M62:R63"/>
    <mergeCell ref="M64:R64"/>
    <mergeCell ref="M54:R54"/>
    <mergeCell ref="L54:L55"/>
    <mergeCell ref="L56:L59"/>
    <mergeCell ref="B6:E6"/>
    <mergeCell ref="B7:E7"/>
    <mergeCell ref="B4:D4"/>
    <mergeCell ref="A75:B75"/>
    <mergeCell ref="C76:C78"/>
    <mergeCell ref="L18:L19"/>
    <mergeCell ref="L20:L22"/>
    <mergeCell ref="L24:L27"/>
    <mergeCell ref="L28:L34"/>
    <mergeCell ref="L35:L37"/>
    <mergeCell ref="A16:B17"/>
    <mergeCell ref="C16:C17"/>
    <mergeCell ref="D16:G16"/>
    <mergeCell ref="H16:K16"/>
    <mergeCell ref="L16:L17"/>
    <mergeCell ref="B11:C12"/>
    <mergeCell ref="D11:D12"/>
    <mergeCell ref="E11:E12"/>
    <mergeCell ref="H67:K67"/>
    <mergeCell ref="L67:L68"/>
    <mergeCell ref="M67:R67"/>
    <mergeCell ref="D62:D63"/>
    <mergeCell ref="E62:E63"/>
    <mergeCell ref="F62:F63"/>
    <mergeCell ref="G62:G63"/>
    <mergeCell ref="H62:K62"/>
    <mergeCell ref="L62:L63"/>
    <mergeCell ref="H18:H19"/>
    <mergeCell ref="I18:I19"/>
    <mergeCell ref="J18:J19"/>
    <mergeCell ref="K18:K19"/>
    <mergeCell ref="H20:H22"/>
    <mergeCell ref="I20:I22"/>
    <mergeCell ref="J20:J22"/>
    <mergeCell ref="K20:K22"/>
    <mergeCell ref="H24:H27"/>
    <mergeCell ref="I24:I27"/>
    <mergeCell ref="J24:J27"/>
    <mergeCell ref="K24:K27"/>
    <mergeCell ref="M49:R50"/>
    <mergeCell ref="I28:I34"/>
    <mergeCell ref="H28:H34"/>
    <mergeCell ref="J28:J34"/>
    <mergeCell ref="K28:K34"/>
    <mergeCell ref="H35:H37"/>
    <mergeCell ref="I35:I37"/>
    <mergeCell ref="J35:J37"/>
    <mergeCell ref="K35:K37"/>
    <mergeCell ref="H38:H40"/>
    <mergeCell ref="I38:I40"/>
    <mergeCell ref="M13:R13"/>
    <mergeCell ref="H11:K11"/>
    <mergeCell ref="L11:L12"/>
    <mergeCell ref="M11:R12"/>
    <mergeCell ref="M16:R16"/>
    <mergeCell ref="D54:G54"/>
    <mergeCell ref="J56:J59"/>
    <mergeCell ref="K56:K59"/>
    <mergeCell ref="B51:C51"/>
    <mergeCell ref="D49:D50"/>
    <mergeCell ref="E49:E50"/>
    <mergeCell ref="F49:F50"/>
    <mergeCell ref="G49:G50"/>
    <mergeCell ref="H49:K49"/>
    <mergeCell ref="H54:K54"/>
    <mergeCell ref="H56:H59"/>
    <mergeCell ref="I56:I59"/>
    <mergeCell ref="B49:C50"/>
    <mergeCell ref="A38:B40"/>
    <mergeCell ref="A44:B44"/>
    <mergeCell ref="A45:B45"/>
    <mergeCell ref="A43:B43"/>
    <mergeCell ref="A35:B37"/>
    <mergeCell ref="C35:C37"/>
    <mergeCell ref="J38:J40"/>
    <mergeCell ref="K38:K40"/>
    <mergeCell ref="L38:L40"/>
    <mergeCell ref="L49:L50"/>
    <mergeCell ref="F11:F12"/>
    <mergeCell ref="G11:G12"/>
    <mergeCell ref="A97:B106"/>
    <mergeCell ref="C97:C106"/>
    <mergeCell ref="A86:B88"/>
    <mergeCell ref="C86:C88"/>
    <mergeCell ref="A96:B96"/>
    <mergeCell ref="A89:B94"/>
    <mergeCell ref="C89:C94"/>
    <mergeCell ref="A76:B78"/>
    <mergeCell ref="A84:B84"/>
    <mergeCell ref="A82:B83"/>
    <mergeCell ref="A85:B85"/>
    <mergeCell ref="C79:C81"/>
    <mergeCell ref="C82:C83"/>
    <mergeCell ref="A79:B81"/>
    <mergeCell ref="A8:B8"/>
    <mergeCell ref="B13:C13"/>
    <mergeCell ref="A23:B23"/>
    <mergeCell ref="A20:B22"/>
    <mergeCell ref="C20:C22"/>
    <mergeCell ref="A18:B19"/>
    <mergeCell ref="C18:C19"/>
    <mergeCell ref="A11:A12"/>
    <mergeCell ref="A70:B70"/>
    <mergeCell ref="A73:B73"/>
    <mergeCell ref="A71:B71"/>
    <mergeCell ref="A72:B72"/>
    <mergeCell ref="B62:C63"/>
    <mergeCell ref="B64:C64"/>
    <mergeCell ref="A67:B68"/>
    <mergeCell ref="C67:C68"/>
    <mergeCell ref="A62:A63"/>
    <mergeCell ref="D93:D94"/>
    <mergeCell ref="A46:B46"/>
    <mergeCell ref="A28:B34"/>
    <mergeCell ref="A24:B27"/>
    <mergeCell ref="C24:C27"/>
    <mergeCell ref="C28:C34"/>
    <mergeCell ref="A41:B41"/>
    <mergeCell ref="C38:C40"/>
    <mergeCell ref="A42:B42"/>
    <mergeCell ref="A74:B74"/>
    <mergeCell ref="A69:B69"/>
    <mergeCell ref="A54:B55"/>
    <mergeCell ref="C54:C55"/>
    <mergeCell ref="A56:B59"/>
    <mergeCell ref="C56:C59"/>
    <mergeCell ref="A49:A50"/>
    <mergeCell ref="A95:B95"/>
    <mergeCell ref="D67:G67"/>
    <mergeCell ref="L124:L141"/>
    <mergeCell ref="A125:B125"/>
    <mergeCell ref="A126:B129"/>
    <mergeCell ref="C126:C129"/>
    <mergeCell ref="H126:H129"/>
    <mergeCell ref="I126:I129"/>
    <mergeCell ref="J126:J129"/>
    <mergeCell ref="K126:K129"/>
    <mergeCell ref="A130:B132"/>
    <mergeCell ref="C130:C132"/>
    <mergeCell ref="H130:H132"/>
    <mergeCell ref="I130:I132"/>
    <mergeCell ref="J130:J132"/>
    <mergeCell ref="K130:K132"/>
    <mergeCell ref="A133:B137"/>
    <mergeCell ref="C133:C137"/>
    <mergeCell ref="H133:H137"/>
    <mergeCell ref="I133:I137"/>
    <mergeCell ref="J133:J137"/>
    <mergeCell ref="K133:K137"/>
    <mergeCell ref="A138:B140"/>
    <mergeCell ref="C138:C140"/>
    <mergeCell ref="A124:B124"/>
    <mergeCell ref="B119:C119"/>
    <mergeCell ref="M119:R119"/>
    <mergeCell ref="A120:XFD120"/>
    <mergeCell ref="B121:R121"/>
    <mergeCell ref="A122:B123"/>
    <mergeCell ref="C122:C123"/>
    <mergeCell ref="D122:G122"/>
    <mergeCell ref="H122:K122"/>
    <mergeCell ref="L122:L123"/>
    <mergeCell ref="M122:R122"/>
    <mergeCell ref="B111:D111"/>
    <mergeCell ref="B112:D112"/>
    <mergeCell ref="I112:J112"/>
    <mergeCell ref="K112:L112"/>
    <mergeCell ref="A113:D113"/>
    <mergeCell ref="A114:D114"/>
    <mergeCell ref="A115:R115"/>
    <mergeCell ref="A116:R116"/>
    <mergeCell ref="A117:A118"/>
    <mergeCell ref="B117:C118"/>
    <mergeCell ref="D117:D118"/>
    <mergeCell ref="E117:E118"/>
    <mergeCell ref="F117:F118"/>
    <mergeCell ref="G117:G118"/>
    <mergeCell ref="H117:K117"/>
    <mergeCell ref="L117:L118"/>
    <mergeCell ref="M117:R118"/>
    <mergeCell ref="L153:L154"/>
    <mergeCell ref="M153:R154"/>
    <mergeCell ref="B155:C155"/>
    <mergeCell ref="M155:R155"/>
    <mergeCell ref="A158:B159"/>
    <mergeCell ref="C158:C159"/>
    <mergeCell ref="D158:G158"/>
    <mergeCell ref="H158:K158"/>
    <mergeCell ref="L158:L159"/>
    <mergeCell ref="M158:R158"/>
    <mergeCell ref="B147:D147"/>
    <mergeCell ref="G147:I147"/>
    <mergeCell ref="B148:D148"/>
    <mergeCell ref="G148:I148"/>
    <mergeCell ref="A150:B150"/>
    <mergeCell ref="A153:A154"/>
    <mergeCell ref="B153:C154"/>
    <mergeCell ref="D153:D154"/>
    <mergeCell ref="E153:E154"/>
    <mergeCell ref="F153:F154"/>
    <mergeCell ref="G153:G154"/>
    <mergeCell ref="H153:K153"/>
    <mergeCell ref="A174:B179"/>
    <mergeCell ref="C174:C179"/>
    <mergeCell ref="L174:L177"/>
    <mergeCell ref="A182:B186"/>
    <mergeCell ref="C182:C186"/>
    <mergeCell ref="L182:L185"/>
    <mergeCell ref="A187:B191"/>
    <mergeCell ref="C187:C191"/>
    <mergeCell ref="L187:L190"/>
    <mergeCell ref="A160:B163"/>
    <mergeCell ref="C160:C163"/>
    <mergeCell ref="L160:L163"/>
    <mergeCell ref="A164:B168"/>
    <mergeCell ref="C164:C168"/>
    <mergeCell ref="L164:L168"/>
    <mergeCell ref="A169:B173"/>
    <mergeCell ref="C169:C173"/>
    <mergeCell ref="L169:L173"/>
    <mergeCell ref="M199:R200"/>
    <mergeCell ref="B201:C201"/>
    <mergeCell ref="M201:R201"/>
    <mergeCell ref="A204:B205"/>
    <mergeCell ref="C204:C205"/>
    <mergeCell ref="D204:G204"/>
    <mergeCell ref="H204:K204"/>
    <mergeCell ref="L204:L205"/>
    <mergeCell ref="M204:R204"/>
    <mergeCell ref="A192:B195"/>
    <mergeCell ref="C192:C195"/>
    <mergeCell ref="L192:L195"/>
    <mergeCell ref="A199:A200"/>
    <mergeCell ref="B199:C200"/>
    <mergeCell ref="D199:D200"/>
    <mergeCell ref="E199:E200"/>
    <mergeCell ref="F199:F200"/>
    <mergeCell ref="G199:G200"/>
    <mergeCell ref="H199:K199"/>
    <mergeCell ref="L199:L200"/>
    <mergeCell ref="A231:B238"/>
    <mergeCell ref="C231:C238"/>
    <mergeCell ref="L231:L238"/>
    <mergeCell ref="A241:A242"/>
    <mergeCell ref="B241:C242"/>
    <mergeCell ref="D241:D242"/>
    <mergeCell ref="E241:E242"/>
    <mergeCell ref="F241:F242"/>
    <mergeCell ref="G241:G242"/>
    <mergeCell ref="H241:K241"/>
    <mergeCell ref="L241:L242"/>
    <mergeCell ref="A206:B213"/>
    <mergeCell ref="C206:C213"/>
    <mergeCell ref="L206:L213"/>
    <mergeCell ref="A214:B221"/>
    <mergeCell ref="C214:C221"/>
    <mergeCell ref="L214:L221"/>
    <mergeCell ref="A222:B230"/>
    <mergeCell ref="C222:C230"/>
    <mergeCell ref="L222:L230"/>
    <mergeCell ref="A248:B251"/>
    <mergeCell ref="C248:C251"/>
    <mergeCell ref="L248:L251"/>
    <mergeCell ref="A252:B255"/>
    <mergeCell ref="C252:C255"/>
    <mergeCell ref="L252:L255"/>
    <mergeCell ref="A258:A259"/>
    <mergeCell ref="B258:C259"/>
    <mergeCell ref="D258:D259"/>
    <mergeCell ref="E258:E259"/>
    <mergeCell ref="F258:F259"/>
    <mergeCell ref="G258:G259"/>
    <mergeCell ref="H258:K258"/>
    <mergeCell ref="L258:L259"/>
    <mergeCell ref="M241:R242"/>
    <mergeCell ref="B243:C243"/>
    <mergeCell ref="M243:R243"/>
    <mergeCell ref="A246:B247"/>
    <mergeCell ref="C246:C247"/>
    <mergeCell ref="D246:G246"/>
    <mergeCell ref="H246:K246"/>
    <mergeCell ref="L246:L247"/>
    <mergeCell ref="M246:R246"/>
    <mergeCell ref="A265:B267"/>
    <mergeCell ref="C265:C267"/>
    <mergeCell ref="L265:L267"/>
    <mergeCell ref="B273:D273"/>
    <mergeCell ref="B274:D274"/>
    <mergeCell ref="A275:D275"/>
    <mergeCell ref="A278:A279"/>
    <mergeCell ref="B278:C279"/>
    <mergeCell ref="D278:D279"/>
    <mergeCell ref="E278:E279"/>
    <mergeCell ref="F278:F279"/>
    <mergeCell ref="G278:G279"/>
    <mergeCell ref="H278:K278"/>
    <mergeCell ref="L278:L279"/>
    <mergeCell ref="M258:R259"/>
    <mergeCell ref="B260:C260"/>
    <mergeCell ref="M260:R260"/>
    <mergeCell ref="A263:B264"/>
    <mergeCell ref="C263:C264"/>
    <mergeCell ref="D263:G263"/>
    <mergeCell ref="H263:K263"/>
    <mergeCell ref="L263:L264"/>
    <mergeCell ref="M263:R263"/>
    <mergeCell ref="A284:B287"/>
    <mergeCell ref="C284:C287"/>
    <mergeCell ref="H284:H287"/>
    <mergeCell ref="I284:I287"/>
    <mergeCell ref="J284:J287"/>
    <mergeCell ref="K284:K287"/>
    <mergeCell ref="L284:L287"/>
    <mergeCell ref="A288:B288"/>
    <mergeCell ref="A289:B289"/>
    <mergeCell ref="M278:R279"/>
    <mergeCell ref="B280:C280"/>
    <mergeCell ref="M280:R280"/>
    <mergeCell ref="B281:R281"/>
    <mergeCell ref="A282:B283"/>
    <mergeCell ref="C282:C283"/>
    <mergeCell ref="D282:G282"/>
    <mergeCell ref="H282:K282"/>
    <mergeCell ref="L282:L283"/>
    <mergeCell ref="M282:R282"/>
    <mergeCell ref="H295:K295"/>
    <mergeCell ref="L295:L296"/>
    <mergeCell ref="M295:R296"/>
    <mergeCell ref="B297:C297"/>
    <mergeCell ref="M297:R297"/>
    <mergeCell ref="A298:R298"/>
    <mergeCell ref="A299:B300"/>
    <mergeCell ref="C299:C300"/>
    <mergeCell ref="D299:G299"/>
    <mergeCell ref="H299:K299"/>
    <mergeCell ref="L299:L300"/>
    <mergeCell ref="M299:R299"/>
    <mergeCell ref="A290:B290"/>
    <mergeCell ref="A291:B291"/>
    <mergeCell ref="A292:B292"/>
    <mergeCell ref="E292:G292"/>
    <mergeCell ref="A295:A296"/>
    <mergeCell ref="B295:C296"/>
    <mergeCell ref="D295:D296"/>
    <mergeCell ref="E295:E296"/>
    <mergeCell ref="F295:F296"/>
    <mergeCell ref="G295:G296"/>
    <mergeCell ref="A329:A330"/>
    <mergeCell ref="B329:C330"/>
    <mergeCell ref="D329:D330"/>
    <mergeCell ref="E329:E330"/>
    <mergeCell ref="F329:F330"/>
    <mergeCell ref="G329:G330"/>
    <mergeCell ref="H329:K329"/>
    <mergeCell ref="L329:L330"/>
    <mergeCell ref="M329:R330"/>
    <mergeCell ref="A301:B313"/>
    <mergeCell ref="C301:C313"/>
    <mergeCell ref="H301:H313"/>
    <mergeCell ref="I301:I313"/>
    <mergeCell ref="J301:J313"/>
    <mergeCell ref="K301:K313"/>
    <mergeCell ref="L301:L313"/>
    <mergeCell ref="A314:B326"/>
    <mergeCell ref="C314:C326"/>
    <mergeCell ref="H314:H326"/>
    <mergeCell ref="I314:I326"/>
    <mergeCell ref="J314:J326"/>
    <mergeCell ref="K314:K326"/>
    <mergeCell ref="L314:L326"/>
    <mergeCell ref="A340:A341"/>
    <mergeCell ref="B340:C341"/>
    <mergeCell ref="D340:D341"/>
    <mergeCell ref="E340:E341"/>
    <mergeCell ref="F340:F341"/>
    <mergeCell ref="G340:G341"/>
    <mergeCell ref="H340:K340"/>
    <mergeCell ref="L340:L341"/>
    <mergeCell ref="M340:R341"/>
    <mergeCell ref="B331:C331"/>
    <mergeCell ref="M331:R331"/>
    <mergeCell ref="A334:B335"/>
    <mergeCell ref="C334:C335"/>
    <mergeCell ref="D334:G334"/>
    <mergeCell ref="H334:K334"/>
    <mergeCell ref="L334:L335"/>
    <mergeCell ref="M334:R334"/>
    <mergeCell ref="A336:B337"/>
    <mergeCell ref="C336:C337"/>
    <mergeCell ref="H336:H337"/>
    <mergeCell ref="I336:I337"/>
    <mergeCell ref="J336:J337"/>
    <mergeCell ref="K336:K337"/>
    <mergeCell ref="L336:L337"/>
    <mergeCell ref="A347:B350"/>
    <mergeCell ref="C347:C350"/>
    <mergeCell ref="H347:H350"/>
    <mergeCell ref="I347:I350"/>
    <mergeCell ref="J347:J350"/>
    <mergeCell ref="K347:K350"/>
    <mergeCell ref="L347:L350"/>
    <mergeCell ref="A351:B356"/>
    <mergeCell ref="C351:C356"/>
    <mergeCell ref="H351:H356"/>
    <mergeCell ref="I351:I356"/>
    <mergeCell ref="J351:J356"/>
    <mergeCell ref="K351:K356"/>
    <mergeCell ref="L351:L356"/>
    <mergeCell ref="B342:C342"/>
    <mergeCell ref="M342:R342"/>
    <mergeCell ref="A344:R344"/>
    <mergeCell ref="A345:B346"/>
    <mergeCell ref="C345:C346"/>
    <mergeCell ref="D345:G345"/>
    <mergeCell ref="H345:K345"/>
    <mergeCell ref="L345:L346"/>
    <mergeCell ref="M345:R345"/>
    <mergeCell ref="A383:B388"/>
    <mergeCell ref="C383:C388"/>
    <mergeCell ref="H383:H388"/>
    <mergeCell ref="I383:I388"/>
    <mergeCell ref="J383:J388"/>
    <mergeCell ref="K383:K388"/>
    <mergeCell ref="L383:L388"/>
    <mergeCell ref="A389:B396"/>
    <mergeCell ref="C389:C396"/>
    <mergeCell ref="H389:H396"/>
    <mergeCell ref="I389:I396"/>
    <mergeCell ref="J389:J396"/>
    <mergeCell ref="K389:K396"/>
    <mergeCell ref="L389:L396"/>
    <mergeCell ref="A357:B378"/>
    <mergeCell ref="C357:C378"/>
    <mergeCell ref="H357:H378"/>
    <mergeCell ref="I357:I378"/>
    <mergeCell ref="J357:J378"/>
    <mergeCell ref="K357:K378"/>
    <mergeCell ref="L357:L378"/>
    <mergeCell ref="A379:B382"/>
    <mergeCell ref="C379:C382"/>
    <mergeCell ref="H379:H382"/>
    <mergeCell ref="I379:I382"/>
    <mergeCell ref="J379:J382"/>
    <mergeCell ref="K379:K382"/>
    <mergeCell ref="L379:L382"/>
    <mergeCell ref="L412:L414"/>
    <mergeCell ref="D413:D414"/>
    <mergeCell ref="E413:E414"/>
    <mergeCell ref="F413:F414"/>
    <mergeCell ref="G413:G414"/>
    <mergeCell ref="A397:B409"/>
    <mergeCell ref="C397:C409"/>
    <mergeCell ref="H397:H409"/>
    <mergeCell ref="I397:I409"/>
    <mergeCell ref="J397:J409"/>
    <mergeCell ref="K397:K409"/>
    <mergeCell ref="L397:L409"/>
    <mergeCell ref="A410:B411"/>
    <mergeCell ref="C410:C411"/>
    <mergeCell ref="H410:H411"/>
    <mergeCell ref="I410:I411"/>
    <mergeCell ref="J410:J411"/>
    <mergeCell ref="K410:K411"/>
    <mergeCell ref="L410:L411"/>
    <mergeCell ref="A424:A425"/>
    <mergeCell ref="B429:D429"/>
    <mergeCell ref="B430:D430"/>
    <mergeCell ref="B431:D431"/>
    <mergeCell ref="A433:B433"/>
    <mergeCell ref="A435:R435"/>
    <mergeCell ref="A436:A437"/>
    <mergeCell ref="B436:C437"/>
    <mergeCell ref="D436:D437"/>
    <mergeCell ref="E436:E437"/>
    <mergeCell ref="F436:F437"/>
    <mergeCell ref="G436:G437"/>
    <mergeCell ref="H436:K436"/>
    <mergeCell ref="L436:L437"/>
    <mergeCell ref="M436:R437"/>
    <mergeCell ref="O413:O414"/>
    <mergeCell ref="P413:P414"/>
    <mergeCell ref="Q413:Q414"/>
    <mergeCell ref="R413:R414"/>
    <mergeCell ref="A415:B416"/>
    <mergeCell ref="C415:C416"/>
    <mergeCell ref="H415:H416"/>
    <mergeCell ref="I415:I416"/>
    <mergeCell ref="J415:J416"/>
    <mergeCell ref="K415:K416"/>
    <mergeCell ref="L415:L416"/>
    <mergeCell ref="A412:B414"/>
    <mergeCell ref="C412:C414"/>
    <mergeCell ref="H412:H414"/>
    <mergeCell ref="I412:I414"/>
    <mergeCell ref="J412:J414"/>
    <mergeCell ref="K412:K414"/>
    <mergeCell ref="B454:D454"/>
    <mergeCell ref="B455:D455"/>
    <mergeCell ref="A456:D456"/>
    <mergeCell ref="A458:R458"/>
    <mergeCell ref="A459:A460"/>
    <mergeCell ref="B459:C460"/>
    <mergeCell ref="D459:D460"/>
    <mergeCell ref="E459:E460"/>
    <mergeCell ref="F459:F460"/>
    <mergeCell ref="G459:G460"/>
    <mergeCell ref="H459:K459"/>
    <mergeCell ref="L459:L460"/>
    <mergeCell ref="M459:R460"/>
    <mergeCell ref="B438:C438"/>
    <mergeCell ref="M438:R438"/>
    <mergeCell ref="A440:B441"/>
    <mergeCell ref="C440:C441"/>
    <mergeCell ref="D440:G440"/>
    <mergeCell ref="H440:K440"/>
    <mergeCell ref="L440:L441"/>
    <mergeCell ref="M440:R440"/>
    <mergeCell ref="A442:B442"/>
    <mergeCell ref="L442:L449"/>
    <mergeCell ref="A443:B443"/>
    <mergeCell ref="A444:B446"/>
    <mergeCell ref="C444:C446"/>
    <mergeCell ref="A447:B447"/>
    <mergeCell ref="A448:B448"/>
    <mergeCell ref="A449:B449"/>
    <mergeCell ref="A468:B468"/>
    <mergeCell ref="A469:B469"/>
    <mergeCell ref="A471:R471"/>
    <mergeCell ref="A472:A473"/>
    <mergeCell ref="B472:C473"/>
    <mergeCell ref="D472:D473"/>
    <mergeCell ref="E472:E473"/>
    <mergeCell ref="F472:F473"/>
    <mergeCell ref="G472:G473"/>
    <mergeCell ref="H472:K472"/>
    <mergeCell ref="L472:L473"/>
    <mergeCell ref="M472:R473"/>
    <mergeCell ref="B461:C461"/>
    <mergeCell ref="M461:R461"/>
    <mergeCell ref="A464:B465"/>
    <mergeCell ref="C464:C465"/>
    <mergeCell ref="D464:G464"/>
    <mergeCell ref="H464:K464"/>
    <mergeCell ref="L464:L465"/>
    <mergeCell ref="M464:R464"/>
    <mergeCell ref="A466:B467"/>
    <mergeCell ref="C466:C467"/>
    <mergeCell ref="H466:H467"/>
    <mergeCell ref="I466:I467"/>
    <mergeCell ref="J466:J467"/>
    <mergeCell ref="K466:K467"/>
    <mergeCell ref="L466:L467"/>
    <mergeCell ref="A479:B483"/>
    <mergeCell ref="C479:C483"/>
    <mergeCell ref="H479:H483"/>
    <mergeCell ref="I479:I483"/>
    <mergeCell ref="J479:J483"/>
    <mergeCell ref="K479:K483"/>
    <mergeCell ref="L479:L483"/>
    <mergeCell ref="A484:B487"/>
    <mergeCell ref="C484:C487"/>
    <mergeCell ref="H484:H487"/>
    <mergeCell ref="I484:I487"/>
    <mergeCell ref="J484:J487"/>
    <mergeCell ref="K484:K487"/>
    <mergeCell ref="L484:L487"/>
    <mergeCell ref="B474:C474"/>
    <mergeCell ref="M474:R474"/>
    <mergeCell ref="A476:R476"/>
    <mergeCell ref="A477:B478"/>
    <mergeCell ref="C477:C478"/>
    <mergeCell ref="D477:G477"/>
    <mergeCell ref="H477:K477"/>
    <mergeCell ref="L477:L478"/>
    <mergeCell ref="M477:R477"/>
    <mergeCell ref="B492:C492"/>
    <mergeCell ref="M492:R492"/>
    <mergeCell ref="A495:B496"/>
    <mergeCell ref="C495:C496"/>
    <mergeCell ref="D495:G495"/>
    <mergeCell ref="H495:K495"/>
    <mergeCell ref="L495:L496"/>
    <mergeCell ref="M495:R495"/>
    <mergeCell ref="A497:B498"/>
    <mergeCell ref="C497:C498"/>
    <mergeCell ref="H497:H498"/>
    <mergeCell ref="I497:I498"/>
    <mergeCell ref="J497:J498"/>
    <mergeCell ref="K497:K498"/>
    <mergeCell ref="L497:L498"/>
    <mergeCell ref="A489:R489"/>
    <mergeCell ref="A490:A491"/>
    <mergeCell ref="B490:C491"/>
    <mergeCell ref="D490:D491"/>
    <mergeCell ref="E490:E491"/>
    <mergeCell ref="F490:F491"/>
    <mergeCell ref="G490:G491"/>
    <mergeCell ref="H490:K490"/>
    <mergeCell ref="L490:L491"/>
    <mergeCell ref="M490:R491"/>
    <mergeCell ref="A505:B506"/>
    <mergeCell ref="C505:C506"/>
    <mergeCell ref="H505:H506"/>
    <mergeCell ref="I505:I506"/>
    <mergeCell ref="J505:J506"/>
    <mergeCell ref="K505:K506"/>
    <mergeCell ref="L505:L506"/>
    <mergeCell ref="A517:A518"/>
    <mergeCell ref="B517:B518"/>
    <mergeCell ref="C517:C518"/>
    <mergeCell ref="D517:D518"/>
    <mergeCell ref="E517:E518"/>
    <mergeCell ref="F517:F518"/>
    <mergeCell ref="G517:J517"/>
    <mergeCell ref="K517:K518"/>
    <mergeCell ref="L517:Q518"/>
    <mergeCell ref="A499:B500"/>
    <mergeCell ref="C499:C500"/>
    <mergeCell ref="H499:H500"/>
    <mergeCell ref="I499:I500"/>
    <mergeCell ref="J499:J500"/>
    <mergeCell ref="K499:K500"/>
    <mergeCell ref="L499:L500"/>
    <mergeCell ref="A501:B504"/>
    <mergeCell ref="C501:C504"/>
    <mergeCell ref="H501:H504"/>
    <mergeCell ref="I501:I504"/>
    <mergeCell ref="J501:J504"/>
    <mergeCell ref="K501:K504"/>
    <mergeCell ref="L501:L504"/>
    <mergeCell ref="A527:A528"/>
    <mergeCell ref="B527:B528"/>
    <mergeCell ref="A530:A531"/>
    <mergeCell ref="B530:B531"/>
    <mergeCell ref="A533:A534"/>
    <mergeCell ref="B533:B534"/>
    <mergeCell ref="G533:G534"/>
    <mergeCell ref="H533:H534"/>
    <mergeCell ref="I533:I534"/>
    <mergeCell ref="L519:Q519"/>
    <mergeCell ref="A522:A523"/>
    <mergeCell ref="B522:B523"/>
    <mergeCell ref="C522:F522"/>
    <mergeCell ref="G522:J522"/>
    <mergeCell ref="K522:K523"/>
    <mergeCell ref="L522:Q522"/>
    <mergeCell ref="A524:A525"/>
    <mergeCell ref="B524:B525"/>
    <mergeCell ref="K524:K525"/>
    <mergeCell ref="A537:A538"/>
    <mergeCell ref="B537:B538"/>
    <mergeCell ref="K537:K538"/>
    <mergeCell ref="A539:A540"/>
    <mergeCell ref="B539:B540"/>
    <mergeCell ref="K539:K540"/>
    <mergeCell ref="A543:A544"/>
    <mergeCell ref="B543:B544"/>
    <mergeCell ref="C543:C544"/>
    <mergeCell ref="D543:D544"/>
    <mergeCell ref="E543:E544"/>
    <mergeCell ref="F543:F544"/>
    <mergeCell ref="G543:J543"/>
    <mergeCell ref="K543:K544"/>
    <mergeCell ref="J533:J534"/>
    <mergeCell ref="K533:K534"/>
    <mergeCell ref="A535:A536"/>
    <mergeCell ref="B535:B536"/>
    <mergeCell ref="G535:G536"/>
    <mergeCell ref="H535:H536"/>
    <mergeCell ref="I535:I536"/>
    <mergeCell ref="J535:J536"/>
    <mergeCell ref="K535:K536"/>
    <mergeCell ref="A552:A555"/>
    <mergeCell ref="B552:B555"/>
    <mergeCell ref="K552:K555"/>
    <mergeCell ref="A556:A559"/>
    <mergeCell ref="B556:B559"/>
    <mergeCell ref="K556:K559"/>
    <mergeCell ref="A560:A562"/>
    <mergeCell ref="B560:B562"/>
    <mergeCell ref="K560:K562"/>
    <mergeCell ref="L543:Q544"/>
    <mergeCell ref="L545:Q545"/>
    <mergeCell ref="A548:A549"/>
    <mergeCell ref="B548:B549"/>
    <mergeCell ref="C548:F548"/>
    <mergeCell ref="G548:J548"/>
    <mergeCell ref="K548:K549"/>
    <mergeCell ref="L548:Q548"/>
    <mergeCell ref="A550:A551"/>
    <mergeCell ref="B550:B551"/>
    <mergeCell ref="K550:K551"/>
    <mergeCell ref="B577:D577"/>
    <mergeCell ref="A580:A581"/>
    <mergeCell ref="B580:B581"/>
    <mergeCell ref="C580:C581"/>
    <mergeCell ref="D580:D581"/>
    <mergeCell ref="E580:E581"/>
    <mergeCell ref="F580:F581"/>
    <mergeCell ref="G580:J580"/>
    <mergeCell ref="K580:K581"/>
    <mergeCell ref="A563:A565"/>
    <mergeCell ref="B563:B565"/>
    <mergeCell ref="K563:K565"/>
    <mergeCell ref="A566:A569"/>
    <mergeCell ref="B566:B569"/>
    <mergeCell ref="K566:K569"/>
    <mergeCell ref="B572:C572"/>
    <mergeCell ref="B573:C573"/>
    <mergeCell ref="B576:D576"/>
    <mergeCell ref="A592:A594"/>
    <mergeCell ref="B592:B594"/>
    <mergeCell ref="G592:G594"/>
    <mergeCell ref="H592:H594"/>
    <mergeCell ref="I592:I594"/>
    <mergeCell ref="J592:J594"/>
    <mergeCell ref="K592:K594"/>
    <mergeCell ref="A595:A598"/>
    <mergeCell ref="B595:B598"/>
    <mergeCell ref="G595:G598"/>
    <mergeCell ref="H595:H598"/>
    <mergeCell ref="I595:I598"/>
    <mergeCell ref="J595:J598"/>
    <mergeCell ref="K595:K598"/>
    <mergeCell ref="L580:Q581"/>
    <mergeCell ref="L582:Q582"/>
    <mergeCell ref="A585:A586"/>
    <mergeCell ref="B585:B586"/>
    <mergeCell ref="C585:F585"/>
    <mergeCell ref="G585:J585"/>
    <mergeCell ref="K585:K586"/>
    <mergeCell ref="L585:Q585"/>
    <mergeCell ref="A587:A591"/>
    <mergeCell ref="B587:B591"/>
    <mergeCell ref="G587:G591"/>
    <mergeCell ref="H587:H591"/>
    <mergeCell ref="I587:I591"/>
    <mergeCell ref="J587:J591"/>
    <mergeCell ref="K587:K591"/>
    <mergeCell ref="L604:Q605"/>
    <mergeCell ref="L606:Q606"/>
    <mergeCell ref="A609:A610"/>
    <mergeCell ref="B609:B610"/>
    <mergeCell ref="C609:F609"/>
    <mergeCell ref="G609:J609"/>
    <mergeCell ref="K609:K610"/>
    <mergeCell ref="L609:Q609"/>
    <mergeCell ref="A611:A617"/>
    <mergeCell ref="B611:B617"/>
    <mergeCell ref="G611:G617"/>
    <mergeCell ref="H611:H617"/>
    <mergeCell ref="I611:I617"/>
    <mergeCell ref="J611:J617"/>
    <mergeCell ref="K611:K617"/>
    <mergeCell ref="A599:A600"/>
    <mergeCell ref="B599:B600"/>
    <mergeCell ref="K599:K600"/>
    <mergeCell ref="A604:A605"/>
    <mergeCell ref="B604:B605"/>
    <mergeCell ref="C604:C605"/>
    <mergeCell ref="D604:D605"/>
    <mergeCell ref="E604:E605"/>
    <mergeCell ref="F604:F605"/>
    <mergeCell ref="G604:J604"/>
    <mergeCell ref="K604:K605"/>
    <mergeCell ref="A629:A631"/>
    <mergeCell ref="B629:B631"/>
    <mergeCell ref="K629:K631"/>
    <mergeCell ref="A632:A635"/>
    <mergeCell ref="B632:B635"/>
    <mergeCell ref="G632:G635"/>
    <mergeCell ref="H632:H635"/>
    <mergeCell ref="I632:I635"/>
    <mergeCell ref="J632:J635"/>
    <mergeCell ref="K632:K635"/>
    <mergeCell ref="A618:A620"/>
    <mergeCell ref="B618:B620"/>
    <mergeCell ref="G618:G620"/>
    <mergeCell ref="H618:H620"/>
    <mergeCell ref="I618:I620"/>
    <mergeCell ref="J618:J620"/>
    <mergeCell ref="K618:K620"/>
    <mergeCell ref="A621:A628"/>
    <mergeCell ref="B621:B628"/>
    <mergeCell ref="G621:G628"/>
    <mergeCell ref="H621:H628"/>
    <mergeCell ref="I621:I628"/>
    <mergeCell ref="J621:J628"/>
    <mergeCell ref="K621:K628"/>
    <mergeCell ref="L641:Q641"/>
    <mergeCell ref="A644:A645"/>
    <mergeCell ref="B644:B645"/>
    <mergeCell ref="C644:F644"/>
    <mergeCell ref="G644:J644"/>
    <mergeCell ref="K644:K645"/>
    <mergeCell ref="L644:Q644"/>
    <mergeCell ref="A646:A650"/>
    <mergeCell ref="B646:B650"/>
    <mergeCell ref="G646:G650"/>
    <mergeCell ref="H646:H650"/>
    <mergeCell ref="I646:I650"/>
    <mergeCell ref="J646:J650"/>
    <mergeCell ref="K646:K650"/>
    <mergeCell ref="A639:A640"/>
    <mergeCell ref="B639:B640"/>
    <mergeCell ref="C639:C640"/>
    <mergeCell ref="D639:D640"/>
    <mergeCell ref="E639:E640"/>
    <mergeCell ref="F639:F640"/>
    <mergeCell ref="G639:J639"/>
    <mergeCell ref="K639:K640"/>
    <mergeCell ref="L639:Q640"/>
    <mergeCell ref="A658:A660"/>
    <mergeCell ref="B658:B660"/>
    <mergeCell ref="G658:G660"/>
    <mergeCell ref="H658:H660"/>
    <mergeCell ref="I658:I660"/>
    <mergeCell ref="J658:J660"/>
    <mergeCell ref="K658:K660"/>
    <mergeCell ref="A662:A668"/>
    <mergeCell ref="B662:B668"/>
    <mergeCell ref="G662:G668"/>
    <mergeCell ref="H662:H668"/>
    <mergeCell ref="I662:I668"/>
    <mergeCell ref="J662:J668"/>
    <mergeCell ref="K662:K668"/>
    <mergeCell ref="A651:A653"/>
    <mergeCell ref="B651:B653"/>
    <mergeCell ref="G651:G653"/>
    <mergeCell ref="H651:H653"/>
    <mergeCell ref="I651:I653"/>
    <mergeCell ref="J651:J653"/>
    <mergeCell ref="K651:K653"/>
    <mergeCell ref="A654:A657"/>
    <mergeCell ref="B654:B657"/>
    <mergeCell ref="G654:G657"/>
    <mergeCell ref="H654:H657"/>
    <mergeCell ref="I654:I657"/>
    <mergeCell ref="J654:J657"/>
    <mergeCell ref="K654:K657"/>
    <mergeCell ref="A679:A682"/>
    <mergeCell ref="B679:B682"/>
    <mergeCell ref="G679:G682"/>
    <mergeCell ref="H679:H682"/>
    <mergeCell ref="I679:I682"/>
    <mergeCell ref="J679:J682"/>
    <mergeCell ref="K679:K682"/>
    <mergeCell ref="A683:A688"/>
    <mergeCell ref="B683:B688"/>
    <mergeCell ref="G683:G687"/>
    <mergeCell ref="H683:H687"/>
    <mergeCell ref="I683:I687"/>
    <mergeCell ref="J683:J687"/>
    <mergeCell ref="K683:K688"/>
    <mergeCell ref="A669:A673"/>
    <mergeCell ref="B669:B673"/>
    <mergeCell ref="G669:G673"/>
    <mergeCell ref="H669:H673"/>
    <mergeCell ref="I669:I673"/>
    <mergeCell ref="J669:J673"/>
    <mergeCell ref="K669:K673"/>
    <mergeCell ref="A674:A677"/>
    <mergeCell ref="B674:B677"/>
    <mergeCell ref="G674:G677"/>
    <mergeCell ref="H674:H677"/>
    <mergeCell ref="I674:I677"/>
    <mergeCell ref="J674:J677"/>
    <mergeCell ref="K674:K677"/>
    <mergeCell ref="K956:M956"/>
    <mergeCell ref="L957:M957"/>
    <mergeCell ref="A958:L958"/>
    <mergeCell ref="A959:A960"/>
    <mergeCell ref="B959:C960"/>
    <mergeCell ref="D959:D960"/>
    <mergeCell ref="E959:E960"/>
    <mergeCell ref="F959:F960"/>
    <mergeCell ref="G959:G960"/>
    <mergeCell ref="H959:K959"/>
    <mergeCell ref="L959:L960"/>
    <mergeCell ref="M959:R960"/>
    <mergeCell ref="A689:A763"/>
    <mergeCell ref="B689:B763"/>
    <mergeCell ref="G689:G763"/>
    <mergeCell ref="H689:H763"/>
    <mergeCell ref="I689:I763"/>
    <mergeCell ref="J689:J763"/>
    <mergeCell ref="K689:K763"/>
    <mergeCell ref="A764:A947"/>
    <mergeCell ref="B764:B947"/>
    <mergeCell ref="G764:G947"/>
    <mergeCell ref="H764:H947"/>
    <mergeCell ref="I764:I947"/>
    <mergeCell ref="J764:J947"/>
    <mergeCell ref="K764:K947"/>
    <mergeCell ref="A972:B988"/>
    <mergeCell ref="C972:C988"/>
    <mergeCell ref="L972:L988"/>
    <mergeCell ref="A989:B1004"/>
    <mergeCell ref="C989:C1004"/>
    <mergeCell ref="L989:L1004"/>
    <mergeCell ref="A1005:B1008"/>
    <mergeCell ref="C1005:C1008"/>
    <mergeCell ref="L1005:L1008"/>
    <mergeCell ref="B961:C961"/>
    <mergeCell ref="M961:R961"/>
    <mergeCell ref="A964:B965"/>
    <mergeCell ref="C964:C965"/>
    <mergeCell ref="D964:G964"/>
    <mergeCell ref="H964:K964"/>
    <mergeCell ref="L964:L965"/>
    <mergeCell ref="M964:R964"/>
    <mergeCell ref="A966:B971"/>
    <mergeCell ref="C966:C971"/>
    <mergeCell ref="L966:L971"/>
    <mergeCell ref="A1023:B1023"/>
    <mergeCell ref="A1024:B1024"/>
    <mergeCell ref="A1025:B1025"/>
    <mergeCell ref="A1026:B1026"/>
    <mergeCell ref="A1027:B1027"/>
    <mergeCell ref="A1038:R1038"/>
    <mergeCell ref="A1041:A1042"/>
    <mergeCell ref="B1041:C1042"/>
    <mergeCell ref="D1041:D1042"/>
    <mergeCell ref="E1041:E1042"/>
    <mergeCell ref="F1041:F1042"/>
    <mergeCell ref="G1041:G1042"/>
    <mergeCell ref="H1041:K1041"/>
    <mergeCell ref="L1041:L1042"/>
    <mergeCell ref="M1041:R1042"/>
    <mergeCell ref="A1009:B1014"/>
    <mergeCell ref="C1009:C1014"/>
    <mergeCell ref="L1009:L1014"/>
    <mergeCell ref="A1015:B1019"/>
    <mergeCell ref="C1015:C1019"/>
    <mergeCell ref="L1015:L1019"/>
    <mergeCell ref="A1020:B1020"/>
    <mergeCell ref="A1021:B1021"/>
    <mergeCell ref="A1022:B1022"/>
    <mergeCell ref="A1049:B1053"/>
    <mergeCell ref="C1049:C1053"/>
    <mergeCell ref="H1049:H1053"/>
    <mergeCell ref="I1049:I1053"/>
    <mergeCell ref="J1049:J1053"/>
    <mergeCell ref="K1049:K1053"/>
    <mergeCell ref="L1049:L1053"/>
    <mergeCell ref="A1054:B1055"/>
    <mergeCell ref="C1054:C1055"/>
    <mergeCell ref="H1054:H1055"/>
    <mergeCell ref="I1054:I1055"/>
    <mergeCell ref="J1054:J1055"/>
    <mergeCell ref="K1054:K1055"/>
    <mergeCell ref="L1054:L1055"/>
    <mergeCell ref="B1043:C1043"/>
    <mergeCell ref="M1043:R1043"/>
    <mergeCell ref="A1046:B1047"/>
    <mergeCell ref="C1046:C1047"/>
    <mergeCell ref="D1046:G1046"/>
    <mergeCell ref="H1046:K1046"/>
    <mergeCell ref="L1046:L1047"/>
    <mergeCell ref="M1046:R1046"/>
    <mergeCell ref="A1048:B1048"/>
    <mergeCell ref="A1064:B1069"/>
    <mergeCell ref="C1064:C1069"/>
    <mergeCell ref="H1064:H1069"/>
    <mergeCell ref="I1064:I1069"/>
    <mergeCell ref="J1064:J1069"/>
    <mergeCell ref="K1064:K1069"/>
    <mergeCell ref="L1064:L1069"/>
    <mergeCell ref="A1070:B1070"/>
    <mergeCell ref="A1071:B1072"/>
    <mergeCell ref="C1071:C1072"/>
    <mergeCell ref="H1071:H1072"/>
    <mergeCell ref="I1071:I1072"/>
    <mergeCell ref="J1071:J1072"/>
    <mergeCell ref="K1071:K1072"/>
    <mergeCell ref="L1071:L1072"/>
    <mergeCell ref="A1056:B1058"/>
    <mergeCell ref="C1056:C1058"/>
    <mergeCell ref="H1056:H1058"/>
    <mergeCell ref="I1056:I1058"/>
    <mergeCell ref="J1056:J1058"/>
    <mergeCell ref="K1056:K1058"/>
    <mergeCell ref="L1056:L1058"/>
    <mergeCell ref="A1059:B1063"/>
    <mergeCell ref="C1059:C1063"/>
    <mergeCell ref="H1059:H1063"/>
    <mergeCell ref="I1059:I1063"/>
    <mergeCell ref="J1059:J1063"/>
    <mergeCell ref="K1059:K1063"/>
    <mergeCell ref="L1059:L1063"/>
    <mergeCell ref="A1077:B1078"/>
    <mergeCell ref="C1077:C1078"/>
    <mergeCell ref="H1077:H1078"/>
    <mergeCell ref="I1077:I1078"/>
    <mergeCell ref="J1077:J1078"/>
    <mergeCell ref="K1077:K1078"/>
    <mergeCell ref="L1077:L1078"/>
    <mergeCell ref="A1079:B1080"/>
    <mergeCell ref="C1079:C1080"/>
    <mergeCell ref="H1079:H1080"/>
    <mergeCell ref="I1079:I1080"/>
    <mergeCell ref="J1079:J1080"/>
    <mergeCell ref="K1079:K1080"/>
    <mergeCell ref="L1079:L1080"/>
    <mergeCell ref="A1073:B1074"/>
    <mergeCell ref="C1073:C1074"/>
    <mergeCell ref="H1073:H1074"/>
    <mergeCell ref="I1073:I1074"/>
    <mergeCell ref="J1073:J1074"/>
    <mergeCell ref="K1073:K1074"/>
    <mergeCell ref="L1073:L1074"/>
    <mergeCell ref="A1075:B1076"/>
    <mergeCell ref="C1075:C1076"/>
    <mergeCell ref="H1075:H1076"/>
    <mergeCell ref="I1075:I1076"/>
    <mergeCell ref="J1075:J1076"/>
    <mergeCell ref="K1075:K1076"/>
    <mergeCell ref="L1075:L1076"/>
    <mergeCell ref="A1085:B1085"/>
    <mergeCell ref="A1086:B1087"/>
    <mergeCell ref="C1086:C1087"/>
    <mergeCell ref="H1086:H1087"/>
    <mergeCell ref="I1086:I1087"/>
    <mergeCell ref="J1086:J1087"/>
    <mergeCell ref="K1086:K1087"/>
    <mergeCell ref="L1086:L1087"/>
    <mergeCell ref="A1088:B1089"/>
    <mergeCell ref="C1088:C1089"/>
    <mergeCell ref="H1088:H1089"/>
    <mergeCell ref="I1088:I1089"/>
    <mergeCell ref="J1088:J1089"/>
    <mergeCell ref="K1088:K1089"/>
    <mergeCell ref="L1088:L1089"/>
    <mergeCell ref="A1081:B1082"/>
    <mergeCell ref="C1081:C1082"/>
    <mergeCell ref="H1081:H1082"/>
    <mergeCell ref="I1081:I1082"/>
    <mergeCell ref="J1081:J1082"/>
    <mergeCell ref="K1081:K1082"/>
    <mergeCell ref="L1081:L1082"/>
    <mergeCell ref="A1083:B1084"/>
    <mergeCell ref="C1083:C1084"/>
    <mergeCell ref="H1083:H1084"/>
    <mergeCell ref="I1083:I1084"/>
    <mergeCell ref="J1083:J1084"/>
    <mergeCell ref="K1083:K1084"/>
    <mergeCell ref="L1083:L1084"/>
    <mergeCell ref="M1093:R1094"/>
    <mergeCell ref="B1095:C1095"/>
    <mergeCell ref="M1095:R1095"/>
    <mergeCell ref="A1098:B1099"/>
    <mergeCell ref="C1098:C1099"/>
    <mergeCell ref="D1098:G1098"/>
    <mergeCell ref="H1098:K1098"/>
    <mergeCell ref="L1098:L1099"/>
    <mergeCell ref="M1098:R1098"/>
    <mergeCell ref="A1090:B1090"/>
    <mergeCell ref="A1093:A1094"/>
    <mergeCell ref="B1093:C1094"/>
    <mergeCell ref="D1093:D1094"/>
    <mergeCell ref="E1093:E1094"/>
    <mergeCell ref="F1093:F1094"/>
    <mergeCell ref="G1093:G1094"/>
    <mergeCell ref="H1093:K1093"/>
    <mergeCell ref="L1093:L1094"/>
    <mergeCell ref="A1111:B1111"/>
    <mergeCell ref="A1112:B1112"/>
    <mergeCell ref="A1113:B1118"/>
    <mergeCell ref="C1113:C1118"/>
    <mergeCell ref="A1119:B1119"/>
    <mergeCell ref="A1120:B1120"/>
    <mergeCell ref="A1121:B1121"/>
    <mergeCell ref="A1122:B1122"/>
    <mergeCell ref="A1123:B1123"/>
    <mergeCell ref="A1100:B1100"/>
    <mergeCell ref="A1101:B1101"/>
    <mergeCell ref="A1102:B1102"/>
    <mergeCell ref="A1103:B1103"/>
    <mergeCell ref="A1104:B1107"/>
    <mergeCell ref="C1104:C1107"/>
    <mergeCell ref="A1108:B1108"/>
    <mergeCell ref="A1109:B1109"/>
    <mergeCell ref="A1110:B1110"/>
    <mergeCell ref="A1149:B1154"/>
    <mergeCell ref="C1149:C1154"/>
    <mergeCell ref="L1149:L1150"/>
    <mergeCell ref="L1151:L1152"/>
    <mergeCell ref="L1153:L1154"/>
    <mergeCell ref="A1155:B1157"/>
    <mergeCell ref="C1155:C1157"/>
    <mergeCell ref="L1155:L1156"/>
    <mergeCell ref="L1157:L1158"/>
    <mergeCell ref="A1158:B1158"/>
    <mergeCell ref="A1124:B1134"/>
    <mergeCell ref="C1124:C1134"/>
    <mergeCell ref="H1124:H1134"/>
    <mergeCell ref="I1124:I1134"/>
    <mergeCell ref="J1124:J1134"/>
    <mergeCell ref="K1124:K1134"/>
    <mergeCell ref="A1135:B1135"/>
    <mergeCell ref="A1136:B1148"/>
    <mergeCell ref="C1136:C1148"/>
    <mergeCell ref="H1136:H1148"/>
    <mergeCell ref="I1136:I1148"/>
    <mergeCell ref="J1136:J1148"/>
    <mergeCell ref="K1136:K1148"/>
    <mergeCell ref="A1170:B1170"/>
    <mergeCell ref="A1173:A1174"/>
    <mergeCell ref="B1173:C1174"/>
    <mergeCell ref="D1173:D1174"/>
    <mergeCell ref="E1173:E1174"/>
    <mergeCell ref="F1173:F1174"/>
    <mergeCell ref="G1173:G1174"/>
    <mergeCell ref="H1173:K1173"/>
    <mergeCell ref="L1173:L1174"/>
    <mergeCell ref="A1159:B1164"/>
    <mergeCell ref="C1159:C1164"/>
    <mergeCell ref="L1159:L1160"/>
    <mergeCell ref="L1161:L1162"/>
    <mergeCell ref="L1163:L1164"/>
    <mergeCell ref="A1165:B1169"/>
    <mergeCell ref="C1165:C1169"/>
    <mergeCell ref="L1165:L1166"/>
    <mergeCell ref="L1167:L1168"/>
    <mergeCell ref="A1180:B1191"/>
    <mergeCell ref="C1180:C1191"/>
    <mergeCell ref="L1180:L1191"/>
    <mergeCell ref="A1192:B1192"/>
    <mergeCell ref="A1193:B1193"/>
    <mergeCell ref="C1193:R1193"/>
    <mergeCell ref="A1194:B1194"/>
    <mergeCell ref="A1195:B1195"/>
    <mergeCell ref="A1196:B1196"/>
    <mergeCell ref="M1173:R1174"/>
    <mergeCell ref="B1175:C1175"/>
    <mergeCell ref="M1175:R1175"/>
    <mergeCell ref="A1178:B1179"/>
    <mergeCell ref="C1178:C1179"/>
    <mergeCell ref="D1178:G1178"/>
    <mergeCell ref="H1178:K1178"/>
    <mergeCell ref="L1178:L1179"/>
    <mergeCell ref="M1178:R1178"/>
    <mergeCell ref="A1209:A1210"/>
    <mergeCell ref="B1209:C1210"/>
    <mergeCell ref="D1209:D1210"/>
    <mergeCell ref="E1209:E1210"/>
    <mergeCell ref="F1209:F1210"/>
    <mergeCell ref="G1209:G1210"/>
    <mergeCell ref="H1209:K1209"/>
    <mergeCell ref="L1209:L1210"/>
    <mergeCell ref="M1209:R1210"/>
    <mergeCell ref="A1197:B1197"/>
    <mergeCell ref="A1198:B1198"/>
    <mergeCell ref="A1199:B1199"/>
    <mergeCell ref="A1200:B1200"/>
    <mergeCell ref="A1201:B1201"/>
    <mergeCell ref="A1202:B1202"/>
    <mergeCell ref="A1203:B1203"/>
    <mergeCell ref="A1204:B1204"/>
    <mergeCell ref="A1206:R1206"/>
    <mergeCell ref="A1218:B1228"/>
    <mergeCell ref="C1218:C1228"/>
    <mergeCell ref="H1218:H1228"/>
    <mergeCell ref="I1218:I1228"/>
    <mergeCell ref="J1218:J1228"/>
    <mergeCell ref="K1218:K1228"/>
    <mergeCell ref="L1218:L1228"/>
    <mergeCell ref="A1229:B1231"/>
    <mergeCell ref="C1229:C1231"/>
    <mergeCell ref="H1229:H1231"/>
    <mergeCell ref="I1229:I1231"/>
    <mergeCell ref="J1229:J1231"/>
    <mergeCell ref="K1229:K1231"/>
    <mergeCell ref="L1229:L1231"/>
    <mergeCell ref="B1211:C1211"/>
    <mergeCell ref="M1211:R1211"/>
    <mergeCell ref="A1214:B1215"/>
    <mergeCell ref="C1214:C1215"/>
    <mergeCell ref="D1214:G1214"/>
    <mergeCell ref="H1214:K1214"/>
    <mergeCell ref="L1214:L1215"/>
    <mergeCell ref="M1214:R1214"/>
    <mergeCell ref="A1217:B1217"/>
    <mergeCell ref="M1246:R1247"/>
    <mergeCell ref="B1248:C1248"/>
    <mergeCell ref="M1248:R1248"/>
    <mergeCell ref="A1251:B1252"/>
    <mergeCell ref="C1251:C1252"/>
    <mergeCell ref="D1251:G1251"/>
    <mergeCell ref="H1251:K1251"/>
    <mergeCell ref="L1251:L1252"/>
    <mergeCell ref="M1251:R1251"/>
    <mergeCell ref="A1232:B1242"/>
    <mergeCell ref="C1232:C1242"/>
    <mergeCell ref="H1232:H1242"/>
    <mergeCell ref="I1232:I1242"/>
    <mergeCell ref="J1232:J1242"/>
    <mergeCell ref="K1232:K1242"/>
    <mergeCell ref="L1232:L1242"/>
    <mergeCell ref="A1243:B1243"/>
    <mergeCell ref="A1246:A1247"/>
    <mergeCell ref="B1246:C1247"/>
    <mergeCell ref="D1246:D1247"/>
    <mergeCell ref="E1246:E1247"/>
    <mergeCell ref="F1246:F1247"/>
    <mergeCell ref="G1246:G1247"/>
    <mergeCell ref="H1246:K1246"/>
    <mergeCell ref="L1246:L1247"/>
    <mergeCell ref="A1262:B1262"/>
    <mergeCell ref="A1263:B1269"/>
    <mergeCell ref="C1263:C1269"/>
    <mergeCell ref="H1263:H1269"/>
    <mergeCell ref="I1263:I1269"/>
    <mergeCell ref="J1263:J1269"/>
    <mergeCell ref="K1263:K1269"/>
    <mergeCell ref="L1263:L1269"/>
    <mergeCell ref="A1272:A1273"/>
    <mergeCell ref="B1272:C1273"/>
    <mergeCell ref="D1272:D1273"/>
    <mergeCell ref="E1272:E1273"/>
    <mergeCell ref="F1272:F1273"/>
    <mergeCell ref="G1272:G1273"/>
    <mergeCell ref="H1272:K1272"/>
    <mergeCell ref="L1272:L1273"/>
    <mergeCell ref="A1253:B1253"/>
    <mergeCell ref="A1254:B1259"/>
    <mergeCell ref="C1254:C1259"/>
    <mergeCell ref="H1254:H1259"/>
    <mergeCell ref="I1254:I1259"/>
    <mergeCell ref="J1254:J1259"/>
    <mergeCell ref="K1254:K1259"/>
    <mergeCell ref="L1254:L1259"/>
    <mergeCell ref="A1260:B1261"/>
    <mergeCell ref="C1260:C1261"/>
    <mergeCell ref="H1260:H1261"/>
    <mergeCell ref="I1260:I1261"/>
    <mergeCell ref="J1260:J1261"/>
    <mergeCell ref="K1260:K1261"/>
    <mergeCell ref="L1260:L1261"/>
    <mergeCell ref="A1279:B1279"/>
    <mergeCell ref="A1280:B1280"/>
    <mergeCell ref="A1281:B1281"/>
    <mergeCell ref="A1284:R1284"/>
    <mergeCell ref="A1287:A1288"/>
    <mergeCell ref="B1287:C1288"/>
    <mergeCell ref="D1287:D1288"/>
    <mergeCell ref="E1287:E1288"/>
    <mergeCell ref="F1287:F1288"/>
    <mergeCell ref="G1287:G1288"/>
    <mergeCell ref="H1287:K1287"/>
    <mergeCell ref="L1287:L1288"/>
    <mergeCell ref="M1287:R1288"/>
    <mergeCell ref="M1272:R1273"/>
    <mergeCell ref="B1274:C1274"/>
    <mergeCell ref="M1274:R1274"/>
    <mergeCell ref="A1277:B1278"/>
    <mergeCell ref="C1277:C1278"/>
    <mergeCell ref="D1277:G1277"/>
    <mergeCell ref="H1277:K1277"/>
    <mergeCell ref="L1277:L1278"/>
    <mergeCell ref="M1277:R1277"/>
    <mergeCell ref="A1297:B1308"/>
    <mergeCell ref="C1297:C1308"/>
    <mergeCell ref="H1297:H1308"/>
    <mergeCell ref="I1297:I1308"/>
    <mergeCell ref="J1297:J1308"/>
    <mergeCell ref="K1297:K1308"/>
    <mergeCell ref="L1297:L1308"/>
    <mergeCell ref="A1311:A1312"/>
    <mergeCell ref="B1311:C1312"/>
    <mergeCell ref="D1311:D1312"/>
    <mergeCell ref="E1311:E1312"/>
    <mergeCell ref="F1311:F1312"/>
    <mergeCell ref="G1311:G1312"/>
    <mergeCell ref="H1311:K1311"/>
    <mergeCell ref="L1311:L1312"/>
    <mergeCell ref="B1289:C1289"/>
    <mergeCell ref="M1289:R1289"/>
    <mergeCell ref="A1292:B1293"/>
    <mergeCell ref="C1292:C1293"/>
    <mergeCell ref="D1292:G1292"/>
    <mergeCell ref="H1292:K1292"/>
    <mergeCell ref="L1292:L1293"/>
    <mergeCell ref="M1292:R1292"/>
    <mergeCell ref="A1294:B1296"/>
    <mergeCell ref="C1294:C1296"/>
    <mergeCell ref="H1294:H1296"/>
    <mergeCell ref="I1294:I1296"/>
    <mergeCell ref="J1294:J1296"/>
    <mergeCell ref="K1294:K1296"/>
    <mergeCell ref="L1294:L1296"/>
    <mergeCell ref="A1318:B1320"/>
    <mergeCell ref="C1318:C1320"/>
    <mergeCell ref="H1318:H1320"/>
    <mergeCell ref="I1318:I1320"/>
    <mergeCell ref="J1318:J1320"/>
    <mergeCell ref="K1318:K1320"/>
    <mergeCell ref="L1318:L1320"/>
    <mergeCell ref="A1321:B1334"/>
    <mergeCell ref="C1321:C1334"/>
    <mergeCell ref="H1321:H1334"/>
    <mergeCell ref="I1321:I1334"/>
    <mergeCell ref="J1321:J1334"/>
    <mergeCell ref="K1321:K1334"/>
    <mergeCell ref="L1321:L1334"/>
    <mergeCell ref="M1311:R1312"/>
    <mergeCell ref="B1313:C1313"/>
    <mergeCell ref="M1313:R1313"/>
    <mergeCell ref="A1316:B1317"/>
    <mergeCell ref="C1316:C1317"/>
    <mergeCell ref="D1316:G1316"/>
    <mergeCell ref="H1316:K1316"/>
    <mergeCell ref="L1316:L1317"/>
    <mergeCell ref="M1316:R1316"/>
    <mergeCell ref="A1347:A1348"/>
    <mergeCell ref="B1347:C1348"/>
    <mergeCell ref="D1347:D1348"/>
    <mergeCell ref="E1347:E1348"/>
    <mergeCell ref="F1347:F1348"/>
    <mergeCell ref="G1347:G1348"/>
    <mergeCell ref="H1347:K1347"/>
    <mergeCell ref="L1347:L1348"/>
    <mergeCell ref="M1347:R1348"/>
    <mergeCell ref="A1335:B1337"/>
    <mergeCell ref="C1335:C1337"/>
    <mergeCell ref="H1335:H1337"/>
    <mergeCell ref="I1335:I1337"/>
    <mergeCell ref="J1335:J1337"/>
    <mergeCell ref="K1335:K1337"/>
    <mergeCell ref="L1335:L1337"/>
    <mergeCell ref="A1338:B1344"/>
    <mergeCell ref="C1338:C1344"/>
    <mergeCell ref="H1338:H1344"/>
    <mergeCell ref="I1338:I1344"/>
    <mergeCell ref="J1338:J1344"/>
    <mergeCell ref="K1338:K1344"/>
    <mergeCell ref="L1338:L1344"/>
    <mergeCell ref="A1365:A1366"/>
    <mergeCell ref="B1365:C1366"/>
    <mergeCell ref="D1365:D1366"/>
    <mergeCell ref="E1365:E1366"/>
    <mergeCell ref="F1365:F1366"/>
    <mergeCell ref="G1365:G1366"/>
    <mergeCell ref="H1365:K1365"/>
    <mergeCell ref="L1365:L1366"/>
    <mergeCell ref="M1365:R1366"/>
    <mergeCell ref="B1349:C1349"/>
    <mergeCell ref="M1349:R1349"/>
    <mergeCell ref="A1352:B1353"/>
    <mergeCell ref="C1352:C1353"/>
    <mergeCell ref="D1352:G1352"/>
    <mergeCell ref="H1352:K1352"/>
    <mergeCell ref="L1352:L1353"/>
    <mergeCell ref="M1352:R1352"/>
    <mergeCell ref="A1354:B1362"/>
    <mergeCell ref="C1354:C1362"/>
    <mergeCell ref="H1354:H1362"/>
    <mergeCell ref="I1354:I1362"/>
    <mergeCell ref="J1354:J1362"/>
    <mergeCell ref="K1354:K1362"/>
    <mergeCell ref="L1354:L1362"/>
    <mergeCell ref="A1374:R1374"/>
    <mergeCell ref="A1377:A1378"/>
    <mergeCell ref="B1377:C1378"/>
    <mergeCell ref="D1377:D1378"/>
    <mergeCell ref="E1377:E1378"/>
    <mergeCell ref="F1377:F1378"/>
    <mergeCell ref="G1377:G1378"/>
    <mergeCell ref="H1377:K1377"/>
    <mergeCell ref="L1377:L1378"/>
    <mergeCell ref="M1377:R1378"/>
    <mergeCell ref="B1367:C1367"/>
    <mergeCell ref="M1367:R1367"/>
    <mergeCell ref="A1370:B1371"/>
    <mergeCell ref="C1370:C1371"/>
    <mergeCell ref="D1370:G1370"/>
    <mergeCell ref="H1370:K1370"/>
    <mergeCell ref="L1370:L1371"/>
    <mergeCell ref="M1370:R1370"/>
    <mergeCell ref="A1372:B1372"/>
    <mergeCell ref="A1392:B1407"/>
    <mergeCell ref="C1392:C1407"/>
    <mergeCell ref="H1392:H1407"/>
    <mergeCell ref="I1392:I1407"/>
    <mergeCell ref="J1392:J1407"/>
    <mergeCell ref="K1392:K1407"/>
    <mergeCell ref="L1392:L1407"/>
    <mergeCell ref="A1408:B1419"/>
    <mergeCell ref="C1408:C1419"/>
    <mergeCell ref="H1408:H1419"/>
    <mergeCell ref="I1408:I1419"/>
    <mergeCell ref="J1408:J1419"/>
    <mergeCell ref="K1408:K1419"/>
    <mergeCell ref="L1408:L1419"/>
    <mergeCell ref="B1379:C1379"/>
    <mergeCell ref="M1379:R1379"/>
    <mergeCell ref="A1382:B1383"/>
    <mergeCell ref="C1382:C1383"/>
    <mergeCell ref="D1382:G1382"/>
    <mergeCell ref="H1382:K1382"/>
    <mergeCell ref="L1382:L1383"/>
    <mergeCell ref="M1382:R1382"/>
    <mergeCell ref="A1385:B1391"/>
    <mergeCell ref="C1385:C1391"/>
    <mergeCell ref="H1385:H1391"/>
    <mergeCell ref="I1385:I1391"/>
    <mergeCell ref="J1385:J1391"/>
    <mergeCell ref="K1385:K1391"/>
    <mergeCell ref="L1385:L1391"/>
    <mergeCell ref="A1442:B1446"/>
    <mergeCell ref="C1442:C1446"/>
    <mergeCell ref="H1442:H1446"/>
    <mergeCell ref="I1442:I1446"/>
    <mergeCell ref="J1442:J1446"/>
    <mergeCell ref="K1442:K1446"/>
    <mergeCell ref="L1442:L1446"/>
    <mergeCell ref="A1449:A1450"/>
    <mergeCell ref="B1449:C1450"/>
    <mergeCell ref="D1449:D1450"/>
    <mergeCell ref="E1449:E1450"/>
    <mergeCell ref="F1449:F1450"/>
    <mergeCell ref="G1449:G1450"/>
    <mergeCell ref="H1449:K1449"/>
    <mergeCell ref="L1449:L1450"/>
    <mergeCell ref="A1420:B1426"/>
    <mergeCell ref="C1420:C1426"/>
    <mergeCell ref="H1420:H1426"/>
    <mergeCell ref="I1420:I1426"/>
    <mergeCell ref="J1420:J1426"/>
    <mergeCell ref="K1420:K1426"/>
    <mergeCell ref="L1420:L1426"/>
    <mergeCell ref="A1427:B1441"/>
    <mergeCell ref="C1427:C1441"/>
    <mergeCell ref="H1427:H1441"/>
    <mergeCell ref="I1427:I1441"/>
    <mergeCell ref="J1427:J1441"/>
    <mergeCell ref="K1427:K1441"/>
    <mergeCell ref="L1427:L1441"/>
    <mergeCell ref="A1456:B1459"/>
    <mergeCell ref="C1456:C1459"/>
    <mergeCell ref="H1456:H1459"/>
    <mergeCell ref="I1456:I1459"/>
    <mergeCell ref="J1456:J1459"/>
    <mergeCell ref="K1456:K1459"/>
    <mergeCell ref="L1456:L1459"/>
    <mergeCell ref="A1460:B1466"/>
    <mergeCell ref="C1460:C1466"/>
    <mergeCell ref="H1460:H1466"/>
    <mergeCell ref="I1460:I1466"/>
    <mergeCell ref="J1460:J1466"/>
    <mergeCell ref="K1460:K1466"/>
    <mergeCell ref="L1460:L1466"/>
    <mergeCell ref="M1449:R1450"/>
    <mergeCell ref="B1451:C1451"/>
    <mergeCell ref="M1451:R1451"/>
    <mergeCell ref="A1454:B1455"/>
    <mergeCell ref="C1454:C1455"/>
    <mergeCell ref="D1454:G1454"/>
    <mergeCell ref="H1454:K1454"/>
    <mergeCell ref="L1454:L1455"/>
    <mergeCell ref="M1454:R1454"/>
    <mergeCell ref="A1475:A1476"/>
    <mergeCell ref="B1475:C1476"/>
    <mergeCell ref="D1475:D1476"/>
    <mergeCell ref="E1475:E1476"/>
    <mergeCell ref="F1475:F1476"/>
    <mergeCell ref="G1475:G1476"/>
    <mergeCell ref="H1475:K1475"/>
    <mergeCell ref="L1475:L1476"/>
    <mergeCell ref="M1475:R1476"/>
    <mergeCell ref="A1467:B1470"/>
    <mergeCell ref="C1467:C1470"/>
    <mergeCell ref="H1467:H1470"/>
    <mergeCell ref="I1467:I1470"/>
    <mergeCell ref="J1467:J1470"/>
    <mergeCell ref="K1467:K1470"/>
    <mergeCell ref="L1467:L1470"/>
    <mergeCell ref="A1471:B1472"/>
    <mergeCell ref="C1471:C1472"/>
    <mergeCell ref="H1471:H1472"/>
    <mergeCell ref="I1471:I1472"/>
    <mergeCell ref="J1471:J1472"/>
    <mergeCell ref="K1471:K1472"/>
    <mergeCell ref="L1471:L1472"/>
    <mergeCell ref="A1487:B1506"/>
    <mergeCell ref="C1487:C1506"/>
    <mergeCell ref="H1487:H1506"/>
    <mergeCell ref="I1487:I1506"/>
    <mergeCell ref="J1487:J1506"/>
    <mergeCell ref="K1487:K1506"/>
    <mergeCell ref="L1487:L1506"/>
    <mergeCell ref="A1509:A1510"/>
    <mergeCell ref="B1509:C1510"/>
    <mergeCell ref="D1509:D1510"/>
    <mergeCell ref="E1509:E1510"/>
    <mergeCell ref="F1509:F1510"/>
    <mergeCell ref="G1509:G1510"/>
    <mergeCell ref="H1509:K1509"/>
    <mergeCell ref="L1509:L1510"/>
    <mergeCell ref="B1477:C1477"/>
    <mergeCell ref="M1477:R1477"/>
    <mergeCell ref="A1480:B1481"/>
    <mergeCell ref="C1480:C1481"/>
    <mergeCell ref="D1480:G1480"/>
    <mergeCell ref="H1480:K1480"/>
    <mergeCell ref="L1480:L1481"/>
    <mergeCell ref="M1480:R1480"/>
    <mergeCell ref="A1482:B1486"/>
    <mergeCell ref="C1482:C1486"/>
    <mergeCell ref="H1482:H1486"/>
    <mergeCell ref="I1482:I1486"/>
    <mergeCell ref="J1482:J1486"/>
    <mergeCell ref="K1482:K1486"/>
    <mergeCell ref="L1482:L1486"/>
    <mergeCell ref="A1516:B1516"/>
    <mergeCell ref="A1517:B1517"/>
    <mergeCell ref="A1520:A1521"/>
    <mergeCell ref="B1520:C1521"/>
    <mergeCell ref="D1520:D1521"/>
    <mergeCell ref="E1520:E1521"/>
    <mergeCell ref="F1520:F1521"/>
    <mergeCell ref="G1520:G1521"/>
    <mergeCell ref="H1520:K1520"/>
    <mergeCell ref="M1509:R1510"/>
    <mergeCell ref="B1511:C1511"/>
    <mergeCell ref="M1511:R1511"/>
    <mergeCell ref="A1514:B1515"/>
    <mergeCell ref="C1514:C1515"/>
    <mergeCell ref="D1514:G1514"/>
    <mergeCell ref="H1514:K1514"/>
    <mergeCell ref="L1514:L1515"/>
    <mergeCell ref="M1514:R1514"/>
    <mergeCell ref="A1527:B1534"/>
    <mergeCell ref="C1527:C1534"/>
    <mergeCell ref="H1527:H1534"/>
    <mergeCell ref="I1527:I1534"/>
    <mergeCell ref="J1527:J1534"/>
    <mergeCell ref="K1527:K1534"/>
    <mergeCell ref="L1527:L1534"/>
    <mergeCell ref="A1536:R1536"/>
    <mergeCell ref="A1538:R1538"/>
    <mergeCell ref="L1520:L1521"/>
    <mergeCell ref="M1520:R1521"/>
    <mergeCell ref="B1522:C1522"/>
    <mergeCell ref="M1522:R1522"/>
    <mergeCell ref="A1525:B1526"/>
    <mergeCell ref="C1525:C1526"/>
    <mergeCell ref="D1525:G1525"/>
    <mergeCell ref="H1525:K1525"/>
    <mergeCell ref="L1525:L1526"/>
    <mergeCell ref="M1525:R1525"/>
    <mergeCell ref="B1541:C1541"/>
    <mergeCell ref="M1541:R1541"/>
    <mergeCell ref="A1543:B1543"/>
    <mergeCell ref="A1544:B1545"/>
    <mergeCell ref="C1544:C1545"/>
    <mergeCell ref="D1544:G1544"/>
    <mergeCell ref="H1544:K1544"/>
    <mergeCell ref="L1544:L1545"/>
    <mergeCell ref="M1544:R1544"/>
    <mergeCell ref="A1539:A1540"/>
    <mergeCell ref="B1539:C1540"/>
    <mergeCell ref="D1539:D1540"/>
    <mergeCell ref="E1539:E1540"/>
    <mergeCell ref="F1539:F1540"/>
    <mergeCell ref="G1539:G1540"/>
    <mergeCell ref="H1539:K1539"/>
    <mergeCell ref="L1539:L1540"/>
    <mergeCell ref="M1539:R1540"/>
    <mergeCell ref="B1579:C1579"/>
    <mergeCell ref="M1579:R1579"/>
    <mergeCell ref="A1581:R1581"/>
    <mergeCell ref="A1582:B1583"/>
    <mergeCell ref="C1582:C1583"/>
    <mergeCell ref="D1582:G1582"/>
    <mergeCell ref="H1582:K1582"/>
    <mergeCell ref="L1582:L1583"/>
    <mergeCell ref="M1582:R1582"/>
    <mergeCell ref="A1546:B1574"/>
    <mergeCell ref="C1546:C1574"/>
    <mergeCell ref="H1546:H1574"/>
    <mergeCell ref="I1546:I1574"/>
    <mergeCell ref="J1546:J1574"/>
    <mergeCell ref="K1546:K1574"/>
    <mergeCell ref="L1546:L1574"/>
    <mergeCell ref="A1576:R1576"/>
    <mergeCell ref="A1577:A1578"/>
    <mergeCell ref="B1577:C1578"/>
    <mergeCell ref="D1577:D1578"/>
    <mergeCell ref="E1577:E1578"/>
    <mergeCell ref="F1577:F1578"/>
    <mergeCell ref="G1577:G1578"/>
    <mergeCell ref="H1577:K1577"/>
    <mergeCell ref="L1577:L1578"/>
    <mergeCell ref="M1577:R1578"/>
    <mergeCell ref="A1599:B1603"/>
    <mergeCell ref="C1599:C1603"/>
    <mergeCell ref="H1599:H1603"/>
    <mergeCell ref="I1599:I1603"/>
    <mergeCell ref="J1599:J1603"/>
    <mergeCell ref="K1599:K1603"/>
    <mergeCell ref="L1599:L1603"/>
    <mergeCell ref="A1604:B1612"/>
    <mergeCell ref="C1604:C1612"/>
    <mergeCell ref="H1604:H1612"/>
    <mergeCell ref="I1604:I1612"/>
    <mergeCell ref="J1604:J1612"/>
    <mergeCell ref="K1604:K1612"/>
    <mergeCell ref="L1604:L1612"/>
    <mergeCell ref="A1584:B1593"/>
    <mergeCell ref="C1584:C1593"/>
    <mergeCell ref="H1584:H1593"/>
    <mergeCell ref="I1584:I1593"/>
    <mergeCell ref="J1584:J1593"/>
    <mergeCell ref="K1584:K1593"/>
    <mergeCell ref="L1584:L1593"/>
    <mergeCell ref="A1594:B1598"/>
    <mergeCell ref="C1594:C1598"/>
    <mergeCell ref="H1594:H1598"/>
    <mergeCell ref="I1594:I1598"/>
    <mergeCell ref="J1594:J1598"/>
    <mergeCell ref="K1594:K1598"/>
    <mergeCell ref="L1594:L1598"/>
    <mergeCell ref="B1617:C1617"/>
    <mergeCell ref="M1617:R1617"/>
    <mergeCell ref="A1619:R1619"/>
    <mergeCell ref="A1620:B1621"/>
    <mergeCell ref="C1620:C1621"/>
    <mergeCell ref="D1620:G1620"/>
    <mergeCell ref="H1620:K1620"/>
    <mergeCell ref="L1620:L1621"/>
    <mergeCell ref="M1620:R1620"/>
    <mergeCell ref="A1614:R1614"/>
    <mergeCell ref="A1615:A1616"/>
    <mergeCell ref="B1615:C1616"/>
    <mergeCell ref="D1615:D1616"/>
    <mergeCell ref="E1615:E1616"/>
    <mergeCell ref="F1615:F1616"/>
    <mergeCell ref="G1615:G1616"/>
    <mergeCell ref="H1615:K1615"/>
    <mergeCell ref="L1615:L1616"/>
    <mergeCell ref="M1615:R1616"/>
    <mergeCell ref="B1628:C1628"/>
    <mergeCell ref="M1628:R1628"/>
    <mergeCell ref="A1630:R1630"/>
    <mergeCell ref="A1631:B1632"/>
    <mergeCell ref="C1631:C1632"/>
    <mergeCell ref="D1631:G1631"/>
    <mergeCell ref="H1631:K1631"/>
    <mergeCell ref="L1631:L1632"/>
    <mergeCell ref="M1631:R1631"/>
    <mergeCell ref="A1622:B1623"/>
    <mergeCell ref="C1622:C1623"/>
    <mergeCell ref="L1622:L1623"/>
    <mergeCell ref="A1625:R1625"/>
    <mergeCell ref="A1626:A1627"/>
    <mergeCell ref="B1626:C1627"/>
    <mergeCell ref="D1626:D1627"/>
    <mergeCell ref="E1626:E1627"/>
    <mergeCell ref="F1626:F1627"/>
    <mergeCell ref="G1626:G1627"/>
    <mergeCell ref="H1626:K1626"/>
    <mergeCell ref="L1626:L1627"/>
    <mergeCell ref="M1626:R1627"/>
    <mergeCell ref="B1644:C1644"/>
    <mergeCell ref="M1644:R1644"/>
    <mergeCell ref="A1646:R1646"/>
    <mergeCell ref="A1647:B1648"/>
    <mergeCell ref="C1647:C1648"/>
    <mergeCell ref="D1647:G1647"/>
    <mergeCell ref="H1647:K1647"/>
    <mergeCell ref="L1647:L1648"/>
    <mergeCell ref="M1647:R1647"/>
    <mergeCell ref="A1633:B1639"/>
    <mergeCell ref="C1633:C1639"/>
    <mergeCell ref="H1633:H1639"/>
    <mergeCell ref="I1633:I1639"/>
    <mergeCell ref="J1633:J1639"/>
    <mergeCell ref="K1633:K1639"/>
    <mergeCell ref="L1633:L1639"/>
    <mergeCell ref="A1641:R1641"/>
    <mergeCell ref="A1642:A1643"/>
    <mergeCell ref="B1642:C1643"/>
    <mergeCell ref="D1642:D1643"/>
    <mergeCell ref="E1642:E1643"/>
    <mergeCell ref="F1642:F1643"/>
    <mergeCell ref="G1642:G1643"/>
    <mergeCell ref="H1642:K1642"/>
    <mergeCell ref="L1642:L1643"/>
    <mergeCell ref="M1642:R1643"/>
    <mergeCell ref="L1665:Q1665"/>
    <mergeCell ref="A1666:Q1666"/>
    <mergeCell ref="A1668:A1669"/>
    <mergeCell ref="B1668:B1669"/>
    <mergeCell ref="C1668:F1668"/>
    <mergeCell ref="G1668:J1668"/>
    <mergeCell ref="K1668:K1669"/>
    <mergeCell ref="L1668:Q1668"/>
    <mergeCell ref="A1670:A1678"/>
    <mergeCell ref="B1670:B1678"/>
    <mergeCell ref="G1670:G1678"/>
    <mergeCell ref="H1670:H1678"/>
    <mergeCell ref="I1670:I1678"/>
    <mergeCell ref="J1670:J1678"/>
    <mergeCell ref="K1670:K1678"/>
    <mergeCell ref="A1649:B1649"/>
    <mergeCell ref="A1650:B1650"/>
    <mergeCell ref="A1651:B1651"/>
    <mergeCell ref="A1658:E1658"/>
    <mergeCell ref="A1660:Q1660"/>
    <mergeCell ref="A1663:A1664"/>
    <mergeCell ref="B1663:B1664"/>
    <mergeCell ref="C1663:C1664"/>
    <mergeCell ref="D1663:D1664"/>
    <mergeCell ref="E1663:E1664"/>
    <mergeCell ref="F1663:F1664"/>
    <mergeCell ref="G1663:J1663"/>
    <mergeCell ref="K1663:K1664"/>
    <mergeCell ref="L1663:Q1664"/>
    <mergeCell ref="A1739:A1746"/>
    <mergeCell ref="B1739:B1746"/>
    <mergeCell ref="G1739:G1746"/>
    <mergeCell ref="H1739:H1746"/>
    <mergeCell ref="I1739:I1746"/>
    <mergeCell ref="J1739:J1746"/>
    <mergeCell ref="K1739:K1746"/>
    <mergeCell ref="A1747:A1755"/>
    <mergeCell ref="B1747:B1755"/>
    <mergeCell ref="G1747:G1755"/>
    <mergeCell ref="H1747:H1755"/>
    <mergeCell ref="I1747:I1755"/>
    <mergeCell ref="J1747:J1755"/>
    <mergeCell ref="K1747:K1755"/>
    <mergeCell ref="A1679:A1726"/>
    <mergeCell ref="B1679:B1726"/>
    <mergeCell ref="G1679:G1726"/>
    <mergeCell ref="H1679:H1726"/>
    <mergeCell ref="I1679:I1726"/>
    <mergeCell ref="J1679:J1726"/>
    <mergeCell ref="K1679:K1726"/>
    <mergeCell ref="A1727:A1738"/>
    <mergeCell ref="B1727:B1738"/>
    <mergeCell ref="G1727:G1738"/>
    <mergeCell ref="H1727:H1738"/>
    <mergeCell ref="I1727:I1738"/>
    <mergeCell ref="J1727:J1738"/>
    <mergeCell ref="K1727:K1738"/>
    <mergeCell ref="A1777:A1783"/>
    <mergeCell ref="B1777:B1783"/>
    <mergeCell ref="G1777:G1783"/>
    <mergeCell ref="H1777:H1783"/>
    <mergeCell ref="I1777:I1783"/>
    <mergeCell ref="J1777:J1783"/>
    <mergeCell ref="K1777:K1783"/>
    <mergeCell ref="A1784:A1796"/>
    <mergeCell ref="B1784:B1796"/>
    <mergeCell ref="G1784:G1796"/>
    <mergeCell ref="H1784:H1796"/>
    <mergeCell ref="I1784:I1796"/>
    <mergeCell ref="J1784:J1796"/>
    <mergeCell ref="K1784:K1796"/>
    <mergeCell ref="A1756:A1766"/>
    <mergeCell ref="B1756:B1766"/>
    <mergeCell ref="G1756:G1766"/>
    <mergeCell ref="H1756:H1766"/>
    <mergeCell ref="I1756:I1766"/>
    <mergeCell ref="J1756:J1766"/>
    <mergeCell ref="K1756:K1766"/>
    <mergeCell ref="A1767:A1776"/>
    <mergeCell ref="B1767:B1776"/>
    <mergeCell ref="G1767:G1776"/>
    <mergeCell ref="H1767:H1776"/>
    <mergeCell ref="I1767:I1776"/>
    <mergeCell ref="J1767:J1776"/>
    <mergeCell ref="K1767:K1776"/>
    <mergeCell ref="A1820:A1832"/>
    <mergeCell ref="B1820:B1832"/>
    <mergeCell ref="G1820:G1832"/>
    <mergeCell ref="H1820:H1832"/>
    <mergeCell ref="I1820:I1832"/>
    <mergeCell ref="J1820:J1832"/>
    <mergeCell ref="K1820:K1832"/>
    <mergeCell ref="A1833:A1841"/>
    <mergeCell ref="B1833:B1841"/>
    <mergeCell ref="G1833:G1841"/>
    <mergeCell ref="H1833:H1841"/>
    <mergeCell ref="I1833:I1841"/>
    <mergeCell ref="J1833:J1841"/>
    <mergeCell ref="K1833:K1841"/>
    <mergeCell ref="A1797:A1809"/>
    <mergeCell ref="B1797:B1809"/>
    <mergeCell ref="G1797:G1809"/>
    <mergeCell ref="H1797:H1809"/>
    <mergeCell ref="I1797:I1809"/>
    <mergeCell ref="J1797:J1809"/>
    <mergeCell ref="K1797:K1809"/>
    <mergeCell ref="A1810:A1819"/>
    <mergeCell ref="B1810:B1819"/>
    <mergeCell ref="G1810:G1819"/>
    <mergeCell ref="H1810:H1819"/>
    <mergeCell ref="I1810:I1819"/>
    <mergeCell ref="J1810:J1819"/>
    <mergeCell ref="K1810:K1819"/>
    <mergeCell ref="A1856:A1864"/>
    <mergeCell ref="B1856:B1864"/>
    <mergeCell ref="G1856:G1864"/>
    <mergeCell ref="H1856:H1864"/>
    <mergeCell ref="I1856:I1864"/>
    <mergeCell ref="J1856:J1864"/>
    <mergeCell ref="K1856:K1864"/>
    <mergeCell ref="A1865:A1870"/>
    <mergeCell ref="B1865:B1870"/>
    <mergeCell ref="G1865:G1870"/>
    <mergeCell ref="H1865:H1870"/>
    <mergeCell ref="I1865:I1870"/>
    <mergeCell ref="J1865:J1870"/>
    <mergeCell ref="K1865:K1870"/>
    <mergeCell ref="A1842:A1848"/>
    <mergeCell ref="B1842:B1848"/>
    <mergeCell ref="G1842:G1848"/>
    <mergeCell ref="H1842:H1848"/>
    <mergeCell ref="I1842:I1848"/>
    <mergeCell ref="J1842:J1848"/>
    <mergeCell ref="K1842:K1848"/>
    <mergeCell ref="A1849:A1855"/>
    <mergeCell ref="B1849:B1855"/>
    <mergeCell ref="G1849:G1855"/>
    <mergeCell ref="H1849:H1855"/>
    <mergeCell ref="I1849:I1855"/>
    <mergeCell ref="J1849:J1855"/>
    <mergeCell ref="K1849:K1855"/>
    <mergeCell ref="A1871:A1879"/>
    <mergeCell ref="B1871:B1879"/>
    <mergeCell ref="G1871:G1879"/>
    <mergeCell ref="H1871:H1879"/>
    <mergeCell ref="I1871:I1879"/>
    <mergeCell ref="J1871:J1879"/>
    <mergeCell ref="K1871:K1879"/>
    <mergeCell ref="A1881:Q1881"/>
    <mergeCell ref="A1884:A1885"/>
    <mergeCell ref="B1884:B1885"/>
    <mergeCell ref="C1884:C1885"/>
    <mergeCell ref="D1884:D1885"/>
    <mergeCell ref="E1884:E1885"/>
    <mergeCell ref="F1884:F1885"/>
    <mergeCell ref="G1884:J1884"/>
    <mergeCell ref="K1884:K1885"/>
    <mergeCell ref="L1884:Q1885"/>
    <mergeCell ref="A1923:A1928"/>
    <mergeCell ref="B1923:B1928"/>
    <mergeCell ref="G1923:G1928"/>
    <mergeCell ref="H1923:H1928"/>
    <mergeCell ref="I1923:I1928"/>
    <mergeCell ref="J1923:J1928"/>
    <mergeCell ref="K1923:K1928"/>
    <mergeCell ref="A1929:A1934"/>
    <mergeCell ref="B1929:B1934"/>
    <mergeCell ref="G1929:G1934"/>
    <mergeCell ref="H1929:H1934"/>
    <mergeCell ref="I1929:I1934"/>
    <mergeCell ref="J1929:J1934"/>
    <mergeCell ref="K1929:K1934"/>
    <mergeCell ref="L1886:Q1886"/>
    <mergeCell ref="A1887:Q1887"/>
    <mergeCell ref="A1889:A1890"/>
    <mergeCell ref="B1889:B1890"/>
    <mergeCell ref="C1889:F1889"/>
    <mergeCell ref="G1889:J1889"/>
    <mergeCell ref="K1889:K1890"/>
    <mergeCell ref="L1889:Q1889"/>
    <mergeCell ref="A1891:A1922"/>
    <mergeCell ref="B1891:B1922"/>
    <mergeCell ref="G1891:G1922"/>
    <mergeCell ref="H1891:H1922"/>
    <mergeCell ref="I1891:I1922"/>
    <mergeCell ref="J1891:J1922"/>
    <mergeCell ref="K1891:K1922"/>
    <mergeCell ref="A1947:A1950"/>
    <mergeCell ref="B1947:B1950"/>
    <mergeCell ref="G1947:G1950"/>
    <mergeCell ref="H1947:H1950"/>
    <mergeCell ref="I1947:I1950"/>
    <mergeCell ref="J1947:J1950"/>
    <mergeCell ref="K1947:K1950"/>
    <mergeCell ref="A1951:A1956"/>
    <mergeCell ref="B1951:B1956"/>
    <mergeCell ref="G1951:G1955"/>
    <mergeCell ref="H1951:H1955"/>
    <mergeCell ref="I1951:I1955"/>
    <mergeCell ref="J1951:J1955"/>
    <mergeCell ref="K1951:K1956"/>
    <mergeCell ref="A1935:A1941"/>
    <mergeCell ref="B1935:B1941"/>
    <mergeCell ref="G1935:G1941"/>
    <mergeCell ref="H1935:H1941"/>
    <mergeCell ref="I1935:I1941"/>
    <mergeCell ref="J1935:J1941"/>
    <mergeCell ref="K1935:K1941"/>
    <mergeCell ref="A1943:A1946"/>
    <mergeCell ref="B1943:B1946"/>
    <mergeCell ref="G1943:G1946"/>
    <mergeCell ref="H1943:H1946"/>
    <mergeCell ref="I1943:I1946"/>
    <mergeCell ref="J1943:J1946"/>
    <mergeCell ref="K1943:K1946"/>
    <mergeCell ref="A1966:A1967"/>
    <mergeCell ref="B1966:B1967"/>
    <mergeCell ref="G1966:G1967"/>
    <mergeCell ref="H1966:H1967"/>
    <mergeCell ref="I1966:I1967"/>
    <mergeCell ref="J1966:J1967"/>
    <mergeCell ref="K1966:K1967"/>
    <mergeCell ref="A1968:A1969"/>
    <mergeCell ref="B1968:B1969"/>
    <mergeCell ref="G1968:G1969"/>
    <mergeCell ref="H1968:H1969"/>
    <mergeCell ref="I1968:I1969"/>
    <mergeCell ref="J1968:J1969"/>
    <mergeCell ref="K1968:K1969"/>
    <mergeCell ref="A1957:A1960"/>
    <mergeCell ref="B1957:B1960"/>
    <mergeCell ref="G1957:G1959"/>
    <mergeCell ref="H1957:H1959"/>
    <mergeCell ref="I1957:I1959"/>
    <mergeCell ref="J1957:J1959"/>
    <mergeCell ref="K1957:K1960"/>
    <mergeCell ref="A1963:A1964"/>
    <mergeCell ref="B1963:B1964"/>
    <mergeCell ref="G1963:G1964"/>
    <mergeCell ref="H1963:H1964"/>
    <mergeCell ref="I1963:I1964"/>
    <mergeCell ref="J1963:J1964"/>
    <mergeCell ref="K1963:K1964"/>
    <mergeCell ref="A1978:A1981"/>
    <mergeCell ref="B1978:B1981"/>
    <mergeCell ref="G1978:G1981"/>
    <mergeCell ref="H1978:H1981"/>
    <mergeCell ref="I1978:I1981"/>
    <mergeCell ref="J1978:J1981"/>
    <mergeCell ref="K1978:K1981"/>
    <mergeCell ref="A1982:A1986"/>
    <mergeCell ref="B1982:B1986"/>
    <mergeCell ref="G1982:G1986"/>
    <mergeCell ref="H1982:H1986"/>
    <mergeCell ref="I1982:I1986"/>
    <mergeCell ref="J1982:J1986"/>
    <mergeCell ref="K1982:K1986"/>
    <mergeCell ref="A1970:A1971"/>
    <mergeCell ref="B1970:B1971"/>
    <mergeCell ref="G1970:G1971"/>
    <mergeCell ref="H1970:H1971"/>
    <mergeCell ref="I1970:I1971"/>
    <mergeCell ref="J1970:J1971"/>
    <mergeCell ref="K1970:K1971"/>
    <mergeCell ref="A1972:A1977"/>
    <mergeCell ref="B1972:B1977"/>
    <mergeCell ref="G1972:G1977"/>
    <mergeCell ref="H1972:H1977"/>
    <mergeCell ref="I1972:I1977"/>
    <mergeCell ref="J1972:J1977"/>
    <mergeCell ref="K1972:K1977"/>
    <mergeCell ref="A1998:A2001"/>
    <mergeCell ref="B1998:B2001"/>
    <mergeCell ref="G1998:G2001"/>
    <mergeCell ref="H1998:H2001"/>
    <mergeCell ref="I1998:I2001"/>
    <mergeCell ref="J1998:J2001"/>
    <mergeCell ref="K1998:K2001"/>
    <mergeCell ref="A2002:A2006"/>
    <mergeCell ref="B2002:B2006"/>
    <mergeCell ref="G2002:G2006"/>
    <mergeCell ref="H2002:H2006"/>
    <mergeCell ref="I2002:I2006"/>
    <mergeCell ref="J2002:J2006"/>
    <mergeCell ref="K2002:K2006"/>
    <mergeCell ref="A1987:A1992"/>
    <mergeCell ref="B1987:B1992"/>
    <mergeCell ref="G1987:G1992"/>
    <mergeCell ref="H1987:H1992"/>
    <mergeCell ref="I1987:I1992"/>
    <mergeCell ref="J1987:J1992"/>
    <mergeCell ref="K1987:K1992"/>
    <mergeCell ref="A1993:A1997"/>
    <mergeCell ref="B1993:B1997"/>
    <mergeCell ref="G1993:G1997"/>
    <mergeCell ref="H1993:H1997"/>
    <mergeCell ref="I1993:I1997"/>
    <mergeCell ref="J1993:J1997"/>
    <mergeCell ref="K1993:K1997"/>
    <mergeCell ref="A2017:Q2017"/>
    <mergeCell ref="A2020:A2021"/>
    <mergeCell ref="B2020:B2021"/>
    <mergeCell ref="C2020:C2021"/>
    <mergeCell ref="D2020:D2021"/>
    <mergeCell ref="E2020:E2021"/>
    <mergeCell ref="F2020:F2021"/>
    <mergeCell ref="G2020:J2020"/>
    <mergeCell ref="K2020:L2021"/>
    <mergeCell ref="M2020:Q2021"/>
    <mergeCell ref="A2007:A2010"/>
    <mergeCell ref="B2007:B2010"/>
    <mergeCell ref="G2007:G2010"/>
    <mergeCell ref="H2007:H2010"/>
    <mergeCell ref="I2007:I2010"/>
    <mergeCell ref="J2007:J2010"/>
    <mergeCell ref="K2007:K2010"/>
    <mergeCell ref="A2011:A2014"/>
    <mergeCell ref="B2011:B2014"/>
    <mergeCell ref="G2011:G2014"/>
    <mergeCell ref="H2011:H2014"/>
    <mergeCell ref="I2011:I2014"/>
    <mergeCell ref="J2011:J2014"/>
    <mergeCell ref="K2011:K2014"/>
    <mergeCell ref="I2045:I2051"/>
    <mergeCell ref="J2045:J2051"/>
    <mergeCell ref="K2022:L2022"/>
    <mergeCell ref="M2022:Q2022"/>
    <mergeCell ref="A2025:A2026"/>
    <mergeCell ref="B2025:B2026"/>
    <mergeCell ref="C2025:F2025"/>
    <mergeCell ref="G2025:J2025"/>
    <mergeCell ref="K2025:K2026"/>
    <mergeCell ref="L2025:Q2025"/>
    <mergeCell ref="A2027:A2034"/>
    <mergeCell ref="B2027:B2034"/>
    <mergeCell ref="G2027:G2034"/>
    <mergeCell ref="H2027:H2034"/>
    <mergeCell ref="I2027:I2034"/>
    <mergeCell ref="J2027:J2034"/>
    <mergeCell ref="K2027:K2034"/>
    <mergeCell ref="A2052:A2061"/>
    <mergeCell ref="B2052:B2061"/>
    <mergeCell ref="G2052:G2061"/>
    <mergeCell ref="H2052:H2061"/>
    <mergeCell ref="I2052:I2061"/>
    <mergeCell ref="J2052:J2061"/>
    <mergeCell ref="K2052:K2061"/>
    <mergeCell ref="A2062:A2065"/>
    <mergeCell ref="B2062:B2065"/>
    <mergeCell ref="G2062:G2065"/>
    <mergeCell ref="H2062:H2065"/>
    <mergeCell ref="I2062:I2065"/>
    <mergeCell ref="J2062:J2065"/>
    <mergeCell ref="K2062:K2065"/>
    <mergeCell ref="A2036:A2038"/>
    <mergeCell ref="B2036:B2038"/>
    <mergeCell ref="G2036:G2038"/>
    <mergeCell ref="H2036:H2038"/>
    <mergeCell ref="I2036:I2038"/>
    <mergeCell ref="J2036:J2038"/>
    <mergeCell ref="K2036:K2038"/>
    <mergeCell ref="A2039:A2044"/>
    <mergeCell ref="B2039:B2044"/>
    <mergeCell ref="G2039:G2044"/>
    <mergeCell ref="H2039:H2044"/>
    <mergeCell ref="I2039:I2044"/>
    <mergeCell ref="J2039:J2044"/>
    <mergeCell ref="K2039:K2051"/>
    <mergeCell ref="A2045:A2051"/>
    <mergeCell ref="B2045:B2051"/>
    <mergeCell ref="G2045:G2051"/>
    <mergeCell ref="H2045:H2051"/>
    <mergeCell ref="L2081:Q2081"/>
    <mergeCell ref="A2084:A2085"/>
    <mergeCell ref="B2084:B2085"/>
    <mergeCell ref="C2084:F2084"/>
    <mergeCell ref="G2084:J2084"/>
    <mergeCell ref="K2084:K2085"/>
    <mergeCell ref="L2084:Q2084"/>
    <mergeCell ref="A2086:A2089"/>
    <mergeCell ref="B2086:B2089"/>
    <mergeCell ref="G2086:G2089"/>
    <mergeCell ref="H2086:H2089"/>
    <mergeCell ref="I2086:I2089"/>
    <mergeCell ref="J2086:J2089"/>
    <mergeCell ref="K2086:K2089"/>
    <mergeCell ref="A2068:A2073"/>
    <mergeCell ref="B2068:B2073"/>
    <mergeCell ref="G2068:G2073"/>
    <mergeCell ref="H2068:H2073"/>
    <mergeCell ref="I2068:I2073"/>
    <mergeCell ref="J2068:J2073"/>
    <mergeCell ref="K2068:K2073"/>
    <mergeCell ref="A2077:Q2077"/>
    <mergeCell ref="A2079:A2080"/>
    <mergeCell ref="B2079:B2080"/>
    <mergeCell ref="C2079:C2080"/>
    <mergeCell ref="D2079:D2080"/>
    <mergeCell ref="E2079:E2080"/>
    <mergeCell ref="F2079:F2080"/>
    <mergeCell ref="G2079:J2079"/>
    <mergeCell ref="K2079:K2080"/>
    <mergeCell ref="L2079:Q2080"/>
    <mergeCell ref="A2100:A2109"/>
    <mergeCell ref="B2100:B2109"/>
    <mergeCell ref="G2100:G2109"/>
    <mergeCell ref="H2100:H2109"/>
    <mergeCell ref="I2100:I2109"/>
    <mergeCell ref="J2100:J2109"/>
    <mergeCell ref="K2100:K2109"/>
    <mergeCell ref="A2112:A2122"/>
    <mergeCell ref="B2112:B2122"/>
    <mergeCell ref="G2112:G2122"/>
    <mergeCell ref="H2112:H2122"/>
    <mergeCell ref="I2112:I2122"/>
    <mergeCell ref="J2112:J2122"/>
    <mergeCell ref="K2112:K2122"/>
    <mergeCell ref="A2090:A2092"/>
    <mergeCell ref="B2090:B2092"/>
    <mergeCell ref="G2090:G2092"/>
    <mergeCell ref="H2090:H2092"/>
    <mergeCell ref="I2090:I2092"/>
    <mergeCell ref="J2090:J2092"/>
    <mergeCell ref="K2090:K2092"/>
    <mergeCell ref="A2093:A2099"/>
    <mergeCell ref="B2093:B2099"/>
    <mergeCell ref="G2093:G2099"/>
    <mergeCell ref="H2093:H2099"/>
    <mergeCell ref="I2093:I2099"/>
    <mergeCell ref="J2093:J2099"/>
    <mergeCell ref="K2093:K2099"/>
    <mergeCell ref="L2135:Q2135"/>
    <mergeCell ref="A2137:L2137"/>
    <mergeCell ref="A2138:A2139"/>
    <mergeCell ref="B2138:B2139"/>
    <mergeCell ref="C2138:F2138"/>
    <mergeCell ref="G2138:J2138"/>
    <mergeCell ref="K2138:K2139"/>
    <mergeCell ref="L2138:Q2138"/>
    <mergeCell ref="A2140:A2142"/>
    <mergeCell ref="B2140:B2142"/>
    <mergeCell ref="B2126:C2126"/>
    <mergeCell ref="B2128:D2128"/>
    <mergeCell ref="B2129:D2129"/>
    <mergeCell ref="B2130:D2130"/>
    <mergeCell ref="A2132:L2132"/>
    <mergeCell ref="A2133:A2134"/>
    <mergeCell ref="B2133:B2134"/>
    <mergeCell ref="C2133:C2134"/>
    <mergeCell ref="D2133:D2134"/>
    <mergeCell ref="E2133:E2134"/>
    <mergeCell ref="F2133:F2134"/>
    <mergeCell ref="G2133:J2133"/>
    <mergeCell ref="K2133:K2134"/>
    <mergeCell ref="L2133:Q2134"/>
    <mergeCell ref="J2152:J2154"/>
    <mergeCell ref="A2156:A2157"/>
    <mergeCell ref="B2156:B2157"/>
    <mergeCell ref="A2159:Q2159"/>
    <mergeCell ref="A2161:A2162"/>
    <mergeCell ref="B2161:B2162"/>
    <mergeCell ref="C2161:C2162"/>
    <mergeCell ref="D2161:D2162"/>
    <mergeCell ref="E2161:E2162"/>
    <mergeCell ref="F2161:F2162"/>
    <mergeCell ref="G2161:J2161"/>
    <mergeCell ref="K2161:K2162"/>
    <mergeCell ref="L2161:Q2162"/>
    <mergeCell ref="A2143:A2147"/>
    <mergeCell ref="B2143:B2147"/>
    <mergeCell ref="A2148:A2151"/>
    <mergeCell ref="B2148:B2151"/>
    <mergeCell ref="A2152:A2154"/>
    <mergeCell ref="B2152:B2154"/>
    <mergeCell ref="G2152:G2154"/>
    <mergeCell ref="H2152:H2154"/>
    <mergeCell ref="I2152:I2154"/>
    <mergeCell ref="A2174:A2176"/>
    <mergeCell ref="B2174:B2176"/>
    <mergeCell ref="A2177:A2181"/>
    <mergeCell ref="B2177:B2181"/>
    <mergeCell ref="A2182:A2186"/>
    <mergeCell ref="B2182:B2186"/>
    <mergeCell ref="A2188:Q2188"/>
    <mergeCell ref="A2190:A2191"/>
    <mergeCell ref="B2190:B2191"/>
    <mergeCell ref="C2190:C2191"/>
    <mergeCell ref="D2190:D2191"/>
    <mergeCell ref="E2190:E2191"/>
    <mergeCell ref="F2190:F2191"/>
    <mergeCell ref="G2190:J2190"/>
    <mergeCell ref="K2190:K2191"/>
    <mergeCell ref="L2190:Q2191"/>
    <mergeCell ref="L2163:Q2163"/>
    <mergeCell ref="A2165:L2165"/>
    <mergeCell ref="A2166:A2167"/>
    <mergeCell ref="B2166:B2167"/>
    <mergeCell ref="C2166:F2166"/>
    <mergeCell ref="G2166:J2166"/>
    <mergeCell ref="K2166:K2167"/>
    <mergeCell ref="L2166:Q2166"/>
    <mergeCell ref="A2168:A2173"/>
    <mergeCell ref="B2168:B2173"/>
    <mergeCell ref="A2201:A2204"/>
    <mergeCell ref="B2201:B2204"/>
    <mergeCell ref="A2205:A2207"/>
    <mergeCell ref="B2205:B2207"/>
    <mergeCell ref="A2208:A2211"/>
    <mergeCell ref="B2208:B2211"/>
    <mergeCell ref="A2213:Q2213"/>
    <mergeCell ref="A2216:A2217"/>
    <mergeCell ref="B2216:B2217"/>
    <mergeCell ref="C2216:C2217"/>
    <mergeCell ref="D2216:D2217"/>
    <mergeCell ref="E2216:E2217"/>
    <mergeCell ref="F2216:F2217"/>
    <mergeCell ref="G2216:J2216"/>
    <mergeCell ref="K2216:K2217"/>
    <mergeCell ref="L2216:Q2217"/>
    <mergeCell ref="L2192:Q2192"/>
    <mergeCell ref="A2194:L2194"/>
    <mergeCell ref="A2195:A2196"/>
    <mergeCell ref="B2195:B2196"/>
    <mergeCell ref="C2195:F2195"/>
    <mergeCell ref="G2195:J2195"/>
    <mergeCell ref="K2195:K2196"/>
    <mergeCell ref="L2195:Q2195"/>
    <mergeCell ref="A2197:A2200"/>
    <mergeCell ref="B2197:B2200"/>
    <mergeCell ref="A2228:A2230"/>
    <mergeCell ref="B2228:B2230"/>
    <mergeCell ref="A2232:A2233"/>
    <mergeCell ref="B2232:B2233"/>
    <mergeCell ref="G2232:G2233"/>
    <mergeCell ref="H2232:H2233"/>
    <mergeCell ref="I2232:I2233"/>
    <mergeCell ref="J2232:J2233"/>
    <mergeCell ref="A2234:A2238"/>
    <mergeCell ref="B2234:B2238"/>
    <mergeCell ref="G2234:G2238"/>
    <mergeCell ref="H2234:H2238"/>
    <mergeCell ref="I2234:I2238"/>
    <mergeCell ref="J2234:J2238"/>
    <mergeCell ref="L2218:Q2218"/>
    <mergeCell ref="A2220:L2220"/>
    <mergeCell ref="A2221:A2222"/>
    <mergeCell ref="B2221:B2222"/>
    <mergeCell ref="C2221:F2221"/>
    <mergeCell ref="G2221:J2221"/>
    <mergeCell ref="K2221:K2222"/>
    <mergeCell ref="L2221:Q2221"/>
    <mergeCell ref="A2223:A2227"/>
    <mergeCell ref="B2223:B2227"/>
    <mergeCell ref="K2257:L2257"/>
    <mergeCell ref="M2257:Q2257"/>
    <mergeCell ref="A2259:L2259"/>
    <mergeCell ref="A2260:A2261"/>
    <mergeCell ref="B2260:B2261"/>
    <mergeCell ref="C2260:F2260"/>
    <mergeCell ref="G2260:J2260"/>
    <mergeCell ref="K2260:K2261"/>
    <mergeCell ref="L2260:Q2260"/>
    <mergeCell ref="A2239:A2240"/>
    <mergeCell ref="B2239:B2240"/>
    <mergeCell ref="A2241:A2247"/>
    <mergeCell ref="B2241:B2247"/>
    <mergeCell ref="A2248:A2250"/>
    <mergeCell ref="B2248:B2250"/>
    <mergeCell ref="A2252:Q2252"/>
    <mergeCell ref="A2255:A2256"/>
    <mergeCell ref="B2255:B2256"/>
    <mergeCell ref="C2255:C2256"/>
    <mergeCell ref="D2255:D2256"/>
    <mergeCell ref="E2255:E2256"/>
    <mergeCell ref="F2255:F2256"/>
    <mergeCell ref="G2255:J2255"/>
    <mergeCell ref="K2255:K2256"/>
    <mergeCell ref="L2255:Q2256"/>
    <mergeCell ref="A2278:R2278"/>
    <mergeCell ref="A2279:A2280"/>
    <mergeCell ref="B2279:C2280"/>
    <mergeCell ref="D2279:D2280"/>
    <mergeCell ref="E2279:E2280"/>
    <mergeCell ref="F2279:F2280"/>
    <mergeCell ref="G2279:G2280"/>
    <mergeCell ref="H2279:K2279"/>
    <mergeCell ref="L2279:L2280"/>
    <mergeCell ref="M2279:R2280"/>
    <mergeCell ref="A2262:A2263"/>
    <mergeCell ref="B2262:B2263"/>
    <mergeCell ref="A2264:A2266"/>
    <mergeCell ref="B2264:B2266"/>
    <mergeCell ref="A2267:A2269"/>
    <mergeCell ref="B2267:B2269"/>
    <mergeCell ref="B2274:D2274"/>
    <mergeCell ref="B2275:D2275"/>
    <mergeCell ref="A2276:B2276"/>
    <mergeCell ref="A2288:B2288"/>
    <mergeCell ref="A2289:B2291"/>
    <mergeCell ref="C2289:C2291"/>
    <mergeCell ref="H2289:H2291"/>
    <mergeCell ref="I2289:I2291"/>
    <mergeCell ref="J2289:J2291"/>
    <mergeCell ref="K2289:K2291"/>
    <mergeCell ref="L2289:L2291"/>
    <mergeCell ref="A2292:B2303"/>
    <mergeCell ref="C2292:C2303"/>
    <mergeCell ref="H2292:H2303"/>
    <mergeCell ref="I2292:I2303"/>
    <mergeCell ref="J2292:J2303"/>
    <mergeCell ref="K2292:K2303"/>
    <mergeCell ref="L2292:L2303"/>
    <mergeCell ref="B2281:C2281"/>
    <mergeCell ref="M2281:R2281"/>
    <mergeCell ref="A2284:B2285"/>
    <mergeCell ref="C2284:C2285"/>
    <mergeCell ref="D2284:G2284"/>
    <mergeCell ref="H2284:K2284"/>
    <mergeCell ref="L2284:L2285"/>
    <mergeCell ref="M2284:R2284"/>
    <mergeCell ref="A2286:B2287"/>
    <mergeCell ref="C2286:C2287"/>
    <mergeCell ref="H2286:H2287"/>
    <mergeCell ref="I2286:I2287"/>
    <mergeCell ref="J2286:J2287"/>
    <mergeCell ref="K2286:K2287"/>
    <mergeCell ref="L2286:L2287"/>
    <mergeCell ref="A2310:B2310"/>
    <mergeCell ref="A2311:B2322"/>
    <mergeCell ref="C2311:C2322"/>
    <mergeCell ref="H2311:H2322"/>
    <mergeCell ref="I2311:I2322"/>
    <mergeCell ref="J2311:J2322"/>
    <mergeCell ref="K2311:K2322"/>
    <mergeCell ref="L2311:L2322"/>
    <mergeCell ref="A2324:R2324"/>
    <mergeCell ref="A2304:B2305"/>
    <mergeCell ref="C2304:C2305"/>
    <mergeCell ref="H2304:H2305"/>
    <mergeCell ref="I2304:I2305"/>
    <mergeCell ref="J2304:J2305"/>
    <mergeCell ref="K2304:K2305"/>
    <mergeCell ref="L2304:L2305"/>
    <mergeCell ref="A2306:B2309"/>
    <mergeCell ref="C2306:C2309"/>
    <mergeCell ref="H2306:H2309"/>
    <mergeCell ref="I2306:I2309"/>
    <mergeCell ref="J2306:J2309"/>
    <mergeCell ref="K2306:K2309"/>
    <mergeCell ref="L2306:L2309"/>
    <mergeCell ref="A2331:B2331"/>
    <mergeCell ref="A2332:B2332"/>
    <mergeCell ref="A2333:B2333"/>
    <mergeCell ref="A2334:B2335"/>
    <mergeCell ref="C2334:C2335"/>
    <mergeCell ref="H2334:H2335"/>
    <mergeCell ref="I2334:I2335"/>
    <mergeCell ref="J2334:J2335"/>
    <mergeCell ref="K2334:K2335"/>
    <mergeCell ref="A2325:B2327"/>
    <mergeCell ref="C2325:C2327"/>
    <mergeCell ref="H2325:H2327"/>
    <mergeCell ref="I2325:I2327"/>
    <mergeCell ref="J2325:J2327"/>
    <mergeCell ref="K2325:K2327"/>
    <mergeCell ref="L2325:L2327"/>
    <mergeCell ref="A2328:B2328"/>
    <mergeCell ref="A2329:B2330"/>
    <mergeCell ref="C2329:C2330"/>
    <mergeCell ref="H2329:H2330"/>
    <mergeCell ref="I2329:I2330"/>
    <mergeCell ref="J2329:J2330"/>
    <mergeCell ref="K2329:K2330"/>
    <mergeCell ref="L2329:L2330"/>
    <mergeCell ref="A2341:B2342"/>
    <mergeCell ref="C2341:C2342"/>
    <mergeCell ref="H2341:H2342"/>
    <mergeCell ref="I2341:I2342"/>
    <mergeCell ref="J2341:J2342"/>
    <mergeCell ref="K2341:K2342"/>
    <mergeCell ref="L2341:L2342"/>
    <mergeCell ref="A2343:B2348"/>
    <mergeCell ref="C2343:C2348"/>
    <mergeCell ref="H2343:H2348"/>
    <mergeCell ref="I2343:I2348"/>
    <mergeCell ref="J2343:J2348"/>
    <mergeCell ref="K2343:K2348"/>
    <mergeCell ref="L2343:L2348"/>
    <mergeCell ref="L2334:L2335"/>
    <mergeCell ref="A2336:B2336"/>
    <mergeCell ref="A2338:R2338"/>
    <mergeCell ref="A2339:B2340"/>
    <mergeCell ref="C2339:C2340"/>
    <mergeCell ref="H2339:H2340"/>
    <mergeCell ref="I2339:I2340"/>
    <mergeCell ref="J2339:J2340"/>
    <mergeCell ref="K2339:K2340"/>
    <mergeCell ref="L2339:L2340"/>
    <mergeCell ref="B2353:C2353"/>
    <mergeCell ref="M2353:R2353"/>
    <mergeCell ref="A2356:B2357"/>
    <mergeCell ref="C2356:C2357"/>
    <mergeCell ref="D2356:G2356"/>
    <mergeCell ref="H2356:K2356"/>
    <mergeCell ref="L2356:L2357"/>
    <mergeCell ref="M2356:R2356"/>
    <mergeCell ref="A2358:B2358"/>
    <mergeCell ref="A2351:A2352"/>
    <mergeCell ref="B2351:C2352"/>
    <mergeCell ref="D2351:D2352"/>
    <mergeCell ref="E2351:E2352"/>
    <mergeCell ref="F2351:F2352"/>
    <mergeCell ref="G2351:G2352"/>
    <mergeCell ref="H2351:K2351"/>
    <mergeCell ref="L2351:L2352"/>
    <mergeCell ref="M2351:R2352"/>
    <mergeCell ref="K2363:K2368"/>
    <mergeCell ref="L2363:L2368"/>
    <mergeCell ref="A2369:B2370"/>
    <mergeCell ref="C2369:C2370"/>
    <mergeCell ref="H2369:H2370"/>
    <mergeCell ref="I2369:I2370"/>
    <mergeCell ref="J2369:J2370"/>
    <mergeCell ref="K2369:K2370"/>
    <mergeCell ref="L2369:L2370"/>
    <mergeCell ref="A2359:B2359"/>
    <mergeCell ref="A2360:B2360"/>
    <mergeCell ref="A2361:B2361"/>
    <mergeCell ref="A2362:B2362"/>
    <mergeCell ref="A2363:B2368"/>
    <mergeCell ref="C2363:C2368"/>
    <mergeCell ref="H2363:H2368"/>
    <mergeCell ref="I2363:I2368"/>
    <mergeCell ref="J2363:J2368"/>
    <mergeCell ref="A2376:B2376"/>
    <mergeCell ref="A2377:B2378"/>
    <mergeCell ref="C2377:C2378"/>
    <mergeCell ref="H2377:H2378"/>
    <mergeCell ref="I2377:I2378"/>
    <mergeCell ref="J2377:J2378"/>
    <mergeCell ref="K2377:K2378"/>
    <mergeCell ref="L2377:L2378"/>
    <mergeCell ref="A2379:B2379"/>
    <mergeCell ref="A2371:B2372"/>
    <mergeCell ref="C2371:C2372"/>
    <mergeCell ref="H2371:H2372"/>
    <mergeCell ref="I2371:I2372"/>
    <mergeCell ref="J2371:J2372"/>
    <mergeCell ref="K2371:K2372"/>
    <mergeCell ref="L2371:L2372"/>
    <mergeCell ref="A2373:B2373"/>
    <mergeCell ref="A2374:B2375"/>
    <mergeCell ref="C2374:C2375"/>
    <mergeCell ref="A2390:E2390"/>
    <mergeCell ref="A2393:A2394"/>
    <mergeCell ref="B2393:C2394"/>
    <mergeCell ref="D2393:D2394"/>
    <mergeCell ref="E2393:E2394"/>
    <mergeCell ref="F2393:F2394"/>
    <mergeCell ref="G2393:G2394"/>
    <mergeCell ref="H2393:K2393"/>
    <mergeCell ref="L2393:L2394"/>
    <mergeCell ref="A2380:B2380"/>
    <mergeCell ref="A2381:B2381"/>
    <mergeCell ref="A2382:B2382"/>
    <mergeCell ref="B2383:E2383"/>
    <mergeCell ref="B2384:E2384"/>
    <mergeCell ref="B2385:E2385"/>
    <mergeCell ref="B2386:E2386"/>
    <mergeCell ref="B2387:E2387"/>
    <mergeCell ref="A2388:A2389"/>
    <mergeCell ref="B2388:E2388"/>
    <mergeCell ref="B2389:E2389"/>
    <mergeCell ref="A2400:B2400"/>
    <mergeCell ref="A2401:B2401"/>
    <mergeCell ref="A2402:B2402"/>
    <mergeCell ref="A2403:B2403"/>
    <mergeCell ref="A2406:A2407"/>
    <mergeCell ref="B2406:C2407"/>
    <mergeCell ref="D2406:D2407"/>
    <mergeCell ref="E2406:E2407"/>
    <mergeCell ref="F2406:F2407"/>
    <mergeCell ref="M2393:R2394"/>
    <mergeCell ref="B2395:C2395"/>
    <mergeCell ref="M2395:R2395"/>
    <mergeCell ref="B2397:R2397"/>
    <mergeCell ref="A2398:B2399"/>
    <mergeCell ref="C2398:C2399"/>
    <mergeCell ref="D2398:G2398"/>
    <mergeCell ref="H2398:K2398"/>
    <mergeCell ref="L2398:L2399"/>
    <mergeCell ref="M2398:R2398"/>
    <mergeCell ref="A2413:B2415"/>
    <mergeCell ref="A2416:B2416"/>
    <mergeCell ref="A2417:B2417"/>
    <mergeCell ref="A2420:A2421"/>
    <mergeCell ref="B2420:C2421"/>
    <mergeCell ref="D2420:D2421"/>
    <mergeCell ref="E2420:E2421"/>
    <mergeCell ref="F2420:F2421"/>
    <mergeCell ref="G2420:G2421"/>
    <mergeCell ref="G2406:G2407"/>
    <mergeCell ref="H2406:K2406"/>
    <mergeCell ref="L2406:L2407"/>
    <mergeCell ref="M2406:R2407"/>
    <mergeCell ref="B2408:C2408"/>
    <mergeCell ref="M2408:R2408"/>
    <mergeCell ref="A2411:B2412"/>
    <mergeCell ref="C2411:C2412"/>
    <mergeCell ref="D2411:G2411"/>
    <mergeCell ref="H2411:K2411"/>
    <mergeCell ref="L2411:L2412"/>
    <mergeCell ref="M2411:R2411"/>
    <mergeCell ref="A2427:B2427"/>
    <mergeCell ref="A2430:A2431"/>
    <mergeCell ref="B2430:C2431"/>
    <mergeCell ref="D2430:D2431"/>
    <mergeCell ref="E2430:E2431"/>
    <mergeCell ref="F2430:F2431"/>
    <mergeCell ref="G2430:G2431"/>
    <mergeCell ref="H2430:K2430"/>
    <mergeCell ref="L2430:L2431"/>
    <mergeCell ref="H2420:K2420"/>
    <mergeCell ref="L2420:L2421"/>
    <mergeCell ref="M2420:R2421"/>
    <mergeCell ref="B2422:C2422"/>
    <mergeCell ref="M2422:R2422"/>
    <mergeCell ref="A2425:B2426"/>
    <mergeCell ref="C2425:C2426"/>
    <mergeCell ref="D2425:G2425"/>
    <mergeCell ref="H2425:K2425"/>
    <mergeCell ref="L2425:L2426"/>
    <mergeCell ref="M2425:R2425"/>
    <mergeCell ref="A2437:B2437"/>
    <mergeCell ref="B2441:E2441"/>
    <mergeCell ref="B2443:F2443"/>
    <mergeCell ref="B2444:I2444"/>
    <mergeCell ref="A2447:A2448"/>
    <mergeCell ref="B2447:C2448"/>
    <mergeCell ref="D2447:D2448"/>
    <mergeCell ref="E2447:E2448"/>
    <mergeCell ref="F2447:F2448"/>
    <mergeCell ref="G2447:G2448"/>
    <mergeCell ref="H2447:K2447"/>
    <mergeCell ref="M2430:R2431"/>
    <mergeCell ref="B2432:C2432"/>
    <mergeCell ref="M2432:R2432"/>
    <mergeCell ref="A2435:B2436"/>
    <mergeCell ref="C2435:C2436"/>
    <mergeCell ref="D2435:G2435"/>
    <mergeCell ref="H2435:K2435"/>
    <mergeCell ref="L2435:L2436"/>
    <mergeCell ref="M2435:R2435"/>
    <mergeCell ref="A2454:B2455"/>
    <mergeCell ref="C2454:C2455"/>
    <mergeCell ref="H2454:H2455"/>
    <mergeCell ref="I2454:I2455"/>
    <mergeCell ref="J2454:J2455"/>
    <mergeCell ref="K2454:K2455"/>
    <mergeCell ref="A2456:B2457"/>
    <mergeCell ref="C2456:C2457"/>
    <mergeCell ref="H2456:H2457"/>
    <mergeCell ref="I2456:I2457"/>
    <mergeCell ref="J2456:J2457"/>
    <mergeCell ref="K2456:K2457"/>
    <mergeCell ref="L2447:L2448"/>
    <mergeCell ref="M2447:R2448"/>
    <mergeCell ref="B2449:C2449"/>
    <mergeCell ref="M2449:R2449"/>
    <mergeCell ref="A2452:B2453"/>
    <mergeCell ref="C2452:C2453"/>
    <mergeCell ref="D2452:G2452"/>
    <mergeCell ref="H2452:K2452"/>
    <mergeCell ref="L2452:L2453"/>
    <mergeCell ref="M2452:R2452"/>
    <mergeCell ref="A2462:B2463"/>
    <mergeCell ref="C2462:C2463"/>
    <mergeCell ref="H2462:H2463"/>
    <mergeCell ref="I2462:I2463"/>
    <mergeCell ref="J2462:J2463"/>
    <mergeCell ref="K2462:K2463"/>
    <mergeCell ref="A2464:B2465"/>
    <mergeCell ref="C2464:C2465"/>
    <mergeCell ref="H2464:H2465"/>
    <mergeCell ref="I2464:I2465"/>
    <mergeCell ref="J2464:J2465"/>
    <mergeCell ref="K2464:K2465"/>
    <mergeCell ref="A2458:B2459"/>
    <mergeCell ref="C2458:C2459"/>
    <mergeCell ref="H2458:H2459"/>
    <mergeCell ref="I2458:I2459"/>
    <mergeCell ref="J2458:J2459"/>
    <mergeCell ref="K2458:K2459"/>
    <mergeCell ref="A2460:B2461"/>
    <mergeCell ref="C2460:C2461"/>
    <mergeCell ref="H2460:H2461"/>
    <mergeCell ref="I2460:I2461"/>
    <mergeCell ref="J2460:J2461"/>
    <mergeCell ref="K2460:K2461"/>
    <mergeCell ref="M2470:R2471"/>
    <mergeCell ref="B2472:C2472"/>
    <mergeCell ref="M2472:R2472"/>
    <mergeCell ref="A2475:B2476"/>
    <mergeCell ref="C2475:C2476"/>
    <mergeCell ref="D2475:G2475"/>
    <mergeCell ref="H2475:K2475"/>
    <mergeCell ref="L2475:L2476"/>
    <mergeCell ref="M2475:R2475"/>
    <mergeCell ref="A2466:B2467"/>
    <mergeCell ref="C2466:C2467"/>
    <mergeCell ref="H2466:H2467"/>
    <mergeCell ref="I2466:I2467"/>
    <mergeCell ref="J2466:J2467"/>
    <mergeCell ref="K2466:K2467"/>
    <mergeCell ref="A2470:A2471"/>
    <mergeCell ref="B2470:C2471"/>
    <mergeCell ref="D2470:D2471"/>
    <mergeCell ref="E2470:E2471"/>
    <mergeCell ref="F2470:F2471"/>
    <mergeCell ref="G2470:G2471"/>
    <mergeCell ref="H2470:K2470"/>
    <mergeCell ref="A2477:B2478"/>
    <mergeCell ref="C2477:C2478"/>
    <mergeCell ref="H2477:H2478"/>
    <mergeCell ref="I2477:I2478"/>
    <mergeCell ref="J2477:J2478"/>
    <mergeCell ref="K2477:K2478"/>
    <mergeCell ref="A2479:B2481"/>
    <mergeCell ref="C2479:C2481"/>
    <mergeCell ref="D2479:D2481"/>
    <mergeCell ref="E2479:E2481"/>
    <mergeCell ref="F2479:F2481"/>
    <mergeCell ref="G2479:G2481"/>
    <mergeCell ref="H2479:H2481"/>
    <mergeCell ref="I2479:I2481"/>
    <mergeCell ref="J2479:J2481"/>
    <mergeCell ref="K2479:K2481"/>
    <mergeCell ref="L2470:L2471"/>
    <mergeCell ref="M2486:R2487"/>
    <mergeCell ref="K2482:K2483"/>
    <mergeCell ref="A2486:A2487"/>
    <mergeCell ref="B2486:C2487"/>
    <mergeCell ref="D2486:D2487"/>
    <mergeCell ref="E2486:E2487"/>
    <mergeCell ref="F2486:F2487"/>
    <mergeCell ref="G2486:G2487"/>
    <mergeCell ref="H2486:K2486"/>
    <mergeCell ref="L2486:L2487"/>
    <mergeCell ref="A2482:B2483"/>
    <mergeCell ref="C2482:C2483"/>
    <mergeCell ref="D2482:D2483"/>
    <mergeCell ref="E2482:E2483"/>
    <mergeCell ref="F2482:F2483"/>
    <mergeCell ref="G2482:G2483"/>
    <mergeCell ref="H2482:H2483"/>
    <mergeCell ref="I2482:I2483"/>
    <mergeCell ref="J2482:J2483"/>
    <mergeCell ref="B2488:C2488"/>
    <mergeCell ref="M2488:R2488"/>
    <mergeCell ref="A2503:A2504"/>
    <mergeCell ref="B2503:C2504"/>
    <mergeCell ref="D2503:D2504"/>
    <mergeCell ref="E2503:E2504"/>
    <mergeCell ref="F2503:F2504"/>
    <mergeCell ref="G2503:G2504"/>
    <mergeCell ref="H2503:K2503"/>
    <mergeCell ref="L2503:L2504"/>
    <mergeCell ref="M2503:R2504"/>
    <mergeCell ref="A2490:B2491"/>
    <mergeCell ref="C2490:C2491"/>
    <mergeCell ref="D2490:G2490"/>
    <mergeCell ref="H2490:K2490"/>
    <mergeCell ref="L2490:L2491"/>
    <mergeCell ref="M2490:R2490"/>
    <mergeCell ref="A2492:B2492"/>
    <mergeCell ref="B2497:D2497"/>
    <mergeCell ref="B2498:D2498"/>
    <mergeCell ref="A2510:B2517"/>
    <mergeCell ref="C2510:C2517"/>
    <mergeCell ref="H2510:H2517"/>
    <mergeCell ref="I2510:I2517"/>
    <mergeCell ref="J2510:J2517"/>
    <mergeCell ref="K2510:K2517"/>
    <mergeCell ref="L2510:L2517"/>
    <mergeCell ref="A2518:B2527"/>
    <mergeCell ref="C2518:C2527"/>
    <mergeCell ref="H2518:H2527"/>
    <mergeCell ref="I2518:I2527"/>
    <mergeCell ref="J2518:J2527"/>
    <mergeCell ref="K2518:K2527"/>
    <mergeCell ref="L2518:L2527"/>
    <mergeCell ref="B2505:C2505"/>
    <mergeCell ref="M2505:R2505"/>
    <mergeCell ref="A2506:R2506"/>
    <mergeCell ref="A2508:B2509"/>
    <mergeCell ref="C2508:C2509"/>
    <mergeCell ref="D2508:G2508"/>
    <mergeCell ref="H2508:K2508"/>
    <mergeCell ref="L2508:L2509"/>
    <mergeCell ref="M2508:R2508"/>
    <mergeCell ref="R2528:R2529"/>
    <mergeCell ref="A2530:B2532"/>
    <mergeCell ref="C2530:C2532"/>
    <mergeCell ref="H2530:H2532"/>
    <mergeCell ref="I2530:I2532"/>
    <mergeCell ref="J2530:J2532"/>
    <mergeCell ref="K2530:K2532"/>
    <mergeCell ref="L2530:L2532"/>
    <mergeCell ref="A2528:B2529"/>
    <mergeCell ref="C2528:C2529"/>
    <mergeCell ref="D2528:D2529"/>
    <mergeCell ref="E2528:E2529"/>
    <mergeCell ref="F2528:F2529"/>
    <mergeCell ref="G2528:G2529"/>
    <mergeCell ref="H2528:H2529"/>
    <mergeCell ref="I2528:I2529"/>
    <mergeCell ref="J2528:J2529"/>
    <mergeCell ref="O2537:O2540"/>
    <mergeCell ref="P2537:P2540"/>
    <mergeCell ref="Q2537:Q2540"/>
    <mergeCell ref="A2533:B2536"/>
    <mergeCell ref="C2533:C2536"/>
    <mergeCell ref="D2533:D2536"/>
    <mergeCell ref="E2533:E2536"/>
    <mergeCell ref="F2533:F2536"/>
    <mergeCell ref="G2533:G2536"/>
    <mergeCell ref="H2533:H2536"/>
    <mergeCell ref="I2533:I2536"/>
    <mergeCell ref="J2533:J2536"/>
    <mergeCell ref="K2528:K2529"/>
    <mergeCell ref="L2528:L2529"/>
    <mergeCell ref="M2528:M2529"/>
    <mergeCell ref="N2528:N2529"/>
    <mergeCell ref="O2528:O2529"/>
    <mergeCell ref="P2528:P2529"/>
    <mergeCell ref="Q2528:Q2529"/>
    <mergeCell ref="J2553:J2555"/>
    <mergeCell ref="R2537:R2540"/>
    <mergeCell ref="A2541:B2541"/>
    <mergeCell ref="A2542:B2542"/>
    <mergeCell ref="A2543:B2552"/>
    <mergeCell ref="C2543:C2552"/>
    <mergeCell ref="H2543:H2552"/>
    <mergeCell ref="I2543:I2552"/>
    <mergeCell ref="J2543:J2552"/>
    <mergeCell ref="K2543:K2552"/>
    <mergeCell ref="L2543:L2552"/>
    <mergeCell ref="K2533:K2536"/>
    <mergeCell ref="L2533:L2536"/>
    <mergeCell ref="M2533:M2536"/>
    <mergeCell ref="N2533:N2536"/>
    <mergeCell ref="O2533:O2536"/>
    <mergeCell ref="P2533:P2536"/>
    <mergeCell ref="Q2533:Q2536"/>
    <mergeCell ref="R2533:R2536"/>
    <mergeCell ref="A2537:B2540"/>
    <mergeCell ref="C2537:C2540"/>
    <mergeCell ref="D2537:D2540"/>
    <mergeCell ref="E2537:E2540"/>
    <mergeCell ref="F2537:F2540"/>
    <mergeCell ref="G2537:G2540"/>
    <mergeCell ref="H2537:H2540"/>
    <mergeCell ref="I2537:I2540"/>
    <mergeCell ref="J2537:J2540"/>
    <mergeCell ref="K2537:K2540"/>
    <mergeCell ref="L2537:L2540"/>
    <mergeCell ref="M2537:M2540"/>
    <mergeCell ref="N2537:N2540"/>
    <mergeCell ref="K2553:K2555"/>
    <mergeCell ref="L2553:L2555"/>
    <mergeCell ref="M2553:M2555"/>
    <mergeCell ref="N2553:N2555"/>
    <mergeCell ref="O2553:O2555"/>
    <mergeCell ref="P2553:P2555"/>
    <mergeCell ref="Q2553:Q2555"/>
    <mergeCell ref="R2553:R2555"/>
    <mergeCell ref="A2556:B2557"/>
    <mergeCell ref="C2556:C2557"/>
    <mergeCell ref="D2556:D2557"/>
    <mergeCell ref="E2556:E2557"/>
    <mergeCell ref="F2556:F2557"/>
    <mergeCell ref="G2556:G2557"/>
    <mergeCell ref="H2556:H2557"/>
    <mergeCell ref="I2556:I2557"/>
    <mergeCell ref="J2556:J2557"/>
    <mergeCell ref="K2556:K2557"/>
    <mergeCell ref="L2556:L2557"/>
    <mergeCell ref="M2556:M2557"/>
    <mergeCell ref="N2556:N2557"/>
    <mergeCell ref="O2556:O2557"/>
    <mergeCell ref="P2556:P2557"/>
    <mergeCell ref="Q2556:Q2557"/>
    <mergeCell ref="A2553:B2555"/>
    <mergeCell ref="C2553:C2555"/>
    <mergeCell ref="D2553:D2555"/>
    <mergeCell ref="E2553:E2555"/>
    <mergeCell ref="F2553:F2555"/>
    <mergeCell ref="G2553:G2555"/>
    <mergeCell ref="H2553:H2555"/>
    <mergeCell ref="I2553:I2555"/>
    <mergeCell ref="A2560:B2562"/>
    <mergeCell ref="C2560:C2562"/>
    <mergeCell ref="H2560:H2562"/>
    <mergeCell ref="I2560:I2562"/>
    <mergeCell ref="J2560:J2562"/>
    <mergeCell ref="K2560:K2562"/>
    <mergeCell ref="L2560:L2562"/>
    <mergeCell ref="A2563:B2570"/>
    <mergeCell ref="C2563:C2570"/>
    <mergeCell ref="H2563:H2570"/>
    <mergeCell ref="I2563:I2570"/>
    <mergeCell ref="J2563:J2570"/>
    <mergeCell ref="K2563:K2570"/>
    <mergeCell ref="L2563:L2570"/>
    <mergeCell ref="R2556:R2557"/>
    <mergeCell ref="A2558:B2559"/>
    <mergeCell ref="C2558:C2559"/>
    <mergeCell ref="D2558:D2559"/>
    <mergeCell ref="E2558:E2559"/>
    <mergeCell ref="F2558:F2559"/>
    <mergeCell ref="G2558:G2559"/>
    <mergeCell ref="H2558:H2559"/>
    <mergeCell ref="I2558:I2559"/>
    <mergeCell ref="J2558:J2559"/>
    <mergeCell ref="K2558:K2559"/>
    <mergeCell ref="L2558:L2559"/>
    <mergeCell ref="M2558:M2559"/>
    <mergeCell ref="N2558:N2559"/>
    <mergeCell ref="O2558:O2559"/>
    <mergeCell ref="P2558:P2559"/>
    <mergeCell ref="Q2558:Q2559"/>
    <mergeCell ref="R2558:R2559"/>
    <mergeCell ref="J2581:J2584"/>
    <mergeCell ref="K2571:K2572"/>
    <mergeCell ref="L2571:L2572"/>
    <mergeCell ref="M2571:M2572"/>
    <mergeCell ref="N2571:N2572"/>
    <mergeCell ref="O2571:O2572"/>
    <mergeCell ref="P2571:P2572"/>
    <mergeCell ref="Q2571:Q2572"/>
    <mergeCell ref="R2571:R2572"/>
    <mergeCell ref="A2573:B2580"/>
    <mergeCell ref="C2573:C2580"/>
    <mergeCell ref="H2573:H2580"/>
    <mergeCell ref="I2573:I2580"/>
    <mergeCell ref="J2573:J2580"/>
    <mergeCell ref="K2573:K2580"/>
    <mergeCell ref="L2573:L2580"/>
    <mergeCell ref="A2571:B2572"/>
    <mergeCell ref="C2571:C2572"/>
    <mergeCell ref="D2571:D2572"/>
    <mergeCell ref="E2571:E2572"/>
    <mergeCell ref="F2571:F2572"/>
    <mergeCell ref="G2571:G2572"/>
    <mergeCell ref="H2571:H2572"/>
    <mergeCell ref="I2571:I2572"/>
    <mergeCell ref="J2571:J2572"/>
    <mergeCell ref="K2581:K2584"/>
    <mergeCell ref="L2581:L2584"/>
    <mergeCell ref="M2581:M2584"/>
    <mergeCell ref="N2581:N2584"/>
    <mergeCell ref="O2581:O2584"/>
    <mergeCell ref="P2581:P2584"/>
    <mergeCell ref="Q2581:Q2584"/>
    <mergeCell ref="R2581:R2584"/>
    <mergeCell ref="A2585:B2588"/>
    <mergeCell ref="C2585:C2588"/>
    <mergeCell ref="D2585:D2588"/>
    <mergeCell ref="E2585:E2588"/>
    <mergeCell ref="F2585:F2588"/>
    <mergeCell ref="G2585:G2588"/>
    <mergeCell ref="H2585:H2588"/>
    <mergeCell ref="I2585:I2588"/>
    <mergeCell ref="J2585:J2588"/>
    <mergeCell ref="K2585:K2588"/>
    <mergeCell ref="L2585:L2588"/>
    <mergeCell ref="M2585:M2588"/>
    <mergeCell ref="N2585:N2588"/>
    <mergeCell ref="O2585:O2588"/>
    <mergeCell ref="P2585:P2588"/>
    <mergeCell ref="Q2585:Q2588"/>
    <mergeCell ref="A2581:B2584"/>
    <mergeCell ref="C2581:C2584"/>
    <mergeCell ref="D2581:D2584"/>
    <mergeCell ref="E2581:E2584"/>
    <mergeCell ref="F2581:F2584"/>
    <mergeCell ref="G2581:G2584"/>
    <mergeCell ref="H2581:H2584"/>
    <mergeCell ref="I2581:I2584"/>
    <mergeCell ref="A2594:B2595"/>
    <mergeCell ref="C2594:C2595"/>
    <mergeCell ref="H2594:H2595"/>
    <mergeCell ref="I2594:I2595"/>
    <mergeCell ref="J2594:J2595"/>
    <mergeCell ref="K2594:K2595"/>
    <mergeCell ref="L2594:L2595"/>
    <mergeCell ref="A2596:B2603"/>
    <mergeCell ref="C2596:C2603"/>
    <mergeCell ref="H2596:H2603"/>
    <mergeCell ref="I2596:I2603"/>
    <mergeCell ref="J2596:J2603"/>
    <mergeCell ref="K2596:K2603"/>
    <mergeCell ref="L2596:L2603"/>
    <mergeCell ref="R2585:R2588"/>
    <mergeCell ref="A2589:B2591"/>
    <mergeCell ref="C2589:C2591"/>
    <mergeCell ref="H2589:H2591"/>
    <mergeCell ref="I2589:I2591"/>
    <mergeCell ref="J2589:J2591"/>
    <mergeCell ref="K2589:K2591"/>
    <mergeCell ref="L2589:L2591"/>
    <mergeCell ref="A2592:B2593"/>
    <mergeCell ref="C2592:C2593"/>
    <mergeCell ref="H2592:H2593"/>
    <mergeCell ref="I2592:I2593"/>
    <mergeCell ref="J2592:J2593"/>
    <mergeCell ref="K2592:K2593"/>
    <mergeCell ref="L2592:L2593"/>
    <mergeCell ref="B2612:D2612"/>
    <mergeCell ref="G2612:I2612"/>
    <mergeCell ref="B2613:F2613"/>
    <mergeCell ref="G2613:I2613"/>
    <mergeCell ref="A2614:C2614"/>
    <mergeCell ref="L2614:N2614"/>
    <mergeCell ref="A2615:B2615"/>
    <mergeCell ref="A2617:A2618"/>
    <mergeCell ref="B2617:B2618"/>
    <mergeCell ref="C2617:C2618"/>
    <mergeCell ref="D2617:D2618"/>
    <mergeCell ref="E2617:E2618"/>
    <mergeCell ref="F2617:F2618"/>
    <mergeCell ref="G2617:J2617"/>
    <mergeCell ref="K2617:K2618"/>
    <mergeCell ref="L2617:Q2618"/>
    <mergeCell ref="A2604:B2604"/>
    <mergeCell ref="A2605:B2606"/>
    <mergeCell ref="C2605:C2606"/>
    <mergeCell ref="H2605:H2606"/>
    <mergeCell ref="I2605:I2606"/>
    <mergeCell ref="J2605:J2606"/>
    <mergeCell ref="K2605:K2606"/>
    <mergeCell ref="L2605:L2606"/>
    <mergeCell ref="B2611:C2611"/>
    <mergeCell ref="A2635:A2636"/>
    <mergeCell ref="B2635:B2636"/>
    <mergeCell ref="C2635:C2636"/>
    <mergeCell ref="D2635:D2636"/>
    <mergeCell ref="E2635:E2636"/>
    <mergeCell ref="F2635:F2636"/>
    <mergeCell ref="G2635:J2635"/>
    <mergeCell ref="K2635:K2636"/>
    <mergeCell ref="L2635:Q2636"/>
    <mergeCell ref="L2619:Q2619"/>
    <mergeCell ref="A2621:A2622"/>
    <mergeCell ref="B2621:B2622"/>
    <mergeCell ref="C2621:F2621"/>
    <mergeCell ref="G2621:J2621"/>
    <mergeCell ref="K2621:K2622"/>
    <mergeCell ref="L2621:Q2621"/>
    <mergeCell ref="A2623:A2633"/>
    <mergeCell ref="B2623:B2633"/>
    <mergeCell ref="A2648:A2651"/>
    <mergeCell ref="B2648:B2651"/>
    <mergeCell ref="A2652:A2658"/>
    <mergeCell ref="B2652:B2658"/>
    <mergeCell ref="A2661:A2662"/>
    <mergeCell ref="B2661:B2662"/>
    <mergeCell ref="C2661:C2662"/>
    <mergeCell ref="D2661:D2662"/>
    <mergeCell ref="E2661:E2662"/>
    <mergeCell ref="L2637:Q2637"/>
    <mergeCell ref="A2638:L2638"/>
    <mergeCell ref="A2639:A2640"/>
    <mergeCell ref="B2639:B2640"/>
    <mergeCell ref="C2639:F2639"/>
    <mergeCell ref="G2639:J2639"/>
    <mergeCell ref="K2639:K2640"/>
    <mergeCell ref="L2639:Q2639"/>
    <mergeCell ref="A2641:A2647"/>
    <mergeCell ref="B2641:B2647"/>
    <mergeCell ref="A2671:A2672"/>
    <mergeCell ref="B2671:B2672"/>
    <mergeCell ref="C2671:C2672"/>
    <mergeCell ref="D2671:D2672"/>
    <mergeCell ref="E2671:E2672"/>
    <mergeCell ref="F2671:F2672"/>
    <mergeCell ref="G2671:J2671"/>
    <mergeCell ref="K2671:K2672"/>
    <mergeCell ref="L2671:Q2672"/>
    <mergeCell ref="F2661:F2662"/>
    <mergeCell ref="G2661:J2661"/>
    <mergeCell ref="K2661:K2662"/>
    <mergeCell ref="L2661:Q2662"/>
    <mergeCell ref="L2663:Q2663"/>
    <mergeCell ref="A2665:A2666"/>
    <mergeCell ref="B2665:B2666"/>
    <mergeCell ref="C2665:F2665"/>
    <mergeCell ref="G2665:J2665"/>
    <mergeCell ref="K2665:K2666"/>
    <mergeCell ref="L2665:Q2665"/>
    <mergeCell ref="A2683:A2684"/>
    <mergeCell ref="B2683:B2684"/>
    <mergeCell ref="C2683:C2684"/>
    <mergeCell ref="D2683:D2684"/>
    <mergeCell ref="E2683:E2684"/>
    <mergeCell ref="F2683:F2684"/>
    <mergeCell ref="G2683:J2683"/>
    <mergeCell ref="K2683:L2684"/>
    <mergeCell ref="M2683:Q2684"/>
    <mergeCell ref="L2673:Q2673"/>
    <mergeCell ref="A2676:A2677"/>
    <mergeCell ref="B2676:B2677"/>
    <mergeCell ref="C2676:F2676"/>
    <mergeCell ref="G2676:J2676"/>
    <mergeCell ref="K2676:K2677"/>
    <mergeCell ref="L2676:Q2676"/>
    <mergeCell ref="A2678:A2681"/>
    <mergeCell ref="B2678:B2681"/>
    <mergeCell ref="L2700:Q2700"/>
    <mergeCell ref="A2703:A2704"/>
    <mergeCell ref="B2703:B2704"/>
    <mergeCell ref="C2703:F2703"/>
    <mergeCell ref="G2703:J2703"/>
    <mergeCell ref="K2703:K2704"/>
    <mergeCell ref="L2703:Q2703"/>
    <mergeCell ref="B2710:D2710"/>
    <mergeCell ref="B2711:D2711"/>
    <mergeCell ref="K2685:L2685"/>
    <mergeCell ref="M2685:Q2685"/>
    <mergeCell ref="A2687:A2688"/>
    <mergeCell ref="B2687:B2688"/>
    <mergeCell ref="C2687:F2687"/>
    <mergeCell ref="G2687:J2687"/>
    <mergeCell ref="K2687:K2688"/>
    <mergeCell ref="L2687:Q2687"/>
    <mergeCell ref="A2698:A2699"/>
    <mergeCell ref="B2698:B2699"/>
    <mergeCell ref="C2698:C2699"/>
    <mergeCell ref="D2698:D2699"/>
    <mergeCell ref="E2698:E2699"/>
    <mergeCell ref="F2698:F2699"/>
    <mergeCell ref="G2698:J2698"/>
    <mergeCell ref="K2698:K2699"/>
    <mergeCell ref="L2698:Q2699"/>
    <mergeCell ref="B2718:C2718"/>
    <mergeCell ref="M2718:R2718"/>
    <mergeCell ref="A2721:B2722"/>
    <mergeCell ref="C2721:C2722"/>
    <mergeCell ref="D2721:G2721"/>
    <mergeCell ref="H2721:K2721"/>
    <mergeCell ref="L2721:L2722"/>
    <mergeCell ref="M2721:R2721"/>
    <mergeCell ref="A2723:B2723"/>
    <mergeCell ref="A2712:D2712"/>
    <mergeCell ref="A2715:R2715"/>
    <mergeCell ref="A2716:A2717"/>
    <mergeCell ref="B2716:C2717"/>
    <mergeCell ref="D2716:D2717"/>
    <mergeCell ref="E2716:E2717"/>
    <mergeCell ref="F2716:F2717"/>
    <mergeCell ref="G2716:G2717"/>
    <mergeCell ref="H2716:K2716"/>
    <mergeCell ref="L2716:L2717"/>
    <mergeCell ref="M2716:R2717"/>
    <mergeCell ref="B2733:C2733"/>
    <mergeCell ref="M2733:R2733"/>
    <mergeCell ref="A2734:R2734"/>
    <mergeCell ref="A2735:B2736"/>
    <mergeCell ref="C2735:C2736"/>
    <mergeCell ref="D2735:G2735"/>
    <mergeCell ref="H2735:K2735"/>
    <mergeCell ref="L2735:L2736"/>
    <mergeCell ref="M2735:R2735"/>
    <mergeCell ref="A2724:B2724"/>
    <mergeCell ref="A2725:B2725"/>
    <mergeCell ref="A2726:B2726"/>
    <mergeCell ref="A2727:B2727"/>
    <mergeCell ref="A2728:B2728"/>
    <mergeCell ref="A2730:R2730"/>
    <mergeCell ref="A2731:A2732"/>
    <mergeCell ref="B2731:C2732"/>
    <mergeCell ref="D2731:D2732"/>
    <mergeCell ref="E2731:E2732"/>
    <mergeCell ref="F2731:F2732"/>
    <mergeCell ref="G2731:G2732"/>
    <mergeCell ref="H2731:K2731"/>
    <mergeCell ref="L2731:L2732"/>
    <mergeCell ref="M2731:R2732"/>
    <mergeCell ref="A2747:B2747"/>
    <mergeCell ref="B2742:C2742"/>
    <mergeCell ref="M2742:R2742"/>
    <mergeCell ref="A2744:R2744"/>
    <mergeCell ref="A2745:B2746"/>
    <mergeCell ref="C2745:C2746"/>
    <mergeCell ref="D2745:G2745"/>
    <mergeCell ref="H2745:K2745"/>
    <mergeCell ref="L2745:L2746"/>
    <mergeCell ref="M2745:R2745"/>
    <mergeCell ref="A2737:B2737"/>
    <mergeCell ref="A2738:R2738"/>
    <mergeCell ref="A2739:R2739"/>
    <mergeCell ref="A2740:A2741"/>
    <mergeCell ref="B2740:C2741"/>
    <mergeCell ref="D2740:D2741"/>
    <mergeCell ref="E2740:E2741"/>
    <mergeCell ref="F2740:F2741"/>
    <mergeCell ref="G2740:G2741"/>
    <mergeCell ref="H2740:K2740"/>
    <mergeCell ref="L2740:L2741"/>
    <mergeCell ref="M2740:R2741"/>
  </mergeCells>
  <phoneticPr fontId="26" type="noConversion"/>
  <conditionalFormatting sqref="A607">
    <cfRule type="notContainsBlanks" dxfId="0" priority="1">
      <formula>LEN(TRIM(A607))&gt;0</formula>
    </cfRule>
  </conditionalFormatting>
  <dataValidations count="2">
    <dataValidation allowBlank="1" showInputMessage="1" showErrorMessage="1" promptTitle="Descripción del Producto" prompt="Describa brevemente en que consiste el producto" sqref="B2163" xr:uid="{23072554-893C-4858-95BF-0767D5B131F8}"/>
    <dataValidation allowBlank="1" showInputMessage="1" showErrorMessage="1" promptTitle="Producto" prompt="Digite los Productos relacionados al programa" sqref="A2163" xr:uid="{DFB8D68C-7ADD-4963-8978-C0CA8E4D7FB2}"/>
  </dataValidations>
  <pageMargins left="0.27559055118110237" right="0.27559055118110237" top="0.55118110236220474" bottom="0.55118110236220474" header="0.31496062992125984" footer="0.31496062992125984"/>
  <pageSetup paperSize="5" scale="52" fitToWidth="20" fitToHeight="20" orientation="landscape" r:id="rId1"/>
  <rowBreaks count="4" manualBreakCount="4">
    <brk id="34" max="17" man="1"/>
    <brk id="40" max="17" man="1"/>
    <brk id="61" max="16383" man="1"/>
    <brk id="8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Modelo POA </vt:lpstr>
      <vt:lpstr>'Modelo POA '!Área_de_impresión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2006-09-12T12:46:56Z</dcterms:created>
  <dcterms:modified xsi:type="dcterms:W3CDTF">2021-08-05T19:39:36Z</dcterms:modified>
</cp:coreProperties>
</file>