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rancisco.Frias\Desktop\poas 2018  mmujer\"/>
    </mc:Choice>
  </mc:AlternateContent>
  <bookViews>
    <workbookView xWindow="0" yWindow="0" windowWidth="12720" windowHeight="6888"/>
  </bookViews>
  <sheets>
    <sheet name="Formulacion" sheetId="2" r:id="rId1"/>
    <sheet name="Hoja2" sheetId="8" r:id="rId2"/>
    <sheet name="Hoja3" sheetId="9" r:id="rId3"/>
    <sheet name="Gestión de la Calidad " sheetId="4" r:id="rId4"/>
    <sheet name=" Desarrollo Institucional" sheetId="5" r:id="rId5"/>
    <sheet name="RRHH 2018" sheetId="6" r:id="rId6"/>
    <sheet name="Juridica " sheetId="1" r:id="rId7"/>
    <sheet name="Hoja1" sheetId="7" r:id="rId8"/>
    <sheet name="Tecnologia" sheetId="3" r:id="rId9"/>
  </sheets>
  <definedNames>
    <definedName name="_xlnm.Print_Area" localSheetId="4">' Desarrollo Institucional'!$A$1:$Q$53</definedName>
    <definedName name="_xlnm.Print_Area" localSheetId="0">Formulacion!$A$1:$R$82</definedName>
    <definedName name="_xlnm.Print_Area" localSheetId="6">'Juridica '!$A$1:$R$26</definedName>
    <definedName name="_xlnm.Print_Area" localSheetId="5">'RRHH 2018'!$A$1:$R$99</definedName>
    <definedName name="_xlnm.Print_Area" localSheetId="8">Tecnologia!$A$1:$Q$51</definedName>
    <definedName name="OLE_LINK1" localSheetId="3">'Gestión de la Calidad '!$A$42</definedName>
    <definedName name="_xlnm.Print_Titles" localSheetId="5">'RRHH 2018'!$14:$16</definedName>
    <definedName name="_xlnm.Print_Titles" localSheetId="8">Tecnologia!$16:$18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38" i="2" l="1"/>
  <c r="H2738" i="2" s="1"/>
  <c r="F2737" i="2"/>
  <c r="H2737" i="2" s="1"/>
  <c r="F2736" i="2"/>
  <c r="H2736" i="2" s="1"/>
  <c r="H2735" i="2"/>
  <c r="E2735" i="2"/>
  <c r="F2733" i="2"/>
  <c r="F2732" i="2"/>
  <c r="B2724" i="2"/>
  <c r="J2723" i="2"/>
  <c r="I2723" i="2"/>
  <c r="H2723" i="2"/>
  <c r="F2723" i="2"/>
  <c r="B2714" i="2"/>
  <c r="F2713" i="2"/>
  <c r="F2712" i="2"/>
  <c r="F2711" i="2"/>
  <c r="F2710" i="2"/>
  <c r="F2709" i="2"/>
  <c r="F2708" i="2"/>
  <c r="F2707" i="2"/>
  <c r="F2706" i="2"/>
  <c r="F2705" i="2"/>
  <c r="K2701" i="2"/>
  <c r="B2696" i="2"/>
  <c r="F2695" i="2"/>
  <c r="F2694" i="2"/>
  <c r="F2693" i="2"/>
  <c r="F2692" i="2"/>
  <c r="K2689" i="2"/>
  <c r="J2683" i="2"/>
  <c r="H2683" i="2"/>
  <c r="B2683" i="2"/>
  <c r="F2682" i="2"/>
  <c r="B2682" i="2"/>
  <c r="B2684" i="2" s="1"/>
  <c r="F2681" i="2"/>
  <c r="F2680" i="2"/>
  <c r="B2735" i="2" l="1"/>
  <c r="K2728" i="2" s="1"/>
  <c r="K2653" i="2" l="1"/>
  <c r="F2645" i="2"/>
  <c r="B2643" i="2" s="1"/>
  <c r="F2642" i="2"/>
  <c r="F2641" i="2"/>
  <c r="F2640" i="2"/>
  <c r="F2639" i="2"/>
  <c r="F2638" i="2"/>
  <c r="B2638" i="2" s="1"/>
  <c r="K2634" i="2" s="1"/>
  <c r="K2626" i="2"/>
  <c r="F2614" i="2"/>
  <c r="G2613" i="2"/>
  <c r="F2613" i="2"/>
  <c r="G2612" i="2"/>
  <c r="F2612" i="2"/>
  <c r="F2611" i="2"/>
  <c r="B2611" i="2" s="1"/>
  <c r="F2610" i="2"/>
  <c r="F2609" i="2"/>
  <c r="F2608" i="2"/>
  <c r="B2608" i="2" s="1"/>
  <c r="F2607" i="2"/>
  <c r="J2606" i="2"/>
  <c r="I2606" i="2"/>
  <c r="H2606" i="2"/>
  <c r="F2606" i="2"/>
  <c r="F2605" i="2"/>
  <c r="B2605" i="2" s="1"/>
  <c r="K2601" i="2" s="1"/>
  <c r="F2597" i="2"/>
  <c r="F2596" i="2"/>
  <c r="B2596" i="2" s="1"/>
  <c r="F2595" i="2"/>
  <c r="F2594" i="2"/>
  <c r="B2594" i="2"/>
  <c r="F2592" i="2"/>
  <c r="F2591" i="2"/>
  <c r="B2591" i="2" s="1"/>
  <c r="G2584" i="2"/>
  <c r="F2584" i="2"/>
  <c r="G2582" i="2"/>
  <c r="F2582" i="2"/>
  <c r="B2581" i="2" s="1"/>
  <c r="F2581" i="2"/>
  <c r="F2580" i="2"/>
  <c r="F2579" i="2"/>
  <c r="F2578" i="2"/>
  <c r="B2577" i="2" s="1"/>
  <c r="F2577" i="2"/>
  <c r="F2576" i="2"/>
  <c r="F2575" i="2"/>
  <c r="G2574" i="2"/>
  <c r="F2574" i="2"/>
  <c r="F2573" i="2"/>
  <c r="B2573" i="2" s="1"/>
  <c r="K2569" i="2" s="1"/>
  <c r="F2565" i="2"/>
  <c r="F2564" i="2"/>
  <c r="B2563" i="2" s="1"/>
  <c r="F2563" i="2"/>
  <c r="F2562" i="2"/>
  <c r="F2561" i="2"/>
  <c r="F2560" i="2"/>
  <c r="F2559" i="2"/>
  <c r="F2558" i="2"/>
  <c r="F2557" i="2"/>
  <c r="G2556" i="2"/>
  <c r="F2556" i="2"/>
  <c r="B2556" i="2" s="1"/>
  <c r="G2548" i="2"/>
  <c r="G2546" i="2"/>
  <c r="G2545" i="2"/>
  <c r="F2545" i="2"/>
  <c r="B2544" i="2" s="1"/>
  <c r="G2543" i="2"/>
  <c r="F2543" i="2"/>
  <c r="G2542" i="2"/>
  <c r="F2542" i="2"/>
  <c r="F2541" i="2"/>
  <c r="G2540" i="2"/>
  <c r="F2540" i="2"/>
  <c r="B2540" i="2" s="1"/>
  <c r="F2539" i="2"/>
  <c r="F2538" i="2"/>
  <c r="F2537" i="2"/>
  <c r="F2536" i="2"/>
  <c r="B2536" i="2" s="1"/>
  <c r="F2535" i="2"/>
  <c r="F2534" i="2"/>
  <c r="F2533" i="2"/>
  <c r="F2532" i="2"/>
  <c r="F2531" i="2"/>
  <c r="F2530" i="2"/>
  <c r="B2530" i="2" s="1"/>
  <c r="K2526" i="2" s="1"/>
  <c r="K2588" i="2" l="1"/>
  <c r="K2552" i="2"/>
  <c r="H2513" i="2" l="1"/>
  <c r="G2513" i="2"/>
  <c r="C2513" i="2" s="1"/>
  <c r="G2512" i="2"/>
  <c r="J2512" i="2" s="1"/>
  <c r="H2511" i="2"/>
  <c r="G2511" i="2"/>
  <c r="K2511" i="2" s="1"/>
  <c r="I2510" i="2"/>
  <c r="H2510" i="2"/>
  <c r="G2510" i="2"/>
  <c r="K2510" i="2" s="1"/>
  <c r="J2509" i="2"/>
  <c r="I2509" i="2"/>
  <c r="G2509" i="2"/>
  <c r="H2509" i="2" s="1"/>
  <c r="C2509" i="2"/>
  <c r="H2508" i="2"/>
  <c r="G2508" i="2"/>
  <c r="K2508" i="2" s="1"/>
  <c r="I2507" i="2"/>
  <c r="H2507" i="2"/>
  <c r="G2507" i="2"/>
  <c r="K2507" i="2" s="1"/>
  <c r="J2506" i="2"/>
  <c r="I2506" i="2"/>
  <c r="G2506" i="2"/>
  <c r="H2506" i="2" s="1"/>
  <c r="G2505" i="2"/>
  <c r="J2505" i="2" s="1"/>
  <c r="I2504" i="2"/>
  <c r="H2504" i="2"/>
  <c r="G2504" i="2"/>
  <c r="K2504" i="2" s="1"/>
  <c r="J2503" i="2"/>
  <c r="I2503" i="2"/>
  <c r="G2503" i="2"/>
  <c r="H2503" i="2" s="1"/>
  <c r="G2502" i="2"/>
  <c r="J2502" i="2" s="1"/>
  <c r="H2501" i="2"/>
  <c r="G2501" i="2"/>
  <c r="K2501" i="2" s="1"/>
  <c r="J2500" i="2"/>
  <c r="I2500" i="2"/>
  <c r="H2500" i="2"/>
  <c r="G2500" i="2"/>
  <c r="K2500" i="2" s="1"/>
  <c r="G2499" i="2"/>
  <c r="J2499" i="2" s="1"/>
  <c r="H2498" i="2"/>
  <c r="G2498" i="2"/>
  <c r="K2498" i="2" s="1"/>
  <c r="I2497" i="2"/>
  <c r="H2497" i="2"/>
  <c r="G2497" i="2"/>
  <c r="K2497" i="2" s="1"/>
  <c r="J2496" i="2"/>
  <c r="I2496" i="2"/>
  <c r="H2496" i="2"/>
  <c r="G2496" i="2"/>
  <c r="K2496" i="2" s="1"/>
  <c r="C2496" i="2"/>
  <c r="H2495" i="2"/>
  <c r="G2495" i="2"/>
  <c r="K2495" i="2" s="1"/>
  <c r="I2494" i="2"/>
  <c r="H2494" i="2"/>
  <c r="G2494" i="2"/>
  <c r="K2494" i="2" s="1"/>
  <c r="J2493" i="2"/>
  <c r="I2493" i="2"/>
  <c r="H2493" i="2"/>
  <c r="G2493" i="2"/>
  <c r="K2493" i="2" s="1"/>
  <c r="G2492" i="2"/>
  <c r="J2492" i="2" s="1"/>
  <c r="H2491" i="2"/>
  <c r="G2491" i="2"/>
  <c r="K2491" i="2" s="1"/>
  <c r="G2484" i="2"/>
  <c r="J2484" i="2" s="1"/>
  <c r="H2483" i="2"/>
  <c r="G2483" i="2"/>
  <c r="K2483" i="2" s="1"/>
  <c r="I2482" i="2"/>
  <c r="G2482" i="2"/>
  <c r="H2482" i="2" s="1"/>
  <c r="J2481" i="2"/>
  <c r="I2481" i="2"/>
  <c r="H2481" i="2"/>
  <c r="G2481" i="2"/>
  <c r="K2481" i="2" s="1"/>
  <c r="G2480" i="2"/>
  <c r="J2480" i="2" s="1"/>
  <c r="J2473" i="2"/>
  <c r="G2473" i="2"/>
  <c r="I2473" i="2" s="1"/>
  <c r="G2472" i="2"/>
  <c r="J2472" i="2" s="1"/>
  <c r="J2460" i="2"/>
  <c r="G2460" i="2"/>
  <c r="I2460" i="2" s="1"/>
  <c r="G2459" i="2"/>
  <c r="J2459" i="2" s="1"/>
  <c r="H2458" i="2"/>
  <c r="G2458" i="2"/>
  <c r="K2458" i="2" s="1"/>
  <c r="I2457" i="2"/>
  <c r="G2457" i="2"/>
  <c r="H2457" i="2" s="1"/>
  <c r="J2456" i="2"/>
  <c r="H2456" i="2"/>
  <c r="G2456" i="2"/>
  <c r="I2456" i="2" s="1"/>
  <c r="J2455" i="2"/>
  <c r="G2455" i="2"/>
  <c r="G2454" i="2"/>
  <c r="J2454" i="2" s="1"/>
  <c r="G2453" i="2"/>
  <c r="J2453" i="2" s="1"/>
  <c r="G2452" i="2"/>
  <c r="J2452" i="2" s="1"/>
  <c r="G2451" i="2"/>
  <c r="J2451" i="2" s="1"/>
  <c r="G2450" i="2"/>
  <c r="J2450" i="2" s="1"/>
  <c r="G2449" i="2"/>
  <c r="J2449" i="2" s="1"/>
  <c r="G2448" i="2"/>
  <c r="C2448" i="2" s="1"/>
  <c r="I2447" i="2"/>
  <c r="G2447" i="2"/>
  <c r="H2447" i="2" s="1"/>
  <c r="J2446" i="2"/>
  <c r="G2446" i="2"/>
  <c r="I2446" i="2" s="1"/>
  <c r="G2445" i="2"/>
  <c r="J2445" i="2" s="1"/>
  <c r="H2444" i="2"/>
  <c r="G2444" i="2"/>
  <c r="K2444" i="2" s="1"/>
  <c r="I2443" i="2"/>
  <c r="G2443" i="2"/>
  <c r="H2443" i="2" s="1"/>
  <c r="J2442" i="2"/>
  <c r="G2442" i="2"/>
  <c r="I2442" i="2" s="1"/>
  <c r="C2442" i="2"/>
  <c r="G2434" i="2"/>
  <c r="C2434" i="2"/>
  <c r="G2433" i="2"/>
  <c r="C2433" i="2" s="1"/>
  <c r="G2432" i="2"/>
  <c r="C2432" i="2"/>
  <c r="G2431" i="2"/>
  <c r="G2430" i="2"/>
  <c r="G2429" i="2"/>
  <c r="J2428" i="2"/>
  <c r="G2428" i="2"/>
  <c r="I2428" i="2" s="1"/>
  <c r="G2427" i="2"/>
  <c r="J2427" i="2" s="1"/>
  <c r="K2484" i="2" l="1"/>
  <c r="K2492" i="2"/>
  <c r="K2505" i="2"/>
  <c r="K2512" i="2"/>
  <c r="H2427" i="2"/>
  <c r="K2428" i="2"/>
  <c r="K2442" i="2"/>
  <c r="J2443" i="2"/>
  <c r="I2444" i="2"/>
  <c r="H2445" i="2"/>
  <c r="K2446" i="2"/>
  <c r="J2447" i="2"/>
  <c r="J2448" i="2"/>
  <c r="K2456" i="2"/>
  <c r="J2457" i="2"/>
  <c r="I2458" i="2"/>
  <c r="H2459" i="2"/>
  <c r="K2460" i="2"/>
  <c r="H2472" i="2"/>
  <c r="K2473" i="2"/>
  <c r="H2480" i="2"/>
  <c r="J2482" i="2"/>
  <c r="I2483" i="2"/>
  <c r="H2484" i="2"/>
  <c r="I2491" i="2"/>
  <c r="H2492" i="2"/>
  <c r="J2494" i="2"/>
  <c r="I2495" i="2"/>
  <c r="J2497" i="2"/>
  <c r="I2498" i="2"/>
  <c r="H2499" i="2"/>
  <c r="I2501" i="2"/>
  <c r="H2502" i="2"/>
  <c r="K2503" i="2"/>
  <c r="J2504" i="2"/>
  <c r="H2505" i="2"/>
  <c r="K2506" i="2"/>
  <c r="J2507" i="2"/>
  <c r="I2508" i="2"/>
  <c r="K2509" i="2"/>
  <c r="J2510" i="2"/>
  <c r="I2511" i="2"/>
  <c r="H2512" i="2"/>
  <c r="K2459" i="2"/>
  <c r="K2472" i="2"/>
  <c r="K2480" i="2"/>
  <c r="K2499" i="2"/>
  <c r="I2427" i="2"/>
  <c r="H2428" i="2"/>
  <c r="H2442" i="2"/>
  <c r="K2443" i="2"/>
  <c r="J2444" i="2"/>
  <c r="I2445" i="2"/>
  <c r="H2446" i="2"/>
  <c r="K2447" i="2"/>
  <c r="C2455" i="2"/>
  <c r="L2438" i="2" s="1"/>
  <c r="K2457" i="2"/>
  <c r="J2458" i="2"/>
  <c r="I2459" i="2"/>
  <c r="H2460" i="2"/>
  <c r="I2472" i="2"/>
  <c r="H2473" i="2"/>
  <c r="I2480" i="2"/>
  <c r="K2482" i="2"/>
  <c r="J2483" i="2"/>
  <c r="I2484" i="2"/>
  <c r="C2491" i="2"/>
  <c r="J2491" i="2"/>
  <c r="I2492" i="2"/>
  <c r="J2495" i="2"/>
  <c r="J2498" i="2"/>
  <c r="I2499" i="2"/>
  <c r="C2501" i="2"/>
  <c r="J2501" i="2"/>
  <c r="I2502" i="2"/>
  <c r="I2505" i="2"/>
  <c r="J2508" i="2"/>
  <c r="J2511" i="2"/>
  <c r="I2512" i="2"/>
  <c r="K2427" i="2"/>
  <c r="K2445" i="2"/>
  <c r="K2502" i="2"/>
  <c r="C2427" i="2"/>
  <c r="L2422" i="2" s="1"/>
  <c r="C2472" i="2"/>
  <c r="L2467" i="2" s="1"/>
  <c r="C2480" i="2"/>
  <c r="L2476" i="2" s="1"/>
  <c r="C2505" i="2"/>
  <c r="L2487" i="2" l="1"/>
  <c r="D2411" i="2" l="1"/>
  <c r="F2409" i="2"/>
  <c r="I2409" i="2" s="1"/>
  <c r="I2408" i="2"/>
  <c r="G2408" i="2"/>
  <c r="F2408" i="2"/>
  <c r="J2408" i="2" s="1"/>
  <c r="H2407" i="2"/>
  <c r="F2407" i="2"/>
  <c r="G2407" i="2" s="1"/>
  <c r="I2406" i="2"/>
  <c r="H2406" i="2"/>
  <c r="G2406" i="2"/>
  <c r="F2406" i="2"/>
  <c r="J2406" i="2" s="1"/>
  <c r="F2405" i="2"/>
  <c r="I2405" i="2" s="1"/>
  <c r="I2404" i="2"/>
  <c r="G2404" i="2"/>
  <c r="F2404" i="2"/>
  <c r="J2404" i="2" s="1"/>
  <c r="J2403" i="2"/>
  <c r="I2403" i="2"/>
  <c r="H2403" i="2"/>
  <c r="G2403" i="2"/>
  <c r="F2403" i="2"/>
  <c r="B2403" i="2" s="1"/>
  <c r="B2411" i="2" s="1"/>
  <c r="F2402" i="2"/>
  <c r="F2401" i="2"/>
  <c r="I2401" i="2" s="1"/>
  <c r="F2400" i="2"/>
  <c r="I2400" i="2" s="1"/>
  <c r="J2399" i="2"/>
  <c r="I2399" i="2"/>
  <c r="H2399" i="2"/>
  <c r="F2399" i="2"/>
  <c r="E2399" i="2"/>
  <c r="I2398" i="2"/>
  <c r="E2398" i="2"/>
  <c r="F2397" i="2"/>
  <c r="F2396" i="2"/>
  <c r="F2395" i="2"/>
  <c r="F2394" i="2"/>
  <c r="F2393" i="2"/>
  <c r="F2392" i="2"/>
  <c r="F2391" i="2"/>
  <c r="F2390" i="2"/>
  <c r="G2389" i="2"/>
  <c r="F2389" i="2"/>
  <c r="F2388" i="2"/>
  <c r="I2388" i="2" s="1"/>
  <c r="F2387" i="2"/>
  <c r="G2387" i="2" s="1"/>
  <c r="E2387" i="2"/>
  <c r="E2386" i="2"/>
  <c r="F2386" i="2" s="1"/>
  <c r="H2386" i="2" s="1"/>
  <c r="H2385" i="2"/>
  <c r="F2385" i="2"/>
  <c r="J2385" i="2" s="1"/>
  <c r="F2384" i="2"/>
  <c r="I2383" i="2"/>
  <c r="G2383" i="2"/>
  <c r="F2383" i="2"/>
  <c r="H2383" i="2" s="1"/>
  <c r="F2382" i="2"/>
  <c r="F2381" i="2"/>
  <c r="H2380" i="2"/>
  <c r="F2380" i="2"/>
  <c r="G2361" i="2"/>
  <c r="G2360" i="2"/>
  <c r="G2358" i="2"/>
  <c r="G2357" i="2"/>
  <c r="G2356" i="2"/>
  <c r="G2355" i="2"/>
  <c r="G2354" i="2"/>
  <c r="G2353" i="2"/>
  <c r="C2353" i="2" s="1"/>
  <c r="L2348" i="2" s="1"/>
  <c r="G2336" i="2"/>
  <c r="J2336" i="2" s="1"/>
  <c r="G2334" i="2"/>
  <c r="J2334" i="2" s="1"/>
  <c r="J2333" i="2"/>
  <c r="J2332" i="2"/>
  <c r="J2331" i="2"/>
  <c r="J2330" i="2"/>
  <c r="G2329" i="2"/>
  <c r="J2329" i="2" s="1"/>
  <c r="G2328" i="2"/>
  <c r="C2328" i="2" s="1"/>
  <c r="C2326" i="2"/>
  <c r="G2325" i="2"/>
  <c r="G2324" i="2"/>
  <c r="G2323" i="2"/>
  <c r="G2322" i="2"/>
  <c r="G2321" i="2"/>
  <c r="G2320" i="2"/>
  <c r="C2320" i="2" s="1"/>
  <c r="G2316" i="2"/>
  <c r="C2316" i="2" s="1"/>
  <c r="G2315" i="2"/>
  <c r="C2314" i="2" s="1"/>
  <c r="G2314" i="2"/>
  <c r="G2313" i="2"/>
  <c r="G2312" i="2"/>
  <c r="C2311" i="2" s="1"/>
  <c r="G2311" i="2"/>
  <c r="G2310" i="2"/>
  <c r="C2310" i="2"/>
  <c r="G2309" i="2"/>
  <c r="C2309" i="2"/>
  <c r="G2308" i="2"/>
  <c r="C2308" i="2"/>
  <c r="G2307" i="2"/>
  <c r="G2306" i="2"/>
  <c r="C2306" i="2"/>
  <c r="G2305" i="2"/>
  <c r="C2305" i="2"/>
  <c r="G2304" i="2"/>
  <c r="C2304" i="2"/>
  <c r="G2303" i="2"/>
  <c r="C2303" i="2"/>
  <c r="G2302" i="2"/>
  <c r="C2302" i="2"/>
  <c r="G2301" i="2"/>
  <c r="C2301" i="2"/>
  <c r="G2294" i="2"/>
  <c r="G2293" i="2"/>
  <c r="G2292" i="2"/>
  <c r="G2291" i="2"/>
  <c r="G2290" i="2"/>
  <c r="G2289" i="2"/>
  <c r="G2288" i="2"/>
  <c r="G2287" i="2"/>
  <c r="G2286" i="2"/>
  <c r="G2285" i="2"/>
  <c r="C2284" i="2" s="1"/>
  <c r="L2280" i="2" s="1"/>
  <c r="G2284" i="2"/>
  <c r="G2280" i="2"/>
  <c r="G2276" i="2"/>
  <c r="G2275" i="2"/>
  <c r="G2274" i="2"/>
  <c r="G2273" i="2"/>
  <c r="C2272" i="2" s="1"/>
  <c r="G2272" i="2"/>
  <c r="G2271" i="2"/>
  <c r="G2270" i="2"/>
  <c r="C2269" i="2" s="1"/>
  <c r="G2269" i="2"/>
  <c r="G2268" i="2"/>
  <c r="G2265" i="2"/>
  <c r="G2264" i="2"/>
  <c r="G2263" i="2"/>
  <c r="G2262" i="2"/>
  <c r="H2262" i="2" s="1"/>
  <c r="E2262" i="2"/>
  <c r="E2261" i="2"/>
  <c r="G2261" i="2" s="1"/>
  <c r="H2261" i="2" s="1"/>
  <c r="C2261" i="2" s="1"/>
  <c r="G2260" i="2"/>
  <c r="C2260" i="2" s="1"/>
  <c r="G2259" i="2"/>
  <c r="G2258" i="2"/>
  <c r="G2257" i="2"/>
  <c r="C2257" i="2" s="1"/>
  <c r="F2235" i="2"/>
  <c r="F2234" i="2"/>
  <c r="B2234" i="2" s="1"/>
  <c r="K2230" i="2" s="1"/>
  <c r="F2226" i="2"/>
  <c r="B2226" i="2"/>
  <c r="K2219" i="2" s="1"/>
  <c r="F2216" i="2"/>
  <c r="F2215" i="2"/>
  <c r="B2215" i="2"/>
  <c r="F2214" i="2"/>
  <c r="B2214" i="2"/>
  <c r="F2212" i="2"/>
  <c r="F2211" i="2"/>
  <c r="F2210" i="2"/>
  <c r="F2213" i="2" s="1"/>
  <c r="F2411" i="2" l="1"/>
  <c r="J2405" i="2"/>
  <c r="J2409" i="2"/>
  <c r="I2380" i="2"/>
  <c r="I2411" i="2" s="1"/>
  <c r="I2375" i="2" s="1"/>
  <c r="J2383" i="2"/>
  <c r="H2388" i="2"/>
  <c r="H2411" i="2" s="1"/>
  <c r="H2375" i="2" s="1"/>
  <c r="G2400" i="2"/>
  <c r="G2401" i="2"/>
  <c r="H2404" i="2"/>
  <c r="G2405" i="2"/>
  <c r="I2407" i="2"/>
  <c r="H2408" i="2"/>
  <c r="G2409" i="2"/>
  <c r="J2380" i="2"/>
  <c r="J2411" i="2" s="1"/>
  <c r="J2375" i="2" s="1"/>
  <c r="H2401" i="2"/>
  <c r="H2405" i="2"/>
  <c r="J2407" i="2"/>
  <c r="H2409" i="2"/>
  <c r="H2400" i="2"/>
  <c r="G2380" i="2"/>
  <c r="L2252" i="2"/>
  <c r="L2297" i="2"/>
  <c r="J2328" i="2"/>
  <c r="B2210" i="2"/>
  <c r="K2206" i="2" s="1"/>
  <c r="G2411" i="2" l="1"/>
  <c r="G2375" i="2" s="1"/>
  <c r="K2375" i="2" s="1"/>
  <c r="D2192" i="2" l="1"/>
  <c r="D2184" i="2"/>
  <c r="D2160" i="2"/>
  <c r="D2193" i="2" s="1"/>
  <c r="D2139" i="2"/>
  <c r="D2138" i="2"/>
  <c r="F2002" i="2"/>
  <c r="G1945" i="2"/>
  <c r="C1945" i="2" s="1"/>
  <c r="G1944" i="2"/>
  <c r="K1944" i="2" s="1"/>
  <c r="K1943" i="2"/>
  <c r="G1943" i="2"/>
  <c r="G1942" i="2"/>
  <c r="K1942" i="2" s="1"/>
  <c r="C1942" i="2"/>
  <c r="K1941" i="2"/>
  <c r="G1941" i="2"/>
  <c r="K1940" i="2"/>
  <c r="G1940" i="2"/>
  <c r="G1939" i="2"/>
  <c r="C1939" i="2"/>
  <c r="K1938" i="2"/>
  <c r="J1938" i="2"/>
  <c r="I1938" i="2"/>
  <c r="H1938" i="2"/>
  <c r="G1938" i="2"/>
  <c r="C1938" i="2"/>
  <c r="K1923" i="2"/>
  <c r="J1923" i="2"/>
  <c r="I1923" i="2"/>
  <c r="G1923" i="2"/>
  <c r="K1922" i="2"/>
  <c r="J1922" i="2"/>
  <c r="I1922" i="2"/>
  <c r="G1922" i="2"/>
  <c r="C1922" i="2"/>
  <c r="G1921" i="2"/>
  <c r="G1920" i="2"/>
  <c r="C1920" i="2" s="1"/>
  <c r="G1919" i="2"/>
  <c r="H1919" i="2" s="1"/>
  <c r="G1918" i="2"/>
  <c r="H1918" i="2" s="1"/>
  <c r="G1916" i="2"/>
  <c r="C1916" i="2" s="1"/>
  <c r="G1915" i="2"/>
  <c r="G1914" i="2"/>
  <c r="C1914" i="2"/>
  <c r="G1913" i="2"/>
  <c r="G1912" i="2"/>
  <c r="C1912" i="2"/>
  <c r="G1911" i="2"/>
  <c r="C1909" i="2" s="1"/>
  <c r="G1910" i="2"/>
  <c r="G1909" i="2"/>
  <c r="G1908" i="2"/>
  <c r="G1907" i="2"/>
  <c r="C1907" i="2" s="1"/>
  <c r="C1905" i="2"/>
  <c r="G1892" i="2"/>
  <c r="C1892" i="2"/>
  <c r="G1891" i="2"/>
  <c r="G1890" i="2"/>
  <c r="K1889" i="2"/>
  <c r="J1889" i="2"/>
  <c r="G1889" i="2"/>
  <c r="K1888" i="2"/>
  <c r="J1888" i="2"/>
  <c r="G1888" i="2"/>
  <c r="C1888" i="2"/>
  <c r="K1887" i="2"/>
  <c r="J1887" i="2"/>
  <c r="I1887" i="2"/>
  <c r="H1887" i="2"/>
  <c r="G1887" i="2"/>
  <c r="K1886" i="2"/>
  <c r="J1886" i="2"/>
  <c r="I1886" i="2"/>
  <c r="H1886" i="2"/>
  <c r="G1886" i="2"/>
  <c r="C1886" i="2"/>
  <c r="G1883" i="2"/>
  <c r="G1882" i="2"/>
  <c r="C1882" i="2" s="1"/>
  <c r="K1880" i="2"/>
  <c r="J1880" i="2"/>
  <c r="I1880" i="2"/>
  <c r="H1880" i="2"/>
  <c r="G1880" i="2"/>
  <c r="C1880" i="2"/>
  <c r="G1879" i="2"/>
  <c r="G1878" i="2"/>
  <c r="C1878" i="2"/>
  <c r="G1877" i="2"/>
  <c r="G1876" i="2"/>
  <c r="C1876" i="2" s="1"/>
  <c r="I1875" i="2"/>
  <c r="H1875" i="2"/>
  <c r="G1875" i="2"/>
  <c r="I1874" i="2"/>
  <c r="H1874" i="2"/>
  <c r="G1874" i="2"/>
  <c r="C1874" i="2" s="1"/>
  <c r="G1873" i="2"/>
  <c r="K1872" i="2"/>
  <c r="J1872" i="2"/>
  <c r="I1872" i="2"/>
  <c r="H1872" i="2"/>
  <c r="G1872" i="2"/>
  <c r="C1872" i="2"/>
  <c r="G1868" i="2"/>
  <c r="J1853" i="2"/>
  <c r="I1853" i="2"/>
  <c r="H1853" i="2"/>
  <c r="G1853" i="2"/>
  <c r="G1852" i="2"/>
  <c r="C1852" i="2"/>
  <c r="G1851" i="2"/>
  <c r="G1850" i="2"/>
  <c r="C1850" i="2" s="1"/>
  <c r="G1849" i="2"/>
  <c r="G1848" i="2"/>
  <c r="C1848" i="2"/>
  <c r="G1847" i="2"/>
  <c r="G1846" i="2"/>
  <c r="C1846" i="2" s="1"/>
  <c r="G1844" i="2"/>
  <c r="C1844" i="2" s="1"/>
  <c r="C1896" i="2" l="1"/>
  <c r="L1932" i="2"/>
  <c r="C1918" i="2"/>
  <c r="C1928" i="2" s="1"/>
  <c r="C1947" i="2"/>
  <c r="L1868" i="2"/>
  <c r="C1948" i="2" l="1"/>
  <c r="L1900" i="2"/>
  <c r="L1947" i="2" s="1"/>
  <c r="E1824" i="2" l="1"/>
  <c r="E1825" i="2" s="1"/>
  <c r="E1816" i="2"/>
  <c r="E1792" i="2"/>
  <c r="E1770" i="2"/>
  <c r="E1771" i="2" s="1"/>
  <c r="G1635" i="2"/>
  <c r="H1591" i="2"/>
  <c r="J1590" i="2"/>
  <c r="H1590" i="2"/>
  <c r="H1589" i="2"/>
  <c r="H1588" i="2"/>
  <c r="H1587" i="2"/>
  <c r="I1586" i="2"/>
  <c r="H1586" i="2"/>
  <c r="H1585" i="2"/>
  <c r="H1577" i="2"/>
  <c r="H1576" i="2"/>
  <c r="H1575" i="2"/>
  <c r="H1574" i="2"/>
  <c r="H1573" i="2"/>
  <c r="H1571" i="2"/>
  <c r="H1570" i="2"/>
  <c r="H1568" i="2"/>
  <c r="H1566" i="2"/>
  <c r="H1565" i="2"/>
  <c r="H1564" i="2"/>
  <c r="H1563" i="2"/>
  <c r="H1562" i="2"/>
  <c r="D1562" i="2" s="1"/>
  <c r="H1560" i="2"/>
  <c r="D1560" i="2" s="1"/>
  <c r="H1559" i="2"/>
  <c r="H1556" i="2"/>
  <c r="D1556" i="2"/>
  <c r="H1555" i="2"/>
  <c r="H1554" i="2"/>
  <c r="H1553" i="2"/>
  <c r="H1552" i="2"/>
  <c r="H1551" i="2"/>
  <c r="H1550" i="2"/>
  <c r="H1548" i="2"/>
  <c r="D1548" i="2"/>
  <c r="H1547" i="2"/>
  <c r="D1547" i="2"/>
  <c r="H1546" i="2"/>
  <c r="D1546" i="2"/>
  <c r="H1545" i="2"/>
  <c r="H1544" i="2"/>
  <c r="D1544" i="2" s="1"/>
  <c r="D1552" i="2" l="1"/>
  <c r="D1568" i="2"/>
  <c r="D1588" i="2"/>
  <c r="M1581" i="2" s="1"/>
  <c r="D1550" i="2"/>
  <c r="M1540" i="2" s="1"/>
  <c r="D1592" i="2" l="1"/>
  <c r="G1423" i="2" l="1"/>
  <c r="E1378" i="2"/>
  <c r="E1370" i="2"/>
  <c r="E1346" i="2"/>
  <c r="E1324" i="2"/>
  <c r="E1325" i="2" s="1"/>
  <c r="H1290" i="2"/>
  <c r="H1289" i="2"/>
  <c r="H1288" i="2"/>
  <c r="H1287" i="2"/>
  <c r="M1282" i="2" s="1"/>
  <c r="H1276" i="2"/>
  <c r="D1275" i="2" s="1"/>
  <c r="H1275" i="2"/>
  <c r="H1274" i="2"/>
  <c r="H1273" i="2"/>
  <c r="D1273" i="2" s="1"/>
  <c r="H1272" i="2"/>
  <c r="H1271" i="2"/>
  <c r="D1271" i="2" s="1"/>
  <c r="H1270" i="2"/>
  <c r="D1270" i="2"/>
  <c r="I1260" i="2"/>
  <c r="H1260" i="2"/>
  <c r="D1260" i="2" s="1"/>
  <c r="I1259" i="2"/>
  <c r="H1259" i="2"/>
  <c r="I1258" i="2"/>
  <c r="H1258" i="2"/>
  <c r="I1257" i="2"/>
  <c r="H1257" i="2"/>
  <c r="I1256" i="2"/>
  <c r="H1256" i="2"/>
  <c r="I1255" i="2"/>
  <c r="H1255" i="2"/>
  <c r="I1254" i="2"/>
  <c r="H1254" i="2"/>
  <c r="I1253" i="2"/>
  <c r="H1253" i="2"/>
  <c r="I1252" i="2"/>
  <c r="H1252" i="2"/>
  <c r="I1251" i="2"/>
  <c r="H1251" i="2"/>
  <c r="I1250" i="2"/>
  <c r="H1250" i="2"/>
  <c r="I1249" i="2"/>
  <c r="H1249" i="2"/>
  <c r="I1248" i="2"/>
  <c r="H1248" i="2"/>
  <c r="I1247" i="2"/>
  <c r="H1247" i="2"/>
  <c r="I1246" i="2"/>
  <c r="H1246" i="2"/>
  <c r="I1245" i="2"/>
  <c r="H1245" i="2"/>
  <c r="I1244" i="2"/>
  <c r="H1244" i="2"/>
  <c r="I1243" i="2"/>
  <c r="H1243" i="2"/>
  <c r="I1242" i="2"/>
  <c r="H1242" i="2"/>
  <c r="I1241" i="2"/>
  <c r="H1241" i="2"/>
  <c r="I1240" i="2"/>
  <c r="H1240" i="2"/>
  <c r="I1239" i="2"/>
  <c r="H1239" i="2"/>
  <c r="I1238" i="2"/>
  <c r="H1238" i="2"/>
  <c r="I1237" i="2"/>
  <c r="H1237" i="2"/>
  <c r="I1236" i="2"/>
  <c r="H1236" i="2"/>
  <c r="I1235" i="2"/>
  <c r="H1235" i="2"/>
  <c r="I1234" i="2"/>
  <c r="H1234" i="2"/>
  <c r="I1233" i="2"/>
  <c r="H1233" i="2"/>
  <c r="I1232" i="2"/>
  <c r="H1232" i="2"/>
  <c r="I1231" i="2"/>
  <c r="H1231" i="2"/>
  <c r="I1230" i="2"/>
  <c r="H1230" i="2"/>
  <c r="I1229" i="2"/>
  <c r="H1229" i="2"/>
  <c r="I1228" i="2"/>
  <c r="H1228" i="2"/>
  <c r="I1227" i="2"/>
  <c r="H1227" i="2"/>
  <c r="I1226" i="2"/>
  <c r="H1226" i="2"/>
  <c r="I1225" i="2"/>
  <c r="H1225" i="2"/>
  <c r="I1224" i="2"/>
  <c r="H1224" i="2"/>
  <c r="I1223" i="2"/>
  <c r="H1223" i="2"/>
  <c r="I1222" i="2"/>
  <c r="H1222" i="2"/>
  <c r="I1221" i="2"/>
  <c r="H1221" i="2"/>
  <c r="I1220" i="2"/>
  <c r="H1220" i="2"/>
  <c r="I1219" i="2"/>
  <c r="H1219" i="2"/>
  <c r="I1218" i="2"/>
  <c r="H1218" i="2"/>
  <c r="I1217" i="2"/>
  <c r="H1217" i="2"/>
  <c r="D1217" i="2" s="1"/>
  <c r="H1208" i="2"/>
  <c r="H1207" i="2"/>
  <c r="H1206" i="2"/>
  <c r="H1205" i="2"/>
  <c r="H1204" i="2"/>
  <c r="H1203" i="2"/>
  <c r="H1202" i="2"/>
  <c r="H1193" i="2"/>
  <c r="H1192" i="2"/>
  <c r="H1191" i="2"/>
  <c r="H1190" i="2"/>
  <c r="H1189" i="2"/>
  <c r="H1188" i="2"/>
  <c r="H1187" i="2"/>
  <c r="H1169" i="2"/>
  <c r="D1169" i="2"/>
  <c r="D1170" i="2" s="1"/>
  <c r="M1165" i="2"/>
  <c r="H1160" i="2"/>
  <c r="K1160" i="2" s="1"/>
  <c r="H1159" i="2"/>
  <c r="K1159" i="2" s="1"/>
  <c r="H1158" i="2"/>
  <c r="K1158" i="2" s="1"/>
  <c r="H1157" i="2"/>
  <c r="K1157" i="2" s="1"/>
  <c r="J1156" i="2"/>
  <c r="H1156" i="2"/>
  <c r="J1155" i="2"/>
  <c r="H1155" i="2"/>
  <c r="J1154" i="2"/>
  <c r="H1154" i="2"/>
  <c r="J1153" i="2"/>
  <c r="H1153" i="2"/>
  <c r="D1153" i="2"/>
  <c r="H1152" i="2"/>
  <c r="J1151" i="2"/>
  <c r="H1151" i="2"/>
  <c r="D1151" i="2"/>
  <c r="H1150" i="2"/>
  <c r="D1150" i="2"/>
  <c r="H1149" i="2"/>
  <c r="H1148" i="2"/>
  <c r="H1147" i="2"/>
  <c r="H1146" i="2"/>
  <c r="I1145" i="2"/>
  <c r="H1145" i="2"/>
  <c r="H1144" i="2"/>
  <c r="H1143" i="2"/>
  <c r="H1142" i="2"/>
  <c r="I1141" i="2"/>
  <c r="H1141" i="2"/>
  <c r="H1140" i="2"/>
  <c r="H1139" i="2"/>
  <c r="I1138" i="2"/>
  <c r="H1138" i="2"/>
  <c r="I1137" i="2"/>
  <c r="D1131" i="2" s="1"/>
  <c r="H1137" i="2"/>
  <c r="H1136" i="2"/>
  <c r="I1135" i="2"/>
  <c r="H1135" i="2"/>
  <c r="I1134" i="2"/>
  <c r="H1134" i="2"/>
  <c r="H1133" i="2"/>
  <c r="H1132" i="2"/>
  <c r="H1131" i="2"/>
  <c r="H1130" i="2"/>
  <c r="H1129" i="2"/>
  <c r="D1128" i="2" s="1"/>
  <c r="H1128" i="2"/>
  <c r="H1127" i="2"/>
  <c r="H1126" i="2"/>
  <c r="D1125" i="2" s="1"/>
  <c r="H1125" i="2"/>
  <c r="H1116" i="2"/>
  <c r="D1116" i="2"/>
  <c r="H1115" i="2"/>
  <c r="H1114" i="2"/>
  <c r="H1113" i="2"/>
  <c r="D1113" i="2"/>
  <c r="H1112" i="2"/>
  <c r="I1112" i="2" s="1"/>
  <c r="H1111" i="2"/>
  <c r="I1111" i="2" s="1"/>
  <c r="H1110" i="2"/>
  <c r="I1110" i="2" s="1"/>
  <c r="I1109" i="2"/>
  <c r="H1109" i="2"/>
  <c r="I1108" i="2"/>
  <c r="H1108" i="2"/>
  <c r="I1107" i="2"/>
  <c r="H1107" i="2"/>
  <c r="D1107" i="2"/>
  <c r="H1106" i="2"/>
  <c r="J1106" i="2" s="1"/>
  <c r="H1105" i="2"/>
  <c r="J1105" i="2" s="1"/>
  <c r="H1104" i="2"/>
  <c r="H1095" i="2"/>
  <c r="H1094" i="2"/>
  <c r="K1093" i="2"/>
  <c r="H1093" i="2"/>
  <c r="D1093" i="2"/>
  <c r="H1092" i="2"/>
  <c r="I1092" i="2" s="1"/>
  <c r="H1091" i="2"/>
  <c r="D1091" i="2" s="1"/>
  <c r="H1090" i="2"/>
  <c r="K1090" i="2" s="1"/>
  <c r="H1089" i="2"/>
  <c r="K1089" i="2" s="1"/>
  <c r="H1088" i="2"/>
  <c r="K1088" i="2" s="1"/>
  <c r="H1087" i="2"/>
  <c r="K1087" i="2" s="1"/>
  <c r="H1086" i="2"/>
  <c r="K1086" i="2" s="1"/>
  <c r="E1082" i="2"/>
  <c r="D1077" i="2"/>
  <c r="H1075" i="2"/>
  <c r="I1075" i="2" s="1"/>
  <c r="H1066" i="2"/>
  <c r="I1066" i="2" s="1"/>
  <c r="H1065" i="2"/>
  <c r="I1065" i="2" s="1"/>
  <c r="H1064" i="2"/>
  <c r="I1064" i="2" s="1"/>
  <c r="H1063" i="2"/>
  <c r="I1063" i="2" s="1"/>
  <c r="H1062" i="2"/>
  <c r="J1062" i="2" s="1"/>
  <c r="H1061" i="2"/>
  <c r="J1061" i="2" s="1"/>
  <c r="H1060" i="2"/>
  <c r="J1060" i="2" s="1"/>
  <c r="H1059" i="2"/>
  <c r="J1059" i="2" s="1"/>
  <c r="H1058" i="2"/>
  <c r="J1058" i="2" s="1"/>
  <c r="H1057" i="2"/>
  <c r="J1057" i="2" s="1"/>
  <c r="H1056" i="2"/>
  <c r="J1056" i="2" s="1"/>
  <c r="J1055" i="2"/>
  <c r="H1055" i="2"/>
  <c r="J1054" i="2"/>
  <c r="H1054" i="2"/>
  <c r="J1053" i="2"/>
  <c r="H1053" i="2"/>
  <c r="J1052" i="2"/>
  <c r="H1052" i="2"/>
  <c r="D1052" i="2"/>
  <c r="H1051" i="2"/>
  <c r="J1051" i="2" s="1"/>
  <c r="H1050" i="2"/>
  <c r="J1050" i="2" s="1"/>
  <c r="H1049" i="2"/>
  <c r="J1049" i="2" s="1"/>
  <c r="H1048" i="2"/>
  <c r="J1048" i="2" s="1"/>
  <c r="G1048" i="2"/>
  <c r="H1047" i="2"/>
  <c r="J1047" i="2" s="1"/>
  <c r="J1046" i="2"/>
  <c r="H1046" i="2"/>
  <c r="H1045" i="2"/>
  <c r="J1045" i="2" s="1"/>
  <c r="J1044" i="2"/>
  <c r="H1044" i="2"/>
  <c r="H1043" i="2"/>
  <c r="J1043" i="2" s="1"/>
  <c r="J1042" i="2"/>
  <c r="H1042" i="2"/>
  <c r="H1041" i="2"/>
  <c r="J1041" i="2" s="1"/>
  <c r="J1040" i="2"/>
  <c r="H1040" i="2"/>
  <c r="H1039" i="2"/>
  <c r="J1039" i="2" s="1"/>
  <c r="H1038" i="2"/>
  <c r="I1038" i="2" s="1"/>
  <c r="D1038" i="2" s="1"/>
  <c r="D1063" i="2" l="1"/>
  <c r="D1086" i="2"/>
  <c r="M1082" i="2" s="1"/>
  <c r="D1202" i="2"/>
  <c r="E1379" i="2"/>
  <c r="D1189" i="2"/>
  <c r="D1204" i="2"/>
  <c r="D1252" i="2"/>
  <c r="D1104" i="2"/>
  <c r="D1187" i="2"/>
  <c r="D1287" i="2"/>
  <c r="D1291" i="2" s="1"/>
  <c r="D1194" i="2"/>
  <c r="D1261" i="2"/>
  <c r="D1277" i="2"/>
  <c r="D1209" i="2"/>
  <c r="M1198" i="2"/>
  <c r="M1265" i="2"/>
  <c r="D1040" i="2"/>
  <c r="D1110" i="2"/>
  <c r="D1039" i="2"/>
  <c r="D1067" i="2" s="1"/>
  <c r="D1057" i="2"/>
  <c r="D1075" i="2"/>
  <c r="I1091" i="2"/>
  <c r="D1096" i="2"/>
  <c r="J1104" i="2"/>
  <c r="D1157" i="2"/>
  <c r="M1121" i="2" s="1"/>
  <c r="D1161" i="2"/>
  <c r="D1117" i="2" l="1"/>
  <c r="M1034" i="2"/>
  <c r="D1293" i="2"/>
  <c r="M1183" i="2"/>
  <c r="D1078" i="2"/>
  <c r="M1071" i="2"/>
  <c r="M1100" i="2"/>
  <c r="D1171" i="2" s="1"/>
  <c r="H1021" i="2" l="1"/>
  <c r="I1021" i="2" s="1"/>
  <c r="K1020" i="2"/>
  <c r="I1020" i="2"/>
  <c r="H1020" i="2"/>
  <c r="J1020" i="2" s="1"/>
  <c r="H1019" i="2"/>
  <c r="K1019" i="2" s="1"/>
  <c r="L1010" i="2"/>
  <c r="J1010" i="2"/>
  <c r="H1009" i="2"/>
  <c r="L1009" i="2" s="1"/>
  <c r="L1008" i="2"/>
  <c r="J1008" i="2"/>
  <c r="H1007" i="2"/>
  <c r="D1007" i="2" s="1"/>
  <c r="H1006" i="2"/>
  <c r="I1006" i="2" s="1"/>
  <c r="H1005" i="2"/>
  <c r="L1005" i="2" s="1"/>
  <c r="H1004" i="2"/>
  <c r="K1004" i="2" s="1"/>
  <c r="H1003" i="2"/>
  <c r="L1003" i="2" s="1"/>
  <c r="H1002" i="2"/>
  <c r="K1002" i="2" s="1"/>
  <c r="H1001" i="2"/>
  <c r="H1000" i="2"/>
  <c r="H999" i="2"/>
  <c r="H998" i="2"/>
  <c r="K998" i="2" s="1"/>
  <c r="H997" i="2"/>
  <c r="H996" i="2"/>
  <c r="D995" i="2" s="1"/>
  <c r="H995" i="2"/>
  <c r="H994" i="2"/>
  <c r="I994" i="2" s="1"/>
  <c r="H993" i="2"/>
  <c r="I993" i="2" s="1"/>
  <c r="H992" i="2"/>
  <c r="H991" i="2"/>
  <c r="I991" i="2" s="1"/>
  <c r="D991" i="2"/>
  <c r="H981" i="2"/>
  <c r="K981" i="2" s="1"/>
  <c r="H980" i="2"/>
  <c r="K980" i="2" s="1"/>
  <c r="H979" i="2"/>
  <c r="K979" i="2" s="1"/>
  <c r="H978" i="2"/>
  <c r="H977" i="2"/>
  <c r="K977" i="2" s="1"/>
  <c r="H976" i="2"/>
  <c r="K976" i="2" s="1"/>
  <c r="H975" i="2"/>
  <c r="H974" i="2"/>
  <c r="K974" i="2" s="1"/>
  <c r="K973" i="2"/>
  <c r="H973" i="2"/>
  <c r="H972" i="2"/>
  <c r="K972" i="2" s="1"/>
  <c r="H971" i="2"/>
  <c r="K971" i="2" s="1"/>
  <c r="H970" i="2"/>
  <c r="H969" i="2"/>
  <c r="K969" i="2" s="1"/>
  <c r="H968" i="2"/>
  <c r="H967" i="2"/>
  <c r="K967" i="2" s="1"/>
  <c r="H956" i="2"/>
  <c r="L956" i="2" s="1"/>
  <c r="H955" i="2"/>
  <c r="L955" i="2" s="1"/>
  <c r="L954" i="2"/>
  <c r="H954" i="2"/>
  <c r="J954" i="2" s="1"/>
  <c r="H953" i="2"/>
  <c r="L953" i="2" s="1"/>
  <c r="H952" i="2"/>
  <c r="L952" i="2" s="1"/>
  <c r="H951" i="2"/>
  <c r="L950" i="2"/>
  <c r="J950" i="2"/>
  <c r="H950" i="2"/>
  <c r="H948" i="2"/>
  <c r="L948" i="2" s="1"/>
  <c r="H947" i="2"/>
  <c r="L947" i="2" s="1"/>
  <c r="H946" i="2"/>
  <c r="L946" i="2" s="1"/>
  <c r="H945" i="2"/>
  <c r="D945" i="2" s="1"/>
  <c r="H943" i="2"/>
  <c r="J943" i="2" s="1"/>
  <c r="H942" i="2"/>
  <c r="J942" i="2" s="1"/>
  <c r="H941" i="2"/>
  <c r="J941" i="2" s="1"/>
  <c r="H940" i="2"/>
  <c r="D940" i="2" s="1"/>
  <c r="H938" i="2"/>
  <c r="H937" i="2"/>
  <c r="H936" i="2"/>
  <c r="H935" i="2"/>
  <c r="D935" i="2" s="1"/>
  <c r="H931" i="2"/>
  <c r="L931" i="2" s="1"/>
  <c r="H930" i="2"/>
  <c r="L930" i="2" s="1"/>
  <c r="L929" i="2"/>
  <c r="H929" i="2"/>
  <c r="L928" i="2"/>
  <c r="H928" i="2"/>
  <c r="D928" i="2" s="1"/>
  <c r="H927" i="2"/>
  <c r="H926" i="2"/>
  <c r="H925" i="2"/>
  <c r="H924" i="2"/>
  <c r="I923" i="2"/>
  <c r="H923" i="2"/>
  <c r="H922" i="2"/>
  <c r="I922" i="2" s="1"/>
  <c r="H921" i="2"/>
  <c r="I921" i="2" s="1"/>
  <c r="H920" i="2"/>
  <c r="I920" i="2" s="1"/>
  <c r="D924" i="2" l="1"/>
  <c r="J940" i="2"/>
  <c r="I1003" i="2"/>
  <c r="I1005" i="2"/>
  <c r="J1006" i="2"/>
  <c r="J953" i="2"/>
  <c r="J955" i="2"/>
  <c r="K1003" i="2"/>
  <c r="J1005" i="2"/>
  <c r="J1009" i="2"/>
  <c r="D967" i="2"/>
  <c r="M962" i="2" s="1"/>
  <c r="H939" i="2"/>
  <c r="D999" i="2"/>
  <c r="J1002" i="2"/>
  <c r="K1005" i="2"/>
  <c r="J1021" i="2"/>
  <c r="L1004" i="2"/>
  <c r="L1019" i="2"/>
  <c r="D920" i="2"/>
  <c r="M915" i="2" s="1"/>
  <c r="L945" i="2"/>
  <c r="J952" i="2"/>
  <c r="J956" i="2"/>
  <c r="J998" i="2"/>
  <c r="J1003" i="2"/>
  <c r="I1004" i="2"/>
  <c r="K1006" i="2"/>
  <c r="J1007" i="2"/>
  <c r="I1019" i="2"/>
  <c r="L1020" i="2"/>
  <c r="K1021" i="2"/>
  <c r="D1003" i="2"/>
  <c r="M986" i="2" s="1"/>
  <c r="L1006" i="2"/>
  <c r="L1007" i="2"/>
  <c r="J1019" i="2"/>
  <c r="L1021" i="2"/>
  <c r="J1004" i="2"/>
  <c r="D1019" i="2"/>
  <c r="M1015" i="2" s="1"/>
  <c r="D1022" i="2" l="1"/>
  <c r="L900" i="2" l="1"/>
  <c r="I900" i="2"/>
  <c r="H900" i="2"/>
  <c r="D900" i="2"/>
  <c r="H899" i="2"/>
  <c r="J899" i="2" s="1"/>
  <c r="H898" i="2"/>
  <c r="J898" i="2" s="1"/>
  <c r="H897" i="2"/>
  <c r="J897" i="2" s="1"/>
  <c r="H896" i="2"/>
  <c r="J896" i="2" s="1"/>
  <c r="H895" i="2"/>
  <c r="J895" i="2" s="1"/>
  <c r="H894" i="2"/>
  <c r="J894" i="2" s="1"/>
  <c r="H893" i="2"/>
  <c r="J893" i="2" s="1"/>
  <c r="H892" i="2"/>
  <c r="H891" i="2"/>
  <c r="J890" i="2"/>
  <c r="H889" i="2"/>
  <c r="D889" i="2"/>
  <c r="H888" i="2"/>
  <c r="H887" i="2"/>
  <c r="H886" i="2"/>
  <c r="H885" i="2"/>
  <c r="D885" i="2" s="1"/>
  <c r="H884" i="2"/>
  <c r="H883" i="2"/>
  <c r="D883" i="2"/>
  <c r="H882" i="2"/>
  <c r="D880" i="2" s="1"/>
  <c r="H881" i="2"/>
  <c r="H880" i="2"/>
  <c r="H879" i="2"/>
  <c r="D878" i="2" s="1"/>
  <c r="H878" i="2"/>
  <c r="H877" i="2"/>
  <c r="H876" i="2"/>
  <c r="H875" i="2"/>
  <c r="H874" i="2"/>
  <c r="H873" i="2"/>
  <c r="H872" i="2"/>
  <c r="D871" i="2" s="1"/>
  <c r="J871" i="2"/>
  <c r="H871" i="2"/>
  <c r="H870" i="2"/>
  <c r="H869" i="2"/>
  <c r="H868" i="2"/>
  <c r="H867" i="2"/>
  <c r="D867" i="2" s="1"/>
  <c r="H866" i="2"/>
  <c r="D866" i="2" s="1"/>
  <c r="L848" i="2"/>
  <c r="I848" i="2"/>
  <c r="H848" i="2"/>
  <c r="D848" i="2" s="1"/>
  <c r="H847" i="2"/>
  <c r="J847" i="2" s="1"/>
  <c r="J846" i="2"/>
  <c r="H846" i="2"/>
  <c r="H845" i="2"/>
  <c r="J845" i="2" s="1"/>
  <c r="J844" i="2"/>
  <c r="H844" i="2"/>
  <c r="H843" i="2"/>
  <c r="J843" i="2" s="1"/>
  <c r="J842" i="2"/>
  <c r="H842" i="2"/>
  <c r="H841" i="2"/>
  <c r="J841" i="2" s="1"/>
  <c r="D841" i="2"/>
  <c r="H840" i="2"/>
  <c r="H839" i="2"/>
  <c r="J838" i="2"/>
  <c r="H837" i="2"/>
  <c r="D837" i="2" s="1"/>
  <c r="H836" i="2"/>
  <c r="H835" i="2"/>
  <c r="H834" i="2"/>
  <c r="H833" i="2"/>
  <c r="H832" i="2"/>
  <c r="D833" i="2" s="1"/>
  <c r="H831" i="2"/>
  <c r="D831" i="2" s="1"/>
  <c r="H830" i="2"/>
  <c r="H829" i="2"/>
  <c r="H828" i="2"/>
  <c r="D828" i="2" s="1"/>
  <c r="H827" i="2"/>
  <c r="H826" i="2"/>
  <c r="D826" i="2"/>
  <c r="H825" i="2"/>
  <c r="H824" i="2"/>
  <c r="H823" i="2"/>
  <c r="H822" i="2"/>
  <c r="H821" i="2"/>
  <c r="H820" i="2"/>
  <c r="J819" i="2"/>
  <c r="H819" i="2"/>
  <c r="D819" i="2" s="1"/>
  <c r="H818" i="2"/>
  <c r="H817" i="2"/>
  <c r="H816" i="2"/>
  <c r="D815" i="2" s="1"/>
  <c r="H815" i="2"/>
  <c r="H814" i="2"/>
  <c r="D814" i="2"/>
  <c r="H794" i="2"/>
  <c r="D794" i="2" s="1"/>
  <c r="K793" i="2"/>
  <c r="H793" i="2"/>
  <c r="D793" i="2" s="1"/>
  <c r="I792" i="2"/>
  <c r="D792" i="2"/>
  <c r="I791" i="2"/>
  <c r="H791" i="2"/>
  <c r="D791" i="2"/>
  <c r="H790" i="2"/>
  <c r="J790" i="2" s="1"/>
  <c r="F789" i="2"/>
  <c r="H789" i="2" s="1"/>
  <c r="J789" i="2" s="1"/>
  <c r="H788" i="2"/>
  <c r="H787" i="2"/>
  <c r="I786" i="2"/>
  <c r="H786" i="2"/>
  <c r="H785" i="2"/>
  <c r="I785" i="2" s="1"/>
  <c r="F784" i="2"/>
  <c r="H784" i="2" s="1"/>
  <c r="I784" i="2" s="1"/>
  <c r="I783" i="2"/>
  <c r="H783" i="2"/>
  <c r="H782" i="2"/>
  <c r="D782" i="2" s="1"/>
  <c r="H781" i="2"/>
  <c r="H780" i="2"/>
  <c r="D780" i="2" s="1"/>
  <c r="F779" i="2"/>
  <c r="H779" i="2" s="1"/>
  <c r="F778" i="2"/>
  <c r="H778" i="2" s="1"/>
  <c r="J777" i="2"/>
  <c r="F776" i="2"/>
  <c r="H776" i="2" s="1"/>
  <c r="F775" i="2"/>
  <c r="H775" i="2" s="1"/>
  <c r="F774" i="2"/>
  <c r="H774" i="2" s="1"/>
  <c r="H773" i="2"/>
  <c r="L773" i="2" s="1"/>
  <c r="H772" i="2"/>
  <c r="I772" i="2" s="1"/>
  <c r="D772" i="2"/>
  <c r="L779" i="2" l="1"/>
  <c r="K779" i="2"/>
  <c r="J779" i="2"/>
  <c r="M810" i="2"/>
  <c r="I794" i="2"/>
  <c r="D893" i="2"/>
  <c r="M862" i="2" s="1"/>
  <c r="D773" i="2"/>
  <c r="L774" i="2"/>
  <c r="J774" i="2"/>
  <c r="J778" i="2"/>
  <c r="L778" i="2"/>
  <c r="K778" i="2"/>
  <c r="D778" i="2"/>
  <c r="L775" i="2"/>
  <c r="J775" i="2"/>
  <c r="D783" i="2"/>
  <c r="L776" i="2"/>
  <c r="J776" i="2"/>
  <c r="D788" i="2"/>
  <c r="J773" i="2"/>
  <c r="J780" i="2"/>
  <c r="J782" i="2"/>
  <c r="J787" i="2"/>
  <c r="M768" i="2" l="1"/>
  <c r="G755" i="2" l="1"/>
  <c r="C755" i="2"/>
  <c r="G754" i="2"/>
  <c r="C754" i="2"/>
  <c r="G753" i="2"/>
  <c r="C753" i="2"/>
  <c r="G752" i="2"/>
  <c r="C752" i="2"/>
  <c r="G751" i="2"/>
  <c r="C751" i="2"/>
  <c r="G750" i="2"/>
  <c r="C750" i="2"/>
  <c r="G749" i="2"/>
  <c r="C749" i="2"/>
  <c r="G748" i="2"/>
  <c r="C748" i="2"/>
  <c r="G747" i="2"/>
  <c r="G746" i="2"/>
  <c r="C745" i="2" s="1"/>
  <c r="G744" i="2"/>
  <c r="C744" i="2" s="1"/>
  <c r="G743" i="2"/>
  <c r="C742" i="2" s="1"/>
  <c r="G740" i="2"/>
  <c r="G739" i="2"/>
  <c r="G737" i="2"/>
  <c r="G736" i="2"/>
  <c r="C736" i="2"/>
  <c r="G735" i="2"/>
  <c r="C735" i="2"/>
  <c r="G734" i="2"/>
  <c r="C734" i="2" s="1"/>
  <c r="G733" i="2"/>
  <c r="C733" i="2"/>
  <c r="G732" i="2"/>
  <c r="C732" i="2" s="1"/>
  <c r="G731" i="2"/>
  <c r="G730" i="2"/>
  <c r="C730" i="2" s="1"/>
  <c r="G729" i="2"/>
  <c r="C729" i="2" s="1"/>
  <c r="G728" i="2"/>
  <c r="C728" i="2" s="1"/>
  <c r="L724" i="2" l="1"/>
  <c r="H710" i="2"/>
  <c r="D710" i="2" s="1"/>
  <c r="D709" i="2"/>
  <c r="H701" i="2"/>
  <c r="D701" i="2" s="1"/>
  <c r="H700" i="2"/>
  <c r="H699" i="2"/>
  <c r="H698" i="2"/>
  <c r="H697" i="2"/>
  <c r="H696" i="2"/>
  <c r="H695" i="2"/>
  <c r="D695" i="2"/>
  <c r="H693" i="2"/>
  <c r="D693" i="2"/>
  <c r="H692" i="2"/>
  <c r="J692" i="2" s="1"/>
  <c r="H691" i="2"/>
  <c r="H690" i="2"/>
  <c r="H689" i="2"/>
  <c r="D689" i="2" s="1"/>
  <c r="H684" i="2"/>
  <c r="J684" i="2" s="1"/>
  <c r="H683" i="2"/>
  <c r="H682" i="2"/>
  <c r="H681" i="2"/>
  <c r="J681" i="2" s="1"/>
  <c r="H680" i="2"/>
  <c r="H679" i="2"/>
  <c r="H677" i="2"/>
  <c r="H676" i="2"/>
  <c r="H675" i="2"/>
  <c r="G674" i="2"/>
  <c r="H674" i="2" s="1"/>
  <c r="H672" i="2"/>
  <c r="H671" i="2"/>
  <c r="H670" i="2"/>
  <c r="H669" i="2"/>
  <c r="D669" i="2" s="1"/>
  <c r="H668" i="2"/>
  <c r="H667" i="2"/>
  <c r="H666" i="2"/>
  <c r="H665" i="2"/>
  <c r="D665" i="2" l="1"/>
  <c r="M705" i="2"/>
  <c r="D674" i="2"/>
  <c r="M661" i="2" s="1"/>
  <c r="D679" i="2"/>
  <c r="D697" i="2"/>
  <c r="E646" i="2" l="1"/>
  <c r="E638" i="2"/>
  <c r="E614" i="2"/>
  <c r="E590" i="2"/>
  <c r="D548" i="2"/>
  <c r="C548" i="2"/>
  <c r="E548" i="2" s="1"/>
  <c r="D540" i="2"/>
  <c r="C540" i="2"/>
  <c r="D535" i="2"/>
  <c r="C535" i="2"/>
  <c r="D534" i="2"/>
  <c r="D528" i="2"/>
  <c r="C528" i="2"/>
  <c r="D524" i="2"/>
  <c r="C524" i="2"/>
  <c r="C523" i="2"/>
  <c r="E523" i="2" s="1"/>
  <c r="D522" i="2"/>
  <c r="D518" i="2"/>
  <c r="C518" i="2"/>
  <c r="D514" i="2"/>
  <c r="D513" i="2" s="1"/>
  <c r="C514" i="2"/>
  <c r="C513" i="2"/>
  <c r="E513" i="2" s="1"/>
  <c r="D508" i="2"/>
  <c r="C508" i="2"/>
  <c r="D503" i="2"/>
  <c r="C503" i="2"/>
  <c r="D499" i="2"/>
  <c r="C499" i="2"/>
  <c r="D495" i="2"/>
  <c r="C495" i="2"/>
  <c r="D494" i="2"/>
  <c r="E493" i="2"/>
  <c r="D487" i="2"/>
  <c r="C487" i="2"/>
  <c r="D482" i="2"/>
  <c r="C482" i="2"/>
  <c r="D477" i="2"/>
  <c r="C477" i="2"/>
  <c r="E476" i="2"/>
  <c r="F475" i="2"/>
  <c r="F474" i="2"/>
  <c r="F473" i="2"/>
  <c r="F472" i="2"/>
  <c r="D471" i="2"/>
  <c r="D470" i="2" s="1"/>
  <c r="C471" i="2"/>
  <c r="C470" i="2" l="1"/>
  <c r="C494" i="2"/>
  <c r="E494" i="2" s="1"/>
  <c r="D523" i="2"/>
  <c r="C534" i="2"/>
  <c r="C547" i="2" s="1"/>
  <c r="C552" i="2" s="1"/>
  <c r="E647" i="2"/>
  <c r="D547" i="2"/>
  <c r="D552" i="2" s="1"/>
  <c r="E534" i="2"/>
  <c r="E547" i="2" s="1"/>
  <c r="F463" i="2" l="1"/>
  <c r="F462" i="2"/>
  <c r="F461" i="2"/>
  <c r="F460" i="2"/>
  <c r="F459" i="2"/>
  <c r="F458" i="2"/>
  <c r="F456" i="2"/>
  <c r="F455" i="2"/>
  <c r="B454" i="2" s="1"/>
  <c r="F454" i="2"/>
  <c r="F452" i="2"/>
  <c r="F451" i="2"/>
  <c r="F450" i="2"/>
  <c r="F449" i="2"/>
  <c r="F448" i="2"/>
  <c r="F447" i="2"/>
  <c r="F426" i="2"/>
  <c r="F425" i="2"/>
  <c r="F424" i="2"/>
  <c r="F423" i="2"/>
  <c r="F422" i="2"/>
  <c r="B422" i="2"/>
  <c r="F421" i="2"/>
  <c r="F420" i="2"/>
  <c r="F419" i="2"/>
  <c r="F418" i="2"/>
  <c r="F417" i="2"/>
  <c r="F401" i="2"/>
  <c r="F400" i="2"/>
  <c r="B400" i="2" s="1"/>
  <c r="F392" i="2"/>
  <c r="E392" i="2"/>
  <c r="F391" i="2"/>
  <c r="E391" i="2" s="1"/>
  <c r="F390" i="2"/>
  <c r="B447" i="2" l="1"/>
  <c r="B417" i="2"/>
  <c r="B389" i="2"/>
  <c r="B465" i="2" s="1"/>
  <c r="B458" i="2"/>
  <c r="K385" i="2" l="1"/>
  <c r="D372" i="2"/>
  <c r="I370" i="2"/>
  <c r="G370" i="2"/>
  <c r="F370" i="2"/>
  <c r="H370" i="2" s="1"/>
  <c r="J369" i="2"/>
  <c r="F369" i="2"/>
  <c r="I369" i="2" s="1"/>
  <c r="I368" i="2"/>
  <c r="H368" i="2"/>
  <c r="G368" i="2"/>
  <c r="F368" i="2"/>
  <c r="J368" i="2" s="1"/>
  <c r="H367" i="2"/>
  <c r="F367" i="2"/>
  <c r="G367" i="2" s="1"/>
  <c r="I366" i="2"/>
  <c r="F366" i="2"/>
  <c r="H366" i="2" s="1"/>
  <c r="F365" i="2"/>
  <c r="I365" i="2" s="1"/>
  <c r="J364" i="2"/>
  <c r="I364" i="2"/>
  <c r="H364" i="2"/>
  <c r="G364" i="2"/>
  <c r="F364" i="2"/>
  <c r="B364" i="2"/>
  <c r="B372" i="2" s="1"/>
  <c r="F363" i="2"/>
  <c r="I362" i="2"/>
  <c r="G362" i="2"/>
  <c r="F362" i="2"/>
  <c r="H362" i="2" s="1"/>
  <c r="I361" i="2"/>
  <c r="G361" i="2"/>
  <c r="F361" i="2"/>
  <c r="H361" i="2" s="1"/>
  <c r="J360" i="2"/>
  <c r="I360" i="2"/>
  <c r="H360" i="2"/>
  <c r="E360" i="2"/>
  <c r="F360" i="2" s="1"/>
  <c r="I359" i="2"/>
  <c r="E359" i="2"/>
  <c r="F358" i="2"/>
  <c r="F357" i="2"/>
  <c r="F356" i="2"/>
  <c r="F355" i="2"/>
  <c r="F354" i="2"/>
  <c r="F353" i="2"/>
  <c r="F352" i="2"/>
  <c r="F351" i="2"/>
  <c r="G350" i="2"/>
  <c r="F350" i="2"/>
  <c r="I349" i="2"/>
  <c r="H349" i="2"/>
  <c r="F349" i="2"/>
  <c r="E348" i="2"/>
  <c r="F348" i="2" s="1"/>
  <c r="G348" i="2" s="1"/>
  <c r="F347" i="2"/>
  <c r="H347" i="2" s="1"/>
  <c r="E347" i="2"/>
  <c r="F346" i="2"/>
  <c r="J346" i="2" s="1"/>
  <c r="F345" i="2"/>
  <c r="H344" i="2"/>
  <c r="F344" i="2"/>
  <c r="G344" i="2" s="1"/>
  <c r="F343" i="2"/>
  <c r="F342" i="2"/>
  <c r="G341" i="2"/>
  <c r="F341" i="2"/>
  <c r="J341" i="2" s="1"/>
  <c r="G321" i="2"/>
  <c r="G320" i="2"/>
  <c r="G318" i="2"/>
  <c r="G317" i="2"/>
  <c r="G316" i="2"/>
  <c r="G315" i="2"/>
  <c r="G314" i="2"/>
  <c r="G313" i="2"/>
  <c r="J296" i="2"/>
  <c r="G296" i="2"/>
  <c r="G294" i="2"/>
  <c r="J294" i="2" s="1"/>
  <c r="J293" i="2"/>
  <c r="J292" i="2"/>
  <c r="J291" i="2"/>
  <c r="J290" i="2"/>
  <c r="G289" i="2"/>
  <c r="J289" i="2" s="1"/>
  <c r="G288" i="2"/>
  <c r="C286" i="2"/>
  <c r="G285" i="2"/>
  <c r="G284" i="2"/>
  <c r="G283" i="2"/>
  <c r="G282" i="2"/>
  <c r="G281" i="2"/>
  <c r="G280" i="2"/>
  <c r="G276" i="2"/>
  <c r="C276" i="2"/>
  <c r="G275" i="2"/>
  <c r="G274" i="2"/>
  <c r="C274" i="2" s="1"/>
  <c r="G273" i="2"/>
  <c r="G272" i="2"/>
  <c r="G271" i="2"/>
  <c r="G270" i="2"/>
  <c r="C270" i="2"/>
  <c r="G269" i="2"/>
  <c r="C269" i="2"/>
  <c r="G268" i="2"/>
  <c r="C268" i="2"/>
  <c r="G267" i="2"/>
  <c r="G266" i="2"/>
  <c r="C266" i="2"/>
  <c r="G265" i="2"/>
  <c r="C265" i="2"/>
  <c r="G264" i="2"/>
  <c r="C264" i="2"/>
  <c r="G263" i="2"/>
  <c r="C263" i="2"/>
  <c r="G262" i="2"/>
  <c r="C262" i="2"/>
  <c r="G261" i="2"/>
  <c r="C261" i="2"/>
  <c r="G254" i="2"/>
  <c r="G253" i="2"/>
  <c r="G252" i="2"/>
  <c r="G251" i="2"/>
  <c r="G250" i="2"/>
  <c r="G249" i="2"/>
  <c r="G248" i="2"/>
  <c r="G247" i="2"/>
  <c r="G246" i="2"/>
  <c r="G245" i="2"/>
  <c r="G244" i="2"/>
  <c r="G240" i="2"/>
  <c r="G236" i="2"/>
  <c r="G235" i="2"/>
  <c r="G234" i="2"/>
  <c r="G233" i="2"/>
  <c r="C232" i="2" s="1"/>
  <c r="G232" i="2"/>
  <c r="G231" i="2"/>
  <c r="G230" i="2"/>
  <c r="G229" i="2"/>
  <c r="C229" i="2" s="1"/>
  <c r="G228" i="2"/>
  <c r="G225" i="2"/>
  <c r="G224" i="2"/>
  <c r="G223" i="2"/>
  <c r="E222" i="2"/>
  <c r="G222" i="2" s="1"/>
  <c r="H222" i="2" s="1"/>
  <c r="E221" i="2"/>
  <c r="G221" i="2" s="1"/>
  <c r="H221" i="2" s="1"/>
  <c r="G220" i="2"/>
  <c r="C220" i="2" s="1"/>
  <c r="G219" i="2"/>
  <c r="G218" i="2"/>
  <c r="G217" i="2"/>
  <c r="C217" i="2" s="1"/>
  <c r="F189" i="2"/>
  <c r="F188" i="2"/>
  <c r="F180" i="2"/>
  <c r="B180" i="2"/>
  <c r="K173" i="2" s="1"/>
  <c r="F170" i="2"/>
  <c r="B169" i="2" s="1"/>
  <c r="F169" i="2"/>
  <c r="F168" i="2"/>
  <c r="B168" i="2"/>
  <c r="F166" i="2"/>
  <c r="F165" i="2"/>
  <c r="F164" i="2"/>
  <c r="G139" i="2"/>
  <c r="G138" i="2"/>
  <c r="G137" i="2"/>
  <c r="G136" i="2"/>
  <c r="G135" i="2"/>
  <c r="G134" i="2"/>
  <c r="C134" i="2" s="1"/>
  <c r="C125" i="2"/>
  <c r="C124" i="2"/>
  <c r="G122" i="2"/>
  <c r="C122" i="2" s="1"/>
  <c r="G121" i="2"/>
  <c r="K121" i="2" s="1"/>
  <c r="G120" i="2"/>
  <c r="K120" i="2" s="1"/>
  <c r="G119" i="2"/>
  <c r="K119" i="2" s="1"/>
  <c r="G118" i="2"/>
  <c r="G117" i="2"/>
  <c r="C117" i="2" s="1"/>
  <c r="G116" i="2"/>
  <c r="H116" i="2" s="1"/>
  <c r="C116" i="2"/>
  <c r="G115" i="2"/>
  <c r="C115" i="2" s="1"/>
  <c r="G114" i="2"/>
  <c r="C114" i="2" s="1"/>
  <c r="G113" i="2"/>
  <c r="C112" i="2" s="1"/>
  <c r="J112" i="2"/>
  <c r="G111" i="2"/>
  <c r="J111" i="2" s="1"/>
  <c r="G110" i="2"/>
  <c r="C110" i="2" s="1"/>
  <c r="G109" i="2"/>
  <c r="J109" i="2" s="1"/>
  <c r="G108" i="2"/>
  <c r="J108" i="2" s="1"/>
  <c r="G107" i="2"/>
  <c r="J107" i="2" s="1"/>
  <c r="G106" i="2"/>
  <c r="J106" i="2" s="1"/>
  <c r="G105" i="2"/>
  <c r="J105" i="2" s="1"/>
  <c r="G104" i="2"/>
  <c r="J104" i="2" s="1"/>
  <c r="J103" i="2"/>
  <c r="G103" i="2"/>
  <c r="G102" i="2"/>
  <c r="J102" i="2" s="1"/>
  <c r="C102" i="2"/>
  <c r="G101" i="2"/>
  <c r="H101" i="2" s="1"/>
  <c r="J110" i="2" l="1"/>
  <c r="C118" i="2"/>
  <c r="I119" i="2"/>
  <c r="I120" i="2"/>
  <c r="H121" i="2"/>
  <c r="C288" i="2"/>
  <c r="L257" i="2" s="1"/>
  <c r="H341" i="2"/>
  <c r="I344" i="2"/>
  <c r="H346" i="2"/>
  <c r="H372" i="2" s="1"/>
  <c r="H336" i="2" s="1"/>
  <c r="G365" i="2"/>
  <c r="J366" i="2"/>
  <c r="I367" i="2"/>
  <c r="G369" i="2"/>
  <c r="J370" i="2"/>
  <c r="G372" i="2"/>
  <c r="G336" i="2" s="1"/>
  <c r="F372" i="2"/>
  <c r="J365" i="2"/>
  <c r="I118" i="2"/>
  <c r="J120" i="2"/>
  <c r="I121" i="2"/>
  <c r="C136" i="2"/>
  <c r="F167" i="2"/>
  <c r="C244" i="2"/>
  <c r="L240" i="2" s="1"/>
  <c r="C280" i="2"/>
  <c r="I341" i="2"/>
  <c r="J344" i="2"/>
  <c r="J372" i="2" s="1"/>
  <c r="J336" i="2" s="1"/>
  <c r="H365" i="2"/>
  <c r="G366" i="2"/>
  <c r="J367" i="2"/>
  <c r="H369" i="2"/>
  <c r="H115" i="2"/>
  <c r="K118" i="2"/>
  <c r="C120" i="2"/>
  <c r="J121" i="2"/>
  <c r="B188" i="2"/>
  <c r="K184" i="2" s="1"/>
  <c r="C271" i="2"/>
  <c r="C313" i="2"/>
  <c r="L308" i="2" s="1"/>
  <c r="I372" i="2"/>
  <c r="I336" i="2" s="1"/>
  <c r="C221" i="2"/>
  <c r="L212" i="2" s="1"/>
  <c r="J288" i="2"/>
  <c r="B164" i="2"/>
  <c r="K160" i="2" s="1"/>
  <c r="C101" i="2"/>
  <c r="C106" i="2"/>
  <c r="J114" i="2"/>
  <c r="K122" i="2"/>
  <c r="J113" i="2"/>
  <c r="G96" i="6"/>
  <c r="J96" i="6" s="1"/>
  <c r="G94" i="6"/>
  <c r="J94" i="6" s="1"/>
  <c r="J93" i="6"/>
  <c r="J92" i="6"/>
  <c r="J91" i="6"/>
  <c r="J90" i="6"/>
  <c r="J89" i="6"/>
  <c r="G89" i="6"/>
  <c r="G88" i="6"/>
  <c r="J88" i="6" s="1"/>
  <c r="C88" i="6"/>
  <c r="C86" i="6"/>
  <c r="G85" i="6"/>
  <c r="G84" i="6"/>
  <c r="G83" i="6"/>
  <c r="G82" i="6"/>
  <c r="G81" i="6"/>
  <c r="G80" i="6"/>
  <c r="C80" i="6"/>
  <c r="G76" i="6"/>
  <c r="C76" i="6" s="1"/>
  <c r="G75" i="6"/>
  <c r="G74" i="6"/>
  <c r="C74" i="6" s="1"/>
  <c r="G73" i="6"/>
  <c r="G72" i="6"/>
  <c r="G71" i="6"/>
  <c r="C71" i="6" s="1"/>
  <c r="G70" i="6"/>
  <c r="C70" i="6"/>
  <c r="G69" i="6"/>
  <c r="C69" i="6"/>
  <c r="G68" i="6"/>
  <c r="C68" i="6"/>
  <c r="G67" i="6"/>
  <c r="G66" i="6"/>
  <c r="C66" i="6"/>
  <c r="G65" i="6"/>
  <c r="C65" i="6"/>
  <c r="G64" i="6"/>
  <c r="C64" i="6"/>
  <c r="G63" i="6"/>
  <c r="C63" i="6"/>
  <c r="G62" i="6"/>
  <c r="C62" i="6"/>
  <c r="G61" i="6"/>
  <c r="C61" i="6"/>
  <c r="G54" i="6"/>
  <c r="G53" i="6"/>
  <c r="G52" i="6"/>
  <c r="G51" i="6"/>
  <c r="G50" i="6"/>
  <c r="G49" i="6"/>
  <c r="G48" i="6"/>
  <c r="G47" i="6"/>
  <c r="G46" i="6"/>
  <c r="G45" i="6"/>
  <c r="G44" i="6"/>
  <c r="C44" i="6"/>
  <c r="L40" i="6" s="1"/>
  <c r="G40" i="6"/>
  <c r="G36" i="6"/>
  <c r="G35" i="6"/>
  <c r="G34" i="6"/>
  <c r="G33" i="6"/>
  <c r="G32" i="6"/>
  <c r="C32" i="6"/>
  <c r="G31" i="6"/>
  <c r="G30" i="6"/>
  <c r="G29" i="6"/>
  <c r="C29" i="6"/>
  <c r="G28" i="6"/>
  <c r="G25" i="6"/>
  <c r="G24" i="6"/>
  <c r="G23" i="6"/>
  <c r="E22" i="6"/>
  <c r="G22" i="6" s="1"/>
  <c r="H22" i="6" s="1"/>
  <c r="E21" i="6"/>
  <c r="G21" i="6" s="1"/>
  <c r="H21" i="6" s="1"/>
  <c r="C21" i="6" s="1"/>
  <c r="G20" i="6"/>
  <c r="C20" i="6" s="1"/>
  <c r="G19" i="6"/>
  <c r="G18" i="6"/>
  <c r="G17" i="6"/>
  <c r="C17" i="6" s="1"/>
  <c r="R47" i="5"/>
  <c r="F42" i="5"/>
  <c r="F41" i="5"/>
  <c r="B41" i="5"/>
  <c r="K37" i="5" s="1"/>
  <c r="F33" i="5"/>
  <c r="B33" i="5" s="1"/>
  <c r="K26" i="5" s="1"/>
  <c r="F23" i="5"/>
  <c r="F22" i="5"/>
  <c r="B22" i="5" s="1"/>
  <c r="F21" i="5"/>
  <c r="B21" i="5" s="1"/>
  <c r="F19" i="5"/>
  <c r="F18" i="5"/>
  <c r="F20" i="5" s="1"/>
  <c r="F17" i="5"/>
  <c r="G57" i="4"/>
  <c r="G56" i="4"/>
  <c r="G55" i="4"/>
  <c r="G54" i="4"/>
  <c r="C54" i="4" s="1"/>
  <c r="G53" i="4"/>
  <c r="G52" i="4"/>
  <c r="C52" i="4"/>
  <c r="C43" i="4"/>
  <c r="C42" i="4"/>
  <c r="G40" i="4"/>
  <c r="C40" i="4" s="1"/>
  <c r="J39" i="4"/>
  <c r="I39" i="4"/>
  <c r="H39" i="4"/>
  <c r="G39" i="4"/>
  <c r="K39" i="4" s="1"/>
  <c r="K38" i="4"/>
  <c r="J38" i="4"/>
  <c r="I38" i="4"/>
  <c r="G38" i="4"/>
  <c r="C38" i="4"/>
  <c r="K37" i="4"/>
  <c r="I37" i="4"/>
  <c r="G37" i="4"/>
  <c r="I36" i="4"/>
  <c r="G36" i="4"/>
  <c r="C36" i="4" s="1"/>
  <c r="G35" i="4"/>
  <c r="C35" i="4"/>
  <c r="H34" i="4"/>
  <c r="G34" i="4"/>
  <c r="C34" i="4"/>
  <c r="H33" i="4"/>
  <c r="G33" i="4"/>
  <c r="C33" i="4" s="1"/>
  <c r="G32" i="4"/>
  <c r="C32" i="4" s="1"/>
  <c r="G31" i="4"/>
  <c r="J31" i="4" s="1"/>
  <c r="J30" i="4"/>
  <c r="C30" i="4"/>
  <c r="G29" i="4"/>
  <c r="J29" i="4" s="1"/>
  <c r="J28" i="4"/>
  <c r="G28" i="4"/>
  <c r="C28" i="4" s="1"/>
  <c r="G27" i="4"/>
  <c r="J27" i="4" s="1"/>
  <c r="J26" i="4"/>
  <c r="G26" i="4"/>
  <c r="G25" i="4"/>
  <c r="J25" i="4" s="1"/>
  <c r="G24" i="4"/>
  <c r="J24" i="4" s="1"/>
  <c r="J23" i="4"/>
  <c r="G23" i="4"/>
  <c r="G22" i="4"/>
  <c r="J22" i="4" s="1"/>
  <c r="J21" i="4"/>
  <c r="G21" i="4"/>
  <c r="G20" i="4"/>
  <c r="J20" i="4" s="1"/>
  <c r="C20" i="4"/>
  <c r="H19" i="4"/>
  <c r="G19" i="4"/>
  <c r="C19" i="4"/>
  <c r="K336" i="2" l="1"/>
  <c r="L96" i="2"/>
  <c r="L12" i="6"/>
  <c r="L57" i="6"/>
  <c r="B17" i="5"/>
  <c r="K13" i="5" s="1"/>
  <c r="C24" i="4"/>
  <c r="L14" i="4" s="1"/>
  <c r="J32" i="4"/>
  <c r="K36" i="4"/>
  <c r="K40" i="4"/>
  <c r="D50" i="3" l="1"/>
  <c r="F48" i="3"/>
  <c r="I48" i="3" s="1"/>
  <c r="I47" i="3"/>
  <c r="H47" i="3"/>
  <c r="G47" i="3"/>
  <c r="F47" i="3"/>
  <c r="J47" i="3" s="1"/>
  <c r="I46" i="3"/>
  <c r="H46" i="3"/>
  <c r="F46" i="3"/>
  <c r="G46" i="3" s="1"/>
  <c r="J45" i="3"/>
  <c r="I45" i="3"/>
  <c r="F45" i="3"/>
  <c r="H45" i="3" s="1"/>
  <c r="F44" i="3"/>
  <c r="I44" i="3" s="1"/>
  <c r="I43" i="3"/>
  <c r="H43" i="3"/>
  <c r="G43" i="3"/>
  <c r="F43" i="3"/>
  <c r="J43" i="3" s="1"/>
  <c r="J42" i="3"/>
  <c r="I42" i="3"/>
  <c r="H42" i="3"/>
  <c r="G42" i="3"/>
  <c r="F42" i="3"/>
  <c r="B42" i="3"/>
  <c r="B50" i="3" s="1"/>
  <c r="F41" i="3"/>
  <c r="F40" i="3"/>
  <c r="I40" i="3" s="1"/>
  <c r="F39" i="3"/>
  <c r="I39" i="3" s="1"/>
  <c r="F38" i="3"/>
  <c r="J38" i="3" s="1"/>
  <c r="E38" i="3"/>
  <c r="I37" i="3"/>
  <c r="E37" i="3"/>
  <c r="F36" i="3"/>
  <c r="F35" i="3"/>
  <c r="F34" i="3"/>
  <c r="F33" i="3"/>
  <c r="F32" i="3"/>
  <c r="F31" i="3"/>
  <c r="F30" i="3"/>
  <c r="F29" i="3"/>
  <c r="G28" i="3"/>
  <c r="F28" i="3"/>
  <c r="F27" i="3"/>
  <c r="I27" i="3" s="1"/>
  <c r="E26" i="3"/>
  <c r="F26" i="3" s="1"/>
  <c r="G26" i="3" s="1"/>
  <c r="E25" i="3"/>
  <c r="F25" i="3" s="1"/>
  <c r="H25" i="3" s="1"/>
  <c r="J24" i="3"/>
  <c r="H24" i="3"/>
  <c r="F24" i="3"/>
  <c r="F23" i="3"/>
  <c r="J22" i="3"/>
  <c r="I22" i="3"/>
  <c r="F22" i="3"/>
  <c r="H22" i="3" s="1"/>
  <c r="F21" i="3"/>
  <c r="F20" i="3"/>
  <c r="I19" i="3"/>
  <c r="H19" i="3"/>
  <c r="F19" i="3"/>
  <c r="F50" i="3" s="1"/>
  <c r="I50" i="3" l="1"/>
  <c r="I14" i="3" s="1"/>
  <c r="J48" i="3"/>
  <c r="H27" i="3"/>
  <c r="H50" i="3" s="1"/>
  <c r="H14" i="3" s="1"/>
  <c r="H38" i="3"/>
  <c r="G40" i="3"/>
  <c r="G44" i="3"/>
  <c r="G48" i="3"/>
  <c r="G22" i="3"/>
  <c r="I38" i="3"/>
  <c r="G45" i="3"/>
  <c r="J46" i="3"/>
  <c r="H48" i="3"/>
  <c r="J44" i="3"/>
  <c r="G39" i="3"/>
  <c r="J19" i="3"/>
  <c r="J50" i="3" s="1"/>
  <c r="J14" i="3" s="1"/>
  <c r="H39" i="3"/>
  <c r="H40" i="3"/>
  <c r="H44" i="3"/>
  <c r="G19" i="3"/>
  <c r="G50" i="3" s="1"/>
  <c r="G14" i="3" s="1"/>
  <c r="K14" i="3" l="1"/>
  <c r="F51" i="3" s="1"/>
  <c r="G81" i="2" l="1"/>
  <c r="I81" i="2" s="1"/>
  <c r="G80" i="2"/>
  <c r="I80" i="2" s="1"/>
  <c r="C80" i="2" s="1"/>
  <c r="G79" i="2"/>
  <c r="I79" i="2" s="1"/>
  <c r="G78" i="2"/>
  <c r="I78" i="2" s="1"/>
  <c r="G77" i="2"/>
  <c r="I77" i="2" s="1"/>
  <c r="G76" i="2"/>
  <c r="I76" i="2" s="1"/>
  <c r="I75" i="2"/>
  <c r="G75" i="2"/>
  <c r="G74" i="2"/>
  <c r="I74" i="2" s="1"/>
  <c r="G73" i="2"/>
  <c r="I73" i="2" s="1"/>
  <c r="C73" i="2" s="1"/>
  <c r="G65" i="2"/>
  <c r="G64" i="2"/>
  <c r="G63" i="2"/>
  <c r="G62" i="2"/>
  <c r="K61" i="2"/>
  <c r="J61" i="2"/>
  <c r="G61" i="2"/>
  <c r="K60" i="2"/>
  <c r="J60" i="2"/>
  <c r="G60" i="2"/>
  <c r="K59" i="2"/>
  <c r="J59" i="2"/>
  <c r="G59" i="2"/>
  <c r="K58" i="2"/>
  <c r="J58" i="2"/>
  <c r="G58" i="2"/>
  <c r="K57" i="2"/>
  <c r="J57" i="2"/>
  <c r="G57" i="2"/>
  <c r="K56" i="2"/>
  <c r="J56" i="2"/>
  <c r="G56" i="2"/>
  <c r="K55" i="2"/>
  <c r="J55" i="2"/>
  <c r="G55" i="2"/>
  <c r="K54" i="2"/>
  <c r="J54" i="2"/>
  <c r="G54" i="2"/>
  <c r="I53" i="2"/>
  <c r="G53" i="2"/>
  <c r="G52" i="2"/>
  <c r="I52" i="2" s="1"/>
  <c r="C52" i="2"/>
  <c r="G51" i="2"/>
  <c r="C51" i="2" s="1"/>
  <c r="G50" i="2"/>
  <c r="G49" i="2"/>
  <c r="G48" i="2"/>
  <c r="G47" i="2"/>
  <c r="G46" i="2"/>
  <c r="J46" i="2" s="1"/>
  <c r="G45" i="2"/>
  <c r="J45" i="2" s="1"/>
  <c r="G44" i="2"/>
  <c r="J44" i="2" s="1"/>
  <c r="G43" i="2"/>
  <c r="J43" i="2" s="1"/>
  <c r="G34" i="2"/>
  <c r="I34" i="2" s="1"/>
  <c r="G33" i="2"/>
  <c r="I33" i="2" s="1"/>
  <c r="G32" i="2"/>
  <c r="I32" i="2" s="1"/>
  <c r="G24" i="2"/>
  <c r="I24" i="2" s="1"/>
  <c r="G23" i="2"/>
  <c r="I23" i="2" s="1"/>
  <c r="G22" i="2"/>
  <c r="I22" i="2" s="1"/>
  <c r="G21" i="2"/>
  <c r="I21" i="2" s="1"/>
  <c r="G20" i="2"/>
  <c r="J20" i="2" s="1"/>
  <c r="E20" i="2"/>
  <c r="E19" i="2"/>
  <c r="G19" i="2" s="1"/>
  <c r="G18" i="2"/>
  <c r="J18" i="2" s="1"/>
  <c r="C18" i="2"/>
  <c r="G17" i="2"/>
  <c r="I17" i="2" s="1"/>
  <c r="G16" i="2"/>
  <c r="C16" i="2" s="1"/>
  <c r="G25" i="1"/>
  <c r="G24" i="1"/>
  <c r="G22" i="1"/>
  <c r="G21" i="1"/>
  <c r="G20" i="1"/>
  <c r="G19" i="1"/>
  <c r="G18" i="1"/>
  <c r="G17" i="1"/>
  <c r="C43" i="2" l="1"/>
  <c r="C47" i="2"/>
  <c r="C62" i="2"/>
  <c r="C32" i="2"/>
  <c r="L28" i="2" s="1"/>
  <c r="C54" i="2"/>
  <c r="C58" i="2"/>
  <c r="C17" i="1"/>
  <c r="L12" i="1" s="1"/>
  <c r="C19" i="2"/>
  <c r="L12" i="2" s="1"/>
  <c r="J19" i="2"/>
  <c r="C77" i="2"/>
  <c r="C21" i="2"/>
  <c r="C75" i="2"/>
  <c r="L69" i="2" s="1"/>
  <c r="L38" i="2" l="1"/>
</calcChain>
</file>

<file path=xl/comments1.xml><?xml version="1.0" encoding="utf-8"?>
<comments xmlns="http://schemas.openxmlformats.org/spreadsheetml/2006/main">
  <authors>
    <author>Francis</author>
  </authors>
  <commentList>
    <comment ref="D625" authorId="0" shapeId="0">
      <text>
        <r>
          <rPr>
            <b/>
            <sz val="9"/>
            <color indexed="81"/>
            <rFont val="Tahoma"/>
            <family val="2"/>
          </rPr>
          <t>Francis:</t>
        </r>
        <r>
          <rPr>
            <sz val="9"/>
            <color indexed="81"/>
            <rFont val="Tahoma"/>
            <family val="2"/>
          </rPr>
          <t xml:space="preserve">
educacion en genero y comunicación
</t>
        </r>
      </text>
    </comment>
    <comment ref="D1356" authorId="0" shapeId="0">
      <text>
        <r>
          <rPr>
            <b/>
            <sz val="9"/>
            <color indexed="81"/>
            <rFont val="Tahoma"/>
            <family val="2"/>
          </rPr>
          <t>Francis:</t>
        </r>
        <r>
          <rPr>
            <sz val="9"/>
            <color indexed="81"/>
            <rFont val="Tahoma"/>
            <family val="2"/>
          </rPr>
          <t xml:space="preserve">
educacion en genero
y comunicación
</t>
        </r>
      </text>
    </comment>
    <comment ref="D1357" authorId="0" shapeId="0">
      <text>
        <r>
          <rPr>
            <b/>
            <sz val="9"/>
            <color indexed="81"/>
            <rFont val="Tahoma"/>
            <family val="2"/>
          </rPr>
          <t>Francis:</t>
        </r>
        <r>
          <rPr>
            <sz val="9"/>
            <color indexed="81"/>
            <rFont val="Tahoma"/>
            <family val="2"/>
          </rPr>
          <t xml:space="preserve">
educacion en genero y comunicación
</t>
        </r>
      </text>
    </comment>
    <comment ref="D1802" authorId="0" shapeId="0">
      <text>
        <r>
          <rPr>
            <b/>
            <sz val="9"/>
            <color indexed="81"/>
            <rFont val="Tahoma"/>
            <family val="2"/>
          </rPr>
          <t>Francis:</t>
        </r>
        <r>
          <rPr>
            <sz val="9"/>
            <color indexed="81"/>
            <rFont val="Tahoma"/>
            <family val="2"/>
          </rPr>
          <t xml:space="preserve">
educacion en genero
y comunicación
</t>
        </r>
      </text>
    </comment>
    <comment ref="D1803" authorId="0" shapeId="0">
      <text>
        <r>
          <rPr>
            <b/>
            <sz val="9"/>
            <color indexed="81"/>
            <rFont val="Tahoma"/>
            <family val="2"/>
          </rPr>
          <t>Francis:</t>
        </r>
        <r>
          <rPr>
            <sz val="9"/>
            <color indexed="81"/>
            <rFont val="Tahoma"/>
            <family val="2"/>
          </rPr>
          <t xml:space="preserve">
educacion en genero y comunicación
</t>
        </r>
      </text>
    </comment>
  </commentList>
</comments>
</file>

<file path=xl/sharedStrings.xml><?xml version="1.0" encoding="utf-8"?>
<sst xmlns="http://schemas.openxmlformats.org/spreadsheetml/2006/main" count="9377" uniqueCount="1740">
  <si>
    <t xml:space="preserve">Unidad Rectora: </t>
  </si>
  <si>
    <t xml:space="preserve">MINISTERIO DE LA MUJER </t>
  </si>
  <si>
    <t>Unidad Ejecutora:</t>
  </si>
  <si>
    <t xml:space="preserve">ACTIVIDADES CENTRALES </t>
  </si>
  <si>
    <t>Eje Estratégico: END 2010  2030</t>
  </si>
  <si>
    <t>UN ESTADO SOCIAL Y DEMOCRATICO DE DERECHOS</t>
  </si>
  <si>
    <t>Eje Estratégico: PEI 2017  2020</t>
  </si>
  <si>
    <t>FORTALECIMIENTO INSTITUCIONAL</t>
  </si>
  <si>
    <t>Objetivo General : END 2010  2030</t>
  </si>
  <si>
    <t>ADMINISTRACION PUBLICA EFICIENTE, TRANSPARENTE  Y ORIENTADA A RESULTADO</t>
  </si>
  <si>
    <t>Objetivos Estratégicos : PEI 2017  2020</t>
  </si>
  <si>
    <t>Fortalecer los Mecanismos de Gestión y Aumentar la Capacidad Institucional para Mejorar la Eficacia y Eficiencia de los Procesos.</t>
  </si>
  <si>
    <t>POA 2018</t>
  </si>
  <si>
    <t xml:space="preserve">Dirección Superior y Planificación </t>
  </si>
  <si>
    <t>Dirección Jurídica</t>
  </si>
  <si>
    <t>Producto y sus atributos</t>
  </si>
  <si>
    <t xml:space="preserve">Producto </t>
  </si>
  <si>
    <t>Descripción del producto</t>
  </si>
  <si>
    <t xml:space="preserve">Unidad de medida            </t>
  </si>
  <si>
    <t xml:space="preserve">Medio de verificación                   </t>
  </si>
  <si>
    <t xml:space="preserve">Línea base                </t>
  </si>
  <si>
    <t xml:space="preserve">Meta total             </t>
  </si>
  <si>
    <t xml:space="preserve">Meta por trimestre                                                                                  </t>
  </si>
  <si>
    <t>Presupuesto</t>
  </si>
  <si>
    <t>Riesgo(s)</t>
  </si>
  <si>
    <t>Ene-Mar</t>
  </si>
  <si>
    <t>Abr-Jun</t>
  </si>
  <si>
    <t>Jul-Sep</t>
  </si>
  <si>
    <t>Oct-Dic</t>
  </si>
  <si>
    <t xml:space="preserve">Asesoría legal al Ministerio </t>
  </si>
  <si>
    <t>Brindar asesoría en materia legal a la máxima autoridad del Ministerio de la Mujer.</t>
  </si>
  <si>
    <t>Documentos legales</t>
  </si>
  <si>
    <t>Documentos notariados</t>
  </si>
  <si>
    <t>Actividades y sus atributos</t>
  </si>
  <si>
    <t xml:space="preserve">Actividades                                                                  </t>
  </si>
  <si>
    <t>Presupuesto por actividad</t>
  </si>
  <si>
    <t>Insumos</t>
  </si>
  <si>
    <t>Inversión/trimestre (RD$)</t>
  </si>
  <si>
    <t xml:space="preserve">Fuente de financiamiento         </t>
  </si>
  <si>
    <t>Est. programática</t>
  </si>
  <si>
    <t>Identificación</t>
  </si>
  <si>
    <t>Cantidad</t>
  </si>
  <si>
    <t>Costo unitario (RD$)</t>
  </si>
  <si>
    <t>Monto (RD$)</t>
  </si>
  <si>
    <t>Prog.</t>
  </si>
  <si>
    <t>Act.</t>
  </si>
  <si>
    <t>Objeto</t>
  </si>
  <si>
    <t>Cuenta</t>
  </si>
  <si>
    <t>Subcta.</t>
  </si>
  <si>
    <t>Auxiliar</t>
  </si>
  <si>
    <t xml:space="preserve">Elaborar  y notarizar de  documentos; Contratos laborales, Contratos de alquiler, Contratos de Servicios,
Acuerdos y Convenios
</t>
  </si>
  <si>
    <t xml:space="preserve">Servicios Jurídicos 
</t>
  </si>
  <si>
    <t>X</t>
  </si>
  <si>
    <t>0001</t>
  </si>
  <si>
    <t>01</t>
  </si>
  <si>
    <t xml:space="preserve"> Tramitar de Rescisión de Contratos de Alquiler</t>
  </si>
  <si>
    <t>Presupuesto Nacional</t>
  </si>
  <si>
    <t xml:space="preserve">
Realizar investigación casos Laborales</t>
  </si>
  <si>
    <t>Directora (Viáticos)</t>
  </si>
  <si>
    <t>Chofer (Viáticos)</t>
  </si>
  <si>
    <t>Combustible (galón)</t>
  </si>
  <si>
    <t xml:space="preserve">Notarizar documentos del Comité de Compras: Actas y Resoluciones. </t>
  </si>
  <si>
    <t xml:space="preserve">
Acta de Medalla al Mérito
</t>
  </si>
  <si>
    <t>20,000,00</t>
  </si>
  <si>
    <t xml:space="preserve">Contratar consultoría para  elaborar propuesta sobre revisión y actualización del Código de Ética 
</t>
  </si>
  <si>
    <t xml:space="preserve">Servicios Técnicos Profesionales </t>
  </si>
  <si>
    <t>Elaborar Propuesta para crear mecanismos que permitan documentar los cambios legales</t>
  </si>
  <si>
    <t xml:space="preserve">Programado en el POA 2017                  </t>
  </si>
  <si>
    <t>Eje Estratégico: PEI 2016  2020</t>
  </si>
  <si>
    <t>Objetivos Estrategicos : PEI 2015 2020</t>
  </si>
  <si>
    <t xml:space="preserve">Dirección Superior y Planificacion </t>
  </si>
  <si>
    <t xml:space="preserve">Formulación,  Monitoreo y Evaluación  de Planes, Programas y Proyectos </t>
  </si>
  <si>
    <t xml:space="preserve">Fortalecimiento de  los mecanismos e instrumentos de planificación y seguimiento de las acciones, planes y proyectos Institucionales  </t>
  </si>
  <si>
    <t xml:space="preserve">Asegurar la debida articulacion entre la planificacion estrategica y operativa,   la dotacion de recursos humanos  y materiales y la gestion financiera,  a fin de potenciar la eficiencia y eficacia de las politicas publicas en el ambito  central y local.  </t>
  </si>
  <si>
    <t xml:space="preserve"> Plan Operativo</t>
  </si>
  <si>
    <t xml:space="preserve">Informes                 Ejecucion  </t>
  </si>
  <si>
    <t>Realizar reuniones con las diferentes areas institucionales para la capacitacion en la formulacion de los Planes.                                                          Seis  (6) reuniones, veinte (20) participantes.</t>
  </si>
  <si>
    <t>Refrigerio (café y Agua)</t>
  </si>
  <si>
    <t>Fondo                        100</t>
  </si>
  <si>
    <t>0 1</t>
  </si>
  <si>
    <t xml:space="preserve">Material de apoyo </t>
  </si>
  <si>
    <t xml:space="preserve">Realizar reuniones de seguimiento al proceso formulacion de la planificacion operativa  y presupuestario 2019, con las Direcciones, las diferentes areas institucionales de la Sede Central y las Oficinas Provinciales y Municipales,  Cuatro (4) reuniones de veinte (20 ) participantes cada una </t>
  </si>
  <si>
    <t>Realizar reunion para socializar el Plan Operativo Anual  2019 con las Direcciones, las diferentes areas institucionales de la Sede Central y las Oficinas Provinciales y Municipales,  mediante la realizacion de  reuniones con las diferentes areas institucionales. Una  (1) reunión de cincuenta (50) participantes</t>
  </si>
  <si>
    <t xml:space="preserve">Refrigerio </t>
  </si>
  <si>
    <t xml:space="preserve">Desarrollar un programa de capacitación sobre  planificación con enfoque de genero  dirigido del personal directivo y tecnico de la institucion. Un (1) Diplomado de 80 horas para 35 participantes. Contatacion de experta </t>
  </si>
  <si>
    <t>Refrigerio (35 personas)</t>
  </si>
  <si>
    <t xml:space="preserve">Servicios tecnicos de capacitacion </t>
  </si>
  <si>
    <t>Carpetas</t>
  </si>
  <si>
    <t>Papelografo</t>
  </si>
  <si>
    <t>Producto y sus Atributos</t>
  </si>
  <si>
    <t xml:space="preserve">Plan Estratégico del Ministerio de la Mujer   2015- 2020, evaluado.      </t>
  </si>
  <si>
    <t>Revision, evaluacion, actualizacion y difusion del Plan Estrategico Institucional 2015 2020</t>
  </si>
  <si>
    <t>PEI</t>
  </si>
  <si>
    <t xml:space="preserve">Documento </t>
  </si>
  <si>
    <t>Contratar consultoria para la revision , evaluacion y actualizacion del  Plan Estratégico del Ministerio de la Mujer   2015- 2020</t>
  </si>
  <si>
    <t xml:space="preserve">Consultoria </t>
  </si>
  <si>
    <t>Fondo 100</t>
  </si>
  <si>
    <t xml:space="preserve"> Diseño e impresión</t>
  </si>
  <si>
    <t xml:space="preserve">Difusion </t>
  </si>
  <si>
    <t>Formulacion del  Planes Institucionales de Emergencia y Gestión de Riesgos.</t>
  </si>
  <si>
    <t>Conjunto de estrategias, políticas, programas y proyectos que se formularan para orientar las actividades de prevención-mitigación de riesgos, los preparativos para la atención de emergencias; que  garanticen  condiciones apropiadas de seguridad frente a diversos riesgos existentes en el entorno Institucional.</t>
  </si>
  <si>
    <t>Planes</t>
  </si>
  <si>
    <t>Formular y difundir   los planes de Gestion de Riego, Emergencia y de contingencia  institucional,</t>
  </si>
  <si>
    <t>Consultor</t>
  </si>
  <si>
    <t>Fondo                         100</t>
  </si>
  <si>
    <t>Diagramacion</t>
  </si>
  <si>
    <t>Impresión</t>
  </si>
  <si>
    <t>Desarrollar un programa de capacitacion al personal del Ministerio sobre manejo de las emergencias, mediante la realizacion de Cuatro (4) Talleres de 20 participantes</t>
  </si>
  <si>
    <t>Materia de apoyo</t>
  </si>
  <si>
    <t xml:space="preserve">Participar en las reuniones CT y EC-PGE y en todas las relacionadas con Gestión de Riesgo, Cambio Climatico y Ordenamiento Territorial. </t>
  </si>
  <si>
    <t xml:space="preserve">Transporte </t>
  </si>
  <si>
    <t>Elaborar brochure contentivo sobre Gestión de Riesgo.</t>
  </si>
  <si>
    <t>Diagramación</t>
  </si>
  <si>
    <t>Desarrollar un programa de capacitacion al personal del Ministerio en la Sede Central, sobre Directrices de Trato Digno en contexto de Emergencias, mediante la realizacion de Cuatro (4) Talleres de 25 participantes.</t>
  </si>
  <si>
    <t>Almuerzo</t>
  </si>
  <si>
    <t>Material de apoyo</t>
  </si>
  <si>
    <t>Desarrollar un programa de capacitacion al personal del Ministerio en la Sede Central, sobre manejo de las emergencias, mediante la realizacion de Cuatro (4) Talleres de 25 participantes.</t>
  </si>
  <si>
    <t xml:space="preserve">Implementar metodologías adecuadas para  el diseño de mecanismos de control, Seguimiento y evaluación de las políticas, planes, programas, proyectos y actividades programadas  para la prevención, mitigación y respuestas ante desastres, a travez de  reuniones para la sensibilizacion y capacitacion del personal del Ministerio  tres (3)  talleres  20 participantes </t>
  </si>
  <si>
    <t>Material de Apoyo</t>
  </si>
  <si>
    <t>Supervision a las   Asociaciones Sin Fines de Lucro bajo la cobertura del  presupuesto del Ministerio de la Mujer.</t>
  </si>
  <si>
    <t>Seguimiento a la ejecucion de los planes programas y proyectos de las  Asociaciones Sin Fines de Lucro bajo la cobertura del  Ministerio de la Mujer.</t>
  </si>
  <si>
    <t xml:space="preserve">Informes Supervision </t>
  </si>
  <si>
    <t>Elaboracion, Revision y Puesta en circulacion del Manual de Procedimientos ASFL</t>
  </si>
  <si>
    <t>Realizar reuniones de trabajo para armonizar   los planes y programas de las ASFL con los Planes y Programas del Ministerio de la Mujer .   Seis (6) reuniones Veinte (20) participantes</t>
  </si>
  <si>
    <t>Refrigerio</t>
  </si>
  <si>
    <t xml:space="preserve">Material  de Apoyo                         (Carpeta) </t>
  </si>
  <si>
    <t>Realizar visitas de supervision y segumiento a la ejecucion del Presupuesto. Dos (2)   visitas por ASFL,12 viajes al  año.</t>
  </si>
  <si>
    <t>viaticos (técnico)</t>
  </si>
  <si>
    <t xml:space="preserve">Viaticos (chofer) </t>
  </si>
  <si>
    <t>Combustible (galón )</t>
  </si>
  <si>
    <t>Material  de Apoyo (Carpeta )</t>
  </si>
  <si>
    <t xml:space="preserve">Realizar un encuentro nacional con las ASFL, Un (1) encuentro, cuarenta  (40) partcipantes </t>
  </si>
  <si>
    <t>Objetivos Estratégicos : PEI 2015  2020</t>
  </si>
  <si>
    <t>POA2018</t>
  </si>
  <si>
    <t>Dirección Tecnología de la Información y la Comunicación</t>
  </si>
  <si>
    <t xml:space="preserve">Producto y sus  Atributos </t>
  </si>
  <si>
    <t>Producto</t>
  </si>
  <si>
    <t>Descripción de Producto</t>
  </si>
  <si>
    <t xml:space="preserve">Unidad de Medida </t>
  </si>
  <si>
    <t xml:space="preserve">Medio de Verificación </t>
  </si>
  <si>
    <t xml:space="preserve">Línea Base </t>
  </si>
  <si>
    <t>Meta Total</t>
  </si>
  <si>
    <t>Meta por trimestre</t>
  </si>
  <si>
    <t xml:space="preserve">Areas tecnológicas del Ministerio de la Mujer fortalecidas. </t>
  </si>
  <si>
    <t xml:space="preserve">Fortalecimiento de la Plataforma tecnológica institucional a través del adiestramiento del personal,  la compras e instalación de equipos, sistemas y la dotación de las herramientas necesarias para agilizar los procesos de las oficinas. </t>
  </si>
  <si>
    <t>Informes de ejecución y seguimiento.</t>
  </si>
  <si>
    <t>Equipos instalados, Sede Central, Opm y Omm</t>
  </si>
  <si>
    <t>Falta de conectividad a los servicios de internet, extranet y daños en equipos eléctricos por el corte repentino de electricidad.</t>
  </si>
  <si>
    <t xml:space="preserve">Actividades y sus  Atributos </t>
  </si>
  <si>
    <t>Actividades</t>
  </si>
  <si>
    <t>Presupuesto por Actividad</t>
  </si>
  <si>
    <t>Inversión/Trimestre (RD $)</t>
  </si>
  <si>
    <t xml:space="preserve">Fuente de Financiamiento </t>
  </si>
  <si>
    <t xml:space="preserve">Est. Programática </t>
  </si>
  <si>
    <t xml:space="preserve">Identificación </t>
  </si>
  <si>
    <t>Costo Unitario (RD$)</t>
  </si>
  <si>
    <t>Jul-Sept</t>
  </si>
  <si>
    <t>1.1 Contratacion de compañía para la disponibilidad en linea de servicios ofreecidos por el ministerio de la mujer de cara a Republica Digital.</t>
  </si>
  <si>
    <t>Sistemas</t>
  </si>
  <si>
    <t>1.2 Adquisicion servidor TrueNAS X10 para  proporcionar  protección e integridad de datos en la red.</t>
  </si>
  <si>
    <t>Equipos de servidores</t>
  </si>
  <si>
    <t>1.2 Adquisicion servidor PowerEdge R230 for Intel v6 CPUs con 16GB de memoria ram para  redundacion y virtualizacion servicios en la Gomez.</t>
  </si>
  <si>
    <t>1.1 Capacitar  técnicos  en las diferentes áreas en las cuales se desarrollan dentro del Ministerio</t>
  </si>
  <si>
    <t xml:space="preserve">Matriculas Capacitación </t>
  </si>
  <si>
    <t>educacion</t>
  </si>
  <si>
    <t>1.2 Instalar Software de Digitalización y  seguimiento corresondencias del Ministerio cende central, Opm y Omm.</t>
  </si>
  <si>
    <t>Sistemas y scanner</t>
  </si>
  <si>
    <t>1.3 Seguimiento plataforma Elerning para capacitación en línea articulada con la Dirección de Educación y el Departamento de Salud Sexual y Reproductiva</t>
  </si>
  <si>
    <t>Programa Elearning.</t>
  </si>
  <si>
    <t>1.5 Contratacion de compañía  para la automatizacion del protocolo de Prevencion de violencia.</t>
  </si>
  <si>
    <t xml:space="preserve"> y scanner</t>
  </si>
  <si>
    <t>no violencia</t>
  </si>
  <si>
    <t>1.6 Antivirus cooporativo servidores</t>
  </si>
  <si>
    <t>Antivirus</t>
  </si>
  <si>
    <t>1.7 Inversores opm y omm,  Instalacion UPS y Baterías para OPM y OMM</t>
  </si>
  <si>
    <t xml:space="preserve">Instalación de Equipos </t>
  </si>
  <si>
    <t>opm</t>
  </si>
  <si>
    <t>1.8 Contratacion fibra óptica de respaldo y servicio de nube de internet ante situaciones de crisis o desastre</t>
  </si>
  <si>
    <t>Fibra de respaldo internet</t>
  </si>
  <si>
    <t xml:space="preserve">1.9 Dotar de las herramientas necesarias y mantener en funcionamiento las oficinas del Ministerio, Opm y Omm </t>
  </si>
  <si>
    <t>Camaras fotograficas opm/omm</t>
  </si>
  <si>
    <t>Pantalla para proyeccion</t>
  </si>
  <si>
    <t>Memorias DDR2 y DDR3 y DDR4 PC</t>
  </si>
  <si>
    <t>Disco Duros</t>
  </si>
  <si>
    <t>Bultos Laptop</t>
  </si>
  <si>
    <t>limpiador Pinespuma 19. oz</t>
  </si>
  <si>
    <t>Caja cable de red RJ45  CAT-6E y Cabezas RJ45</t>
  </si>
  <si>
    <t>KVM TK - 804R y cables - Trendnet 10Ft Usb-Vga Kvm</t>
  </si>
  <si>
    <t>1.10 Remozamiento  espacios de  Tecnología y cierre Data Center</t>
  </si>
  <si>
    <t>Mobiliario y distribucion fisica de las oficinas.</t>
  </si>
  <si>
    <t>1.13 Disponer de equipos para mejor funcionamiento oficinas Sede y OPM / OMM</t>
  </si>
  <si>
    <t>Computadoras  y laptops</t>
  </si>
  <si>
    <t>1.14   supervisio y mantenimiento de equipos para  ofrecer soporte técnico a las OPM / OMM, Casas de Acogida y Centros del Ministerio</t>
  </si>
  <si>
    <t>Viáticos</t>
  </si>
  <si>
    <t>Combustible</t>
  </si>
  <si>
    <t>Adquirir vehículo para Tecnología</t>
  </si>
  <si>
    <t>Vehículo</t>
  </si>
  <si>
    <t>transportacion</t>
  </si>
  <si>
    <t>1.15 Contratación personal para el fortalecimiento de las áreas tecnológicas del Ministerio.</t>
  </si>
  <si>
    <t>Contratación</t>
  </si>
  <si>
    <t xml:space="preserve">Análista de Calidad de Sistema </t>
  </si>
  <si>
    <t>Diseñador WEB</t>
  </si>
  <si>
    <t>Administrador de Base de Datos</t>
  </si>
  <si>
    <t>Administración y Monitoreo de Seguridad</t>
  </si>
  <si>
    <t>Soportes Tecnicos Regionales</t>
  </si>
  <si>
    <t>Mesa de ayuda</t>
  </si>
  <si>
    <t>sueldos fijos</t>
  </si>
  <si>
    <t>Total General</t>
  </si>
  <si>
    <t>Unidad Rectora:</t>
  </si>
  <si>
    <t>UNA SOCIEDAD CON IGUALDAD DE DERECHOS Y OPORTUNIDADES</t>
  </si>
  <si>
    <t>Objetivos Estratégicos : PEI 2016  2020</t>
  </si>
  <si>
    <t xml:space="preserve">Planificación y Desarrollo </t>
  </si>
  <si>
    <t xml:space="preserve">Gestión de la Calidad </t>
  </si>
  <si>
    <t xml:space="preserve">Seguimiento a la Implementacion de la Politica Transversal  de Género </t>
  </si>
  <si>
    <t>Descripción del Producto</t>
  </si>
  <si>
    <t xml:space="preserve">Unidad de Medida            </t>
  </si>
  <si>
    <t xml:space="preserve">Fortalecimiento institucional a través de la implantación de las herramientas de planificación, seguimiento y control aprobadas. </t>
  </si>
  <si>
    <t>Seguimiento al Programa de Mejoramiento de la Gestión  de la Calidad  de manera articulada  con el Ministerio de Administración Pública.</t>
  </si>
  <si>
    <t>Informes</t>
  </si>
  <si>
    <t>Documentos</t>
  </si>
  <si>
    <t>Actividades y sus Atributos</t>
  </si>
  <si>
    <t>Realizar una reunión de conformación del Comité de Calidad (Cantidad de reuniones: Una (1). Cantidad de participantes: Quince (15)).</t>
  </si>
  <si>
    <t>Agua y Café</t>
  </si>
  <si>
    <t>Fondo General</t>
  </si>
  <si>
    <t>Realizar taller de capacitación del equipo que realizará la autoevaluación CAF. (Cantidad de talleres: Uno (1). Cantidad de días: Dos (2). Cantidad de participantes: Veinte (20)).</t>
  </si>
  <si>
    <t>Refrigerio y Almuerzo</t>
  </si>
  <si>
    <t>Libretas</t>
  </si>
  <si>
    <t>Lapiceros</t>
  </si>
  <si>
    <t>Folders</t>
  </si>
  <si>
    <t>Realizar taller para la realización de la autoevaluación CAF. (Cantidad de talleres: Uno (1). Cantidad de días: Dos (2). Cantidad de participantes: Veinte (20)).</t>
  </si>
  <si>
    <t>02</t>
  </si>
  <si>
    <t>Elaborar informe con los resultados de la autoevaluación CAF.</t>
  </si>
  <si>
    <t>Papel Bond (Resma)</t>
  </si>
  <si>
    <t>Encuadernación</t>
  </si>
  <si>
    <t>Elaborar un plan de mejora basado en el informe de la autoevaluación CAF aprobado.</t>
  </si>
  <si>
    <t>Realizar una reunión para socializar el informe de la autoevaluación CAF aprobado y el plan de mejora (Cantidad de reuniones: Una (1). Cantidad de participantes: Cincuenta (50)).</t>
  </si>
  <si>
    <t>Realizar una charla con el apoyo del Ministerio de Administración Pública, para sensibilizar al personal de la institución sobre la Carta Compromiso (Cantidad de charlas: Una (1). Cantidad de participantes: Cincuenta (50)).</t>
  </si>
  <si>
    <t>Realizar reuniones con el equipo de trabajo y el equipo técnico del Ministerio de Administración Pública, para elaborar la Carta Compromiso. Cantidad de reuniones: Tres (3). Cantidad de participantes: Quince (15) c/u).</t>
  </si>
  <si>
    <t>Publicar y socializar la Carta de Compromiso.</t>
  </si>
  <si>
    <t>Diseño, impresión y publicación (Brochure)</t>
  </si>
  <si>
    <t>Realizar informes de seguimiento de los manuales de políticas y procedimientos institucionales.</t>
  </si>
  <si>
    <t>Recopilar, sistematizar y analizar las informaciones de las diferentes áreas para la elaboración de informes trimestrales de seguimiento.</t>
  </si>
  <si>
    <t>Recopilar, sistematizar y analizar las informaciones de las diferentes áreas para la elaboración de la Memoria Institucional Anual.</t>
  </si>
  <si>
    <t>Impresión y encuadernación empastado</t>
  </si>
  <si>
    <t>Participar en diplomados, talleres y cursos sobre Gestion por Resultados, Evaluacion de Proyectos, Indicadores de Género y otras capacitaciones que contribuyan con la mejora continua de la Institucion.</t>
  </si>
  <si>
    <t>Matricula</t>
  </si>
  <si>
    <t>Coordinar con el Área de Comunicaciones la difusión  de todos los temas relacionados con las iniciativas que, en materia de calidad se implemente en la institución.</t>
  </si>
  <si>
    <t>Seguimiento</t>
  </si>
  <si>
    <t>Recopilar, sistematizar y analizar las informaciones de las diferentes áreas para en coordinacion con la OAI, para presentarlas en el portal de transparencia de la Institución.</t>
  </si>
  <si>
    <t>Sistema de seguimiento y monitoreo  a la ejecución de la Politica transversal de la igualdad de genero  funcionando.</t>
  </si>
  <si>
    <t xml:space="preserve">Gestionar las informaciones sobre el avance en el cumplimiento  de la política de género </t>
  </si>
  <si>
    <t xml:space="preserve">informe </t>
  </si>
  <si>
    <t xml:space="preserve"> informe publicado</t>
  </si>
  <si>
    <t>Participación en reuniones de seguimiento al proceso de transversalización del enfoque de igualdad de género en la implementación de la Estrategia Nacional de Desarrollo</t>
  </si>
  <si>
    <t>Combustible (galones )</t>
  </si>
  <si>
    <t>Material gastable</t>
  </si>
  <si>
    <t>Realizar visitas  a las diferentes instituciones productoras de estadísticas para  recolectar las informaciones que  alimentan los 97 indicadores que sirven para monitorear la Gestión de la de Politicas  transversal de la igualdad de genero del (PLANEG III) que son fuentes de información.</t>
  </si>
  <si>
    <t xml:space="preserve">Folder (cajas) </t>
  </si>
  <si>
    <t>lapicero (caja)</t>
  </si>
  <si>
    <t>Consultar: memorias, publicaciones, informes, investigaciones, de las diferentes instituciones y socios involucrados en la Gestión de las de Politicas  transversal de la igualdad de genero  y de las líneas de acción del PLANEG III</t>
  </si>
  <si>
    <t xml:space="preserve">Rediseño del Plan Nacional de Igualdad y Equidad de Género </t>
  </si>
  <si>
    <t>Contratacion de consultor/a</t>
  </si>
  <si>
    <t>06</t>
  </si>
  <si>
    <t>Elaboracion  y publicacion TDR</t>
  </si>
  <si>
    <t>|</t>
  </si>
  <si>
    <t>Talleres  con los diferentes sectores Gubernamentales, Sociedad Civil, para el rediseño del Plan Nacional de Igualdad y Equidad de Género</t>
  </si>
  <si>
    <t>Talleres</t>
  </si>
  <si>
    <t xml:space="preserve">Contratar: Diseño, ediciòn y diagramaciòn del nuevo Plan Nacional de Igualdad y Equidad de Gènero </t>
  </si>
  <si>
    <t>Digramador/a</t>
  </si>
  <si>
    <t>0 6</t>
  </si>
  <si>
    <t>Contratar  IMPRESIÓN Y PUBLICACION: impresión de ejemplares del Nuevo Plan Nacional de Igualdad y Equidad de Gènero</t>
  </si>
  <si>
    <t xml:space="preserve">Impresiòn de ejemplares </t>
  </si>
  <si>
    <t>ADMINISTRACION PUBLICA EFICIENTE, TRANSPARENTE  Y ORIENTADA A RESULTADOS</t>
  </si>
  <si>
    <t>Objetivos Estrategicos : PEI 2016  2020</t>
  </si>
  <si>
    <t>DESARROLLO INSTITUCIONAL</t>
  </si>
  <si>
    <t>POA-2018</t>
  </si>
  <si>
    <t>Desarrollar un modelo de gestion para potenciar las capacidades institucionales, contribuyendo a un desempeño eficiente, transparente  que permita alcanzar la vision institucional.</t>
  </si>
  <si>
    <t>Formulación de mejoras de procesos y de las estructuras organizativas de la institución.</t>
  </si>
  <si>
    <t>Cantidad de Documentos Elaborados  y Sociazado</t>
  </si>
  <si>
    <t xml:space="preserve">Documentos Aprobados </t>
  </si>
  <si>
    <t>Tiempo en la revision y aprobacion MAP</t>
  </si>
  <si>
    <t>Inversion/Trimestre (RD $)</t>
  </si>
  <si>
    <t xml:space="preserve">Indentificacion </t>
  </si>
  <si>
    <t>1.1. Realizar la revision, impresión y socializacion  de los Manuales de Cargos y Funciones y Procesos Administrativos</t>
  </si>
  <si>
    <t xml:space="preserve">Encuentros </t>
  </si>
  <si>
    <t xml:space="preserve">Fondo General </t>
  </si>
  <si>
    <t>Papel Bond</t>
  </si>
  <si>
    <t>Fondo General            13</t>
  </si>
  <si>
    <t>1.2. imprimir final del l Manual  de Organizacion, Normas  y Procedimientos Institucional</t>
  </si>
  <si>
    <t>Impresion</t>
  </si>
  <si>
    <t>03</t>
  </si>
  <si>
    <t xml:space="preserve">1.4. Realizar reuniones Socializacion de la nueva Estructura </t>
  </si>
  <si>
    <t>Documentacion, rediseño e Implementacion de procesos Areas  Transversales y Sustantivas</t>
  </si>
  <si>
    <t xml:space="preserve">Elaboracion de los Mapas de procesos </t>
  </si>
  <si>
    <t>Mapa de Procesos Elaborados</t>
  </si>
  <si>
    <t>Levantamiento, Documentacion y de Actualizar Mapa de Procesos</t>
  </si>
  <si>
    <t>Impresión y socializacion Documento</t>
  </si>
  <si>
    <t>Procructos y sus Aributos</t>
  </si>
  <si>
    <t>Producto y Atributos</t>
  </si>
  <si>
    <t>Fortalecimiento  de la Capacitacion  Personal Direccion de Planificacion y Desarrollo</t>
  </si>
  <si>
    <t>Capacitar al personal de la Direccion de Planificacion y Desarrollode Desarrollo Institucional para mejorar su desempeño laboral profesional</t>
  </si>
  <si>
    <t>Informe de Capacitacion</t>
  </si>
  <si>
    <t>capacitacion</t>
  </si>
  <si>
    <t xml:space="preserve">Matricula </t>
  </si>
  <si>
    <t>Participacion de una persona en un Diplomado de Desarrollo Organizacional</t>
  </si>
  <si>
    <t xml:space="preserve">Producto y sus Atributos </t>
  </si>
  <si>
    <t>Seguimiento al Programa de Mejoramiento de la Gestión  de la calidad  de manera articulada  con el Ministerio de Administración publica</t>
  </si>
  <si>
    <t>Participacion en la capacitacion para la aplicacion del CAF</t>
  </si>
  <si>
    <t>Acompañamiento en la elaboracion de la carta compromiso</t>
  </si>
  <si>
    <t>Acompañamiento en la revision de los Manuales de Induccion, Evaluacion de Desempeño y Normas de RRHH</t>
  </si>
  <si>
    <t xml:space="preserve">Dirección Recursos Humanos </t>
  </si>
  <si>
    <t>Producto (1)</t>
  </si>
  <si>
    <t>Abrojín</t>
  </si>
  <si>
    <t xml:space="preserve">1-Modelo de gestión de recursos humanos  implementado. </t>
  </si>
  <si>
    <t xml:space="preserve">Promover el fortalecimiento institucional a través de la ejecución y desarrollo de un sistema de gestión que contribuya al logro de los objetivos institucionales y garantice la satisfacción y la productividad de su personal.  </t>
  </si>
  <si>
    <t xml:space="preserve">Modelo </t>
  </si>
  <si>
    <t>Documentaciones remitidas</t>
  </si>
  <si>
    <t xml:space="preserve">1.1 Realizar reuniones  de trabajo con el Ministerio de Administración Pública para el seguimiento a la  aplicación  de las  Normas sobre Profesionalización de la Función Pública. </t>
  </si>
  <si>
    <t>Fondos Internos\</t>
  </si>
  <si>
    <t>Realizar operativos de carnetización del personal de la cede central y las OPM</t>
  </si>
  <si>
    <t>Viaticos) Tecnicos</t>
  </si>
  <si>
    <t>(viaticos) Chofer</t>
  </si>
  <si>
    <t>1.2 Realizar análisis de descripción de puestos y perfiles</t>
  </si>
  <si>
    <t>Documento</t>
  </si>
  <si>
    <t xml:space="preserve">1.3 Realizar reuniones regionales para impartir charlas de induccion  sobre la Ley de Funcion Pública al personal de las Oficinas Provinciales y Municipales cuatro regiones </t>
  </si>
  <si>
    <t>1.4 Taller de capacitación sobre  la nueva metodologia de evaluacion del desempeño a los colaboradores de las Oficinas Provinciales y Municipales</t>
  </si>
  <si>
    <t xml:space="preserve">Formularios de Evaluación </t>
  </si>
  <si>
    <t xml:space="preserve">viaticos </t>
  </si>
  <si>
    <t xml:space="preserve">transporte </t>
  </si>
  <si>
    <t>Impresión material</t>
  </si>
  <si>
    <t xml:space="preserve">1.5  Conformar un Comité para  la evaluación y selección del personal  meritorio, así como  por antigüedad  en el servicio                                                                                                                                                                                                                                                                                                               </t>
  </si>
  <si>
    <t>Incentivos monetario (bonos)  y no Monetarios - (Placa de Reconocimiento)</t>
  </si>
  <si>
    <t xml:space="preserve">Presupuesto Nacional </t>
  </si>
  <si>
    <t>Placa de Reconocimiento</t>
  </si>
  <si>
    <t>1.8 Realizar la revisión , actualización e impresión de   Manuales Recursos Humanos</t>
  </si>
  <si>
    <t>Guia de evaluación del desempeño</t>
  </si>
  <si>
    <t>Actualizacion del manual de inducción de personal</t>
  </si>
  <si>
    <t>Actualización Manual de políticas y procedimientos</t>
  </si>
  <si>
    <t xml:space="preserve">Actualizacion Manual de Puestos </t>
  </si>
  <si>
    <t>Fortalecimiento de las capacidades y habilidades del personal  institucional</t>
  </si>
  <si>
    <t>Fortalecimiento de la gestión humana  mediante la aplicación de un  programa de capacitación y formación del personal del  Ministerio</t>
  </si>
  <si>
    <t>Personas Capacitadas</t>
  </si>
  <si>
    <t xml:space="preserve">Listado de participantes </t>
  </si>
  <si>
    <t>Desarrollar programas  de formación y capacitación dirijido al personal del Ministerio,  articulado con la evaluacion del desempeño y las competencias del cargo,  en coordinacion con el Instituto de Administracion Publica  (INAP).</t>
  </si>
  <si>
    <t xml:space="preserve">Facilitador </t>
  </si>
  <si>
    <t>Fondos Internos</t>
  </si>
  <si>
    <t>0 4</t>
  </si>
  <si>
    <t xml:space="preserve">1) Impartir dos (2)  cursos de inducción a la Administración Pública, cinco (5) módulos, Treinta  (30) participantes,  cuarenta y ocho  (48) horas </t>
  </si>
  <si>
    <t>2) Impartir dos (2) cursos de Gestión Pública, seis (6) módulos, (20) participantes,  ciento cuarenta (140) horas</t>
  </si>
  <si>
    <t>3) Impartir dos (2) cursos de Gestión de Recursos Humanos, seis (6) modulo,  (20) participantes,  cien (100) horas.</t>
  </si>
  <si>
    <t>4) Impartir dos (2) cursos de  tecnico en actualización secretarial, cinco (5) modulo, (20) participantes, ochenta y seis (86) horas</t>
  </si>
  <si>
    <t>5) Impartir dos (1) cursos de tecnico en actualización general, cuatro (4) modulo, (15) participantes, noventa y seis (96) horas.</t>
  </si>
  <si>
    <t>6) Impartir dos (2) cursos de inteligencia emocional (para todo el personal)</t>
  </si>
  <si>
    <t>7) Impartir un ( 1) curso de gestion del conocimiento, dirigido al personal directivo.</t>
  </si>
  <si>
    <t>8) Impartir un (1) curso de manuales de procesos de Recursos Humanos</t>
  </si>
  <si>
    <t>9) Impartir un (1) curso de la (5S) impartida por INFOTEP</t>
  </si>
  <si>
    <t>Impartir tres (3) taller de  induciones de personal al personal de nuevo ingreso</t>
  </si>
  <si>
    <t>Producto (3)</t>
  </si>
  <si>
    <t>Implementación de un Sub-Sistema de Gestión de Recursos Humanos</t>
  </si>
  <si>
    <t xml:space="preserve">Incorporar el personal del ministerio al Sistema de Servicio Civil y Carrera Administrativa, de manera articulada con la estructura organizativa . </t>
  </si>
  <si>
    <t>Personal Incorporado</t>
  </si>
  <si>
    <t>Personal evaluado</t>
  </si>
  <si>
    <t>3.1 Gestionar la incorporación al Sistema de Servicio Civil y  Carrera Administrativa  de los  empleados que califican, por concurso y/o  por  evaluación interna a través del diseño y evaluación de los  puestos, vinculados a una escala salarial justa y equitativa.</t>
  </si>
  <si>
    <t>material gastable</t>
  </si>
  <si>
    <t xml:space="preserve">3.2 Realizar un estudio para la determinación y valorización de puestos, reasignación y reclasificación del personal, evaluación periódica de las cargas de trabajo en los procesos </t>
  </si>
  <si>
    <t>3.3 Definir una Política de pago y Escala Salarial tomando en consideración los grupos ocupacionales .</t>
  </si>
  <si>
    <t>3.4 Implementación Sistema de Reclutamiento y Selección del Personal</t>
  </si>
  <si>
    <t>3.5 Implementación Subsistema de relaciones laborales</t>
  </si>
  <si>
    <t xml:space="preserve">3.6 Implementar un proceso de planificación de los RRHH, para la reasignación y reclasificación del personal, Evaluación periódica de la carga de trabajo en los procesos,  y el reclutamiento  y la desvinculación del personal </t>
  </si>
  <si>
    <t>Eventos</t>
  </si>
  <si>
    <t>Realizar festejos y eventos con motivo del dia de la secretaria</t>
  </si>
  <si>
    <t xml:space="preserve">Refrigerios </t>
  </si>
  <si>
    <t>Regalos</t>
  </si>
  <si>
    <t>Rifa</t>
  </si>
  <si>
    <t>Realizar festejos y eventos con motivo del dia de las madres</t>
  </si>
  <si>
    <t>Regalo</t>
  </si>
  <si>
    <t>Rifas</t>
  </si>
  <si>
    <t>Realizar festejos y eventos con motivo del dia de los padres</t>
  </si>
  <si>
    <t xml:space="preserve">Almuerzo </t>
  </si>
  <si>
    <t>regalos</t>
  </si>
  <si>
    <t xml:space="preserve">Compensacion por Gestion por resultados meritorios </t>
  </si>
  <si>
    <t xml:space="preserve">Compensacion </t>
  </si>
  <si>
    <t>Agasajo a niños huerfanos, producto de violencia intrafamiliar y contra la mujer</t>
  </si>
  <si>
    <t xml:space="preserve">Regalos </t>
  </si>
  <si>
    <t>realizar actividad conmemoracion de las festividades navideñas, para todo el personal.</t>
  </si>
  <si>
    <t>Evento</t>
  </si>
  <si>
    <t>Electrodomesticos (Rifa)</t>
  </si>
  <si>
    <t xml:space="preserve">alquiler Transporte </t>
  </si>
  <si>
    <t xml:space="preserve">Actividad Artística </t>
  </si>
  <si>
    <t>Decoracion Navideña</t>
  </si>
  <si>
    <t>Bonos para utiles diversos</t>
  </si>
  <si>
    <t xml:space="preserve">Incentivo por rendimiento al personal (Bono por desempeño) </t>
  </si>
  <si>
    <t>Bono por desempeño</t>
  </si>
  <si>
    <t>Campamento "Jugando aprendo mis Derechos", dirigido a las y los hijos de las/os empleados del MMUJER en edades comprendidas entre 7 y 12 años, tres (3) dias. 85 participantes.</t>
  </si>
  <si>
    <t>Viaticos Monitores</t>
  </si>
  <si>
    <t>Viaticos Encargadas</t>
  </si>
  <si>
    <t>Viaticos Choferes</t>
  </si>
  <si>
    <t>Materiales de apoyo</t>
  </si>
  <si>
    <t>Material  Limpieza</t>
  </si>
  <si>
    <t>Unidad Rectora: A1:L13A9A1:RA1:R13</t>
  </si>
  <si>
    <t>ADMINISTRACION DE CONTRIBUCIONES ESPECIALES</t>
  </si>
  <si>
    <t>SOCIEDAD CON IGUALDAD DE DERECHOS Y OPORTUNIDADES</t>
  </si>
  <si>
    <t>SISTEMA INTEGRAL DE PROTECCION  A LA MUJER</t>
  </si>
  <si>
    <t xml:space="preserve">  IGUALDAD DE DERECHOS Y OPORTUNIDADES. </t>
  </si>
  <si>
    <t xml:space="preserve"> Contribuir con la implementación de políticas públicas de detección, prevención, atención y sanción de violencia contra las mujeres</t>
  </si>
  <si>
    <t xml:space="preserve">Administracion de Comtribuciones Especiales </t>
  </si>
  <si>
    <t xml:space="preserve">Casas de Acogida o Refugios </t>
  </si>
  <si>
    <t>1.- Protección a víctimas  de violencia contra la mujer e intrafamiliar ofrecida en las casas de acogida.</t>
  </si>
  <si>
    <t xml:space="preserve">Dar  albergue seguro,  de manera temporal, a las mujeres ,niños, niñas y adolescentes victimas de violencia contra la Mujer e intrafamiliar o domestica.  </t>
  </si>
  <si>
    <t xml:space="preserve">Mujeres y sus NNA atentidas hasta octubre del 2017
</t>
  </si>
  <si>
    <t>Reporte Estadistico</t>
  </si>
  <si>
    <t xml:space="preserve">1.1- Realizar compras trimestrales para el sostenimiento de  las tres Casas de Acogida  
</t>
  </si>
  <si>
    <t>Alimentos</t>
  </si>
  <si>
    <t>Medicamentos</t>
  </si>
  <si>
    <t>0</t>
  </si>
  <si>
    <t>Material de  limpieza</t>
  </si>
  <si>
    <t>Productos de  higiene personal</t>
  </si>
  <si>
    <t xml:space="preserve">Materiales y Suministro </t>
  </si>
  <si>
    <t xml:space="preserve">2.- Coordinacion de Actividades con los actores del Sistema de Proteccion y atencion a Victimas de Violencia </t>
  </si>
  <si>
    <t xml:space="preserve">Realizar reuniones de articulacion y seguimiento al sistema de proteccion de visctimas de violencia albergadas en las casas de acogida </t>
  </si>
  <si>
    <t xml:space="preserve">Reuniones </t>
  </si>
  <si>
    <t>Informes tecnicos</t>
  </si>
  <si>
    <t xml:space="preserve">2. 1- Realizar reuniones para la coordinacion de trabajos con Ministerio Público, Ministerio de Salud Pública, Ministerio de Educacion, Embajadas y Policia Nacional. 
</t>
  </si>
  <si>
    <t xml:space="preserve">2.3- Gestionar donaciones  con Plan Social, Promese CAL, Comedores Economicnos, Star Product, Instituciones Internacionales, ONG, Despacho de la Primera Dama, SENASA, para cubrir las necesisades de las usuarias sus hijos e hijas  segun lo establece la Ley 88-03
</t>
  </si>
  <si>
    <r>
      <t xml:space="preserve">2.2 </t>
    </r>
    <r>
      <rPr>
        <sz val="12"/>
        <color theme="1"/>
        <rFont val="Calibri"/>
        <family val="2"/>
        <scheme val="minor"/>
      </rPr>
      <t xml:space="preserve">Implementarn del Programa de Trabajo Social del Ministerio de la Mujer y Casas de Acogida </t>
    </r>
    <r>
      <rPr>
        <sz val="14"/>
        <color theme="1"/>
        <rFont val="Calibri"/>
        <family val="2"/>
        <scheme val="minor"/>
      </rPr>
      <t xml:space="preserve">
</t>
    </r>
  </si>
  <si>
    <t>Dar seguimiento a las usuarias egresadas sus hijos/as para la ruptura del circulo de la violencia y su reinsercion social, a través de los grupos de apoyo dirigidos por las 
trabajadoras sociales.</t>
  </si>
  <si>
    <t xml:space="preserve">Contratar  trabajadora sociales. </t>
  </si>
  <si>
    <t>Formar  grupos de apoyo con las usuarias egresadas. Visitar a las escuelas, reunion con familiares  y visitas a los trabajos de las usuarias.</t>
  </si>
  <si>
    <t>3.- Funcionamiento Eficiente de las Casas de Acogida</t>
  </si>
  <si>
    <t xml:space="preserve">Cosntruccion, readecuacion y mantenimiento de las Casas de Acogida </t>
  </si>
  <si>
    <t xml:space="preserve">Unidad Casas de Acogida </t>
  </si>
  <si>
    <t>Casas funcionando satisfactoriamente</t>
  </si>
  <si>
    <t>Final 2017</t>
  </si>
  <si>
    <t xml:space="preserve">3.1  Realizar  Construccion de Casa de Acogida  en la Region Sur  y su Equipamiento                                 
</t>
  </si>
  <si>
    <t xml:space="preserve">Edificacion                                                                                                             </t>
  </si>
  <si>
    <t xml:space="preserve">Mobiliarios y Equipos </t>
  </si>
  <si>
    <t xml:space="preserve">Vehiculo de Motor </t>
  </si>
  <si>
    <t xml:space="preserve">Contratacion Personal (nomina) </t>
  </si>
  <si>
    <t xml:space="preserve">Reajuste de salarios </t>
  </si>
  <si>
    <t xml:space="preserve">3.2 Realizar  Construccion de Casa de Acogida  en la zona oriental  y su Equipamiento                                 
</t>
  </si>
  <si>
    <t xml:space="preserve">3.3Readecuacion y Mantenimiento al las tres Casas </t>
  </si>
  <si>
    <t xml:space="preserve">Obras Menores </t>
  </si>
  <si>
    <t xml:space="preserve">2.4 Personal faltante en las tres Casas de Acogida en funcionamiento
</t>
  </si>
  <si>
    <t>4.- Capacitación para el personal de las tres Casas de Acogida y la Coordinación  en coordinacion con la Direccion de Educación</t>
  </si>
  <si>
    <t xml:space="preserve">Formacion continuada al personal que brinda servicios en los refugios. </t>
  </si>
  <si>
    <t xml:space="preserve">                                           Est. Programática </t>
  </si>
  <si>
    <t xml:space="preserve">Auxiliar </t>
  </si>
  <si>
    <t xml:space="preserve">4. 1 talleres de autocuidado </t>
  </si>
  <si>
    <t xml:space="preserve">Todo el personal de Casas de Acogida </t>
  </si>
  <si>
    <t xml:space="preserve">4,2 Diplomado en Trabajo Social </t>
  </si>
  <si>
    <t xml:space="preserve">Encargadas técnicas y psicologa 
</t>
  </si>
  <si>
    <t>4.3 Taller en Intervencion en Crisis</t>
  </si>
  <si>
    <t xml:space="preserve">Encargadas técnicas, psicologas y enfermeras de los Refugios junto a las psicologas del Departamento de Prevencion a la Violencia
</t>
  </si>
  <si>
    <t xml:space="preserve">4.4 Taller de manejo de inventarios, nominas e impuestos </t>
  </si>
  <si>
    <t xml:space="preserve">Administradoras y contadora 
</t>
  </si>
  <si>
    <t xml:space="preserve">4.5 Taller sobre el Manual de Procedimiento y Protocolo de Casas de Acogida Revisado
</t>
  </si>
  <si>
    <t xml:space="preserve"> todo el personal </t>
  </si>
  <si>
    <t xml:space="preserve">4. 6 Induccion en el manejo psicologico y legal de los casos , relacion con Linea de Emergencia y Oficinas Provinciales de la Mujer. </t>
  </si>
  <si>
    <t>Nuevo personal de las Casas de Acogida</t>
  </si>
  <si>
    <t xml:space="preserve">Listado de Participantes </t>
  </si>
  <si>
    <t xml:space="preserve">5.  Realizar reuniones con fiscales de las Unidades de Atencion y Encargadas provinciales 
</t>
  </si>
  <si>
    <t xml:space="preserve">Realizar reuniones </t>
  </si>
  <si>
    <t xml:space="preserve">Indenticacion </t>
  </si>
  <si>
    <t xml:space="preserve">  Est. Programática </t>
  </si>
  <si>
    <t>5.1  Reunion con fiscales de las Unidades de Atencion y Encargadas provinciales  de la region sur: San Cristobal, Villa Altagracia, Bani, Azua, San Jose de Ocoa, Barahona, Pedernales, San Juan de la Maguana, Elias Piña, Neiba y Jimani.</t>
  </si>
  <si>
    <t xml:space="preserve">Viáticos Coordinadora y Encargada. </t>
  </si>
  <si>
    <t>Alojamiento Coordinadora y encargada.</t>
  </si>
  <si>
    <t xml:space="preserve">Viáticos Técnicas </t>
  </si>
  <si>
    <t xml:space="preserve">Alojamiento Tecnica  </t>
  </si>
  <si>
    <t>Viáticos Chofer</t>
  </si>
  <si>
    <t xml:space="preserve">Alojamiento Chofer </t>
  </si>
  <si>
    <t xml:space="preserve">Combustible </t>
  </si>
  <si>
    <t xml:space="preserve">5.2  Reunion con fiscales de las Unidades de Atencion y Encargadas provinciales  de la region este y zona metropolitana: Provincia Santo Domingo, Monte Plata, San Pedro de Macoris, El Seibo, La Romana, La Altagracia
</t>
  </si>
  <si>
    <t xml:space="preserve">Viáticos Coordinadora y Encargada
</t>
  </si>
  <si>
    <t>Viáticos Técnicas</t>
  </si>
  <si>
    <t xml:space="preserve">Viáticos Chofer </t>
  </si>
  <si>
    <t xml:space="preserve">5.3 Reunion con fiscales de las Unidades de Atencion y Encargadas provinciales  de la region Norte: Bonao, La Vega, Moca, Santiago, Mao, Monte Cristi, Santiago Rodriguez, Nagua, Samana, San Francisco, Cotui, Provincia Mirabal, Dajabon, Puerto Plata  </t>
  </si>
  <si>
    <t xml:space="preserve">MINISTERIO DE LA MUJER                                                                                                                                                                                                                                                                                                                                             DIRECCION DE PLANIFICACION Y DESARROLLO                                                                                                                                                                                    PRESUPUESTO  2018                                                                                                                                                                     </t>
  </si>
  <si>
    <t>Obj/cta/sub cta</t>
  </si>
  <si>
    <t>DESCRIPCIÓN</t>
  </si>
  <si>
    <t>PRESUPUESTO 2018</t>
  </si>
  <si>
    <t>FORMULADO</t>
  </si>
  <si>
    <t>CARGADO</t>
  </si>
  <si>
    <t>10- FONDO GENERAL</t>
  </si>
  <si>
    <t>01 01 0001</t>
  </si>
  <si>
    <t xml:space="preserve"> ACTIVIDADES CENTRALES </t>
  </si>
  <si>
    <t>00 0001</t>
  </si>
  <si>
    <t xml:space="preserve">DIRECCIÓN SUPERIOR Y PLANIFICACIÓN </t>
  </si>
  <si>
    <t xml:space="preserve">REMUNERACIONES Y CONTRIBUCIONES </t>
  </si>
  <si>
    <t xml:space="preserve">CONTRATACIÓN DE SERVICIOS </t>
  </si>
  <si>
    <t xml:space="preserve">MATERIALES Y SUMINISTROS </t>
  </si>
  <si>
    <t xml:space="preserve">TRANSFERENCIAS CORRIENTES </t>
  </si>
  <si>
    <t>BIENES MUEBLES, INMUEBLES E INTANGIBLES</t>
  </si>
  <si>
    <t>00 0002</t>
  </si>
  <si>
    <t xml:space="preserve">GESTIÓN ADMINISTRATIVA Y FINANCIERA </t>
  </si>
  <si>
    <t>00 0003</t>
  </si>
  <si>
    <t>COORDINACIÓN DE OPM Y OMM</t>
  </si>
  <si>
    <t>2.3.</t>
  </si>
  <si>
    <t>01 00 00 0004</t>
  </si>
  <si>
    <t xml:space="preserve">SERVICIOS DE COMUNICACIÓN Y RELACIONES  PUBLICAS </t>
  </si>
  <si>
    <t>2.2.</t>
  </si>
  <si>
    <t>OBRAS</t>
  </si>
  <si>
    <t>01 00 00 0005</t>
  </si>
  <si>
    <t>FORTALECIMIENTO INSTITUCIONAL (PROYECTO)</t>
  </si>
  <si>
    <t>11 00 00 0001</t>
  </si>
  <si>
    <t xml:space="preserve">COORDINACION INTERSECTORIAL PARA EL SEGUIMIENTO DE POLITICAS EN IGUALDAD DE GENERO </t>
  </si>
  <si>
    <t xml:space="preserve">00 0001 </t>
  </si>
  <si>
    <t>GESTION DE LA TRANSVERSALIDAD DE LA PERSPECTIVA  DE GENERO</t>
  </si>
  <si>
    <t>CONTRATACIÓN DE SERVICIOS</t>
  </si>
  <si>
    <t>00  0002</t>
  </si>
  <si>
    <t xml:space="preserve">ARTICULACIÓN DE LA POLITICA DE GENERO  CON LA SOCIEDAD CIVIL Y LOS GOBIERNOS LOCALES </t>
  </si>
  <si>
    <t>00  0003</t>
  </si>
  <si>
    <t xml:space="preserve">APLICACIÓN Y SEGUIMIENTO DE CONVENIOS INTERNACIONALES </t>
  </si>
  <si>
    <t>00  0004</t>
  </si>
  <si>
    <t>SEGUIMIENTO A LA IMPLEMENTACION DE LA POLITICA TRANSVERSAL DE GENERO</t>
  </si>
  <si>
    <t>00 006</t>
  </si>
  <si>
    <t>MANEJO DE LA AUTONOMIA ECONOMICA PARA LAS MUJERES</t>
  </si>
  <si>
    <t>12 00  00 0000</t>
  </si>
  <si>
    <t>FOMENTO DE LA IGUALDAD DE GENERO EN LA  EDUCACIÓN Y CAPACITACIÓN.</t>
  </si>
  <si>
    <t>00  0001</t>
  </si>
  <si>
    <t xml:space="preserve">INCORPORACIÓN DE LA EDUCACIÓN EN GÉNERO </t>
  </si>
  <si>
    <t xml:space="preserve">FOMENTO DE LA CAPACITACIÓN EN GÉNERO </t>
  </si>
  <si>
    <t>CAPACITACION EN POLITICA Y LIDERAZGO DE LA MUJER</t>
  </si>
  <si>
    <t xml:space="preserve">13 00 00 0000 </t>
  </si>
  <si>
    <t xml:space="preserve">PROMOCION Y DEFENSA DE  LOS DERECHOS DE LA MUJER </t>
  </si>
  <si>
    <t>00 00 0001</t>
  </si>
  <si>
    <t>PREVENCIÓN Y ATENCIÓN A LA VIOLENCIA CONTRA LA MUJER E  INTRAFAMILIAR</t>
  </si>
  <si>
    <t>00  00 0002</t>
  </si>
  <si>
    <t xml:space="preserve">PROMOCION Y FOMENTO DE  DERECHOS ECONÓMICOS, SOCIALES Y CULTURALES </t>
  </si>
  <si>
    <t>00 00 0003</t>
  </si>
  <si>
    <t>ASISTENCIA TECNICA PARA LA AUTONOMIA FISICA Y ECONOMICA DE LA MUJER</t>
  </si>
  <si>
    <t xml:space="preserve">15 00 00 0000 </t>
  </si>
  <si>
    <t xml:space="preserve">PROMOCION DE LOS DERECHOS A LA SALUD  INTEGRAL, SALUD SEXUAL Y REPRODUCTIVA DE LA MUJER. </t>
  </si>
  <si>
    <t xml:space="preserve">PROMOCIÓN  DE LOS DERECHOS A LA SALUD INTEGRAL DE LA MUJER </t>
  </si>
  <si>
    <t>00 00 0002</t>
  </si>
  <si>
    <t xml:space="preserve">PROMOCIÓN DE SALUD SEXUAL Y REPRODUCTIVA </t>
  </si>
  <si>
    <t>PREVENCION DE EMBARAZOS EN ADOLESCENTES</t>
  </si>
  <si>
    <t>00 00 0005</t>
  </si>
  <si>
    <t>MANEJO DE LA AUTONOMIA ECONOMICA PARA LAS MUJERES EN LOS ALCARRIZOS</t>
  </si>
  <si>
    <t xml:space="preserve">SUB TOTAL MINISTERIO DE LA MUJER </t>
  </si>
  <si>
    <t xml:space="preserve">98 00 00 0000 </t>
  </si>
  <si>
    <t xml:space="preserve">ADMINISTRACIÓN DE CONTRIBUCIONES ESPECIALES </t>
  </si>
  <si>
    <t>TRANSFERENCIAS CORRIENTES</t>
  </si>
  <si>
    <t>2.4.1</t>
  </si>
  <si>
    <t>TRANSFERENCIAS CORRIENTES A INSTITUCIONES SIN FINES DE LUCRO</t>
  </si>
  <si>
    <t>2.4.9</t>
  </si>
  <si>
    <t xml:space="preserve">TRANSF. CTES. DESTINADAS  A OTRAS INSTITUCIONES PÚBLICAS; CASAS DE ACOGIDA O REFUGIOS </t>
  </si>
  <si>
    <t>TOTAL</t>
  </si>
  <si>
    <t xml:space="preserve">En esta Proyeccion se  están  contemplando las siguientes partidas: </t>
  </si>
  <si>
    <t>RD$ 39, 200, 000.00  Construccion y gastos generales y Administrativos de la Casa de Acogida del Sur</t>
  </si>
  <si>
    <t>RD$ 14, 195 627.00  Escuela de la igualdad</t>
  </si>
  <si>
    <t>RD$ 22, 000, 000.00  Compra de vehículos de transporte.</t>
  </si>
  <si>
    <t xml:space="preserve">RD$ 57, 000, 000.00 Realización de la Encuesta de Uso del Tiempo </t>
  </si>
  <si>
    <t>RD$77, 000, 000.00 Requerimientos de las areas para contratacion de personal</t>
  </si>
  <si>
    <t xml:space="preserve">RD$ 36, 400, 000.00  Reparaciones y readecuaciones de las areas </t>
  </si>
  <si>
    <t>Tabla No. 1</t>
  </si>
  <si>
    <t>PLAN ESTRATÉGICO  MINISTERIO DE LA MUJER  2015- 2020</t>
  </si>
  <si>
    <t>ESTIMADO DE GASTOS DEMANDADOS PEI  AÑO 04 (2018)</t>
  </si>
  <si>
    <t>POR EJE  Y OBJETIVOS ESTRATÉGICOS</t>
  </si>
  <si>
    <t>LINEA DE ACCIÓN  Y  RESULTADOS</t>
  </si>
  <si>
    <t>(Valores en RD$)</t>
  </si>
  <si>
    <t xml:space="preserve"> EJE ESTRATÉGICO   1: FORTALECIMIENTO INSTITUCIONAL</t>
  </si>
  <si>
    <t>Objetivos Estratégicos</t>
  </si>
  <si>
    <t xml:space="preserve">Lineas de Acción </t>
  </si>
  <si>
    <t xml:space="preserve">Resultados Esperados </t>
  </si>
  <si>
    <t>Total Gastos Demandados          Año 04</t>
  </si>
  <si>
    <t xml:space="preserve">Responsable </t>
  </si>
  <si>
    <t xml:space="preserve">1.1 Fortalecer los mecanismos de gestión y aumentar la capacidad institucional para mejorar la eficacia y eficiencia de los procesos con el propósito de lograr nuestra misión. </t>
  </si>
  <si>
    <t>1.1.1 Diseño y  ejecución de  políticas, normas, procesos, planes, programas  y proyectos internos que den respuesta a la misión institucional, en un contexto de trabajo en equipo y mejoramiento continuo.</t>
  </si>
  <si>
    <t xml:space="preserve">1.1.1.1 Optimizados los procesos de trabajo con orientación al logro de la misión, visión y objetivos institucionales. </t>
  </si>
  <si>
    <t>Planificación y Desarrollo, RRHH, Administartiva Financiera.</t>
  </si>
  <si>
    <t>1.1.1.2 Incrementada la efectividad de la gestión institucional.</t>
  </si>
  <si>
    <t>Planificación y Desarrollo</t>
  </si>
  <si>
    <t>1.1.1.3 Gestión orientada a resultados.</t>
  </si>
  <si>
    <t>1.1.1.4 Implementado el reglamento de aplicación de la Ley  86-99.</t>
  </si>
  <si>
    <t xml:space="preserve">Juridica </t>
  </si>
  <si>
    <t>1.1.1.5 Servicios ofrecidos a la ciudadanía mejorados.</t>
  </si>
  <si>
    <t>1.1.1.6  Mejorado el contenido y la imagen del portal de la institución y los medio de divulgación.</t>
  </si>
  <si>
    <t xml:space="preserve">Servicios de Comunicaciones </t>
  </si>
  <si>
    <t>1.1.1.7 Reorganizada administrativa y físicamente toda la estructura  del Ministerio</t>
  </si>
  <si>
    <t>Administrativa Financiera, Planificación y Desarrollo</t>
  </si>
  <si>
    <t>1.1.2 Fortalecimiento de la gestión de recursos humanos que responda a las necesidades de la institución y al desarrollo y profesionalización del personal.</t>
  </si>
  <si>
    <t>1.1.2.1  Mejorado el desempeño laboral del personal.</t>
  </si>
  <si>
    <t>RRHH</t>
  </si>
  <si>
    <t>1.1.2.2 Gestión de Recursos Humanos eficiente y al servicio del desarrollo de la institución</t>
  </si>
  <si>
    <t>1.1.2.3 Personal evaluados anualmente y promovidos en base al mérito.</t>
  </si>
  <si>
    <t>1.1.2.4 Subsistemas de recursos humanos fortalecidos e implementados.</t>
  </si>
  <si>
    <t>1.1.2.5 Personal profesionalizado, incorporado al Sistema de Carrera Administrativa.</t>
  </si>
  <si>
    <t>1.1.2.6 Completado  el personal requeridos en cada dirección y departamento.</t>
  </si>
  <si>
    <t xml:space="preserve">1.2 Fortalecer el rol rector del Ministerio de la Mujer, promoviendo su naturaleza ante la sociedad. </t>
  </si>
  <si>
    <t>1.2.1. Promoción y divulgación del enfoque de igualdad y equidad de género en las políticas públicas</t>
  </si>
  <si>
    <t>1.2.1.1 Establecido el enfoque de género en las leyes y normativas del Estado.</t>
  </si>
  <si>
    <t>Coordinación Intersectorial</t>
  </si>
  <si>
    <t>1.2.1.2. Acuerdos firmados e implementados  con organismos nacionales e internacionales en torno al fortalecimiento del enfoque de igualdad y equidad de  género</t>
  </si>
  <si>
    <t xml:space="preserve">1.2.1.3 Establecidos y fortalecidos los mecanismos de coordinación y articulación interinstitucional </t>
  </si>
  <si>
    <t>1.2.1.4. Fortalecida la articulación con la organizaciones de la Sociedad Civil , Gremios Profesionales y Academias</t>
  </si>
  <si>
    <t xml:space="preserve">1.2.1.5 Fortalecida  la gestión Municipal con la implementación de las politicas de género contenidas en la Ley 176-07  y otras normativas </t>
  </si>
  <si>
    <t>1.2.1.6. Fortalecida la coordinación interinstitucional con los actores nacionales e internacionales para garantizar el ejercicio de los derechos de la mujer migrante</t>
  </si>
  <si>
    <t xml:space="preserve">Defensoria de los Derechos de la Mujer </t>
  </si>
  <si>
    <t>1.2.2 Desarrollo de campañas de sensibilización y promoción del rol rector del MMujer.</t>
  </si>
  <si>
    <t>1.2.2.1 Mejorada la percepción de la sociedad en torno a la misión del MMujer.</t>
  </si>
  <si>
    <t xml:space="preserve">Sub-Total Objetivo Estratégico 1  </t>
  </si>
  <si>
    <t xml:space="preserve">  ==========&gt;</t>
  </si>
  <si>
    <t>EJE ESTRATÉGICO  2 : IGUALDAD Y EQUIDAD DE GENERO</t>
  </si>
  <si>
    <t>2.1 Contribuir al fortalecimiento del ejercicio pleno de los derechos de la mujer mediante la implementación de  procesos, mecanismos y acciones para el logro de la plena autonomía física, política y economía en todas las esferas del país.</t>
  </si>
  <si>
    <t>2.1.1 Establecimiento de los criterios de priorización de las necesidades de la mujer  para la consecución de sus autonomías a nivel nacional</t>
  </si>
  <si>
    <t>2.1.1.1  Propuestas elaboradas con base a los criterios de priorización definidos mediante el diagnóstico realizado.</t>
  </si>
  <si>
    <t>Defensoría   de los Derechos de la Mujer</t>
  </si>
  <si>
    <t>2.1.1.2 Elaborada propuesta para la inserción de sistemas de medidas del trabajo no remunerado de las mujeres y los hombres en los Indicadores y las Cuentas Nacionales.</t>
  </si>
  <si>
    <t>2.1.1.3 identificado los conocimientos y las informaciones que tienen las mujeres acerca de sus derechos, así como la vivencia cotidiana de estos.</t>
  </si>
  <si>
    <t>2.1.2 Desarrollo de estrategias para impulsar y promover  la creación de mecanismos que contribuyan con el fortalecimiento de la autonomía política y económica de la mujer.</t>
  </si>
  <si>
    <t>2.1.2.1 Incrementada  la representación  de la mujer en los espacios   de toma de decisiones en los ámbitos políticos y económicos.</t>
  </si>
  <si>
    <t xml:space="preserve">2.1.2.2 Mujeres participando en la propiedad de los medios de producción. </t>
  </si>
  <si>
    <t xml:space="preserve">2.1.2.3 Revalorizada la visión y difusión  de la proyección de la imagen de la mujer. </t>
  </si>
  <si>
    <t>2.1.3 Elaboración de propuestas de normativas y políticas públicas  con el propósito de alcanzar el fortalecimiento de la autonomía política y económica de la mujer a nivel nacional</t>
  </si>
  <si>
    <t>2.1.3.1 Elaboradas e implementadas  propuestas de normativas y políticas públicas, que contribuyan con el fortalecimiento de la autonomía  política y económica de la mujer</t>
  </si>
  <si>
    <t>Defensoría  de los Derechos de la Mujer</t>
  </si>
  <si>
    <t xml:space="preserve">2.1.4 Promoción y protección  de  la  salud  de  las  mujeres  y  de  sus  derechos  sexuales  y reproductivos, como parte del desarrollo de su autonomía física durante todo su  ciclo  de  vida . </t>
  </si>
  <si>
    <t>2.1.4.1 Creadas las condiciones en las instituciones públicas y privadas para la efectividad de la lactancia materna.</t>
  </si>
  <si>
    <t>Promoción de los Derechos a la Salud Integral, Salud Sexual y  Reproductiva de la Mujer </t>
  </si>
  <si>
    <t xml:space="preserve">2.1.4.2  Reducidos los embarazos en adolescentes.  </t>
  </si>
  <si>
    <t>2.1.4.3 Mejorada la salud sexual y reproductiva de las mujeres.</t>
  </si>
  <si>
    <t>2.1.5.1 Integrados en los currículos y planes de estudios el enfoque de género.</t>
  </si>
  <si>
    <t>2.1.5.2. Capacitado el personal de los sectores educativos para la ejecución de la transversalización de la perspectiva y el enfoque de género.</t>
  </si>
  <si>
    <t xml:space="preserve">2.1.5 Promoción de los derechos de la mujer a través de la incorporación de la perspectiva de igualdad y equidad de género en la curricula educativa, desde un enfoque de Derechos Humanos. </t>
  </si>
  <si>
    <t>2.1.5.3. Población sensibilizada y capacitada sobre género, prevención a la violencia contra la mujer e intrafamiliar.</t>
  </si>
  <si>
    <t>Fomento de la igualdad de genero en la educación y capacitación</t>
  </si>
  <si>
    <t>2.1.5.4. Población sensibilizada y capacitada sobre Masculinidad</t>
  </si>
  <si>
    <t>2.1.5.5. Mujeres capacitadas en formacion politica</t>
  </si>
  <si>
    <t xml:space="preserve">2.1.5.6 Incrementado al acceso de las mujeres a la capacitación en las TICs, </t>
  </si>
  <si>
    <t>Tecnología  de la Informacion y la Comunicacion</t>
  </si>
  <si>
    <t xml:space="preserve">2.1.6 Seguimiento y evaluación de la incorporación de la perspectiva de igualdad y equidad de género en las políticas públicas. </t>
  </si>
  <si>
    <t xml:space="preserve">2.1.6.1. Diseñado el instrumentos que permitan la participación de la ciudadanía  en la medición del cumplimiento de las políticas de Igualdad y Equidad de Género </t>
  </si>
  <si>
    <t>2.1.6.2 Mejoradas las políticas de igualdad y equidad de género como resultado del seguimiento y evaluación de las políticas.</t>
  </si>
  <si>
    <t>2.1.6.3 Desarrollados los índices de cumplimiento y satisfacción ciudadana.</t>
  </si>
  <si>
    <t>Sub-Total Objetivo Estratégico 2</t>
  </si>
  <si>
    <t>EJE ESTRATÉGICO 3 : SISTEMA INTEGRAL DE PROCTECCIÓN A LA MUJER</t>
  </si>
  <si>
    <t>3.1. Contribuir con la implementación de políticas públicas de detección,  prevención, atención y sanción de violencia contra las mujeres en todo su ciclo de vida para erradicar cualquier forma de violencia.</t>
  </si>
  <si>
    <t>3.1.1.  Fortalecimiento de la calidad y la cobertura de las políticas y programas de prevención y atención integral a las mujeres, incluyendo las niñas.</t>
  </si>
  <si>
    <t>3.1.1.1 Reducidos los índices de violencia contra las mujeres incluyendo las niñas.</t>
  </si>
  <si>
    <t xml:space="preserve">Promoción y Defensa de los Derechos de la Mujer, Promocion y Defensa de los Derechos de la Mujer, Comunicaciones  </t>
  </si>
  <si>
    <t>3.1.1.2 Aumentada la tasa de denuncias de violencia  contra las mujeres incluyendo las niñas.</t>
  </si>
  <si>
    <t>3.1.1.3 Fortalecidas las Instituciones a nivel nacional y local en la implementación de programas para prevenir la violencia contra las mujeres incluyendo las niñas.</t>
  </si>
  <si>
    <t>Promoción y Defensa de los Derechos de la Mujer , OPM y OMM</t>
  </si>
  <si>
    <t>3.1.1.4 Mejorada la cobertura y atención de los servicios ofrecidos a las mujeres.</t>
  </si>
  <si>
    <t xml:space="preserve">Promoción y Defensa de los Derechos de la Mujer </t>
  </si>
  <si>
    <t>3.1.1.5 Sistema de Registro Unico de estadistica sobre violencia de las mujeres y las niñas.</t>
  </si>
  <si>
    <t>3.1.2 Desarrollo de una acción educativa permanente para la prevención de la violencia contra las mujeres que involucren a las escuelas, los centros de formación técnica, las universidades, centros de trabajo, gobiernos locales, ONGs, organizaciones comunitarias y los medios de comunicación en los ámbitos nacional y local.</t>
  </si>
  <si>
    <t xml:space="preserve">3.1.2.1 Ampliados los programas de sensibilización sobre una cultura de paz y el buen trato a nivel nacional dirigido a grupos específicos de mujeres, niñas y adolescentes, hombres, comunicador, educador. </t>
  </si>
  <si>
    <t>Fomento de la igualdad de genero en la educación y capacitación,</t>
  </si>
  <si>
    <t>3.1.2.2. Población sensibilizada e informada sobre la prevención y atención a la violencia contra la mujer e intrafamiliar.</t>
  </si>
  <si>
    <t>3.1.3.  Ejecución de acciones de prevención y atención a la VCM en las provincias con mayor prevalencia o tendencia creciente en los últimos cinco años.</t>
  </si>
  <si>
    <t>3.1.3.1 Fortalecida  la capacidad de protección y atención a las mujeres, sus hijos e hijas, victimas de violencia, mediante el aumento del numero de Casas de Acogida</t>
  </si>
  <si>
    <t>Coordinación de Casas de Acogida</t>
  </si>
  <si>
    <t>3.1.3.2 Fortalecida   la capacidad de prevención y atención de las Oficinas Provinciales y municipales de la Mujer.</t>
  </si>
  <si>
    <t>Coordinación de OPM y OMM</t>
  </si>
  <si>
    <t>3.1.3.3  Reducidos los índices de violencia contra las mujeres a nivel provincial.</t>
  </si>
  <si>
    <t>Promoción y Defensa de los Derechos de la Mujer, Coordinación de OPM y OMM</t>
  </si>
  <si>
    <t>3.1.3.4 Reducidos los casos  de tráfico ilícito y trata de personas.</t>
  </si>
  <si>
    <t>3.1.4 Articular las acciones interinstitucionales, a fin de lograr una respuesta oportuna y efectiva, mediante un esquema nacional de referencia y contra referencia (que por cualquier institución del sistema que entren las mujeres y las niñas, reciban  todos los servicios que amerite el caso).</t>
  </si>
  <si>
    <t xml:space="preserve">3.1.4.1 Articulado los protocolos de atención y el accionar de los actores del CONAPLUVI, en el manejo de los casos en cada jurisdicción </t>
  </si>
  <si>
    <t xml:space="preserve">Promoción y Defensa de los Derechos de la Mujer, </t>
  </si>
  <si>
    <t>3.1.4.2 Evaluado y reformulado el Plan Estratégico de CONAPLUVI.</t>
  </si>
  <si>
    <t>3.1.4.3 Mujeres egresadas de casas de acogida con un nuevo proyecto de vida.</t>
  </si>
  <si>
    <t>Promoción y Defensa de los Derechos de Casas de Acogida</t>
  </si>
  <si>
    <t>3.1.4.4 Actores responsables comprometidos con el sistema de reinsercion social</t>
  </si>
  <si>
    <t>3.1.5. Desarrollo de la capacidad y la calidad de la respuesta institucional para un abordaje integral de la VCM, para  garantizar los derechos  y  el acceso a la justicia de mujeres víctimas.</t>
  </si>
  <si>
    <t>3.1.5.1 Fortalecida la protección y defensa a las mujeres víctimas de violencia y  testigos.</t>
  </si>
  <si>
    <t>3.1.5.2 Garantizados los derechos humanos de las mujeres a través del sistema de administración de justicia.</t>
  </si>
  <si>
    <r>
      <t>3.1.5.3 Mejorada la atención de las mujeres víctimas de violencia a través del fortalecimiento de las capacidades de los servidores públicos del Sistema Nacional de Atención a Victimas</t>
    </r>
    <r>
      <rPr>
        <sz val="11"/>
        <rFont val="Calibri"/>
        <family val="2"/>
        <scheme val="minor"/>
      </rPr>
      <t>.</t>
    </r>
  </si>
  <si>
    <t>Sub-Total Objetivo Estratégico 3</t>
  </si>
  <si>
    <t xml:space="preserve"> EJE ESTRATÉGICO 4 : SEGUIMIENTOS Y MONITOREO DE LOS CONVENIOS Y COMPROMISOS INTERNACIONALES</t>
  </si>
  <si>
    <t>4.1. Promover el cumplimiento de los convenios y compromisos asumidos por la nación.</t>
  </si>
  <si>
    <t xml:space="preserve">4.1.1 Fortalecimiento de los procesos de seguimiento e incidencia en las instituciones  del Estado, corresponsables para el cumplimiento de los convenios y  compromisos Internacionales del país en materia de género. </t>
  </si>
  <si>
    <t>4.1.1.1  implementados  los convenios y acuerdos a los que ha arribado el país</t>
  </si>
  <si>
    <t xml:space="preserve">Relaciones Internacionales </t>
  </si>
  <si>
    <t>4.1.1.2 Informe del nivel de ejecución de los acuerdos y convenios implementados.</t>
  </si>
  <si>
    <t>4.1.2.  Promover el conocimiento de los contenidos de los diferentes convenios y resoluciones de manera que la población en general conozca y aplique las herramientas,</t>
  </si>
  <si>
    <t>4.1.2.1  Ciudadanía apoderada de los derechos o servicios que les asisten producto de los convenios y acuerdos contraídos por la nación.</t>
  </si>
  <si>
    <t>Sub-Total Objetivo Estratégico 4</t>
  </si>
  <si>
    <t>Total Objetivos Estratégicos</t>
  </si>
  <si>
    <t>Unidad Rectora</t>
  </si>
  <si>
    <t>dirección DE coordinación INTERSECTORIAL</t>
  </si>
  <si>
    <t xml:space="preserve">CULTURA CON  IGUALDAD Y EQUIDAD DE género. </t>
  </si>
  <si>
    <t xml:space="preserve"> FORTALECIMIENTO DEL EJERCICIO PLENO DE LOS DERECHOS DE LA MUJER.</t>
  </si>
  <si>
    <t>Coordinación Intersectorial para el Seguimiento de políticas  en Igualdad de Género</t>
  </si>
  <si>
    <t>Articulación de la politica de género con la sociedad civil y gobiernos locales</t>
  </si>
  <si>
    <t>Creacion y fortalecimiento  de la Comision Permanente de Genero en la Sala Capitular de los Ayuntamientos  de  las provincias de Santiago, San Pedro de Macoris, La Vega, Puerto Plata, Samana, Montecristi, Pedernales y Bahoruco</t>
  </si>
  <si>
    <t>Articulacion con los Gobiernos locales para promover la creacion y fortalecimiento  de la Comision Permanente de Genero en la Sala Capitular de los Ayunamientos e  incorporacion del enfoque de igualdad de genero en los  planes, programas y proyectos territoriales.</t>
  </si>
  <si>
    <r>
      <t xml:space="preserve"> </t>
    </r>
    <r>
      <rPr>
        <sz val="12"/>
        <rFont val="Times New Roman"/>
        <family val="1"/>
      </rPr>
      <t>Municipios intervenidos</t>
    </r>
  </si>
  <si>
    <t>Informe</t>
  </si>
  <si>
    <t xml:space="preserve">41 municipios </t>
  </si>
  <si>
    <t>9-9-1 4- 41-. 12</t>
  </si>
  <si>
    <t xml:space="preserve">Realizar reuniones de coordinacion (  10 (diez) reuniones)  con las autoridades municipales para programar  (coordinar ) talleres de socialización de la Propuesta de Reglamento de  la Ley 176-07,  y promover la creación de la Comisión Género en la Sala Capitular.  Diez  reuniones (10) </t>
  </si>
  <si>
    <t>Viaticos Encargada</t>
  </si>
  <si>
    <t>Viaticos Chofer</t>
  </si>
  <si>
    <t>Peaje</t>
  </si>
  <si>
    <t>Realizar reuniones de coordinacion  para promover el fortalecimiento de las Oficinas de género en 10 ayuntamientos. San Juan de la Maguana, Peralta, San Ignacio de Sabaneta, Boca Chica, Estebania, Esperanza, Santa Cruz de Mao, Guaimate, Romana y Sabana Grande de Boya</t>
  </si>
  <si>
    <t xml:space="preserve"> Combustible (galones ) </t>
  </si>
  <si>
    <t xml:space="preserve">Peaje </t>
  </si>
  <si>
    <t xml:space="preserve">Viaticos (Tecnica)  </t>
  </si>
  <si>
    <t xml:space="preserve">Viaticos (Chofer)  </t>
  </si>
  <si>
    <t>Realizar  un encuentro de coordinación y capacitación con las encargadas  de las oficinas de género de los gobiernos locales del Distrito Nacional, Provincia Santo Domingo, San Pedro de Macoris y San Cristobal (25 participantes)</t>
  </si>
  <si>
    <t>Alimentos y bebidas</t>
  </si>
  <si>
    <t>Combustible (galones)</t>
  </si>
  <si>
    <t>Encuentros Regionales (3) con las Directoras y Subdirectoras  de los Distritos Municipales para promover las politicas de genero establecidas en la Ley 176-07 ( 30 participantes)</t>
  </si>
  <si>
    <t xml:space="preserve">Combustible (galones ) </t>
  </si>
  <si>
    <t xml:space="preserve">Viaticos (Encargada)  </t>
  </si>
  <si>
    <t>Alimentos y Bebidas</t>
  </si>
  <si>
    <t xml:space="preserve"> Coordinar con la dirección de Educacion un curso de capacitación en género para los 20 vicealcaldes de los municipios de : San Juan,Sabana de la Mar, Sabana Grande de Boya, Guaymate,Sosua,Peralta,Banica,San Antonio de Guerra, Higuey, Esperanza,Cotui,Salcedo, Polo, Estebania, Cayetano Germosen, Matanza, Tenares, Yaguate, Restauración y  Las Salinas. 12 talleres en tres meses, 3 facilitadores</t>
  </si>
  <si>
    <t>Facilitadores</t>
  </si>
  <si>
    <t>Asistencia Técnica  y Abogacia para el tema de la reforma a la Ley 176-07</t>
  </si>
  <si>
    <t>Dos (2)  encuentro consultas con actores claves y de rectoria del tema Reforma Municipal. (30 participantes)</t>
  </si>
  <si>
    <t>1-1Realizar reuniones de  socialización de la Propuesta de Reglamento a la Ley 176-07 elaborada por el Ministerio de la Mujer para la aplicación de las políticas de género en los gobiernos locales de 8 provincias : Santiago,  Prov. Independencia,  Montecristi,Puerto Plata, San Pedro de Macoris, Samana, La Romana , Pedernales y Bahoruco</t>
  </si>
  <si>
    <t xml:space="preserve">Combustible, Galon </t>
  </si>
  <si>
    <t>Tecnicos (viáticos)</t>
  </si>
  <si>
    <t>Chofer (viáticos)</t>
  </si>
  <si>
    <t>Representacion del Ministerio en la Mesa de Desarrollo Local</t>
  </si>
  <si>
    <t>1-2 Representacion del Ministerio de la Mujer ante la  comisión  Nacional de Emergencias.</t>
  </si>
  <si>
    <t xml:space="preserve">Participacion en  las reuniones ordinarias de la comisión  Nacional y el Comité Tecnico. </t>
  </si>
  <si>
    <t>Representacion del Ministerio de la Mujer en el Equipo Consultivo de Proteccion, género y Edad de la C.N.E</t>
  </si>
  <si>
    <t xml:space="preserve"> Representacion del Ministerio de la Mujer ante la  comisión  Nacional de Emergencias.</t>
  </si>
  <si>
    <t>DIRECCION DE COORDINACION INTERSECTORIAL</t>
  </si>
  <si>
    <t xml:space="preserve">CULTURA CON  IGUALDAD Y EQUIDAD ENTRE HOMBRES Y MUJERES. </t>
  </si>
  <si>
    <t>Coordinación Intersectorial para el Seguimiento de Politicas  en igualdad de genero</t>
  </si>
  <si>
    <t xml:space="preserve">Inclusion del Enfoque de Genero en la Agenda Legislativa </t>
  </si>
  <si>
    <t xml:space="preserve"> Producto</t>
  </si>
  <si>
    <r>
      <rPr>
        <b/>
        <sz val="11"/>
        <rFont val="Times New Roman"/>
        <family val="1"/>
      </rPr>
      <t xml:space="preserve">Asistencia tecnica  en la agenda legislativa para promover la incorporacion del enfoque de igualdad y equidad de género  en el marco Juridico Nacional y  legislativo </t>
    </r>
    <r>
      <rPr>
        <sz val="11"/>
        <rFont val="Times New Roman"/>
        <family val="1"/>
      </rPr>
      <t xml:space="preserve">  </t>
    </r>
    <r>
      <rPr>
        <sz val="11"/>
        <color theme="1"/>
        <rFont val="Times New Roman"/>
        <family val="1"/>
      </rPr>
      <t xml:space="preserve">. </t>
    </r>
  </si>
  <si>
    <r>
      <rPr>
        <b/>
        <sz val="11"/>
        <rFont val="Times New Roman"/>
        <family val="1"/>
      </rPr>
      <t xml:space="preserve">Articular con los actores relevantes del poder legislativo  para promover la incorporacion del enfoque de equidad e igualdad de genero en los Proyectos de  leyes, normas, reglamentos y decretos </t>
    </r>
    <r>
      <rPr>
        <sz val="11"/>
        <color theme="1"/>
        <rFont val="Times New Roman"/>
        <family val="1"/>
      </rPr>
      <t xml:space="preserve">. </t>
    </r>
  </si>
  <si>
    <r>
      <rPr>
        <sz val="11"/>
        <rFont val="Times New Roman"/>
        <family val="1"/>
      </rPr>
      <t xml:space="preserve">Intervenciones </t>
    </r>
    <r>
      <rPr>
        <sz val="11"/>
        <color rgb="FFFF0000"/>
        <rFont val="Times New Roman"/>
        <family val="1"/>
      </rPr>
      <t xml:space="preserve">                                </t>
    </r>
    <r>
      <rPr>
        <sz val="11"/>
        <color theme="1"/>
        <rFont val="Times New Roman"/>
        <family val="1"/>
      </rPr>
      <t xml:space="preserve"> para la revisión del marco jurídico nacional.</t>
    </r>
  </si>
  <si>
    <t>Informes de seguimiento</t>
  </si>
  <si>
    <t xml:space="preserve"> </t>
  </si>
  <si>
    <t xml:space="preserve">Encuentro con la Comision Bicameral del congreso, y la Mesa Tecnica sobre Propuesta de Ley de Partidos Politicos , para analizar el punto de vista de las  propuestas realizada por el Ministerio (un encuentro con 25 personas)  1 encuentro </t>
  </si>
  <si>
    <r>
      <rPr>
        <sz val="12"/>
        <color theme="1"/>
        <rFont val="Times New Roman"/>
        <family val="1"/>
      </rPr>
      <t xml:space="preserve">Realizar </t>
    </r>
    <r>
      <rPr>
        <b/>
        <sz val="12"/>
        <color rgb="FFFF0000"/>
        <rFont val="Times New Roman"/>
        <family val="1"/>
      </rPr>
      <t xml:space="preserve"> </t>
    </r>
    <r>
      <rPr>
        <sz val="12"/>
        <rFont val="Times New Roman"/>
        <family val="1"/>
      </rPr>
      <t xml:space="preserve">Visitas al Congreso en Vistas Publicas  y  Actividadaes Organizadas por el Congreso Seguimientos a la prupuestas de los  proyecto de Leyes .( 15 visitas ) </t>
    </r>
  </si>
  <si>
    <t xml:space="preserve">Realizar encuentro con las Mujeres de los Partidos Politicos para socializar   los temas de propuestas  a los Proyecto de reforma Electoral y proyecto de Ley de Partidos Politicos realizadas por el Ministerio de la Mujer . (1 encuentro) 50 personas </t>
  </si>
  <si>
    <t>Realizar  Encuentro con la Comision Bicameral del congreso, y la Mesa Tecnica sobre Propuesta de Ley de Partidos y agrupaciones  Politicas , para analizar el punto de vista de las  propuestas realizada por el Ministerio (un encueetro con 25 personas)</t>
  </si>
  <si>
    <t xml:space="preserve">Refrigerio  </t>
  </si>
  <si>
    <t xml:space="preserve"> Realizar  reuniones de articulacion  con los actores municipales relevantes para la creacion de mesas de trabajo  para la elaboracion de propuestas de reformas para la Ley 176-07  del Distrito Nacional y los Municipios  (5 reuniones de trabajo con unas 30 personas)</t>
  </si>
  <si>
    <r>
      <t>Realizar reuniones de</t>
    </r>
    <r>
      <rPr>
        <sz val="12"/>
        <color rgb="FFFF0000"/>
        <rFont val="Times New Roman"/>
        <family val="1"/>
      </rPr>
      <t xml:space="preserve"> </t>
    </r>
    <r>
      <rPr>
        <sz val="12"/>
        <rFont val="Times New Roman"/>
        <family val="1"/>
      </rPr>
      <t xml:space="preserve">Seguimiento al proceso de modificacion y reestructuracion de la ley No.41-08 sobre Funcion Publica , para integrar una propuesta de inclusión de la perspectiva de genero a la misma.Reuniones con la Comision del M Mujer para socializar contenidos propuesto. (20 personas) 2 encuentros </t>
    </r>
  </si>
  <si>
    <t xml:space="preserve">Realizar encuentros   de  socializacion y seguimiento con los actores relevantes de la mesa tecnica de seguridad social sobre  la elaboracion de las propuestas realizadas por el Ministerio de la Mujer   para  promover la modificacion a la ley 87-01  de Seguridad Social (2 encuentros) 20 personas </t>
  </si>
  <si>
    <t>Realizar un Taller  Nacional  de dos (2) días para la sensibilizacion sobre  la producción Legislativa con incorporacion del Enfoque de Género, dirigido a la comisión de género del congreso, comisiones responsables de proyectos de ley en proceso de conocimiento, responsables de las áreas de consultorías jurídicas de las instituciones gubernamentales y privadas, etc. (60 personas)</t>
  </si>
  <si>
    <t xml:space="preserve"> Contratar facilitador/a  especialista en el área</t>
  </si>
  <si>
    <t>04</t>
  </si>
  <si>
    <t>Salon Hotel</t>
  </si>
  <si>
    <t>INCLUIDO</t>
  </si>
  <si>
    <t xml:space="preserve">Refrigerios
</t>
  </si>
  <si>
    <t>Almuerzos</t>
  </si>
  <si>
    <t xml:space="preserve">Elaborar guía metodológica sobre el procedimiento para incorporar el enfoque de igualdad de género en el ámbito legislativo. dirigido  a legisladoras,  legisladores y consultores jurídicos de las instituciones gubernamentales y privadas,  </t>
  </si>
  <si>
    <t xml:space="preserve">Contratación de una consultoria </t>
  </si>
  <si>
    <t xml:space="preserve">Diseño, Impresión y publicación de la guia  </t>
  </si>
  <si>
    <t>0 2</t>
  </si>
  <si>
    <r>
      <t>Realizar taller de Capacitacion  dirijido a a actores relevantes de los Poderes Legislativo</t>
    </r>
    <r>
      <rPr>
        <sz val="12"/>
        <color rgb="FFFF0000"/>
        <rFont val="Times New Roman"/>
        <family val="1"/>
      </rPr>
      <t xml:space="preserve"> </t>
    </r>
    <r>
      <rPr>
        <sz val="12"/>
        <rFont val="Times New Roman"/>
        <family val="1"/>
      </rPr>
      <t xml:space="preserve">  y jurídico sobre el manejo de la guía metodología para incorporar el enfoque de género en las leyes y normativas nacionales (1 taller para 35)</t>
    </r>
  </si>
  <si>
    <t>Refrigerios  y almuerzo</t>
  </si>
  <si>
    <t>Elaborar una relación de los proyectos de ley, decreto, reglamento, etc. depositados en el congreso, que incluya el proceso en que se encuentra cada uno de ellos. (instalacion de sistema automatizado)</t>
  </si>
  <si>
    <t>Compra sistema</t>
  </si>
  <si>
    <t>Instalacion del sistema</t>
  </si>
  <si>
    <t>0 5</t>
  </si>
  <si>
    <t>mantenimiento. Sistema</t>
  </si>
  <si>
    <t>Realizar  Reuniones con las comisiones del Congreso responsables de la presentación y revisión de los anteproyectos de ley, reglamentos, decretos,   para incidir en que en la redacción de los mismos se integre los principios de igualdad y equidad de género.</t>
  </si>
  <si>
    <t xml:space="preserve">Socializar informaciones actuales de las reformas legislativas del congreso con Mesas de trabajo de la sociedad civil.(1 encuentro). 30 personas </t>
  </si>
  <si>
    <t xml:space="preserve">Reunión con abogadas litigantes del Ministerio de la Mujer para discutir y trabajar el anteproyectos  de ley que crea el Sistema Integral de Violencia Contra la Mujer. (50 persoanas ) i1 encuentro </t>
  </si>
  <si>
    <t>Articular actividades conjunta con Sociedad Civil para observar el Proyecto de Ley sobre Igualdad y no Discriminacion. 1 encuentro (20 personas)</t>
  </si>
  <si>
    <t xml:space="preserve">Realizar Mapeo Interictitucional sobre Proyectos de leyes, para trabajar conjuntos propuestas y observaciones con enfoque de perspectivas de Genero  </t>
  </si>
  <si>
    <t xml:space="preserve">combustibles </t>
  </si>
  <si>
    <t xml:space="preserve">Crear Mesa de trabajo para elaboral un reglamento para la Ley del Ministerio de la Mujer (10 personas) 12  encuentros </t>
  </si>
  <si>
    <t xml:space="preserve">Dar seguimiento e ir a vistas publica en eL Congreso sobre el Proyecto de Reforma a la Ley de Trabajo Domesticos Remunerado y Convenio 189 de OIT  </t>
  </si>
  <si>
    <t xml:space="preserve">Combustibles </t>
  </si>
  <si>
    <t xml:space="preserve">Realizar encuentro con las OPM para socializar las reformas de los proyectos de leyes que el Ministerio de la Mujer a influido en las perspectivas de genero. (1 encuentro) 60 personas </t>
  </si>
  <si>
    <t xml:space="preserve">Gestion de la Transversalidad de la Perspectiva de Género </t>
  </si>
  <si>
    <t>Asistencia técnica a instituciones públicas y privadas para la transversalización del enfoque de igualdad y equidad de género en las políticas públicas que se ejecutan en el Estado dominicano.</t>
  </si>
  <si>
    <t>Ampliación de la incidencia y cobertura  territorial del Ministerio de la Mujer, en el diseño y ejecución de políticas públicas de género a través del desarrollo de programas de fortalecimiento de los diferentes mecanismos de articulación.</t>
  </si>
  <si>
    <t>Instituciones a.</t>
  </si>
  <si>
    <t xml:space="preserve">Informes </t>
  </si>
  <si>
    <t>Realizar reuniones de coordinación para definir agenda de trabajo con las instituciones que tienen instaladas las Oficinas de Equidad de Género y Desarrollo, para buscar los consensos en torno a las líneas de acción, lineamientos de género y/o programas de género afirmativos en el marco del Plan Nacional de Igualdad y Equidad de Género -PLANEG II-.  Cuarenta (40)  reuniones,  con  participantes de uno (1) a ocho (8).</t>
  </si>
  <si>
    <t>Combustible(galón)</t>
  </si>
  <si>
    <r>
      <t xml:space="preserve">Coordinar y ejecutar reuniones semestrales de evaluación entre las representantes de los mecanismos de género de cada institución. </t>
    </r>
    <r>
      <rPr>
        <sz val="12"/>
        <color rgb="FFFF0000"/>
        <rFont val="Times New Roman"/>
        <family val="1"/>
      </rPr>
      <t xml:space="preserve"> </t>
    </r>
    <r>
      <rPr>
        <sz val="12"/>
        <color theme="1"/>
        <rFont val="Times New Roman"/>
        <family val="1"/>
      </rPr>
      <t xml:space="preserve">Dos (2) reuniones, Cuarenta (40 ) Participantes </t>
    </r>
  </si>
  <si>
    <t>Combustible(Galón)</t>
  </si>
  <si>
    <t xml:space="preserve">Almuerzo( racion) </t>
  </si>
  <si>
    <t xml:space="preserve">Refrigerios( racion )  </t>
  </si>
  <si>
    <t>200.00</t>
  </si>
  <si>
    <t>8,000.00</t>
  </si>
  <si>
    <t xml:space="preserve">Realizar talleres  de Capacitación con el  personal  nuevo que se integra a las Oficinas de Equidad de Género y Desarrollo -OEGD- para fortalecer sus capacidades técnicas y operativas. Contratacion de facilitacion ,  tres (3) talleres </t>
  </si>
  <si>
    <t>Servicios de               Capacitacion</t>
  </si>
  <si>
    <t>Combustible (galon)</t>
  </si>
  <si>
    <t xml:space="preserve">Participar en las  reuniones  de coordinacion  de las acciones del Programa CULTIVANDO AGUA BUENA,  para producir planteamientos  y acciones técnico metodológicas de la integración progresiva de la perspectiva de género en la planificación, ejecución y evaluación. diez (10) reuniones </t>
  </si>
  <si>
    <t xml:space="preserve">Documentos y textos de consulta . </t>
  </si>
  <si>
    <t>0 3</t>
  </si>
  <si>
    <t xml:space="preserve">Combustible(galones) </t>
  </si>
  <si>
    <t>Participar en mecanismo coordinador (Comisión Mixta) para la Transversalidad de Género en la Estrategia Nacional de Desarrollo -END- (24) reuniones por año.</t>
  </si>
  <si>
    <t xml:space="preserve">Laptop </t>
  </si>
  <si>
    <t>60,000.00</t>
  </si>
  <si>
    <t xml:space="preserve">Realizar talleres  de Sensibilización en Género  al equipo líder  de las Instituciones Piloto de proceso de transversalidad de género en la Aplicación de la END/2030.  Contratacion de (3)  facilitadoras/res x tres (3)  talleres x ocho (8) horas. C/U   </t>
  </si>
  <si>
    <t>Viaticos (coordinador )</t>
  </si>
  <si>
    <t xml:space="preserve">Realizar talleres  de Sensibilización en Género  al personal directivo y de las áreas sustantivas  de las Instituciones Piloto en el  proceso de transversalidad de género en la Aplicación de la END/2030.  Contratacion de (5)  facilitadoras/res.  (60 talleres)  de 8 horas C/U 12 instituciones  5 talleres por institucion, 25 participantes  </t>
  </si>
  <si>
    <t>Participar en las reuniones  del Grupo Técnico Interinstitucional (GTI), organismo coordinador de la Convención de las Naciones Unidas de Lucha Contra la Desertificación -UNCCD-, para producir planteamientos y acciones técnico metodológicas de la integración progresiva de la perspectiva de género en la planificación, ejecución y evaluación de los compromisos del país ante la Convención. Diez(10) reuniones</t>
  </si>
  <si>
    <t>Facilitadora en género en los casos que sea requerido por la Dirección de Educación en género o por las Oficina de Equidad de Género y Desarrollo OEGD (15 facilitaciones x año)</t>
  </si>
  <si>
    <t>7,875.00</t>
  </si>
  <si>
    <t>Elaboración y  revisión de documentos conceptuales y técnicos sobre diferentes temas. (10 documentos)</t>
  </si>
  <si>
    <t>Representar al Ministerio de la Mujer en eventos organizados por otras instituciones (12eventos)</t>
  </si>
  <si>
    <t xml:space="preserve">TOTAL </t>
  </si>
  <si>
    <t xml:space="preserve">CULTURA CON  IGUALDAD Y EQUIDAD ENTRE MUJERES  Y HOMBRES. </t>
  </si>
  <si>
    <r>
      <rPr>
        <sz val="12"/>
        <rFont val="Times New Roman"/>
        <family val="1"/>
      </rPr>
      <t xml:space="preserve">Asistencia  Tecnica a las organizaciones de la sociedad civil,  gremios profesionales y academias  para incorporar el enfoque de  </t>
    </r>
    <r>
      <rPr>
        <sz val="12"/>
        <color theme="1"/>
        <rFont val="Times New Roman"/>
        <family val="1"/>
      </rPr>
      <t>igualdad y equidad  de género en sus politicas, planes, programas  y proyectos.</t>
    </r>
  </si>
  <si>
    <t>Establecer coordinacion   con las organizaciones de la sociedad civil, academias y gremios profesionales para generar alianzas en  la creacion de mecanismos de género que promuevan  la igualdad  y equidad entre hombres y mujeres.</t>
  </si>
  <si>
    <t>Alianzas</t>
  </si>
  <si>
    <r>
      <t>1. Participa</t>
    </r>
    <r>
      <rPr>
        <sz val="12"/>
        <color theme="1"/>
        <rFont val="Times New Roman"/>
        <family val="1"/>
      </rPr>
      <t>cion en eventos en representacion institucional en 15 organizaciones de la sociedad civil y academias</t>
    </r>
  </si>
  <si>
    <t>Combustible (gls)</t>
  </si>
  <si>
    <t>2. Realizar  dos  firmas de convenio con dos (2)universidades nacionales para avanzar en el proceso  hacia la transversalidad de la iguadad de género 10 personas</t>
  </si>
  <si>
    <t xml:space="preserve">Carpetas </t>
  </si>
  <si>
    <t>Refrigerios</t>
  </si>
  <si>
    <t>3- Realizar seis (6)  talleres sobre transversalidad de la igualdad de género, dirigidos al personal de  seis (6)  organizaciones de la sociedad civil.  Treinta (30) participantes/taller</t>
  </si>
  <si>
    <t xml:space="preserve">Facilitacion </t>
  </si>
  <si>
    <t>Viaticos Tecnicos</t>
  </si>
  <si>
    <t>4- tres (3) conferencias sobre acceso a la justicia y género,  dirigidas a 150 estudiantes en la Universidad Autónoma de Santo Domingo (UASD) y la Universidad de la Tercera Edad.</t>
  </si>
  <si>
    <t>5- Realizar dos conversatorios para la creación de la Red para el Acceso a la Justicia y Prevención de Violencia contra las Mujeres en el marco de la Conferencia Creando Puentes de Género y Prevención de Violencia interamiliar  (80 participantes) en la UASD.</t>
  </si>
  <si>
    <t>6- Particiapar en 12 reuniones ordinarias de la Mesa Nacional de Seguridad, Ciudadania y Género</t>
  </si>
  <si>
    <t xml:space="preserve">7- Realización de 8 reuniones para instalación de las Mesas Locales de Seguridad, Ciudadanía y Género en cuatro municipios ( 50 participantes). </t>
  </si>
  <si>
    <t xml:space="preserve">Participar  en un  evento sobre género y violencia contra las mujeres en la ciudad de Nueva York </t>
  </si>
  <si>
    <t xml:space="preserve">Viáticos </t>
  </si>
  <si>
    <t xml:space="preserve">Boleto Aereo  </t>
  </si>
  <si>
    <t>Realizar un Encuentro de Coordinación y Articulación con organizaciones de la Sociedad Civil con 60 participantes</t>
  </si>
  <si>
    <t xml:space="preserve">Refrigerios                        </t>
  </si>
  <si>
    <t xml:space="preserve">Viáticos (encargada)     </t>
  </si>
  <si>
    <t xml:space="preserve">Viáticos (Chofer)     </t>
  </si>
  <si>
    <t>Carpeta</t>
  </si>
  <si>
    <t xml:space="preserve">8- Realizar un seminario internacionales sobre la Conferencia Creando Puentes de Género y Prevención de Violencia Intrafamiliar. 100  participantes. </t>
  </si>
  <si>
    <t xml:space="preserve">Boleto Aereo    </t>
  </si>
  <si>
    <t>Honorarios</t>
  </si>
  <si>
    <t>Viaticos</t>
  </si>
  <si>
    <t>9- Realizar representación institucional en 15  espacios públicos y privados por mandato del Despacho y de la Dirección.</t>
  </si>
  <si>
    <t xml:space="preserve">IGUALDAD DE DERECHOS Y OPORTUNIDADES. </t>
  </si>
  <si>
    <t>FORTALECIMIENTO DEL EJERCICIO PLENO DE LOS DERECHOS DE LA MUJER.</t>
  </si>
  <si>
    <t>1. Posicionamiento pais ante la Comunidad y los Organismos  Internacionales que promocionan la igualdad y la equidad de genero.</t>
  </si>
  <si>
    <t>Gestion, organizacion y preparacion de la participacion del Ministerio de la Mujer en los espacios y mecanismos de debates  internacionales dirigidos a lograr la igualdad  y equidad de género.</t>
  </si>
  <si>
    <t xml:space="preserve">Actas de Reunion </t>
  </si>
  <si>
    <t>Documentacion de los  resultados de las reuniones</t>
  </si>
  <si>
    <t>1.1 Participar en la 62 Sesion de la Comision de la Condicion Juridica de la Mujer (CSW), a llevarse a cabo en la Sede de la ONU en New York.  Participacion de la Ministra y dos acompañantes. 2 semanas</t>
  </si>
  <si>
    <t>Pasajes (Ministra)</t>
  </si>
  <si>
    <t>Pasajes (acompañantes)</t>
  </si>
  <si>
    <t>Viáticos (Ministra)</t>
  </si>
  <si>
    <t>Viáticos (Acompañates)</t>
  </si>
  <si>
    <t>1.2 Participar en la reunion de seguimiento a la implementación de la Convencion Belem do Para (MESECVI) y en la reunión de la Comision Interamericana de Mujeres. Participación de la Ministra y dos acompañantes. 3dias</t>
  </si>
  <si>
    <t>1.3 Participar en la presentacion del VIII INFORME CEDAW. Participación de la Ministra y tres (3) acompañantes 5 dias</t>
  </si>
  <si>
    <t>1.4  Participar en las reuniones de la Mesa Directiva de la Conferencia sobre la Mujer de America Latina y el Caribe. Participacion de la Ministra y dos (2) acompañantes, (2) dos reuniones por año. c/reunion 3 dias</t>
  </si>
  <si>
    <t>1.5  Participar en la reunion de seguimiento a la Implementacion de los Objetivos de Desarrorro Sostenible, ODS, de la ONU. Participación de la Ministra y dos (2) acompañantes. 3 dias</t>
  </si>
  <si>
    <t>1.6  Participar en las reuniones de las Mesas para el grupo de Adelanto de la Mujer de la CELAC y en las reuniones de los grupos de la CELAC que tienen agenda coordinada con esta. Participacion de la Ministra y dos (2) acompañantes. 2 dias</t>
  </si>
  <si>
    <t>1.7 Convocar dos reuniones presenciales con las Ministras del COMMCA a fin de la implementacion del PLAN DE TRABAJO de la PRESIDENCIA PROTEMPORE ENERO- JUNIO 2018, que sustentara el Mmujer como parte del SICA. 2 dias</t>
  </si>
  <si>
    <t>Salones + refrigerios para dos días hotel Crown Plaza</t>
  </si>
  <si>
    <t>Renta de Equipo de Sonidos</t>
  </si>
  <si>
    <t xml:space="preserve">Boletos aéreos  </t>
  </si>
  <si>
    <t xml:space="preserve">Viaticos Internacionales </t>
  </si>
  <si>
    <t>Bajante</t>
  </si>
  <si>
    <t xml:space="preserve">Diseño de Impresión de Material de Apoyo </t>
  </si>
  <si>
    <t>Memoria USB</t>
  </si>
  <si>
    <t xml:space="preserve">2. Promocion de los instrumentos, los acuerdos y convenios de los Organismos Internacionales </t>
  </si>
  <si>
    <t xml:space="preserve">Presentacion y difusion a las diferentes Instituciones del Estado de los distintos acuerdos y convenios para promover su implementacion.  Dirigidos al logro de la igualdad y equidad de genero en las Instituciones del Estado Dominicano. </t>
  </si>
  <si>
    <t xml:space="preserve">Evento </t>
  </si>
  <si>
    <t>Listado de participantes  Instituciones en eventos</t>
  </si>
  <si>
    <t xml:space="preserve">2.1 Coordinar la elaboración de evento para promover la implementacion de la CEDAW y recopilacion de informaciones para la redacción del  VIII Informe del país para la CEDAW, articulando con las diferentes areas internas y externas al ministerio,para recopilar, sistematizar y analizar las informaciones relacionadas a la elaboracion del informe pais. Cien (100) participantes. </t>
  </si>
  <si>
    <t>Renta de Equipo de Sonido</t>
  </si>
  <si>
    <t xml:space="preserve">boleto aereo </t>
  </si>
  <si>
    <t>Viaticos Conferencista</t>
  </si>
  <si>
    <t xml:space="preserve">Impresión de Invitacion </t>
  </si>
  <si>
    <t>Combustible (Galon)</t>
  </si>
  <si>
    <t>Material gastable (Libretas, hojas, tinta)</t>
  </si>
  <si>
    <t>2.3 Realizar un Seminario Internacional sobre la promocion de una cultura de paz y respeto a los derechos humanos de las mujeres</t>
  </si>
  <si>
    <t xml:space="preserve">Boletos aéreos para personas </t>
  </si>
  <si>
    <t xml:space="preserve">Alojamiento </t>
  </si>
  <si>
    <t xml:space="preserve">Viaticos  </t>
  </si>
  <si>
    <t>Bajante, equipos de comunicaciones</t>
  </si>
  <si>
    <t>Material imagen de la reunion</t>
  </si>
  <si>
    <t>Material impreso publicaciones</t>
  </si>
  <si>
    <t>3. Informes pais sobre el nivel de implementacion de los convenios, acuerdos y compromisos internacionales contraídos por el país en materia de genero.</t>
  </si>
  <si>
    <t>Recoleccion y articulacion de datos  para la elaboracion  informes de seguimiento de los acuerdos internacionales suscritos por el Estado Dominicano sobre los derechos de las mujeres.</t>
  </si>
  <si>
    <t>Documentos, acuerdos, Actas de Reunion, Consensos, Convenios</t>
  </si>
  <si>
    <r>
      <t xml:space="preserve">3.1  Elaborar el informe pais sobre los avances y desafios que presenta el pais con el </t>
    </r>
    <r>
      <rPr>
        <b/>
        <sz val="12"/>
        <color theme="1"/>
        <rFont val="Times New Roman"/>
        <family val="1"/>
      </rPr>
      <t>tema central "El Empoderamiento de la mujer rural"</t>
    </r>
    <r>
      <rPr>
        <sz val="12"/>
        <color theme="1"/>
        <rFont val="Times New Roman"/>
        <family val="1"/>
      </rPr>
      <t xml:space="preserve"> de la convocatoria del Sexagésimo segundo período de sesiones de la Comisión de la Condición Jurídica y Social de la Mujer (CSW),  realizando reuniones de articulación con las diferentes areas internas y externas al Ministerio, para recopilar, sistematizar y analizar las informaciones relacionadas al tema agendado  y elaborar el informe pais. Tres (3) reuniones de diez (10) participantes</t>
    </r>
  </si>
  <si>
    <t>Materal impreso</t>
  </si>
  <si>
    <t>3.2  Coordinar la elaboración  el Informe del país sobre los avances y desafios sobre la implementacion de la Convención Belem Do Para para el País, articulando con las diferentes areas internas y externas al ministerio, para recopilar, sistematizar y analizar las informaciones relacionadas al tema agendado, elaborar el informe país. Cinco (5) reuniones de  Diez (10) participantes</t>
  </si>
  <si>
    <t>3.4  Coordinar la presentacion del VIII Informe del país para la CEDAW, articulando con las diferentes areas internas del Ministerio, para recopilar, sistematizar y analizar las informaciones y elaborar el informe país. cinco (5) reuniones de Diez (10) participantes.</t>
  </si>
  <si>
    <t>3.5  Coordinar y elaborar el informe de seguimiento a la implementacion de los Objetivos de Desarrorro Sostenible (ODS), estableciendo el nivel de implementacion de la agenda 2030 en el pais, articulando con las diferentes areas internas y externas al ministerio, para recopilar, sistematizar y analizar las informaciones relacionadas al tema agendado. Cuatro (4) Reuniones  de  diez (10) participantes.</t>
  </si>
  <si>
    <t>3.6  Coordinar la elaboración  del informe CEDAW con el MIREX, y la Comision Interinstitucional de los Derechos Humanos; de los diferentes temas de Derechos Humanos de las mujeres y niñas, realizando reuniones de articulación con las diferentes areas internas y externas al ministerio, para recopilar, sistematizar y analizar las informaciones relacionadas al tema agendado  y elaborar el informe pais. Dos (2) reuniones de Veinte (20) participantes</t>
  </si>
  <si>
    <t>4.  Personal del Ministerio de la Mujer empoderada de los conocimientos sobre los derechos humanos de las mujeres y transversalizacion de genero y de los servicios que les asisten producto de los convenios y acuerdos contraídos por la nación y relaciones con los Organismos Internacionales.</t>
  </si>
  <si>
    <t>Capacitación y formación  en materia de genero y Derechos de la mujer, en el exterior  del personal tecnico, a nivel gerencial y medio  del MMujer.</t>
  </si>
  <si>
    <t>Personas capacitadas</t>
  </si>
  <si>
    <t xml:space="preserve">Listado de participación, documentos </t>
  </si>
  <si>
    <t>4.1  Coordinar la participacion del personal de MMujer en  reuniones, cursos, talleres y seminarios que en coordinacion con los organismos internacionales.</t>
  </si>
  <si>
    <t xml:space="preserve">Pasajes </t>
  </si>
  <si>
    <t>Viaticos Internacionales.</t>
  </si>
  <si>
    <t xml:space="preserve">Matriculacion </t>
  </si>
  <si>
    <t xml:space="preserve">DIRECCION DE EDUCACION EN GENERO </t>
  </si>
  <si>
    <t xml:space="preserve">EDUCACION DE CALIDAD PARA TODOS Y TODAS </t>
  </si>
  <si>
    <t>Fomento de la Capacitación en Género</t>
  </si>
  <si>
    <t xml:space="preserve">Capacitación sobre enfoque de igualdad y equidad de género a docentes de educación inicial y media.  </t>
  </si>
  <si>
    <t xml:space="preserve">Coordinación interinstitucional para desarrolar un Plan Nacional de Capacitacion con perspectiva de género en el sector educativo dirigida a los docentes de educación inicial y media.   </t>
  </si>
  <si>
    <t>Programas Validados</t>
  </si>
  <si>
    <t>Informes de Resultados</t>
  </si>
  <si>
    <t xml:space="preserve">Productos y sus  Atributos </t>
  </si>
  <si>
    <t>Realizar reuniones de coordinación  entre el Ministerio de Educación y el Ministerio de la Mujer para la elaboración y firma de un acuerdo para la implementación del Plan de Capacitación con Perspectiva de Género. 4 reuniones. 10 participantes</t>
  </si>
  <si>
    <t>Socialización del acuerdo. 50 participantes.</t>
  </si>
  <si>
    <t>Realizar Seminario “Educando en Igualdad” dirigido a maestras y maestros del sector educativo inicial y superior. 100 personas. 2 días. 7 horas cada día. 6 panelistas cada día (12 en total) a realizarse en un Hotel.</t>
  </si>
  <si>
    <t>Impresión de Brochour</t>
  </si>
  <si>
    <t>Contrataciones Panelistas</t>
  </si>
  <si>
    <t>Conferencista</t>
  </si>
  <si>
    <t>Alojamiento</t>
  </si>
  <si>
    <t xml:space="preserve">Bajante </t>
  </si>
  <si>
    <t>Viaticos Conferencista Principal</t>
  </si>
  <si>
    <t>Boleto Aereo (Procedencia)</t>
  </si>
  <si>
    <t>USB</t>
  </si>
  <si>
    <r>
      <rPr>
        <sz val="12"/>
        <rFont val="Times New Roman"/>
        <family val="1"/>
      </rPr>
      <t>Realizar</t>
    </r>
    <r>
      <rPr>
        <sz val="12"/>
        <color rgb="FFFF0000"/>
        <rFont val="Times New Roman"/>
        <family val="1"/>
      </rPr>
      <t xml:space="preserve"> </t>
    </r>
    <r>
      <rPr>
        <sz val="12"/>
        <color theme="1"/>
        <rFont val="Times New Roman"/>
        <family val="1"/>
      </rPr>
      <t>Taller para profesores de Dinámicas Antidiscriminación. A nivel regional. 4 regiones. 25 personas en cada uno. 4 horas cada sesión.</t>
    </r>
  </si>
  <si>
    <t>Viaticos tecnica</t>
  </si>
  <si>
    <t>Viaticos chofer</t>
  </si>
  <si>
    <t>Desarrollar un Diplomado “Género y Educación”. 1 diplomado. Coordinación con la Dirección de Género del Ministerio de Educación. 35 personas. 15 sesiones. 5 horas cada sesión.</t>
  </si>
  <si>
    <t>Gafetes</t>
  </si>
  <si>
    <t>Certificados</t>
  </si>
  <si>
    <t>Facilitador</t>
  </si>
  <si>
    <t>Realizar Talleres sobre Género y Educación para la sensibilización de  maestra y maestros en el enfoque de  género. 4 talleres. 4 regiones. 25 personas en cada uno. 4 horas cada sesión.</t>
  </si>
  <si>
    <t>Viacticos tecnicas</t>
  </si>
  <si>
    <t xml:space="preserve">Total: </t>
  </si>
  <si>
    <t>Sensibilización en el enfoque de igualdad y equidad de  género a los docentes de educación superior,  tecnica y escuelas especializadas.</t>
  </si>
  <si>
    <t xml:space="preserve">Realizar capacitaciones sobre enfoque de igualdad y equidad de género a docentes de educación superior, tecnico y escolares  </t>
  </si>
  <si>
    <t>Cantidad de personas</t>
  </si>
  <si>
    <t>Listado de participantes</t>
  </si>
  <si>
    <t xml:space="preserve">Realizar reuniones de coordinación  entre el Ministerio de Educación  Superior Ciencia y Tecnología y el Ministerio de la Mujer para la elaboración y firma de un acuerdo para la implementación de charlas en todas las universidades. 4 reuniones. 10 participantes; </t>
  </si>
  <si>
    <t>Socializacion del acuerdo entre MMUJER y MESCYT, 30 participantes</t>
  </si>
  <si>
    <t xml:space="preserve">Charlas en las Universidades </t>
  </si>
  <si>
    <t>Total:</t>
  </si>
  <si>
    <t>Formación de mujeres políticas y lideresas.</t>
  </si>
  <si>
    <t>Desarrollar coordinación para desarrollar un programa de formación y sensibilización a mujeres políticas y lideresas para acompañarlas en su proceso de empoderamiento</t>
  </si>
  <si>
    <t>Informe y Listados participantes</t>
  </si>
  <si>
    <t xml:space="preserve">Actividades  y sus Atributos </t>
  </si>
  <si>
    <t>Diplomado sobre sobre Derechos Políticos y Justicia Electoral. 30 personas. 15 sesiones. 5 horas cada sesión.</t>
  </si>
  <si>
    <t>Brochour</t>
  </si>
  <si>
    <t>Facilitadoras</t>
  </si>
  <si>
    <t>Charla sobre Políticas de Igualdad dentro de los Partidos Políticos. 2 charlas. 140 personas.</t>
  </si>
  <si>
    <t xml:space="preserve">Cartilla para Mujeres Politicas </t>
  </si>
  <si>
    <t>Cartillas</t>
  </si>
  <si>
    <t xml:space="preserve">Fortalecimiento de las capacidades técnicas institucionales </t>
  </si>
  <si>
    <t>Desarrollar un programa de capacitación para desarrollar capacidades y habilidades tecnicas</t>
  </si>
  <si>
    <t xml:space="preserve">Realizar capacitaciones para el personal del ministerio de la mujer, a fin de que adquieran o fortalezcan conocimientos fundamentales para el desarrollo de las acciones institucionales. 5 modulos del Plan Nacional de Capacitacion con perspectiva de genero. 1 facilitador por modulos. 20 horas por modulo. Cada hora a 1500 pesos. 35 particpantes </t>
  </si>
  <si>
    <t>Cursos de capacitación de género para las OPM y OMM del Ministerio de la Mujer. 4 viajes. 4 horas. Regiones: Este, Norte, Sur, Oeste. 40 partcipantes en cada actividad.</t>
  </si>
  <si>
    <t xml:space="preserve">Viaticos Técnicos </t>
  </si>
  <si>
    <t>Desarrollar un programa de capacitación dentro del Proyecto “Impulsando la eficacia institucional para la igualdad de género”. 60 personas. Coordinado con PNUD.</t>
  </si>
  <si>
    <t xml:space="preserve">Escuelita de Género. 30 personas por cada curso. 15 semanas. 2 cursos. </t>
  </si>
  <si>
    <t>Fotocopias</t>
  </si>
  <si>
    <t>Maestría Género y Desarrollo con CEG-INTEC</t>
  </si>
  <si>
    <t>Matriculación</t>
  </si>
  <si>
    <t xml:space="preserve">Productos y sus Atributos </t>
  </si>
  <si>
    <t>Sensibilización a la población sobre la transversalización del enfoque de género</t>
  </si>
  <si>
    <t>Se realizarán charlas y talleres de sensibilizacion a la poblacion con el objetivo de concientizar sobre la problemática.</t>
  </si>
  <si>
    <t>Diplomado sobre Trabajo Social. 30 personas. 19 sesiones. 4 horas cada sesión. Articulación con el Departamento de Casas de Acogida</t>
  </si>
  <si>
    <t xml:space="preserve">Talleres y charlas sobre prevención de violencia contra la mujer e intrafamiliar. 200 charlas. 25 personas en cada una. 70 en el interior y 130 en la ciudad. </t>
  </si>
  <si>
    <t>Viaticos Tecnica</t>
  </si>
  <si>
    <t>Seguimiento a psicologas en la formacion de Grupos de Apoyo de Mujeres Afectadas por la violencia. 25 grupos de 15 personas c/u.</t>
  </si>
  <si>
    <t>Papelografos</t>
  </si>
  <si>
    <t>Papel bond de colores</t>
  </si>
  <si>
    <t>Tijeras</t>
  </si>
  <si>
    <t xml:space="preserve">Cojines </t>
  </si>
  <si>
    <t>Cartulinas</t>
  </si>
  <si>
    <t>Mantas</t>
  </si>
  <si>
    <t>Crayolas</t>
  </si>
  <si>
    <t>Papel de Hilo</t>
  </si>
  <si>
    <t>Velones Aromaticos</t>
  </si>
  <si>
    <t>Petalos</t>
  </si>
  <si>
    <t xml:space="preserve">Diplomado de Masculinidades </t>
  </si>
  <si>
    <t>Pago Matricular</t>
  </si>
  <si>
    <t xml:space="preserve">Impresión de la Cartilla de Roles de Genero del Plan Nacional de Capacitacion con perspectiva de género </t>
  </si>
  <si>
    <t>Contratación de servicios para la creación de Plataforma Virtual de la Escuela de Igualdad de Género. Articulación con la Dirección de Tecnología</t>
  </si>
  <si>
    <t>Consultor/ra</t>
  </si>
  <si>
    <t>Contratar a personal técnico para la Escuela de Igualdad de Género</t>
  </si>
  <si>
    <t>Coordinador/a</t>
  </si>
  <si>
    <t>Tutores</t>
  </si>
  <si>
    <t>Secretaria</t>
  </si>
  <si>
    <t>Tecnico Informatico</t>
  </si>
  <si>
    <t>Realizar un taller dirigido a comunicadores sobre comunicación con perspectiva de género. 6 talleres. 25 personas. Articulación con la Dirección de comunicaciones</t>
  </si>
  <si>
    <t xml:space="preserve">Hombres sensibilizados y capacitados en enfoque de masculinidades  y salud sexual y salud reproductiva, que promuevan la igualdad de género en todas las esferas de la vida.
</t>
  </si>
  <si>
    <t xml:space="preserve">Implementacion de un proceso de de sensibilización y capacitación dirigido a hombres con enfoque en masculinidades y salud sexual y salud reproductiva, que promuevan la igualdad de género en todas las esferas de la vida, incluyendo a las familias, </t>
  </si>
  <si>
    <t xml:space="preserve">Hombres Sensibilizados </t>
  </si>
  <si>
    <t xml:space="preserve">Certificados emitidos y listados de participantes </t>
  </si>
  <si>
    <t>Contratacion de Consultoria para realizar Talleres de Formación sobre Nuevas Masculinidades y Prevención de Violencias hacia las mujeres; Encuentros/Reuniones de Seguimiento y Monitorea a la acción de capacitación del liderazgo juvenil realizada a los fines de reforzar el proceso y planear la Estrategia de ;  acciones de Información, Educación municación.</t>
  </si>
  <si>
    <t xml:space="preserve">Servicios Tecnicos Profesionales </t>
  </si>
  <si>
    <t>Incorporación de la Educación en Género</t>
  </si>
  <si>
    <t>Asistencia técnica a las instituciones de educación superior, tecnica y escuela especializadas sobre el diseño de la curricula desde un enfoque de igualdad y equidad de género en la curricula</t>
  </si>
  <si>
    <t xml:space="preserve">Articulación con las instituciones de educación superior para brindarle asistencia tecnica sobre la inclusion del enfoque de igualdad y equidad de género en la curricula. </t>
  </si>
  <si>
    <t>Programas validados</t>
  </si>
  <si>
    <t xml:space="preserve">Activides y sus Atributos </t>
  </si>
  <si>
    <t xml:space="preserve">Realizar encuentros de validacion y retroalimentacion de la curricula de ciclo basico de la UASD (10 programas), de cada una de las asignaturas. 10 encuentros. 2 horas. 20 veinte participantes  </t>
  </si>
  <si>
    <t>Combustibles (galones)</t>
  </si>
  <si>
    <t>Realizar encuentro de socializacion de las curriculas transversalizadas. 1 encuentro. 5 horas. 100 cien participantes.</t>
  </si>
  <si>
    <t>Asistencia técnica a las instituciones educativas de los niveles inicial, basico y medio para el fortalecimiento del enfoque de igualdad y equidad de género en la curricula</t>
  </si>
  <si>
    <t>Revisar las curriculas de las universidades y transversalizarlas con enfoque de género</t>
  </si>
  <si>
    <t>Curriculas transversalizadas</t>
  </si>
  <si>
    <t xml:space="preserve">Realizar encuentros de rediseño de la curricula de las universidades de ciclo basico. 5 encuentros. 2 horas. 30 participantes  </t>
  </si>
  <si>
    <t xml:space="preserve">Fortalecimiento de la Dirección de Educación en Género </t>
  </si>
  <si>
    <t>Requirimientos para la operatividad del area de educación</t>
  </si>
  <si>
    <t>N/A</t>
  </si>
  <si>
    <t>Informe de Ejecución</t>
  </si>
  <si>
    <t>Materiales gastables Depto. Educ. en
Género y Desarrollo. (Servicios Generales)</t>
  </si>
  <si>
    <t>Sacapuntas Electricos</t>
  </si>
  <si>
    <t>Marcadores (unidad)</t>
  </si>
  <si>
    <t>Resaltadores (caja)</t>
  </si>
  <si>
    <t>Fólder 8 1/2 x 11 (caja)</t>
  </si>
  <si>
    <t>Fólder 8 1/2 x 13 (caja)</t>
  </si>
  <si>
    <t>Libretas (paquete)</t>
  </si>
  <si>
    <t>Tijeras (unidad)</t>
  </si>
  <si>
    <t>Corrector líquido (unidad)</t>
  </si>
  <si>
    <t>Clips jumbo (caja)</t>
  </si>
  <si>
    <t>Sobres manila pequeño 8 1/2 x 11 (caja)</t>
  </si>
  <si>
    <t>Sobres blancos (unidad)</t>
  </si>
  <si>
    <t>Grapas (caja)</t>
  </si>
  <si>
    <t>Sobres manila grande 8 1/2 x 13 (caja)</t>
  </si>
  <si>
    <t>Cinta pegante pequeña (unidad)</t>
  </si>
  <si>
    <t>Cinta pegante industrial (unidad)</t>
  </si>
  <si>
    <t>Grapadoras (unidad)</t>
  </si>
  <si>
    <t>Revisteros (unidad)</t>
  </si>
  <si>
    <t>Resmas de papel 8 1/2 x 11 (resma)</t>
  </si>
  <si>
    <t>Bandeja de Escritorio (unidad)</t>
  </si>
  <si>
    <t>Papelógrafos (libreta)</t>
  </si>
  <si>
    <t>Gafetes (caja)</t>
  </si>
  <si>
    <t>Lapiceros (caja)</t>
  </si>
  <si>
    <t>Lapices (caja)</t>
  </si>
  <si>
    <t>Lapices de colores (caja)</t>
  </si>
  <si>
    <t>Pinceles (unidad)</t>
  </si>
  <si>
    <t>Pelotas de Tennis</t>
  </si>
  <si>
    <t>Hilo de Lana (rollo)</t>
  </si>
  <si>
    <t>Pañuelo</t>
  </si>
  <si>
    <t>Cartulinas (unidad)</t>
  </si>
  <si>
    <t>Tempera (unidad)</t>
  </si>
  <si>
    <t>Post-it grandes (caja)</t>
  </si>
  <si>
    <t>Post-it pequeño (caja)</t>
  </si>
  <si>
    <t xml:space="preserve">Perforadoras 2 hoyos (unidad) </t>
  </si>
  <si>
    <t>Perforadoras 3 hoyos (unidad)</t>
  </si>
  <si>
    <t xml:space="preserve">Adquisición de artículos y equipos especializados para labores del departamento </t>
  </si>
  <si>
    <t xml:space="preserve">Disco duro externo </t>
  </si>
  <si>
    <t>Bocina portatil</t>
  </si>
  <si>
    <t>Consola (simple)</t>
  </si>
  <si>
    <t>Laptop</t>
  </si>
  <si>
    <t>Puntero</t>
  </si>
  <si>
    <t>Router</t>
  </si>
  <si>
    <t>Impresora con Fotocopiadora</t>
  </si>
  <si>
    <t>Microfonos inalambrico</t>
  </si>
  <si>
    <t>Contratacion Facilitadoras/es</t>
  </si>
  <si>
    <t xml:space="preserve">Programas de las 60 horas de labor social </t>
  </si>
  <si>
    <t xml:space="preserve">Renovación del Convenio con el Ministerio de Educación para la incoporacion del enfoque de genero del programa de las 60 horas de labor social dirigidos a los estudiantes de termino de bachillerato </t>
  </si>
  <si>
    <t>Cartillas revisadas</t>
  </si>
  <si>
    <t xml:space="preserve">Revisar y actualizar la cartilla de las 60 horas. 3 meses </t>
  </si>
  <si>
    <t xml:space="preserve">Consultor </t>
  </si>
  <si>
    <t xml:space="preserve">Encuentro de validacion. 20 personas. 2 encuentros. 2 horas.  </t>
  </si>
  <si>
    <t xml:space="preserve">Reproduccion  de la Cartilla </t>
  </si>
  <si>
    <t xml:space="preserve">Impresion </t>
  </si>
  <si>
    <t xml:space="preserve">Actualización de 5 Cartillas sobre Violencia de Género e Intrafamiliar (mujeres, NNA, padres y madres amigos de la escuela, comunicadores, jovenes y maestras y maestros)  </t>
  </si>
  <si>
    <t xml:space="preserve">Desarrollo de una Politica de Genero en el sector educativo </t>
  </si>
  <si>
    <t>Fortalecimiento mediante una mesa de trabajo para crear politicas publicas de género</t>
  </si>
  <si>
    <t>Trabajo logrado</t>
  </si>
  <si>
    <t>informes</t>
  </si>
  <si>
    <t>n/a</t>
  </si>
  <si>
    <t>Mesa de Trabajo para creación de una política de género en el sector educativo. 4 meses. 4 horas. 30 personas.  4 encuentros.</t>
  </si>
  <si>
    <t xml:space="preserve">Fotocopias </t>
  </si>
  <si>
    <t>PLAN ESTRATEGICO MINISTERIO DE LA MUJER  2015 2020</t>
  </si>
  <si>
    <t>ESTIMADO DE GASTOS DEMANDADOS PEI  AÑO 03</t>
  </si>
  <si>
    <t>POR EJE  Y OBJETIVOS ESTRATEGICOS</t>
  </si>
  <si>
    <t>LINEA DE ACCION Y  RESULTADOS</t>
  </si>
  <si>
    <t xml:space="preserve"> EJE ESTRATEGICO  1: FORTALECIMIENTO INSTITUCIONAL</t>
  </si>
  <si>
    <t xml:space="preserve">Lineas de Accion </t>
  </si>
  <si>
    <t>Total Gastos Demandados          Año 03</t>
  </si>
  <si>
    <t>Planificacion y Desarrollo, RRHH, Administartiva Financiera.</t>
  </si>
  <si>
    <t>Planificacion y Desarrollo</t>
  </si>
  <si>
    <t>1.1.1.6  Mejorado el contenido y la imagen del portal de la institucion y los medio de divulgacion.</t>
  </si>
  <si>
    <t>Administrativa Financiera, Planificacion y Desarrollo</t>
  </si>
  <si>
    <t>Coordinacion Intersectorial</t>
  </si>
  <si>
    <t>EJE ESTRATEGICO  2 : IGUALDAD Y EQUIDAD DE GENERO</t>
  </si>
  <si>
    <t>Defensoria  de los Derechos de la Mujer</t>
  </si>
  <si>
    <t xml:space="preserve">servicios de Comunicaciones </t>
  </si>
  <si>
    <t>Promocion de los Derechos a la Salud Integral, Salud Sexual y  Reproductiva de la Mujer </t>
  </si>
  <si>
    <t>Tecnologia de la Informacion y la Comunicacion</t>
  </si>
  <si>
    <t>EJE ESTRATEGICO 3 : SISTEMA INTEGRAL DE PROCTECCION A LA MUJER</t>
  </si>
  <si>
    <t xml:space="preserve">Promocion y Defensa de los Derechos de la Mujer, Promocion y Defensa de los Derechos de la Mujer, Comunicaciones  </t>
  </si>
  <si>
    <t>Promocion y Defensa de los Derechos de la Mujer , OPM y OMM</t>
  </si>
  <si>
    <t xml:space="preserve">Promocion y Defensa de los Derechos de la Mujer </t>
  </si>
  <si>
    <t>3.1.3.1 Fortalecida  la capacidad de proteccion y atención a las mujeres, sus hijos e hijas, victimas de violencia, mediante el aumento del numero de Casas de Acogida</t>
  </si>
  <si>
    <t>Coordinacion de Casas de Acogida</t>
  </si>
  <si>
    <t>Coordinacion de OPM y OMM</t>
  </si>
  <si>
    <t>Promocion y Defensa de los Derechos de la Mujer, Coordinacion de OPM y OMM</t>
  </si>
  <si>
    <t xml:space="preserve">Promocion y Defensa de los Derechos de la Mujer, </t>
  </si>
  <si>
    <t>Promocion y Defensa de los Derechos de Casas de Acogida</t>
  </si>
  <si>
    <t xml:space="preserve"> EJE ESTRATEGICO 4 : SEGUIMIENTOS Y MONITOREO DE LOS CONVENIOS Y COMPROMISOS INTERNACIONALES</t>
  </si>
  <si>
    <t>Total Gastos Demandados          Año 01</t>
  </si>
  <si>
    <t>4.1.1.2 Informe del nivel de ejecucion de los acuerdos y convenios implementados.</t>
  </si>
  <si>
    <t>4.1.2.  Promover el conocimiento de los contenidos de los diferentes convenios y resoluciones de manera que la población en general conozca y aplique las herramientas</t>
  </si>
  <si>
    <t xml:space="preserve">MINISTERIO DE LA MUJER                                                                                                                                                                                                                          DIRECCION DE PLANIFICACION Y DESARROLLO
PROGRAMAS Y ACTIVIDADES  2016
</t>
  </si>
  <si>
    <t>COD</t>
  </si>
  <si>
    <t xml:space="preserve">AREA </t>
  </si>
  <si>
    <t xml:space="preserve">ACTIVIDAD </t>
  </si>
  <si>
    <t xml:space="preserve">PRODUCTOS </t>
  </si>
  <si>
    <t>PRESUPUESTO 2015</t>
  </si>
  <si>
    <t xml:space="preserve">CARGADO </t>
  </si>
  <si>
    <t>PROYECTADO</t>
  </si>
  <si>
    <t>01  01   0000</t>
  </si>
  <si>
    <t xml:space="preserve">Actividades Centrales </t>
  </si>
  <si>
    <r>
      <t xml:space="preserve">Dirección Superior  y Planificacion                                                                                                                                                                                                                                                                                                                                                                    Planificacion y Desarrollo:      </t>
    </r>
    <r>
      <rPr>
        <sz val="14"/>
        <color theme="1"/>
        <rFont val="Arial"/>
        <family val="2"/>
      </rPr>
      <t>Apoyar la definición, articulación y promoción de normas y políticas propiciadoras de la equidad de género en el territorio nacional, en el ámbito económico, político, social y cultural,  estableciendo los mecanismos y procedimientos necesarios para su implementación.</t>
    </r>
  </si>
  <si>
    <t xml:space="preserve"> Seguimiento y                                                                         Formular Plan Operativo y Presupuesto  2017.                                                                                                 Formular Plan de Emergencia y Contingencia Institucional.                                                    </t>
  </si>
  <si>
    <t xml:space="preserve">Seguimiento  al Plan Estratégico del Ministerio de la Mujer   2015- 2020,  en ejecución.                                                                     </t>
  </si>
  <si>
    <t>Formulación del Plan Operativo y Presupuesto 2017</t>
  </si>
  <si>
    <t>Formulación y seguimiento  del Plan de Compras 2017</t>
  </si>
  <si>
    <t>Formulación del Plan de emergencia y contingencia institucional, evaluación de las vulnerabilidades de  la Institución.</t>
  </si>
  <si>
    <t>Seguimiento a la ejecución de los planes programas y proyectos de las  Asociaciones Sin Fines de Lucro bajo la cobertura del  Ministerio de la Mujer.</t>
  </si>
  <si>
    <t>Fortalecer el funcionamiento de la Guía de Evaluación del Desempeño, Inducción y Descripción de Puestos.</t>
  </si>
  <si>
    <t>Realización de Diagnósticos  Organizacionales para llevar a cabo los procesos de reestructuración requeridos  conformes a los enfoques  actuales de Genero y  Desarrollo.</t>
  </si>
  <si>
    <t xml:space="preserve">Eficientizar la gestión institucional a través del seguimiento en el Mmujer , a partir de la implantación de las Herramientas de Planificacion, seguimiento y control aprobadas. </t>
  </si>
  <si>
    <t xml:space="preserve">Elaboración de memoria anual e informes ejecutivos 2016 </t>
  </si>
  <si>
    <t>Actualización del  Estudio sobre Mujer Dominicana en Cifras.</t>
  </si>
  <si>
    <t>Actualización Estadísticas de Servicios que ofrece el Ministerio de la Mujer.</t>
  </si>
  <si>
    <t>Medición y análisis del uso del tiempo en el ámbito nacional.</t>
  </si>
  <si>
    <t>Incrementar la cartera de proyectos del Ministerio de la Mujer.</t>
  </si>
  <si>
    <t>Actualización  del directorio de agencias, embajadas y organismos de cooperación internacional.</t>
  </si>
  <si>
    <t>Revisión y actualización de la carpeta de proyectos vigentes y /o en ejecución.</t>
  </si>
  <si>
    <t xml:space="preserve">Activación de las Mesas de Cooperación de Genero.  </t>
  </si>
  <si>
    <t>Fortalecimiento de las relaciones  con las agencias y los organismos de la cooperación  internacional.</t>
  </si>
  <si>
    <t>Recursos Humanos:</t>
  </si>
  <si>
    <t xml:space="preserve">Aplicar la Ley de  la Función Pública a lo interno del Ministerio de la Mujer  </t>
  </si>
  <si>
    <t>Aplicación de los Subsistemas de Gestión contemplados en la Ley 14-91 de Servicio Civil y Carrera  Administrativa y su Reglamento de Aplicación 81-94.</t>
  </si>
  <si>
    <t xml:space="preserve">Promover el fortalecimiento institucional a través de la ejecución y desarrollo de un sistema de gestión que contribuya al logro de los objetivos institucionales y garantice la satisfacción y la productividad de su personal armonizado con el compendio de Normas sobre Profesionalización de la Función Pública. </t>
  </si>
  <si>
    <t>Tramitación de acciones de personal; obtención de nombramientos, cambios de designación, reajustes de sueldo y traslado de empleados.</t>
  </si>
  <si>
    <t xml:space="preserve">Fortalecimiento de la Gestión Humana mediante la implementacion del Programa de capacitación  y desarrollo para el personal del Ministerio </t>
  </si>
  <si>
    <t>Programación de las vacaciones, proyección y pago de bono por desempeño</t>
  </si>
  <si>
    <t>Aplicación eficiente de las normas  sobre profesionalización de la función públicas.</t>
  </si>
  <si>
    <t>Evaluación del desempeño a las/os empleados del Ministerio</t>
  </si>
  <si>
    <t>Tecnología de la Información.</t>
  </si>
  <si>
    <t xml:space="preserve">Fortalecer  la plataforma tecnológica del Ministerio de la Mujer. </t>
  </si>
  <si>
    <t>Garantizada la seguridad de las informaciones  de la institución, el mantenimiento y reposición de los equipos y programas .</t>
  </si>
  <si>
    <t>Infraestructura tecnológica optimizada</t>
  </si>
  <si>
    <t>Fortalecimiento del sistema  tecnológico  que permita  el resguardo de la información y la  comunicación  inter provincial.</t>
  </si>
  <si>
    <t>Instalación Capacidades de Tecnologías Voz Sobre IP para comunicación inter – provincial.</t>
  </si>
  <si>
    <t>Expansión de la Dirección de Educación a través de la Web.</t>
  </si>
  <si>
    <t>Instalación  de Sistema POE para servicios inalámbrico de redes</t>
  </si>
  <si>
    <t>Fortalecer la capacidad técnica del personal del departamento de Tecnología.</t>
  </si>
  <si>
    <t xml:space="preserve">Capacitación al personal en: sistema de redes, desarrollo de software, administración de base de datos </t>
  </si>
  <si>
    <t>Capacitación y actualización de los recursos humanos del Ministerio en el uso de las Tecnologías de la Información.</t>
  </si>
  <si>
    <t>Capacitar el  personal en el uso de las TIC.</t>
  </si>
  <si>
    <t xml:space="preserve">Capacitación y plan de actualización al personal del Ministerio </t>
  </si>
  <si>
    <t>Dirección Jurídica:</t>
  </si>
  <si>
    <t>Asesorar en materia legal a la Ministra y/o cualquier otra dependencia que así lo amerite</t>
  </si>
  <si>
    <t>Soporte legal para la concertación de acuerdos , convenios y contratos para la coordinación y articulación institucional.</t>
  </si>
  <si>
    <t>Asesoría legal al  Ministerio .</t>
  </si>
  <si>
    <r>
      <t xml:space="preserve">Oficina de Relaciones  Internacionales                           </t>
    </r>
    <r>
      <rPr>
        <sz val="14"/>
        <color rgb="FF000000"/>
        <rFont val="Arial"/>
        <family val="2"/>
      </rPr>
      <t xml:space="preserve">seguimiento y evaluación de los compromisos internacionales en materia de género del Gobierno Dominicano. </t>
    </r>
  </si>
  <si>
    <t>Asesorar  a la Ministra en todo lo relativo a los acuerdos y convenios internacionales en materia de genero.</t>
  </si>
  <si>
    <t>Colaborar en la organización y coordinación de la participación de las delegaciones del país en los  eventos internacionales de la agenda de género.</t>
  </si>
  <si>
    <t>Coordinar de manera permanente   con la Cancillería y nuestras misiones diplomáticas en el exterior   para garantizar el enfoque de género en las acciones y acuerdos de los cuales es compromisario el Estado Dominicano</t>
  </si>
  <si>
    <t>01 000 02</t>
  </si>
  <si>
    <r>
      <t xml:space="preserve">Dirección  Administrativa y Financiera.  </t>
    </r>
    <r>
      <rPr>
        <sz val="14"/>
        <color rgb="FF000000"/>
        <rFont val="Arial"/>
        <family val="2"/>
      </rPr>
      <t>Dirigir las operaciones financieras y contables de la institución, asesorar a las autoridades  sobre la ejecución Presupuestaria, y velar por la política de inversión y el buen uso de los recursos. Garantizar que los  servicios administrativos y financieros requeridos por las diferentes aéreas sean ofrecido con eficiencia y eficacia.</t>
    </r>
  </si>
  <si>
    <t>Coordinar y supervisar las actividades administrativas y financieras que se desarrollan en las áreas de Contabilidad, Tesorería,  Administración.</t>
  </si>
  <si>
    <t>Coordinación y supervisión  las actividades administrativas y financieras que se desarrollan en las áreas de Contabilidad, Tesorería,  Administración.</t>
  </si>
  <si>
    <t>Servicios de Dirección Administrativa y Financiera</t>
  </si>
  <si>
    <t>Gestión y Control de los Procesos Administrativos y Financieros</t>
  </si>
  <si>
    <t>Ejecución del Plan de Compras año 2017</t>
  </si>
  <si>
    <t>Proveer apoyo logístico, administrativo y financiero eficiente y eficaz a los procesos técnicos y operativos que ejecutan las diferentes unidades administrativas que conforman el Ministerio, de acuerdo con  las normas y procedimientos establecidos en el marco jurídico y  financiero.</t>
  </si>
  <si>
    <t>Apoyo logístico, administrativo y financiero eficiente y eficaz a los procesos técnicos y operativos que se ejecutan en el Ministerio.</t>
  </si>
  <si>
    <t>Estandarizar  los procesos sustantivos y administrativos / financieros del  Ministerio de la Mujer</t>
  </si>
  <si>
    <t>Manuales de funciones,  administrativo y sustantivos, actualizados.</t>
  </si>
  <si>
    <t>01 000 03</t>
  </si>
  <si>
    <r>
      <t xml:space="preserve">Coordinación Provincial y Municipal                                        </t>
    </r>
    <r>
      <rPr>
        <sz val="14"/>
        <rFont val="Arial"/>
        <family val="2"/>
      </rPr>
      <t>Ampliar  la incidencia y cobertura  territorial del Ministerio de la Mujer, en el diseño y ejecución de políticas públicas de igualdad y equidad de género a través del desarrollo de programas de fortalecimiento de los diferentes mecanismos de articulación.</t>
    </r>
  </si>
  <si>
    <t xml:space="preserve">Fortalecer las cincuenta y dos (52) Oficinas Provinciales y Municipales de la Mujer existentes, con miras a impactar en  la transversalización de la igualdad y equidad de genero  en las políticas públicas locales </t>
  </si>
  <si>
    <t xml:space="preserve">Fortalecimiento e incremento de los Comités intersectoriales locales </t>
  </si>
  <si>
    <t xml:space="preserve">Asegurar el correcto funcionamiento de la Oficinas Provinciales y Municipales  de la Mujer </t>
  </si>
  <si>
    <t xml:space="preserve">Articulación de acciones con las instituciones gubernamentales y  los gobiernos locales </t>
  </si>
  <si>
    <t>Fortalecimiento de las capacidades nacionales para la prevención y atención  de la violencia contra la mujer e intrafamiliar en el ámbito local.</t>
  </si>
  <si>
    <t>Creación y seguimiento a los comités  intersectoriales  para la transversalización del enfoque de igualdad y equidad de  Genero</t>
  </si>
  <si>
    <t>Sensibilización a la población sobre igualdad y equidad de género.</t>
  </si>
  <si>
    <t>01 000 04</t>
  </si>
  <si>
    <r>
      <t xml:space="preserve">Servicios de Comunicación y Relaciones publicas                              </t>
    </r>
    <r>
      <rPr>
        <sz val="14"/>
        <color rgb="FF000000"/>
        <rFont val="Arial"/>
        <family val="2"/>
      </rPr>
      <t>Sensibilización de la sociedad y los medios de comunicación en torno a las problemáticas que impiden el desarrollo social, político y económico  de las mujeres</t>
    </r>
  </si>
  <si>
    <t>Difundir en los medios de comunicación las actividades ejecutadas por el Ministerio de la Mujer.</t>
  </si>
  <si>
    <t>Sensibilización  de los comunicadores sobre los derechos de la mujer</t>
  </si>
  <si>
    <t>Realizar una comunicación con enfoque de género y difundir los derechos de las mujeres y su rol social.</t>
  </si>
  <si>
    <t xml:space="preserve">Sensibilización de la  población sobre la revalorización de la imagen de la mujer </t>
  </si>
  <si>
    <t>Organizar y realizar el  concurso para otorgar la Medalla al Mérito a la Mujer Dominicana 2014</t>
  </si>
  <si>
    <t>Condecoración de la Mujer Meritoria</t>
  </si>
  <si>
    <t>Implementada la campaña sobre la  imagen del Ministerio de la Mujer.</t>
  </si>
  <si>
    <t xml:space="preserve">Proyección de la imagen institucional del Ministerio de la Mujer </t>
  </si>
  <si>
    <t>Implementar las campañas temáticas Marzo y Noviembre.</t>
  </si>
  <si>
    <t xml:space="preserve">Proyección de la campaña sobre la significación del 8 de Marzo.  </t>
  </si>
  <si>
    <t>Proyección de la campaña educativa para la prevención de la violencia contra la mujer e intrafamiliar, en conmemoración del 25 de Noviembre Día Internacional de la No Violencia Contra la Mujer.</t>
  </si>
  <si>
    <t>11 000 00</t>
  </si>
  <si>
    <t xml:space="preserve">Coordinación Intersectorial para el Seguimiento de Políticas en Igualdad de Genero.  </t>
  </si>
  <si>
    <t>11 000 01</t>
  </si>
  <si>
    <r>
      <t xml:space="preserve">Gestión de la Transversalidad de la Perspectiva de Genero.                                                                     </t>
    </r>
    <r>
      <rPr>
        <sz val="14"/>
        <color rgb="FF000000"/>
        <rFont val="Arial"/>
        <family val="2"/>
      </rPr>
      <t>Impulsar la incorporación de la perspectiva de igualdad y equidad de  género en la formulación y ejecución de los planes, programas y proyectos de las diferentes instituciones del Estado.</t>
    </r>
  </si>
  <si>
    <t>Brindar asistencia técnica a las instituciones publicas para propiciar las condiciones de que se transversalice  enfoque de género en la planificación estratégica de  instituciones del sector público e incorporar el enfoque de igualdad y equidad de genero en las políticas, planes y programas  que desarrollan.</t>
  </si>
  <si>
    <t>Instituciones públicas reciben asistencia técnica sobre la transversalización de una cultura de igualdad y equidad de genero.</t>
  </si>
  <si>
    <t>Asistencia técnica a las instituciones publicas y privadas para la transversalización del enfoque de género y lograr incorporación de una cultura de igualdad y equidad de genero</t>
  </si>
  <si>
    <t>Presentar, a las instituciones de los Poderes del Estado y de la Sociedad Civil,  propuestas de  adecuación del Marco Jurídico  para la incorporación del enfoque de igualdad y equidad de genero.</t>
  </si>
  <si>
    <t xml:space="preserve">Sensibilización de las autoridades políticas sobre su responsabilidad de incluir de manera explícita el enfoque de  igualdad y equidad de genero en todo el  marco jurídico e institucional del Estado. </t>
  </si>
  <si>
    <t>Incorporación del enfoque de igualdad y equidad de género  en el marco jurídico nacional e institucional</t>
  </si>
  <si>
    <t xml:space="preserve">Promover la aplicación de la  Normativa Nacional    Sobre Trafico Ilícito  y Trata de Personas,  mediante procesos de prevención y protección. a victimas de trafico ilícito y Trata de personas. </t>
  </si>
  <si>
    <t>Diplomado de Trafico Ilícito  y Trata de Personas  impartido.</t>
  </si>
  <si>
    <t xml:space="preserve">Sensibilización de los  sectores involucrado y a la población sobre  los puntos de orientación de migración </t>
  </si>
  <si>
    <t>Fortalecimiento de las capacidades nacionales para la prevención y atención de trafico ilícito y trata de personas.</t>
  </si>
  <si>
    <t>Campaña de difusión de   la Ley 137-03 Sobre Tráfico Ilícito y Trata de Personas,</t>
  </si>
  <si>
    <t xml:space="preserve">Prevención y atención brindada en situaciones de vulnerabilidad y violencia de género relacionada con viajes irregulares, trata y tráfico ilícito  de personas, </t>
  </si>
  <si>
    <t>Revisión y actualización del Plan Nacional del CIPROM y del  Decreto que lo  crea.</t>
  </si>
  <si>
    <t>11 000 02</t>
  </si>
  <si>
    <r>
      <rPr>
        <b/>
        <sz val="14"/>
        <color rgb="FF000000"/>
        <rFont val="Arial"/>
        <family val="2"/>
      </rPr>
      <t xml:space="preserve">Articulación con la Sociedad Civil y los Gobiernos Locales.                                            </t>
    </r>
    <r>
      <rPr>
        <sz val="14"/>
        <color rgb="FF000000"/>
        <rFont val="Arial"/>
        <family val="2"/>
      </rPr>
      <t xml:space="preserve"> Establecer acuerdos interinstitucionales y con organizaciones de la sociedad civil para propiciar la incorporación, implementación y seguimiento de las políticas púbicas de género.</t>
    </r>
  </si>
  <si>
    <t>Establecer acuerdos interinstitucionales y con organizaciones de la sociedad civil para propiciar la incorporación, implementación y seguimiento de las políticas púbicas de género.</t>
  </si>
  <si>
    <t xml:space="preserve">Coordinar y articular  acciones con instituciones de la sociedad civil y gremiales para promover el avance de las mujeres. </t>
  </si>
  <si>
    <t xml:space="preserve">Coordinar y dar  seguimiento a las Mesas Locales Nacionales de Seguridad, Ciudadanía y Género.  </t>
  </si>
  <si>
    <t>Promover e incidir, para que en los planes, programas y proyectos de los gobiernos locales se tranversalice la perspectiva de género</t>
  </si>
  <si>
    <t xml:space="preserve">Capacitación de  los/as funcionarios/as  y/o personal administrativo de los ayuntamientos  con el propósito de  Transversalizar el género en los planes y programas,  </t>
  </si>
  <si>
    <t>Firma de acuerdos con  ayuntamientos del país para la instalación de las Oficinas de Equidad de Género y Desarrollo (OEGDs).</t>
  </si>
  <si>
    <t>Asistencia técnica a las instituciones Sin Fines de Lucro  y a los Gobiernos Locales, sobre la transversalización del enfoque de género  para lograr Incorporación de una cultura de igualdad y equidad de genero</t>
  </si>
  <si>
    <t>11 000 03</t>
  </si>
  <si>
    <r>
      <t xml:space="preserve">Aplicación y Seguimiento a Convenios                                                                                                                                                                                                </t>
    </r>
    <r>
      <rPr>
        <sz val="14"/>
        <color rgb="FF000000"/>
        <rFont val="Arial"/>
        <family val="2"/>
      </rPr>
      <t>Seguimiento a los compromisos internacionales contraídos por el país en materia de genero.</t>
    </r>
  </si>
  <si>
    <t>Formulación de propuesta metodológica para el seguimiento de los compromisos internacionales de género.</t>
  </si>
  <si>
    <t>Presentación de informes de seguimiento de los acuerdos internacionales suscritos por el Estado Dominicano sobre los derechos de las mujeres.</t>
  </si>
  <si>
    <t>Implementacion de los instrumentos internacionales en materia de genero, ratificados por el Estado Dominicano.</t>
  </si>
  <si>
    <t>Participación  en los espacios y mecanismos de debates  internacional dirigido a lograr la igualdad  y equidad de genero</t>
  </si>
  <si>
    <t>Promoción de la capacitación y formación  en materia de genero, en el  exterior  del personal gerencial y medio  de la  institución.</t>
  </si>
  <si>
    <t>11 000 04</t>
  </si>
  <si>
    <r>
      <t xml:space="preserve">Seguimiento a la implementacion de la Política Transversal de Genero   </t>
    </r>
    <r>
      <rPr>
        <sz val="12"/>
        <color rgb="FF000000"/>
        <rFont val="Arial"/>
        <family val="2"/>
      </rPr>
      <t>Monitoreo  y  seguimiento a la implementación y ejecución de la política de género plasmada en el Plan Nacional de Igualdad y Equidad de Género –PLANEG II</t>
    </r>
  </si>
  <si>
    <t>Sistema de seguimiento de PLANEG II  implementado en las  sectoriales.</t>
  </si>
  <si>
    <t>Sistema de seguimiento y monitoreo del PLANEG II funcionando en las  sectoriales.</t>
  </si>
  <si>
    <t>Evaluación y  seguimiento  al  cumplimiento  y ejecución del  PLANEG II</t>
  </si>
  <si>
    <t>Informes sobre el avance en el cumplimiento y ejecución del PLANEG II.</t>
  </si>
  <si>
    <t>12 000 00</t>
  </si>
  <si>
    <t>Fomento de  la Igualdad de Genero en la Educación y la Capacitación.</t>
  </si>
  <si>
    <t>12 000 01</t>
  </si>
  <si>
    <r>
      <t xml:space="preserve">Incorporación de la Educación en Genero  </t>
    </r>
    <r>
      <rPr>
        <sz val="14"/>
        <color rgb="FF000000"/>
        <rFont val="Arial"/>
        <family val="2"/>
      </rPr>
      <t>Articulación con las  Instituciones  educativas  publicas y privadas para promover la inserción en sus currículas el enfoque  de igualdad y equidad de género</t>
    </r>
  </si>
  <si>
    <t xml:space="preserve">Incorporar al proceso de transversalización del enfoque de género en la Currícula de las carreras educativas  de los  niveles inicial, básico, medio, técnico y  superior en: </t>
  </si>
  <si>
    <t xml:space="preserve">Socialización y validación de la propuesta estratégica para la incorporación del enfoque de igualdad y equidad de genero en la Curricula de los niveles inicial básico y medio </t>
  </si>
  <si>
    <t>Transversalización del enfoque de género en las Currículas de las carreras educativas  de los  niveles técnico y superior :Universidad Autónoma de Santo Domingo (UASD), Fuerzas Armadas (FF.AA), Policía Nacional (P.N.), Escuela de la Penitenciaría y de la Magistratura..</t>
  </si>
  <si>
    <t xml:space="preserve">Transversalización del enfoque de igualdad y equidad de genero en la Curricula de las carreras técnicas del  Instituto de Formación Técnica Profesional (INFOTEP), </t>
  </si>
  <si>
    <t>Asistencia  técnica a las instituciones  educativas de los niveles inicial, básico y medio para el fortalecimiento  del enfoque de igualdad y  equidad de género en la currícula..</t>
  </si>
  <si>
    <t xml:space="preserve">Asistencia  técnica a las instituciones  de educación superior,  técnica y escuelas especializadas   sobre el diseño de la  currícula desde un enfoque de igualdad y  equidad de género </t>
  </si>
  <si>
    <t>12 000 02</t>
  </si>
  <si>
    <r>
      <rPr>
        <b/>
        <sz val="14"/>
        <color rgb="FF000000"/>
        <rFont val="Arial"/>
        <family val="2"/>
      </rPr>
      <t>Fomento de la Capacitación   en Género</t>
    </r>
    <r>
      <rPr>
        <sz val="14"/>
        <color rgb="FF000000"/>
        <rFont val="Arial"/>
        <family val="2"/>
      </rPr>
      <t xml:space="preserve">                                                          Sensibilizar, educar y capacitar a  grupos prioritarios sobre el enfoque de género, la violencia contra la mujer e intrafamiliar, mujer y política, en el ámbito  nacional.  incidir en:  Grupos que impactan  por la magnitud  de la población que atienden..</t>
    </r>
  </si>
  <si>
    <t>Fortalecer la formación, profesionalización y capacitación con la incorporación del enfoque de  equidad e igualdad de género y de derechos humanos  en el servicio de los docentes  y los formadores de docentes de la educación  pública.</t>
  </si>
  <si>
    <t>Capacitación a equipo de facilitadores para formar  profesores/as  de la educación pública, para promover   la  incorporación  el enfoque de  igualdad y equidad de genero y de derechos humanos.  en las practicas educativas.,</t>
  </si>
  <si>
    <t xml:space="preserve">Capacitación a profesores  de la educación pública    en enfoque de igualdad y equidad de genero y de derechos humanos. </t>
  </si>
  <si>
    <t>Realización de Conferencia Magistral  sobre enfoque de igualdad y equidad de genero dirigida a la comunidad educativa.</t>
  </si>
  <si>
    <t xml:space="preserve">Realización de  encuentros  sobre dialogo educativo acerca de practicas educativas  de la enseñanza con contenido s sexista y discriminatorios que fomentan la violencia . </t>
  </si>
  <si>
    <t>Formación de Docentes para la educación con perspectiva de genero (niveles inicial, básica y media)</t>
  </si>
  <si>
    <t>Sensibilización en el enfoque de igualdad y equidad de  género a los docentes de educación superior,  técnica y escuelas especializadas.</t>
  </si>
  <si>
    <t>12 000 03</t>
  </si>
  <si>
    <r>
      <rPr>
        <b/>
        <sz val="14"/>
        <color rgb="FF000000"/>
        <rFont val="Arial"/>
        <family val="2"/>
      </rPr>
      <t xml:space="preserve">Escuela de Capacitación Política.   </t>
    </r>
    <r>
      <rPr>
        <sz val="14"/>
        <color rgb="FF000000"/>
        <rFont val="Arial"/>
        <family val="2"/>
      </rPr>
      <t xml:space="preserve">                                                                       Conducir los procesos de capacitación del Ministerio de la Mujer, de manera continua, potenciando en todo momento la capacitación política de las mujeres</t>
    </r>
    <r>
      <rPr>
        <b/>
        <sz val="14"/>
        <color rgb="FF000000"/>
        <rFont val="Arial"/>
        <family val="2"/>
      </rPr>
      <t xml:space="preserve">. </t>
    </r>
  </si>
  <si>
    <t>Fortalecer y Consolidar  la Escuela de Capacitación Política para Mujeres.</t>
  </si>
  <si>
    <t>Formación de mujeres políticas y lideresas</t>
  </si>
  <si>
    <t>Mujeres políticas capacitadas en procesos de desarrollo local y gobernabilidad.</t>
  </si>
  <si>
    <t>13 000 00</t>
  </si>
  <si>
    <t>Prevención y Defensoría de los Derechos de la Mujer</t>
  </si>
  <si>
    <t>13 000 02</t>
  </si>
  <si>
    <r>
      <t xml:space="preserve">Prevención y Atención a la Violencia contra la Mujer  e Intrafamiliar.                                          </t>
    </r>
    <r>
      <rPr>
        <sz val="14"/>
        <color theme="1"/>
        <rFont val="Arial"/>
        <family val="2"/>
      </rPr>
      <t xml:space="preserve">Coordinar y articular los esfuerzos de las instituciones y organismos comprometidos con la atención, prevención, intervención y seguimiento de las víctimas de violencia intrafamiliar y de género. </t>
    </r>
  </si>
  <si>
    <t xml:space="preserve">Ampliar  las coordinaciones intersectoriales de monitoreo y desarrollo de programas de Prevención y Atención Integral a la Violencia Contra la Mujer N.N.A y seguimiento a casos.                                                                
</t>
  </si>
  <si>
    <t>promoción del diseño y revisión del Modelo de Calidad de los servicios ofrecidos por las UNAIVIM.</t>
  </si>
  <si>
    <t>Sensibilización de los prestatario de servicios  en la ruta crítica de la violencia contra las mujeres.</t>
  </si>
  <si>
    <t xml:space="preserve">Fiscalías, destacamentos policiales, oficinas provinciales y hospitales atienden de forma satisfactoria a víctimas de violencia, mujeres, niños, niñas y adolescentes </t>
  </si>
  <si>
    <t>Funcionamiento de la  línea Emergencia.</t>
  </si>
  <si>
    <t>Incremento del número de víctimas de violencia intrafamiliar y contra la mujer   que reciben atención integral satisfactoria.</t>
  </si>
  <si>
    <t>Participación del Ministerio de la Mujer  en los espacios de coordinación, diseño y ejecución de las políticas sociales.</t>
  </si>
  <si>
    <t xml:space="preserve">Unidades de Atención Integral a victimas de violencia contra la mujer </t>
  </si>
  <si>
    <t xml:space="preserve">Población atendida en el programa  de prevención de la violencia de género y  sensibilizada sobre no violencia </t>
  </si>
  <si>
    <t xml:space="preserve">Casos procesados por violación de derechos </t>
  </si>
  <si>
    <t>13 000 03</t>
  </si>
  <si>
    <r>
      <rPr>
        <b/>
        <sz val="14"/>
        <color theme="1"/>
        <rFont val="Arial"/>
        <family val="2"/>
      </rPr>
      <t xml:space="preserve">Promoción y Fomento  Derechos Económicos,  Sociales y Culturales.     </t>
    </r>
    <r>
      <rPr>
        <sz val="14"/>
        <color theme="1"/>
        <rFont val="Arial"/>
        <family val="2"/>
      </rPr>
      <t xml:space="preserve">                                                                      Promover el empoderamiento individual y colectivo de las mujeres, de manera que en el ejercicio de sus derechos como ciudadanas se apropien, controlen y accedan los recursos económicos, sociales, culturales en los ámbitos nacional y local en condiciones  de equidad e  igualdad.</t>
    </r>
  </si>
  <si>
    <t>Diseñar y elaborar   una propuesta de  las normativas y metodología con enfoque de genero, de acceso a la capacitación  y al crédito  para ser presentadas a las instituciones  crediticias.</t>
  </si>
  <si>
    <t>Presentación a las instituciones  crediticias de  propuesta  de las  normativas y metodología , de acceso a la capacitación  y al crédito con enfoque de genero.</t>
  </si>
  <si>
    <t>Cobertura de la seguridad social para las trabajadoras domésticas e inclusión de mujeres en el plan subsidiado de salud.</t>
  </si>
  <si>
    <t>Reactivar los convenios con Promipyme  y el Banco Agrícola, Pro Industria  y diseñar un plan de acción para su ejecución</t>
  </si>
  <si>
    <t>Integración de las mujeres a la producción  en el ámbito local y territorial.</t>
  </si>
  <si>
    <t xml:space="preserve">Coordinar la  firma de un acuerdo interinstitucional con el Instituto de Crédito Cooperativo (IDECOOP). </t>
  </si>
  <si>
    <t xml:space="preserve">Implementacion del  acuerdo interinstitucional con el Instituto de Crédito Cooperativo (IDECOOP). </t>
  </si>
  <si>
    <t>Fortalecer  el Centro de Capacitación Integral de Los Alcarrizos.</t>
  </si>
  <si>
    <t xml:space="preserve">Mujeres con habilidades y capacidades desarrolladas de manera integral. </t>
  </si>
  <si>
    <t>Integración de la Comunidad de los Alcarrizos a los trabajos del Centro  de Los Alcarrizos, al centro de capacitación.</t>
  </si>
  <si>
    <t xml:space="preserve">Formulación de lineamientos de políticas para incrementar el nivel de autonomía económica de las mujeres en la Republica Dominicana. </t>
  </si>
  <si>
    <t>Vigilancia social para la mejora y fortalecimiento del acceso y capacitación de la mujer dominicana para aprovechar los beneficios de  las TIC</t>
  </si>
  <si>
    <t>13 000 05</t>
  </si>
  <si>
    <t xml:space="preserve">Proyectos </t>
  </si>
  <si>
    <t xml:space="preserve">Promoción de los Derechos a la Salud Integral, Salud Sexual y Reproductiva  de la Mujer </t>
  </si>
  <si>
    <t>15 000 01</t>
  </si>
  <si>
    <r>
      <t xml:space="preserve">Promoción y de los Derechos a la Salud Integral de la Mujer.                                     </t>
    </r>
    <r>
      <rPr>
        <sz val="14"/>
        <color rgb="FF000000"/>
        <rFont val="Arial"/>
        <family val="2"/>
      </rPr>
      <t>Contribuir  a mejorar el acceso y la calidad de los servicios de salud dirigidos a la mujer y el acceso universal a la salud integral, como una condición indispensable para garantizar la participación plena de las mujeres.</t>
    </r>
  </si>
  <si>
    <t>Definición y aplicación de la  políticas, planes, programas y normativas en el marco de la Ley General de Salud, enfatizando en  la salud de las mujeres y con perspectiva de género.</t>
  </si>
  <si>
    <t xml:space="preserve">Vigilancia social de la aplicación de la Ley General de Salud y su marco regulatorio con énfasis en la salud de las mujeres .  </t>
  </si>
  <si>
    <t>Realización de un  seminario Internacional sobre salud de la mujer, orientado a generar políticas públicas sobre genero, mujer y salud.</t>
  </si>
  <si>
    <t>15 000 02</t>
  </si>
  <si>
    <r>
      <rPr>
        <b/>
        <sz val="14"/>
        <color rgb="FF000000"/>
        <rFont val="Arial"/>
        <family val="2"/>
      </rPr>
      <t xml:space="preserve">Promoción de la Salud Sexual y Reproductiva.                             </t>
    </r>
    <r>
      <rPr>
        <sz val="14"/>
        <color rgb="FF000000"/>
        <rFont val="Arial"/>
        <family val="2"/>
      </rPr>
      <t xml:space="preserve"> Promover el ejercicio pleno de los derechos a la salud  sexual y reproductiva, como parte de los derechos humanos </t>
    </r>
  </si>
  <si>
    <t>Sensibilizar a tomadores de decisión en torno a la Política Nacional  de Prevención de Embarazos en Adolescente y Servicios Salud Sexual y Reproductiva  para para Adolescentes y Mujeres Jóvenes</t>
  </si>
  <si>
    <t xml:space="preserve">Cumplimiento de la Política Nacional  de Prevención de Embarazos en Adolescente y Servicios Salud Sexual y Reproductiva  para Adolescentes y Mujeres Jóvenes.  </t>
  </si>
  <si>
    <t>Funcionamiento del comité intersectorial de promoción la política  de prevención de embarazos en adolescente y salud sexual y reproductiva de adolescentes y jóvenes.</t>
  </si>
  <si>
    <t>Formación del  personal de   Salud Sexual y Reproductiva  para Adolescentes y Mujeres Jóvenes,  para la implementacion  Políticas y Normativas</t>
  </si>
  <si>
    <t>Difusión  de  campaña de comunicación social dirigida a promover el empoderamiento de las mujeres en referencia al derecho a la salud y los derechos sexuales y reproductivos.</t>
  </si>
  <si>
    <t>Funcionamiento del centro piloto de formación en salud sexual y reproductiva para adolescentes y jóvenes.</t>
  </si>
  <si>
    <t>Formación de agentes multiplicadores en salud sexual y reproductiva.</t>
  </si>
  <si>
    <t>Coordinación con las  Casas de Acogida   para ofrecer cuidados primarios básicos a las mujeres víctimas de VBG y VIF.</t>
  </si>
  <si>
    <t>Mejoramiento de las condiciones  para la atención integral de la salud sexual y reproductiva de adolescentes y jóvenes, con énfasis en  embarazo, mortalidad materna, violencia intra-familiar y VIH/SIDA.</t>
  </si>
  <si>
    <t>98 000 00</t>
  </si>
  <si>
    <t>Administración de Contribuciones Especiales.</t>
  </si>
  <si>
    <r>
      <rPr>
        <b/>
        <sz val="14"/>
        <color rgb="FF000000"/>
        <rFont val="Arial"/>
        <family val="2"/>
      </rPr>
      <t xml:space="preserve">Casas de Refugio y Protección </t>
    </r>
    <r>
      <rPr>
        <sz val="14"/>
        <color rgb="FF000000"/>
        <rFont val="Arial"/>
        <family val="2"/>
      </rPr>
      <t xml:space="preserve">                          Instituir las Casas de Acogida o Refugios en todo el territorio nacional, que servirán de albergue a las mujeres, niños, niñas y adolescentes, víctimas de violencia intrafamiliar o doméstica.</t>
    </r>
  </si>
  <si>
    <t xml:space="preserve">Dar  albergue seguro,  de manera temporal, a las mujeres ,niños, niñas y adolescentes victimas de violencia contra la Mujer e intrafamiliar o domestica. </t>
  </si>
  <si>
    <t xml:space="preserve">incremento del numero de   víctimas de violencia de género e intrafamiliar que acceden a los servicios de las Casas de Acogida. </t>
  </si>
  <si>
    <t xml:space="preserve">Casas de acogida para victimas de violencia habilitadas </t>
  </si>
  <si>
    <t>Atención a  mujeres victimas de violencia intrafamiliar y de genero con sus hijos/as.</t>
  </si>
  <si>
    <t>Organizaciones Sin Fines de Lucro</t>
  </si>
  <si>
    <t>Apoyar a las organizaciones sin fines de lucro cuyas actividades están orientadas a fomentar la equidad e igualdad de Género</t>
  </si>
  <si>
    <t xml:space="preserve">UNA SOCIEDAD CON IGUALDAD DE DERECHOS Y OPORTUNIDADES </t>
  </si>
  <si>
    <t xml:space="preserve">IGUALDAD DE DERECHOS Y OPORTUNIDADES </t>
  </si>
  <si>
    <t>Fortalecer el Rol Rector del MMujer, Promoviendo su Naturaleza ante la Sociedad</t>
  </si>
  <si>
    <t>Servicios de Comunicaciones y Relaciones Públicas</t>
  </si>
  <si>
    <t xml:space="preserve">Estrategia de Comunicación para la proyección de la imagen institucional y las iniciativas educativas y comunitarias del Ministerio de la Mujer </t>
  </si>
  <si>
    <t>Desarrollar a través de una estrategia de comunicación efectiva que garantice el posicionamiento y sensibilice a la población en la igualdad y equidad.</t>
  </si>
  <si>
    <t>Difusión de campaña</t>
  </si>
  <si>
    <t>Colocación de campaña</t>
  </si>
  <si>
    <t xml:space="preserve">Producción y difusión de una camapaña de concientizacion de los roles del Ministerio de la Mujer. Prevención y Atención a la Violencia, Coordinación Intersectorial, Derechos Económicos, Educación en Género y Promoción a los Derechos a la Salud. </t>
  </si>
  <si>
    <t>Producción</t>
  </si>
  <si>
    <t>Difusión</t>
  </si>
  <si>
    <t>Contratar promoción para difundir informaciones relativas al Ministerio de la Mujer.</t>
  </si>
  <si>
    <t xml:space="preserve">Influencer </t>
  </si>
  <si>
    <t>Contratar empresa externa para el soporte en el manejo de las redes sociales</t>
  </si>
  <si>
    <t>Diseño y montaje</t>
  </si>
  <si>
    <t>Relanzamiento de los servicios del Ministerio de la Mujer.</t>
  </si>
  <si>
    <t>Diseño de Manual de Identidad y otros</t>
  </si>
  <si>
    <t>Impresión de material informativo del Ministerio de la Mujer: brochures, afiches, carpetas, volantes, carpetas y demás</t>
  </si>
  <si>
    <t>Reproducción de impresos</t>
  </si>
  <si>
    <t>Producción de campaña educativa que promueva el uso de la línea de auxilio en caso de violencia de género, doméstica o denuncia.</t>
  </si>
  <si>
    <t>Grabación y edición de videos</t>
  </si>
  <si>
    <t>Difusión por medios de comunicación y redes sociales</t>
  </si>
  <si>
    <t>Realización de campaña para la promoción del día Internacional de la Mujer</t>
  </si>
  <si>
    <t>Campaña audiovisual</t>
  </si>
  <si>
    <t>Diseño de línea gráfica</t>
  </si>
  <si>
    <t>Diseño de afiches</t>
  </si>
  <si>
    <t>Transmisión especial de programa de radio, por campaña "Ministerio de la Mujer en el barrio, esto tiene que cambiar"</t>
  </si>
  <si>
    <t>Transmisión en vivo</t>
  </si>
  <si>
    <t>Producción de Medalla al Mérito de la Mujer Dominicana</t>
  </si>
  <si>
    <t>Realizar proceso de selección de Galardonadas mediante Consejo Consultivo: 15 personas, dos (2) jornadas preselección; 45 personas una (1) jornada Selección</t>
  </si>
  <si>
    <t xml:space="preserve">12 Galardonadas </t>
  </si>
  <si>
    <t>Notaria Pública</t>
  </si>
  <si>
    <t>Refrigerio Día 1</t>
  </si>
  <si>
    <t>Invitaciones</t>
  </si>
  <si>
    <t xml:space="preserve">1000 Invitaciones </t>
  </si>
  <si>
    <t xml:space="preserve">Invitaciones </t>
  </si>
  <si>
    <t xml:space="preserve">Mensajería </t>
  </si>
  <si>
    <t xml:space="preserve">Aporte Económico como reconocimiento  a las galardonadas </t>
  </si>
  <si>
    <t>Un (1)              Premio</t>
  </si>
  <si>
    <t>Reconocimiento</t>
  </si>
  <si>
    <t>13</t>
  </si>
  <si>
    <t xml:space="preserve">Medallas </t>
  </si>
  <si>
    <t>13 Medallas</t>
  </si>
  <si>
    <t xml:space="preserve">Brindis </t>
  </si>
  <si>
    <t>Diseño y Diagramación de Semblanza</t>
  </si>
  <si>
    <t xml:space="preserve">Proyección Perfil de las galardonadas </t>
  </si>
  <si>
    <t xml:space="preserve">diseño y                       producción y difusión </t>
  </si>
  <si>
    <t xml:space="preserve">diseño,                       producción e impresión. </t>
  </si>
  <si>
    <t>Conmemoración del 25 de noviembre, día de la No Violencia contra la Mujer</t>
  </si>
  <si>
    <t>Producción y difusión de Spot por el día de No Violencia a la Mujer</t>
  </si>
  <si>
    <t>100.000.00</t>
  </si>
  <si>
    <t>Creación de artes, afiches, volantes y brochures</t>
  </si>
  <si>
    <t>Diseño</t>
  </si>
  <si>
    <t>Reproducción</t>
  </si>
  <si>
    <t>Evento en honor al día Internacional de la No Violencia contra la Mujer</t>
  </si>
  <si>
    <t>Montaje de espacio</t>
  </si>
  <si>
    <t>Reservación de espacio</t>
  </si>
  <si>
    <t xml:space="preserve">Contratación de maestría de ceremonia y </t>
  </si>
  <si>
    <t>Difusión y cuñas en medios de comunicación</t>
  </si>
  <si>
    <t>Impresión de material gastable</t>
  </si>
  <si>
    <t xml:space="preserve">Productos y sus atributos </t>
  </si>
  <si>
    <t>Reproducción de materiales educativos y promocionales del Ministerio de la Mujer</t>
  </si>
  <si>
    <t>Se imprimirán los materiales educativos, promocionales y de sensibilización, que promuevan los ideales y objetivos del Mmujer</t>
  </si>
  <si>
    <t>Publicaciones; ediciones gráficas</t>
  </si>
  <si>
    <t>Brochures: Únete, 8 de marzo, el poder de tu voz, Mujeres de febrero, Mujeres de abril, feminicidios</t>
  </si>
  <si>
    <t>Folletos de leyes</t>
  </si>
  <si>
    <t>Volantes: Línea de auxilio y afiches</t>
  </si>
  <si>
    <t>Cartillas: para mujeres, profesores, comunicadores y jóvenes</t>
  </si>
  <si>
    <t>Libros</t>
  </si>
  <si>
    <t>Carpetas del Mmujer</t>
  </si>
  <si>
    <t>Tshirts de la institución</t>
  </si>
  <si>
    <t>UNIDAD RECTORA:</t>
  </si>
  <si>
    <t>UNIDAD EJECUTORA:</t>
  </si>
  <si>
    <t>EJE ESTRATEGICO END 2010-2030:</t>
  </si>
  <si>
    <t>Una Sociedad con Igualdad de Derechos y Oportunidades (Segundo Eje Estratégico).</t>
  </si>
  <si>
    <t>EJE ESTRATEGICO: PEI 2016-2020</t>
  </si>
  <si>
    <t>OB.GRAL. 2.3 IGUALDAD DE DERECHOS Y OPORTUNIDADES</t>
  </si>
  <si>
    <t xml:space="preserve">Cooperación Internacional </t>
  </si>
  <si>
    <t>Proyectos aprobados e implementados.</t>
  </si>
  <si>
    <t>Formulación y seguimiento a proyectos con financiamiento o no de la Cooperación Internacional, y en los casos que aplique, coordinación de los mismos; priorizados y alineados a la Estrategia Nacional de Desarrollo (END), Plan Nacional de Igualdad y Equidad de Género 2007-2017 (PLANEG II) y al Plan Estratégico Institucional 2015-2020.</t>
  </si>
  <si>
    <t>Documento de proyecto.</t>
  </si>
  <si>
    <t>Proyectos firmados e informes técnicos elaborados.</t>
  </si>
  <si>
    <t>Visitas de coordinación y articulación con la Cooperación Internacional (agencias, organismos, etc.) y/o empresas privadas y/o instituciones públicas para elaboración de proyectos.</t>
  </si>
  <si>
    <t>Combustible transporte</t>
  </si>
  <si>
    <t>Documentación y Publicaciones</t>
  </si>
  <si>
    <t>Carpeta entregada por Dpto. Documentación</t>
  </si>
  <si>
    <t>Dirección Comunicac.</t>
  </si>
  <si>
    <t>Reuniones internas Ministerio de la Mujer con las unidades ejecutoras de los proyectos y áreas/direcciones/departamentos involucrados en los mismos.</t>
  </si>
  <si>
    <t>Café-Agua</t>
  </si>
  <si>
    <t>Copias/insumos</t>
  </si>
  <si>
    <t>Elaboración de propuestas de proyectos de acuerdo a prioridades establecidas y necesidades determinadas, alineados a la END-PLANEG y PE. (Un estimado de 10 propuestas para aprobación de 7 proyectos al año: 10 doc.proy. X 4 juegos = 40)*1</t>
  </si>
  <si>
    <t>Copias/Impres.</t>
  </si>
  <si>
    <t>Encuadernaciones</t>
  </si>
  <si>
    <t>Firma de Planes Anuales de Trabajo y Convenios firmados por las partes (financiadora y ejecutora).</t>
  </si>
  <si>
    <t>Realizar reuniones internas y visitas de campo o en terreno, en seguimiento y monitoreo a los proyectos en ejecución.</t>
  </si>
  <si>
    <t>Combustible/Transp.</t>
  </si>
  <si>
    <t>Elaboración de Matrices de Seguimiento y Monitoreo;  Informes Técnicos de Avance e Informes Técnicos Finales de proyectos.*2</t>
  </si>
  <si>
    <t>Programado en el POA</t>
  </si>
  <si>
    <t>MINISTERIO DE LA MUJER</t>
  </si>
  <si>
    <t xml:space="preserve">Unidad Ejecutora: </t>
  </si>
  <si>
    <t>Actividades Centrales</t>
  </si>
  <si>
    <t>Eje Estratégico: END 2010-2030</t>
  </si>
  <si>
    <t>Segundo Eje Estratégico: Una Sociedad con Igualdad de Derechos y Oportunidades.</t>
  </si>
  <si>
    <t>Eje Estratégico: PEI 2016-2020</t>
  </si>
  <si>
    <t>Fortalecimiento Institucional</t>
  </si>
  <si>
    <t>Objetivo General END 2010-2030</t>
  </si>
  <si>
    <t>Objetivo General 2.3: Igualdad de Derechos y Oportunidades.</t>
  </si>
  <si>
    <t>Objetivos Específicos PEI 2016-2030</t>
  </si>
  <si>
    <t>Fortalecer los mecanismos de gestión y aumentar la capacidad institucional para mejorar la eficacia y eficiencia de los procesos.</t>
  </si>
  <si>
    <t>Año 2018</t>
  </si>
  <si>
    <t xml:space="preserve">Meta por Trimestre                                                                                  </t>
  </si>
  <si>
    <t>Carpeta de Proyectos actualizada y Proyectos aprobados e implementados.</t>
  </si>
  <si>
    <t>1) Carpeta de Proyectos elaborada y actualizada, contentiva de proyectos con financiamiento y en implementación; y propuestas de proyectos pendiente de financiamiento. 2)Formulación y seguimiento a proyectos con de la Cooperación no reembolsable, donación de recursos, asistencia técnica y cooperación oficial privada, nacional e internacional; y en los casos que aplique, coordinación de los mismos; priorizados y alineados a la END 2030, Plan Nacional de Igualdad y Equidad de Género 2007-2017 (PLANEG II), PLANEG III (pendiente determinar periodicidad) y al Plan Estratégico Institucional 2016-2020.</t>
  </si>
  <si>
    <r>
      <rPr>
        <b/>
        <sz val="12"/>
        <rFont val="Times New Roman"/>
        <family val="1"/>
      </rPr>
      <t>Para Carpeta de Proyectos</t>
    </r>
    <r>
      <rPr>
        <sz val="12"/>
        <rFont val="Times New Roman"/>
        <family val="1"/>
      </rPr>
      <t xml:space="preserve">:   Documento                    </t>
    </r>
    <r>
      <rPr>
        <b/>
        <sz val="12"/>
        <rFont val="Times New Roman"/>
        <family val="1"/>
      </rPr>
      <t xml:space="preserve">Para Proyectos:  </t>
    </r>
    <r>
      <rPr>
        <sz val="12"/>
        <rFont val="Times New Roman"/>
        <family val="1"/>
      </rPr>
      <t xml:space="preserve">      Documento</t>
    </r>
  </si>
  <si>
    <r>
      <rPr>
        <b/>
        <sz val="12"/>
        <rFont val="Times New Roman"/>
        <family val="1"/>
      </rPr>
      <t xml:space="preserve">Para Carpeta de Proyectos:  </t>
    </r>
    <r>
      <rPr>
        <sz val="12"/>
        <rFont val="Times New Roman"/>
        <family val="1"/>
      </rPr>
      <t xml:space="preserve">                     Carpeta elaborada y colgada en la web. </t>
    </r>
    <r>
      <rPr>
        <b/>
        <sz val="12"/>
        <rFont val="Times New Roman"/>
        <family val="1"/>
      </rPr>
      <t xml:space="preserve">Para Proyectos: </t>
    </r>
    <r>
      <rPr>
        <sz val="12"/>
        <rFont val="Times New Roman"/>
        <family val="1"/>
      </rPr>
      <t>Proyectos</t>
    </r>
    <r>
      <rPr>
        <b/>
        <sz val="12"/>
        <rFont val="Times New Roman"/>
        <family val="1"/>
      </rPr>
      <t xml:space="preserve"> </t>
    </r>
    <r>
      <rPr>
        <sz val="12"/>
        <rFont val="Times New Roman"/>
        <family val="1"/>
      </rPr>
      <t>firmados e informes elaborados</t>
    </r>
  </si>
  <si>
    <r>
      <t xml:space="preserve">Para Carpeta de Proyectos:  </t>
    </r>
    <r>
      <rPr>
        <sz val="12"/>
        <rFont val="Times New Roman"/>
        <family val="1"/>
      </rPr>
      <t xml:space="preserve">1 </t>
    </r>
    <r>
      <rPr>
        <b/>
        <sz val="12"/>
        <rFont val="Times New Roman"/>
        <family val="1"/>
      </rPr>
      <t xml:space="preserve">                     Para Proyectos    </t>
    </r>
    <r>
      <rPr>
        <sz val="12"/>
        <rFont val="Times New Roman"/>
        <family val="1"/>
      </rPr>
      <t>3</t>
    </r>
  </si>
  <si>
    <t>Inversión/Trimestre (RD$)</t>
  </si>
  <si>
    <t>Realizar reuniones con los Viceministerios, Direcciones y Departamentos para determinar y priorizar necesidades para elaboración de propuestas de proyectos. (4 Reuniones: 1 en cada trimestre, para 12 personas cada reunión =  48).</t>
  </si>
  <si>
    <t>Café - agua</t>
  </si>
  <si>
    <t>´01</t>
  </si>
  <si>
    <t>Copias e Impresos</t>
  </si>
  <si>
    <t>Realizar visitas en terreno o campo (3 participantes por visita, incluye chofer), para intercambiar con las autoridades locales y actoras/es involucradas la factibilidad de los proyectos en las localidades seleccionadas (al interior: Mao, Montecristi y otras localidades. 3 Pers x 6 local.= 18)</t>
  </si>
  <si>
    <t>Transporte</t>
  </si>
  <si>
    <t>Elaborar propuestas de proyectos de acuerdo a prioridades establecidas y necesidades determinadas, alineados a la END-PLANEG y PE. (Un estimado de 10 propuestas para aprobación de unos 7 proyectos en el año: 10 docs.de proyectos X 4 juegos = 40).*1</t>
  </si>
  <si>
    <t>Realizar reuniones internas del MMujer con las unidades ejecutoras de los proyectos (direcciones y departamentos) para presentación y revisión de proyectos para su validación (12 reuniones de 7 personas cada una: 84).</t>
  </si>
  <si>
    <t>Realizar Visitas de acercamiento, conocimiento e intercambio con nuevas agencias y organismos de la Cooperación Internacional, empresas privadas y otras organizaciones nacionales e internacionales para negociación de nuevas fuentes de financiamiento a proyectos y visitas de coordinación y seguimiento a socios existentes de la Coop. Internac.</t>
  </si>
  <si>
    <t>Documentacion impresa</t>
  </si>
  <si>
    <t>Suministrada por la Direc. Comunicac.</t>
  </si>
  <si>
    <t>Realizar actos de firma de Planes Anuales de Trabajo y Convenios/Acuerdos por las partes (organismo financiador y entidad ejecutora).</t>
  </si>
  <si>
    <t>Tramitar solicitudes a la Dirección General de Inversión Pública para la asignación de los Códigos SNIP a nuevos proyectos.</t>
  </si>
  <si>
    <t>No Aplica</t>
  </si>
  <si>
    <t>Realizar reuniones mensuales con las unidades ejecutoras de los proyectos para seguimiento y monitoreo a la implementación de los mismos. 4 Reun.x7 Persx12 meses=336</t>
  </si>
  <si>
    <t>Copias a docs.</t>
  </si>
  <si>
    <t>Realizar visitas de seguimiento y monitoreo a las localidades con proyectos en ejecución, en coordinación con las UE de los proyectos. (3 Personas x 6 localidades en 2 Trimestre=18).</t>
  </si>
  <si>
    <t>Elaboración de Matrices de Seguimiento y Monitoreo a proyectos.</t>
  </si>
  <si>
    <t>Elaborar Informes Técnicos de Avance e Informes Técnicos Finales de proyectos.*2</t>
  </si>
  <si>
    <t>Copias Impresas</t>
  </si>
  <si>
    <t>Mensajería</t>
  </si>
  <si>
    <t>Por determinar</t>
  </si>
  <si>
    <t>Publicar Carpeta de Proyectos en el Portal WEB del Ministerio de la Mujer y actualizarla periódicamente, preferiblemente trimestralmente.</t>
  </si>
  <si>
    <t>Recursos movilizados y Mesa de Cooperación de Género y de Donantes establecidas y activadas.</t>
  </si>
  <si>
    <t>La movilización de recursos son acciones dirigidas a la gestión y negociación de recursos y fuentes de financiamiento para la ejecución de proyectos o actividades puntuales priorizadas por el MMUJER. Las Mesas de Coordinación de la Cooperación Internacional para el Desarrollo son un espacio de diálogo y coordinación, así como instrumento de alineación y armonización de la comunidad de cooperantes a los objetivos y prioridades nacionales plasmados en la Estrategia Nacional de Desarrollo cuyo mayor nivel de expresión se concretiza en el PNPSP*2.</t>
  </si>
  <si>
    <r>
      <rPr>
        <b/>
        <sz val="12"/>
        <rFont val="Times New Roman"/>
        <family val="1"/>
      </rPr>
      <t>Para Rec. Moviliz.:</t>
    </r>
    <r>
      <rPr>
        <sz val="12"/>
        <rFont val="Times New Roman"/>
        <family val="1"/>
      </rPr>
      <t xml:space="preserve">                                       Documento digital y copia dura                     </t>
    </r>
    <r>
      <rPr>
        <b/>
        <sz val="12"/>
        <rFont val="Times New Roman"/>
        <family val="1"/>
      </rPr>
      <t xml:space="preserve">Para MCCI-MCG:      </t>
    </r>
    <r>
      <rPr>
        <sz val="12"/>
        <rFont val="Times New Roman"/>
        <family val="1"/>
      </rPr>
      <t>Mesa conformada Acta(s) Asamblea(s)+D55</t>
    </r>
  </si>
  <si>
    <r>
      <rPr>
        <b/>
        <sz val="12"/>
        <rFont val="Times New Roman"/>
        <family val="1"/>
      </rPr>
      <t>Para Rec. Moviliz.:</t>
    </r>
    <r>
      <rPr>
        <sz val="12"/>
        <rFont val="Times New Roman"/>
        <family val="1"/>
      </rPr>
      <t xml:space="preserve">  Transferencia bancaria y/o desembolso en CK.     </t>
    </r>
    <r>
      <rPr>
        <b/>
        <sz val="12"/>
        <rFont val="Times New Roman"/>
        <family val="1"/>
      </rPr>
      <t xml:space="preserve">Para MCCI-MCG:                     </t>
    </r>
    <r>
      <rPr>
        <sz val="12"/>
        <rFont val="Times New Roman"/>
        <family val="1"/>
      </rPr>
      <t>Listado de Particip.                 Convocatoria                          Agenda del día.</t>
    </r>
  </si>
  <si>
    <r>
      <t xml:space="preserve">Moviliz.Rec.:      </t>
    </r>
    <r>
      <rPr>
        <sz val="12"/>
        <rFont val="Times New Roman"/>
        <family val="1"/>
      </rPr>
      <t xml:space="preserve">Año 2018   </t>
    </r>
    <r>
      <rPr>
        <b/>
        <sz val="12"/>
        <rFont val="Times New Roman"/>
        <family val="1"/>
      </rPr>
      <t xml:space="preserve">           MCCi-MCG: </t>
    </r>
    <r>
      <rPr>
        <sz val="12"/>
        <rFont val="Times New Roman"/>
        <family val="1"/>
      </rPr>
      <t>0</t>
    </r>
  </si>
  <si>
    <r>
      <t xml:space="preserve">Gestionar y programar reuniones de lobby y advocacy para el establecimiento de nuevas alianzas, conocimiento de sus ejes estratégicos y negociación de firmas de Convenios y/o Acuerdos para trabajos conjuntos. </t>
    </r>
    <r>
      <rPr>
        <b/>
        <sz val="12"/>
        <rFont val="Times New Roman"/>
        <family val="1"/>
      </rPr>
      <t>*Ver arriba actividad descrita y presupuestada.</t>
    </r>
  </si>
  <si>
    <t>No aplica</t>
  </si>
  <si>
    <t>Carpeta entregada por Dpto. Document.</t>
  </si>
  <si>
    <t>Realizar reuniones con autoridades del Ministerio de la Mujer para presentar, socializar y consensuar negociaciones y establecimiento de mecanismos de articulación y trabajo conjunto con nuevos cooperantes y/o empresas.</t>
  </si>
  <si>
    <t>Copias e Impres.</t>
  </si>
  <si>
    <t>Realizar Actos de Firma de nuevos Convenios y/o Acuerdos entre nuevos Cooperantes y el Ministerio de la Mujer.</t>
  </si>
  <si>
    <t>Mensajeria</t>
  </si>
  <si>
    <t>Establecimiento de un nuevo espacio en la Mesa de Cooperantes que lidera el Banco Mundial (solo para Donantes), para el finaciamiento de la transversalidad de Genero.</t>
  </si>
  <si>
    <t>Impres/Encuad.</t>
  </si>
  <si>
    <t>Realizar cuatro reuniones para presentación de las propuestas en carpeta de proyectos pendiente de financiamiento a la Mesa de Cooperantes que lidera el Banco Mundial.</t>
  </si>
  <si>
    <t>Realizar reuniones de coordinación con el MEPYD para la activación y relanzamiento de la MCCI-MCG y seleccionar integrantes de la misma (sector gubernamental, cooperación internacional, organizaciones de la sociedad civil y empresas privadas).</t>
  </si>
  <si>
    <t>Relanzamiento Oficial de la MCCI-CG.</t>
  </si>
  <si>
    <t>Material Gastable</t>
  </si>
  <si>
    <t>Realizar reunión para seleccionar las/os miembros/as de la Secretaría Técnica como órgano colegiado que servirá al Comité de Dirección y se encargará de operativizar y dar seguimiento a los acuerdos y compromisos derivados del accionar de la MCCI-MCG*4.</t>
  </si>
  <si>
    <t>1 reunión 30 pers.</t>
  </si>
  <si>
    <t>Elaborar convocatorias y realizar reuniones bimensuales de la MCCI-MCG. Realizar contacto vía telefónica, correo electrónico y fax.</t>
  </si>
  <si>
    <t>30 x 3= 90</t>
  </si>
  <si>
    <t>Elaborar convocatorias mensuales para reuniones de las Comisiones Técnicas de Trabajo, realizar contacto vía telefónica, correo electrónico y fax.</t>
  </si>
  <si>
    <t>Redactar y socializar Actas de Asamblea a lo interno del MMUJER y de la MEPYD; y socializar, dar lectura y aprobar Actas de Asamblea en la MCCI-MCG.</t>
  </si>
  <si>
    <t>Dpto. de Proyectos y Cooperación Internacional fortalecido, capacitado e integrado.</t>
  </si>
  <si>
    <t>El Departamento de Proyectos y Cooperación Internacional cuenta con el personal calificado para los requerimientos del área, es fortalecido a través de capacitaciones y formación en sus competencias y se integra de manera armónica a los lineamientos institucionales.</t>
  </si>
  <si>
    <t>*Certificado de Participación              *Nombramiento nuevo personal</t>
  </si>
  <si>
    <t>*Cursos realizados.       *Inclusión en Nómina y salario pagado.</t>
  </si>
  <si>
    <t>Realizar llamado a concurso para personal asistencial y técnico del Departamento de acuerdo a los términos de referencia elaborados, revisar las propuestas recibidas y seleccionar la/el candidato correspondiente.</t>
  </si>
  <si>
    <t>TDR's</t>
  </si>
  <si>
    <t>Formulario Evaluación/Selec.</t>
  </si>
  <si>
    <t>Contratar Técnica(o) para el Dpto. de P. y CI.</t>
  </si>
  <si>
    <t>Salario Mensual</t>
  </si>
  <si>
    <t>Capacitar al personal del departamento en las competencias necesarias para  fortalecer su desarrollo y eficientizar su desempeño, con cursos nacionales e internacionales.  (Nota: Inscripción estimada en US$600.00, si es con beca parcial el costo unitario variará).</t>
  </si>
  <si>
    <t>Inscripción cursos</t>
  </si>
  <si>
    <t>Transporte/Boleto aéreo</t>
  </si>
  <si>
    <t>Viáticos locales o internacionales</t>
  </si>
  <si>
    <t>Participación en experiencias e intercambios regionales.</t>
  </si>
  <si>
    <t>Inscripción</t>
  </si>
  <si>
    <t>Viáticos internac.</t>
  </si>
  <si>
    <t>Boleto aéreo</t>
  </si>
  <si>
    <t>Agenda Nacional de Discapacidad: Participar en reuniones de seguimiento a la elaboración e implementación de la ANPD, la transversalidad de género en dicha agenda y trabajo conjunto.</t>
  </si>
  <si>
    <t>TOTAL GENERAL</t>
  </si>
  <si>
    <t>*1: 10 Proyectos de 20 páginas aprox. c/u = 200 copias x 4 Juegos = 800 copias totales.</t>
  </si>
  <si>
    <t xml:space="preserve">(Sellos de Igualdad de Género; Fortalecimiento Centro de Promoción de la Salud Integral de Adolescentes; Creación de dos nuevos centros de Salud Integral de Adolescentes y buses móviles; Fortalecimiento Unidad de Gestión de Riesgo; Autonomía Económica, Emprendedurismo e Inclusión Financiera de las mujeres; Implementación del Plan Nacional Integral de Capacitación a la VCM, VIF y DS, creación de las Redes Municipales para la Prevención y Atención a la VCM y VIF, creación y fortalecimiento de la Unidad de Discapacidad, entre otros.) </t>
  </si>
  <si>
    <t>*2:  1er. Trimestre: 3 Proyectos +1 Inf.Trimestral =4</t>
  </si>
  <si>
    <t xml:space="preserve">      2do. Trimestre: 3 P+2 Pnuevos= 5 + 1Inf. Trim.= 6</t>
  </si>
  <si>
    <t xml:space="preserve">      3er. Trimestre: 5 P + 2 Pnuevos= 7 + Inf. Trim. = 8</t>
  </si>
  <si>
    <t xml:space="preserve">      4to. Trimestre: 7 Proyectos + Inf. Trim. + I Inf. Final= 9 Total 27 Informes.</t>
  </si>
  <si>
    <t>*3: Plan Nacional Plurianual del Sector Público (PNPSP).</t>
  </si>
  <si>
    <t>Nota: Para proyectos Meta Total 7, porque los proyectos vigentes terminan, uno en el año 2017 y dos en el año 2018.</t>
  </si>
  <si>
    <t>Viáticos al interior: Viajes primer trimestre y 2 en el segundo trimestre.</t>
  </si>
  <si>
    <t>COHESION TERRITORIAL</t>
  </si>
  <si>
    <t xml:space="preserve">Coordinacion de las Oficinas Provinciales y Municipales de la Mujer </t>
  </si>
  <si>
    <t xml:space="preserve">Funcionamiento  de las Oficinas Provinciales y Municipales de la Mujer  de manera eficaz y eficiente </t>
  </si>
  <si>
    <t xml:space="preserve">Fortalecimiento de las  Oficinas Provinciales y Municipales de la Mujer existentes, con miras a impactar en  la transversalización de la igualdad y equidad de genero  en las políticas públicas locales </t>
  </si>
  <si>
    <t xml:space="preserve">Oficina </t>
  </si>
  <si>
    <t xml:space="preserve">Informes periódicos </t>
  </si>
  <si>
    <t xml:space="preserve">Supertvision </t>
  </si>
  <si>
    <t>1.1.Realizar reuniones de supervision y evaluacion  a las OPM y OMM  para lograr su debida organización y funcionamiento (104 reuniones de supervisión y monitoreo)</t>
  </si>
  <si>
    <t>Viatico Viceministra</t>
  </si>
  <si>
    <t xml:space="preserve">Viaticos directora </t>
  </si>
  <si>
    <t xml:space="preserve">Viaticos Chofer </t>
  </si>
  <si>
    <t xml:space="preserve">Combustibles (galon) </t>
  </si>
  <si>
    <t>1,2 Realizar pago de renta de locales de las Oficinas Provinciales y Municipales.</t>
  </si>
  <si>
    <t xml:space="preserve">Alquileres y Renta de locales </t>
  </si>
  <si>
    <t xml:space="preserve">1,3 Realizar reparaciones y readecuaciones </t>
  </si>
  <si>
    <t xml:space="preserve">Reparaciones y  adecuaciones </t>
  </si>
  <si>
    <t>1,4 Realizar  compras Materiales y Utiles de limpieza</t>
  </si>
  <si>
    <t xml:space="preserve">material de limpieza </t>
  </si>
  <si>
    <t>1,5 Realizar remision de documentos.</t>
  </si>
  <si>
    <t xml:space="preserve">Remesas </t>
  </si>
  <si>
    <r>
      <rPr>
        <sz val="12"/>
        <color rgb="FFFF0000"/>
        <rFont val="Times New Roman"/>
        <family val="1"/>
      </rPr>
      <t>Fortalecimiento de la capacidad tecnica y gerencial del personal</t>
    </r>
    <r>
      <rPr>
        <sz val="12"/>
        <color theme="1"/>
        <rFont val="Times New Roman"/>
        <family val="1"/>
      </rPr>
      <t>.</t>
    </r>
  </si>
  <si>
    <t xml:space="preserve">Desarrollo de un  Programa de capacitacion dirigido al Personal gerencial, tecnico y   de apoyo de las OPM y OMM para generar del desarrollo de sus habilidades y capacidaes  en  la articulacion y seguimiento  a las politicas e iniciativas a favor de la igualdad y equidad  entre mujeres y hombres en el ambito local </t>
  </si>
  <si>
    <t>Personas</t>
  </si>
  <si>
    <t xml:space="preserve">Programas de capacitacion </t>
  </si>
  <si>
    <t xml:space="preserve">listas de participantes </t>
  </si>
  <si>
    <t>Realizar Encuentro- Taller buenas prácticas dirigido al personal técnico y de apoyo de las OPM´s y OMM´s para desarrollar sus habilidades y capacidades que permitan un desempeño eficiente de sus funciones funciones. ( 4 talleres con encargadas, abogadas y psicologas de las OPM y OMM)</t>
  </si>
  <si>
    <t>Viaticos viceministra</t>
  </si>
  <si>
    <t>Viatico directora</t>
  </si>
  <si>
    <t xml:space="preserve">Realizar un encuentro nacional de articulación, avances y desafíos con las Oficinas Provinciales y Municipales de la Mujer, </t>
  </si>
  <si>
    <t>Materiales promocionales</t>
  </si>
  <si>
    <t>Realizar Jornadas de capacitación en género y prevención de violencia y relaciones interpersonales, dirigido al personal técnico y de apoyo de las OPM´s y OMM´s para desarrollar sus habilidades y capacidades que permitan un desempeño eficiente de sus funciones funciones. ( 4 talleres a nivel regional)</t>
  </si>
  <si>
    <t>alimentos</t>
  </si>
  <si>
    <t xml:space="preserve">Coordinación interinstitucional entre las OPM y las diferentes áreas operativas establecida. </t>
  </si>
  <si>
    <t>Establecer una coordinación interinstitucional que permita a las diferentes áreas operativas , elabora sus planes Operativos de forma articulada con las oficinas provinciales y municipales.</t>
  </si>
  <si>
    <t xml:space="preserve">informes </t>
  </si>
  <si>
    <t>Realizar reuniones, encuentros y visitas a las OPMs y OMMs para desarrollar acciones de articulación a nivel  interinstitucional. (12 reuniones de coordinación con las demás áreas del Ministerio)</t>
  </si>
  <si>
    <t>Coordinar y dar seguimiento a las acciones conjuntas a nivel interinstitucional</t>
  </si>
  <si>
    <t>Viatico Encargadas</t>
  </si>
  <si>
    <t>Fortalecimiento e incremento de los Comites Locales e intersectoriales de prevención  de violencia  y mesas de trabajo sobre el desarrollo de la mujer.</t>
  </si>
  <si>
    <t xml:space="preserve">Realizar reuniónes supervisión y monitoreo de los comité locales de prevención de violencia y mesa de trabajo provincial sobre el desarrollo de la mujer.(Ruta Crítica) </t>
  </si>
  <si>
    <t>Creacion de redes de apoyo para lograr el empoderamiento de las mujeres victimas de violencia de genreo</t>
  </si>
  <si>
    <t>Realizar cursos de metodologia de los grupos de apoyo a mujeres afectadas de violencia. (1 grupo de apoyo por oficina, con 16 encuentros cada grupo, para un total de 1684 encuentros a nivel nacional con un promedio de 16,640 mujeres intervenidas)</t>
  </si>
  <si>
    <t xml:space="preserve">Viatico tecnica </t>
  </si>
  <si>
    <t xml:space="preserve">Viaticos Chofer  </t>
  </si>
  <si>
    <t>Realizar compra de materiales ppara la realización de los cursos sobre la metodología de los grupos de apoyo a mujeres afectadas por la violencia.</t>
  </si>
  <si>
    <t>Pegamento</t>
  </si>
  <si>
    <t>cartulinas</t>
  </si>
  <si>
    <t>Cojines</t>
  </si>
  <si>
    <t>Crear Comité municipales, Redes de apoyo a mujeres afectadas de violencia. (48 redes de apoyo a nivel de las provincias y municipios municipales formadas y funcionando a toda capacidad)</t>
  </si>
  <si>
    <t>Supervisión y monitoreo grupos formados de implementación de la metodologia de los grupos de apoyo a mujeres afectadas por la violencia.</t>
  </si>
  <si>
    <t>Viatico encargada</t>
  </si>
  <si>
    <t xml:space="preserve">Supervisión y monitoreo de las redes de apoyo a las mujeres afectadas por la violencia </t>
  </si>
  <si>
    <t xml:space="preserve">Realizar acto sociocultural sobre los logros  y desafios de la mujer dominicana, obtenidos hasta la actualidad (52 actos uno por oficina)
</t>
  </si>
  <si>
    <t>refrigerio</t>
  </si>
  <si>
    <t xml:space="preserve">DIRECCION  DEFENSORIA DE LOS DERECHOS DE LA MUJER </t>
  </si>
  <si>
    <t>Eje Estratégico: PEI 2018  2020</t>
  </si>
  <si>
    <t>SISTEMA INTEGRAL DE PROTECCION  A LA MUJER.</t>
  </si>
  <si>
    <t>Objetivos Estrategicos : PEI 2015  2020</t>
  </si>
  <si>
    <t xml:space="preserve">Contribuir con la implementación de políticas públicas de detección, prevención, atención y sanción de violencia contra las mujeres. </t>
  </si>
  <si>
    <t>Poa 2018</t>
  </si>
  <si>
    <t>Promoción y Defensoría de los Derechos de la mujer.</t>
  </si>
  <si>
    <t xml:space="preserve">Prevención y Atención  a la violencia Contra la Mujer e Intrafamiliar. </t>
  </si>
  <si>
    <r>
      <rPr>
        <sz val="12"/>
        <color theme="1"/>
        <rFont val="Times New Roman"/>
        <family val="1"/>
      </rPr>
      <t xml:space="preserve">Asistencia brindada a las Unidades de Atencion Integral a Victimas de Violencia.       </t>
    </r>
    <r>
      <rPr>
        <sz val="12"/>
        <color rgb="FFFF0000"/>
        <rFont val="Times New Roman"/>
        <family val="1"/>
      </rPr>
      <t xml:space="preserve">                                                   </t>
    </r>
    <r>
      <rPr>
        <sz val="12"/>
        <rFont val="Times New Roman"/>
        <family val="1"/>
      </rPr>
      <t xml:space="preserve"> Servicios  de Atención Integral a violencia contra la mujer, fortalecidos. </t>
    </r>
  </si>
  <si>
    <r>
      <t xml:space="preserve">Ampliar  la coordinación intersectorial con la Procuradoría General de la República para el </t>
    </r>
    <r>
      <rPr>
        <sz val="12"/>
        <color theme="1"/>
        <rFont val="Times New Roman"/>
        <family val="1"/>
      </rPr>
      <t>seguimiento monitoreo</t>
    </r>
    <r>
      <rPr>
        <sz val="12"/>
        <rFont val="Times New Roman"/>
        <family val="1"/>
      </rPr>
      <t xml:space="preserve"> y desarrollo de programas de Prevención y Atención Integral a la Violencia Contra la Mujer N.N.A,  y seguimiento a casos.</t>
    </r>
  </si>
  <si>
    <t xml:space="preserve">Unidades de Atención Integral </t>
  </si>
  <si>
    <t xml:space="preserve">Informes de seguimiento </t>
  </si>
  <si>
    <t xml:space="preserve">1.1.Realizar reuniones de seguimiento y monitoreo a las  Unidades de Atención Integral   para fortalecer la calidad de la atención brindada a víctimas de violencia contra la mujer e intrafamiliar.                                                                            18 reuniones con 8 participantes c/u para un total de 96 participantes , San Cristóbal, Bani, La Vega, Bonao, Puerto Plata, Moca, San Juan, Santo Domingo, Dist. Nac., La Romana, Higuey, Azua, San Pedro de Macorís, Herrera, Salcedo, San Francisco de Mocorís, Santiago, Dajabón.                         </t>
  </si>
  <si>
    <t xml:space="preserve">Combustible (galones)  </t>
  </si>
  <si>
    <t>peaje</t>
  </si>
  <si>
    <t>Viático (Técnica)</t>
  </si>
  <si>
    <t>1,800.00</t>
  </si>
  <si>
    <t>6,750.00</t>
  </si>
  <si>
    <t xml:space="preserve"> 6,750.00</t>
  </si>
  <si>
    <t xml:space="preserve"> Viático (Chofer)</t>
  </si>
  <si>
    <t>1,500.00</t>
  </si>
  <si>
    <t>5,625.00</t>
  </si>
  <si>
    <t>Brochur Unete a nuestra Lucha</t>
  </si>
  <si>
    <t>Brochures  Línea de Auxilio</t>
  </si>
  <si>
    <t>1,2 Realizar reuniones de seguimiento y monitoreo a los destacamentos policiales y fiscalías   para fortalecer  la   calidad de la atención brindada a víctimas de violencia contra la mujer e intrafamilar:                                                                                        17 reuniones con 8 participantes en c/u para un total de 136 personas: Samana, Constanza, Jarabacoa, Hato Mayor, Jimaní, Monte Plata, El Seibo, Elias Piña, Bahoruco, Barahona, Pedernales,  Montecristi, Villa Altagracia, San José de Ocoa, Nagua, Santiago Rodríguez y Cotuí.</t>
  </si>
  <si>
    <t>7,500.00</t>
  </si>
  <si>
    <t>Viático (Chofer)</t>
  </si>
  <si>
    <t>6,250.00</t>
  </si>
  <si>
    <t xml:space="preserve">1,3 Realizar reuniones de seguimiento y monitoreo a las  oficinas provinciales y municipales de la mujer  para socializar sobre la    calidad de la atención brinda a víctimas de violencia contra la mujer e intrafamilar.                                                                                                                                                                                   35 reuniones: San Cristobal, Baní, La Vega, Bonao, Puerto Plata, Moca, San Juan, Provincia Santo Domingo, Dist. Nac., La Romana, Higuey, Azua, San Pedro de Macorís, Herrera, Salcedo, San Francisco de Mocorís, Santiago, Dajabón,  Samana, Constanza, Jarabacoa, Hato Mayor, Jimaní, Monte Plata, El Seibo, Elias Piña, Bahoruco, Barahona, Pedernales,  Montecristi, Villa Altagracia, San José de Ocoa, Nagua, Santiago Rodríguez y Cotuí.                                            </t>
  </si>
  <si>
    <t xml:space="preserve"> 1,800.00</t>
  </si>
  <si>
    <t xml:space="preserve"> 1.4-Realizar 4 talleres regionales de Autocuidado para el personal del Programa de Prevención y Atención a la Violencia, Casas de Acogida, OPM  y Prestatarios de otras instituciones del Sistema. </t>
  </si>
  <si>
    <t>Combustible (Galones)</t>
  </si>
  <si>
    <t>Alimentos y bebidas (Almuerzo)</t>
  </si>
  <si>
    <t>57,600.00</t>
  </si>
  <si>
    <t>14,400.00</t>
  </si>
  <si>
    <t>48,000.00</t>
  </si>
  <si>
    <t>12,000.00</t>
  </si>
  <si>
    <r>
      <rPr>
        <sz val="12"/>
        <rFont val="Times New Roman"/>
        <family val="1"/>
      </rPr>
      <t>2.Fortaleci</t>
    </r>
    <r>
      <rPr>
        <sz val="12"/>
        <color theme="1"/>
        <rFont val="Times New Roman"/>
        <family val="1"/>
      </rPr>
      <t>miento</t>
    </r>
    <r>
      <rPr>
        <sz val="12"/>
        <rFont val="Times New Roman"/>
        <family val="1"/>
      </rPr>
      <t xml:space="preserve"> de  las Normas y protocolos de atención  </t>
    </r>
    <r>
      <rPr>
        <sz val="12"/>
        <color theme="1"/>
        <rFont val="Times New Roman"/>
        <family val="1"/>
      </rPr>
      <t>a</t>
    </r>
    <r>
      <rPr>
        <sz val="12"/>
        <rFont val="Times New Roman"/>
        <family val="1"/>
      </rPr>
      <t xml:space="preserve"> víctimas de violencia  contra la Mujer e intrafamiliar.                                </t>
    </r>
    <r>
      <rPr>
        <sz val="12"/>
        <color indexed="10"/>
        <rFont val="Times New Roman"/>
        <family val="1"/>
      </rPr>
      <t xml:space="preserve"> </t>
    </r>
  </si>
  <si>
    <r>
      <rPr>
        <sz val="12"/>
        <rFont val="Times New Roman"/>
        <family val="1"/>
      </rPr>
      <t>Promover la coordinación Intersectorial con el Ministerio de Salud para la referencia de los casos de Violencia contra la Mujer (VCM),  a través de la aplicación de normas y protocolos de atención a  víctimas de violencia contra la mujer e intrafamiliar.</t>
    </r>
    <r>
      <rPr>
        <sz val="12"/>
        <color indexed="10"/>
        <rFont val="Times New Roman"/>
        <family val="1"/>
      </rPr>
      <t xml:space="preserve"> </t>
    </r>
  </si>
  <si>
    <t xml:space="preserve"> Informes</t>
  </si>
  <si>
    <t xml:space="preserve">                                                                                                                                                                                                                                                                                                                                                                               2.1.Realizar reuniones de alto nivel y técnicas para establecer convenios de trabajo para la aplicación nacional de las Normas y Protocólos.                                                                     </t>
  </si>
  <si>
    <t xml:space="preserve"> 5,625.00</t>
  </si>
  <si>
    <t>Brocheres: UNETE</t>
  </si>
  <si>
    <t xml:space="preserve">2.2-Realizar talleres  de  capacitación para el fortalecimiento y sensibilización del personal de salud, en su rol dentro de la ruta crítica, para la aplicación  de normas y protocolos de atención  víctimas de violencia  contra la Mujer e intrafamiliar.                                                                                                                   Tres (3)-Talleres 30 participantes c/u.                                                                                en  Hospitales Traumatológico.                                                         </t>
  </si>
  <si>
    <t>Combustible (Galón)</t>
  </si>
  <si>
    <t>(Viaticos) Facilitadoras del MMujer</t>
  </si>
  <si>
    <t xml:space="preserve">3.-Casos procesados por violación de derechos. </t>
  </si>
  <si>
    <t>Propiciar el acompañamiento Legal y orientación psicológica a Víctimas de VCM e Intrafamiliar y delitos sexuales.</t>
  </si>
  <si>
    <t xml:space="preserve">Casos en los Tribunales </t>
  </si>
  <si>
    <t xml:space="preserve">Informes Estadísticos </t>
  </si>
  <si>
    <t>3.1-Brindar  asistencia integral ( legal y psicológica) a víctimas de violencia contra las mujeres  e intrafamiliar.</t>
  </si>
  <si>
    <t>Seguridad (viáticos)</t>
  </si>
  <si>
    <t xml:space="preserve"> 1,500.00</t>
  </si>
  <si>
    <t>9,375.00</t>
  </si>
  <si>
    <t>Combustibles  (galón)</t>
  </si>
  <si>
    <t>Chofer  (viáticos)</t>
  </si>
  <si>
    <t>Técnica  (viáticos)</t>
  </si>
  <si>
    <t>11,250.00</t>
  </si>
  <si>
    <t>3,2-Brindar asistencia integral (legal y psicologica) a victima de violencia de violencia contra las mujeres e intrafamiliar, en situaciones imprevistas de casos que se presentan en las provincias que ameritan y requieren realizar viajes no programados .</t>
  </si>
  <si>
    <t xml:space="preserve"> Tecnica (Viáticos)</t>
  </si>
  <si>
    <t xml:space="preserve">1,800.00 </t>
  </si>
  <si>
    <r>
      <rPr>
        <sz val="12"/>
        <color theme="1"/>
        <rFont val="Times New Roman"/>
        <family val="1"/>
      </rPr>
      <t>3.3</t>
    </r>
    <r>
      <rPr>
        <sz val="12"/>
        <color rgb="FFFF0000"/>
        <rFont val="Times New Roman"/>
        <family val="1"/>
      </rPr>
      <t>-</t>
    </r>
    <r>
      <rPr>
        <sz val="12"/>
        <rFont val="Times New Roman"/>
        <family val="1"/>
      </rPr>
      <t>Realizar tres (3) talleres de capacitación dirigidos  a las abogadas y psicólogas  del  programa de Prevención y Atención a la Violencia: (1- Taller en Técnica de Litigación (Prueba en el Proceso Penal y Técnica de Interrogatorio. 1- Taller sobre Código Penal y 1- taller sobre Técnicas de Intervención Psicológica).</t>
    </r>
    <r>
      <rPr>
        <sz val="12"/>
        <color indexed="10"/>
        <rFont val="Times New Roman"/>
        <family val="1"/>
      </rPr>
      <t xml:space="preserve">            </t>
    </r>
    <r>
      <rPr>
        <sz val="12"/>
        <rFont val="Times New Roman"/>
        <family val="1"/>
      </rPr>
      <t xml:space="preserve">                </t>
    </r>
  </si>
  <si>
    <t>36,000.00</t>
  </si>
  <si>
    <t>Técnica (viáticos)</t>
  </si>
  <si>
    <t>5,400.00</t>
  </si>
  <si>
    <r>
      <rPr>
        <sz val="12"/>
        <color theme="1"/>
        <rFont val="Times New Roman"/>
        <family val="1"/>
      </rPr>
      <t>4.-</t>
    </r>
    <r>
      <rPr>
        <sz val="12"/>
        <rFont val="Times New Roman"/>
        <family val="1"/>
      </rPr>
      <t xml:space="preserve">Casos Atentidos por Violencia Extrema en la Línea de Emergencia. </t>
    </r>
  </si>
  <si>
    <t xml:space="preserve">Prevenir los feminicidios mediante el rescate a víctimas en peligro de muerte debido a la violencia extrema por parte de sus agresores, que llaman a la Linea de Emergencia 809-200-7212 y 809-689-7212 </t>
  </si>
  <si>
    <t xml:space="preserve"> Rescates</t>
  </si>
  <si>
    <t>Estadísticas  e Informes</t>
  </si>
  <si>
    <r>
      <rPr>
        <sz val="12"/>
        <color theme="1"/>
        <rFont val="Times New Roman"/>
        <family val="1"/>
      </rPr>
      <t>4.1</t>
    </r>
    <r>
      <rPr>
        <sz val="12"/>
        <rFont val="Times New Roman"/>
        <family val="1"/>
      </rPr>
      <t xml:space="preserve">-Atender las llamadas a la Línea de Emergencia, 24/7, realizar los rescates a nivel nacional.                                                                                                        </t>
    </r>
  </si>
  <si>
    <t>30,000.00</t>
  </si>
  <si>
    <t xml:space="preserve">Técnica (viáticos) </t>
  </si>
  <si>
    <t>54,000.00</t>
  </si>
  <si>
    <t>180,000.00</t>
  </si>
  <si>
    <t>45,000.00</t>
  </si>
  <si>
    <r>
      <rPr>
        <sz val="12"/>
        <color rgb="FFFF0000"/>
        <rFont val="Times New Roman"/>
        <family val="1"/>
      </rPr>
      <t>4.2</t>
    </r>
    <r>
      <rPr>
        <sz val="12"/>
        <rFont val="Times New Roman"/>
        <family val="1"/>
      </rPr>
      <t xml:space="preserve">-Realizar  reuniones, entrenamiento, seguimiento y monitoreo a Encargadas, choferes y operdores/as  de la Línea de Emergencia,  12 reuniones en la sede Central con 10 participantes c/u para un total de 120 participantes.  </t>
    </r>
  </si>
  <si>
    <t>Combustible  (galón)</t>
  </si>
  <si>
    <t xml:space="preserve"> Refrigerios</t>
  </si>
  <si>
    <t>4.3-Tres talleres de capacitación de prevención y atención de violencia para operadores/as de la Línea de Emergencia, 20 participantes c/u.</t>
  </si>
  <si>
    <t>5.-Participación del Ministerio de la Mujer  en los espacios de coordinación, diseño y ejecución de las políticas sociales de prevención para una vida libre de violencia.</t>
  </si>
  <si>
    <t>Ampliar  la coordinación intersectorial  para dar seguimiento a los acuerdos y convenios firmados para la erradicacción de la violencia.</t>
  </si>
  <si>
    <t>Casos atendidos</t>
  </si>
  <si>
    <t xml:space="preserve"> Informes y estadísticas</t>
  </si>
  <si>
    <t xml:space="preserve">5.1-continuar dando respuesta de  asesoría, coordinacion,  seguimiento, monitoreo y acompañamiento a las Redes Locales para una Vida sin Violencia, conformadas a partir las iniciativa del Centro de Estudio de Género, en San Pedro de Macorís, Santo Domingo Oeste, Santo Domingo Norte, Santo Domingo Este, Guerra, Meria Auxiliadora, Ditrito Ncacional y Azua de Compostela.   </t>
  </si>
  <si>
    <t>7,200.00</t>
  </si>
  <si>
    <t xml:space="preserve">5.2-Crear Redes Municipales de prevencion por una Vida sin Violencia en articulacion con los diferentes actores de la Ruta Critica, garantes de derechos de la  atencion a la violencia en los ambitos de la promoción de una Vida sin Violencia y la Prevencion del daño, la deteccion de las víctimas y el seguimiento a los casos, hasta lograr que las personas retomen su proyecto de vida, en las provincias : ( Higuey, la Romana,  Hato Mayor, El Seibo, Monte Plata, Bonao, Duarte-San Francisco, Espaillat-Moca, la Vega, María Trinidad Sanchez-Nagua, Sanchez Ramirez-Cotuí, Samaná, Dajabón, Montecristi, Puerto Plata, Hermanas Mirabal-Salcedo, Santiago Rodriguez-Sabaneta, Valverde Mao, bahoruco, Baní, Barahona, Elias Piña, Independencia-Jimaní, Pedernales, San Jose de Ocaa San Cristóbal, San Juan de la Maguana,            </t>
  </si>
  <si>
    <t xml:space="preserve"> 15,000.00</t>
  </si>
  <si>
    <t>15,000.00</t>
  </si>
  <si>
    <t xml:space="preserve">5.4-Elaboración, Publicación y Dibulgación de materiales en relación con las caracteristicas del trabajo en redes </t>
  </si>
  <si>
    <t>19,500.00</t>
  </si>
  <si>
    <t xml:space="preserve">5.5-Seguimiento al protocolo de Atencion Integral a Niños, Niñas y Adoclescentes sobreviviente de feminicidiosy sus familias acogedoras </t>
  </si>
  <si>
    <t>262,800.00</t>
  </si>
  <si>
    <t>93,600.00</t>
  </si>
  <si>
    <t>23,400.00</t>
  </si>
  <si>
    <t>78,000.00</t>
  </si>
  <si>
    <t>31,200.00</t>
  </si>
  <si>
    <t>7,800.00</t>
  </si>
  <si>
    <t>Presupuesto                                     por Actividad</t>
  </si>
  <si>
    <t xml:space="preserve">7.1-Realizar cuatro(4) Grupos de Apoyo de Mujeres afectadas por la Violencia, en el Edicicio Metropolitano del Ministerio de la Mujer.                      </t>
  </si>
  <si>
    <t>154,000.00</t>
  </si>
  <si>
    <t xml:space="preserve">Combustible (galones) </t>
  </si>
  <si>
    <t xml:space="preserve"> 7,500.00</t>
  </si>
  <si>
    <t>9,000.00</t>
  </si>
  <si>
    <t xml:space="preserve">Material Gastables </t>
  </si>
  <si>
    <t>40,000.00</t>
  </si>
  <si>
    <t>10,000.00</t>
  </si>
  <si>
    <t xml:space="preserve">8.-Coordinada e Implementada la Gestión Técnica de Atención Integral del Módulo Violencia conta la Mujer, del Proyecto Ciudad Mujer. </t>
  </si>
  <si>
    <t xml:space="preserve">Coordinar la Gestión Técnica de Atención Integral del Módulo Violencia contra la Mujer, del  Proyecto Ciudad Mujer.  </t>
  </si>
  <si>
    <t xml:space="preserve"> Capacitaciones</t>
  </si>
  <si>
    <t xml:space="preserve"> Informes  </t>
  </si>
  <si>
    <t>8.1-Realizar Reuniones de Gestión Técnica y Capacitación al personal del Módulo de Violencias contra la Mujer del Proyecto Ciudad Mujer. Implementación de Atención Integra Legal Psicológica en el Proyecto Ciudad Mujer.</t>
  </si>
  <si>
    <t>210.000.00</t>
  </si>
  <si>
    <t>72,000.00</t>
  </si>
  <si>
    <t>18,000.00</t>
  </si>
  <si>
    <t xml:space="preserve">9.- Fortalecido el personal legal y psicológico contratado para casos de violencia extrema.  </t>
  </si>
  <si>
    <t>Propiciar el acompañamiento Legal  y psicológica a Víctimas de Violencia contra las mujeres e Intrafamiliar y delitos sexuales en los 35 Distritos Judiciales del país.</t>
  </si>
  <si>
    <t>9.1-Contrar dos (2) abogadas para brindar  asistencia  legal a víctimas de violencia contra las mujeres  e intrafamiliar de casos que requieren el traslado de abogadas/os desde la capital al interior.</t>
  </si>
  <si>
    <t>Salarios (Dos Abogadas)</t>
  </si>
  <si>
    <t>Abogada (viáticos )</t>
  </si>
  <si>
    <t>9.2-Contratar dos (2) psicólogas para rescatar a víctimas de violencia contra las mujeres  e intrafamiliar y brindar asistencia psicológica.</t>
  </si>
  <si>
    <t>Técnica (viáticos )</t>
  </si>
  <si>
    <t>Salarios (Dos Psicólogas)</t>
  </si>
  <si>
    <t>50,000.00</t>
  </si>
  <si>
    <t>Psicologa (viáticos )</t>
  </si>
  <si>
    <t xml:space="preserve">10-Fortalecido el Departamento de Prevención y Atención a la Violencia </t>
  </si>
  <si>
    <t xml:space="preserve">Comprar un vehículo para fotalecer la calidad de atención y el sevicio que se brinda pernamentente </t>
  </si>
  <si>
    <t>10.1-Propiciar el acompañamiento Legal  y psicológica a Víctimas de Violencia contra las mujeres e Intrafamiliar y delitos sexuales en los 35 Distritos Judiciales del país.</t>
  </si>
  <si>
    <t>4,000.000.00</t>
  </si>
  <si>
    <t>Vehiculos</t>
  </si>
  <si>
    <t xml:space="preserve"> 2,000.000.00</t>
  </si>
  <si>
    <t>Chofer (viáticos )</t>
  </si>
  <si>
    <t>DIRECCION DE PROMOCION DE LOS DERECHOS A LA SALUD INTEGRAL</t>
  </si>
  <si>
    <t xml:space="preserve">IGUALDAD Y EQUIDAD DE GENERO </t>
  </si>
  <si>
    <t>SALUD Y SEGURIDAD SOCIAL INTEGRAL</t>
  </si>
  <si>
    <t>Objetivo Estrategico : PEI 2016  2020</t>
  </si>
  <si>
    <t xml:space="preserve"> EJERCICIO PLENO DE LOS DERECHOS DE LA MUJER.</t>
  </si>
  <si>
    <t>Comité intersectorial y locales  de promoción la política  de prevención de embarazos en adolescente y salud sexual y reproductiva de adolescentes y jóvenes.</t>
  </si>
  <si>
    <t>Creacion de  comité intersectorial y comites locales para contribuir a la aplicación de la política nacional de prevención de embarazos en adolescentes  y  las normativas referidas a Servicios Salud Sexual y Reproductiva  para Adolescentes y Mujeres Jóvenes, con énfasis en prevención y atención de embarazos, mortalidad materna, VIH/SIDA y violencia</t>
  </si>
  <si>
    <t>Comité intersectorial</t>
  </si>
  <si>
    <t xml:space="preserve">Comité intersectorial en funcionamiento </t>
  </si>
  <si>
    <t xml:space="preserve">Comites locales </t>
  </si>
  <si>
    <t xml:space="preserve">Comites locales en funcionamiento   </t>
  </si>
  <si>
    <t xml:space="preserve">Facilitadores </t>
  </si>
  <si>
    <t xml:space="preserve">Numero de facilitadores formados </t>
  </si>
  <si>
    <t>1.1  Realizar encuentros con  instituciones  vinculadas, para sensibilizar a tomadores de decisión en torno a la política nacional  de prevención de embarazos en adolescente (EA), con enfasis en el vinculo EA y violencia sexual.</t>
  </si>
  <si>
    <t xml:space="preserve">jornadas de coordinacion y seguimiento </t>
  </si>
  <si>
    <t>1.2 Realizar jornadas de organización y seguimiento para la creacion de los  comités locales promoción de la política  de prevención de embarazos en adolescente y salud sexual y reproductiva de adolescentes y jóvenes.</t>
  </si>
  <si>
    <t xml:space="preserve">Realizar de jornadas intersectoriales de organización y seguimiento </t>
  </si>
  <si>
    <t>1.3 Formar ciento ochenta (180) facilitadores /as en salud sexual y reproductiva.</t>
  </si>
  <si>
    <t xml:space="preserve">Realizar cursos de formación, </t>
  </si>
  <si>
    <t>Personal de medios de comunicación de salud capacitado sobre política nacional prevención embarazos en adolescentes y manejo de la imagen de adolescentes y mujeres jóvenes.</t>
  </si>
  <si>
    <t>Disponibilidad de modelo de intervención para promoción salud sexual y salud reproductiva y empoderamiento  de adolescentes y  mujeres jóvenes.</t>
  </si>
  <si>
    <t xml:space="preserve"> modelo de intervencion </t>
  </si>
  <si>
    <t>Modelo de intervención elaborado .</t>
  </si>
  <si>
    <t xml:space="preserve">comunicadores </t>
  </si>
  <si>
    <t>comunicadores formados</t>
  </si>
  <si>
    <t>2.1 Elaborar modelo de intervención para promoción salud sexual y salud reproductiva y empoderamiento  de adolescentes y  mujeres jóvenes.</t>
  </si>
  <si>
    <t>Realizar jornadas de elaboración y revisión. veinte (20) participantes</t>
  </si>
  <si>
    <t xml:space="preserve">Realizar  taller para  validación del modelo, treinta (30) participantes. Tres (3)  dias </t>
  </si>
  <si>
    <t xml:space="preserve">Editar y  publicar modelo de intervención, 500 ejemplares. </t>
  </si>
  <si>
    <t>2.2 Capacitar al  personal de los medios de comunicación salud para capacitación  sobre política nacional prevención embarazos en adolescentes y manejo de la imagen de adolescentes y mujeres jóvenes..</t>
  </si>
  <si>
    <t xml:space="preserve">Realizar   taller de capacitación. 60 Participantes </t>
  </si>
  <si>
    <t xml:space="preserve">Publicacion de estudio sobre oferta y calidad de  programas y servicios de salud sexual y salud reproductiva; </t>
  </si>
  <si>
    <t>Estudio sobre oferta y calidad de  programas y servicios de salud sexual y salud reproductiva; incluyendo: embarazo en adolescentes, VIH,  población de  mujeres de mediana edad y adultas mayores, abordaje de violencia en el sector salud, reducción mortalidad materna e infantil, y detección oportuna de canceres  ginecológicos,</t>
  </si>
  <si>
    <t>Estudio sobre oferta y calidad de  programas y servicios de salud</t>
  </si>
  <si>
    <t>Estudio publicado.</t>
  </si>
  <si>
    <t>3.1  Publicar  Estudio sobre oferta y calidad de  programas y servicios de salud sexual y salud reproductiva; incluyendo: embarazo en adolescentes, VIH,  población de  mujeres de mediana edad y adultas mayores, abordaje de violencia en el sector salud, reducción mortalidad materna e infantil, y detección oportuna de canceres  ginecológicos, en el marco de la aplicación de la ley general de salud y la Ley de seguridad social.</t>
  </si>
  <si>
    <t xml:space="preserve">Contratacion consultora </t>
  </si>
  <si>
    <t xml:space="preserve">Jornadas de revisión y socialización de resultados. </t>
  </si>
  <si>
    <t xml:space="preserve">Editar  e  imprimir Estudio </t>
  </si>
  <si>
    <t>3.2 Realizar revision, edicion e impresion de materiales informativos sobre derecho a la salud, salud sexual y salud reoorductiva.</t>
  </si>
  <si>
    <t xml:space="preserve">Serie mujer y salud 5,000), </t>
  </si>
  <si>
    <t>Prevencion canceres ginecologicos</t>
  </si>
  <si>
    <t>salud mujeres de mediana edad-adulta mayor</t>
  </si>
  <si>
    <t xml:space="preserve">Embarazo- empodermiento adolescentes y mujeres jovenes, </t>
  </si>
  <si>
    <t xml:space="preserve">Afiche embarazo adolescente y violencia sexual </t>
  </si>
  <si>
    <t xml:space="preserve"> Manual de joven a joven (2,000)</t>
  </si>
  <si>
    <t>Municipios movilizados socialmente, con acciones de promoción en torno a la salud sexual y la salud reproductiva.</t>
  </si>
  <si>
    <t>personas participando en Movilización social en torno a salud sexual y reproductiva realizada en el ámbito local y a escala nacional.</t>
  </si>
  <si>
    <t>jornadas de movilización social.</t>
  </si>
  <si>
    <t>3.1  Promover en coordinacion con las OPM y OMM la realizacion de jornadas de movilización social en torno a la salud sexual y la salud reproductiva.</t>
  </si>
  <si>
    <t>Jornadas de movilización social.</t>
  </si>
  <si>
    <t>Centro piloto de promoción de salud sexual y salud reproductiva .</t>
  </si>
  <si>
    <t>Centro Piloto de promocion de salud contibuye al incremento de los niveles de información  y acceso a servicios, de la población, en especial de las mujeres, en relación a la salud y los derechos sexuales y reproductivos (DS y DR)</t>
  </si>
  <si>
    <t xml:space="preserve">Centro Piloto </t>
  </si>
  <si>
    <t xml:space="preserve">Centro Piloto de promocion de salud funcionando </t>
  </si>
  <si>
    <t>Diseñar una campaña que apoye la  estrategia de comunicación social dirigida a promover el empoderamiento de las mujeres en referencia al derecho a la salud y los derechos sexuales y reproductivos.Estrategia de comunicación diseñada y ejecutada,  sobre  derechos sexuales y reproductivos .</t>
  </si>
  <si>
    <t xml:space="preserve">produccion cuñas </t>
  </si>
  <si>
    <t xml:space="preserve">Equipar  centro piloto de promoción de salud sexual y salud reproductiva con una unidad movil </t>
  </si>
  <si>
    <t xml:space="preserve"> Unidad  movil</t>
  </si>
  <si>
    <t>Capacitar agentes multiplicadores de salud sexual y reproductiva formados.(50) cincuenta participantes</t>
  </si>
  <si>
    <t xml:space="preserve">Material de apoyo  </t>
  </si>
  <si>
    <t xml:space="preserve">Alimentos y Bebidas </t>
  </si>
  <si>
    <t xml:space="preserve">Audivisuales </t>
  </si>
  <si>
    <t xml:space="preserve">Salon </t>
  </si>
  <si>
    <t xml:space="preserve">Crear  comité interinstitucional de apoyo al Centro Piloto de promoción de salud sexual y salud reproductiva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</si>
</sst>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0;[Red]#,##0.00"/>
    <numFmt numFmtId="166" formatCode="&quot;RD$&quot;#,##0.00;[Red]\-&quot;RD$&quot;#,##0.00"/>
  </numFmts>
  <fonts count="108"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
      <b/>
      <sz val="12"/>
      <name val="Times New Roman"/>
      <family val="1"/>
    </font>
    <font>
      <sz val="14"/>
      <color theme="1"/>
      <name val="Calibri"/>
      <family val="2"/>
      <scheme val="minor"/>
    </font>
    <font>
      <b/>
      <i/>
      <sz val="14"/>
      <color theme="1"/>
      <name val="Times New Roman"/>
      <family val="1"/>
    </font>
    <font>
      <sz val="13"/>
      <color theme="1"/>
      <name val="Calibri"/>
      <family val="2"/>
      <scheme val="minor"/>
    </font>
    <font>
      <sz val="12"/>
      <name val="Times New Roman"/>
      <family val="1"/>
    </font>
    <font>
      <b/>
      <i/>
      <sz val="12"/>
      <color theme="1"/>
      <name val="Times New Roman"/>
      <family val="1"/>
    </font>
    <font>
      <sz val="11"/>
      <color theme="1"/>
      <name val="Times New Roman"/>
      <family val="1"/>
    </font>
    <font>
      <sz val="11"/>
      <name val="Times New Roman"/>
      <family val="1"/>
    </font>
    <font>
      <b/>
      <sz val="14"/>
      <color theme="1"/>
      <name val="Calibri"/>
      <family val="2"/>
      <scheme val="minor"/>
    </font>
    <font>
      <b/>
      <i/>
      <sz val="13"/>
      <color theme="1"/>
      <name val="Calibri"/>
      <family val="2"/>
      <scheme val="minor"/>
    </font>
    <font>
      <b/>
      <sz val="13"/>
      <color theme="1"/>
      <name val="Calibri"/>
      <family val="2"/>
      <scheme val="minor"/>
    </font>
    <font>
      <b/>
      <sz val="8"/>
      <color theme="1"/>
      <name val="Times New Roman"/>
      <family val="1"/>
    </font>
    <font>
      <b/>
      <sz val="12"/>
      <color rgb="FF000000"/>
      <name val="Times New Roman"/>
      <family val="1"/>
    </font>
    <font>
      <sz val="12"/>
      <color rgb="FF000000"/>
      <name val="Times New Roman"/>
      <family val="1"/>
    </font>
    <font>
      <b/>
      <sz val="10"/>
      <name val="Calibri"/>
      <family val="2"/>
      <scheme val="minor"/>
    </font>
    <font>
      <b/>
      <sz val="11"/>
      <name val="Calibri"/>
      <family val="2"/>
      <scheme val="minor"/>
    </font>
    <font>
      <b/>
      <sz val="12"/>
      <color theme="1"/>
      <name val="Calibri"/>
      <family val="2"/>
      <scheme val="minor"/>
    </font>
    <font>
      <b/>
      <sz val="12"/>
      <color theme="3"/>
      <name val="Calibri"/>
      <family val="2"/>
      <scheme val="minor"/>
    </font>
    <font>
      <sz val="12"/>
      <color theme="3"/>
      <name val="Calibri"/>
      <family val="2"/>
      <scheme val="minor"/>
    </font>
    <font>
      <b/>
      <sz val="12"/>
      <color theme="3"/>
      <name val="Times New Roman"/>
      <family val="1"/>
    </font>
    <font>
      <sz val="11"/>
      <name val="Calibri"/>
      <family val="2"/>
      <scheme val="minor"/>
    </font>
    <font>
      <sz val="10"/>
      <name val="Arial"/>
      <family val="2"/>
    </font>
    <font>
      <b/>
      <sz val="11"/>
      <color theme="1"/>
      <name val="Times New Roman"/>
      <family val="1"/>
    </font>
    <font>
      <b/>
      <sz val="16"/>
      <color theme="1"/>
      <name val="Calibri"/>
      <family val="2"/>
      <scheme val="minor"/>
    </font>
    <font>
      <sz val="14"/>
      <color theme="1"/>
      <name val="Times New Roman"/>
      <family val="1"/>
    </font>
    <font>
      <b/>
      <sz val="16"/>
      <name val="Calibri"/>
      <family val="2"/>
      <scheme val="minor"/>
    </font>
    <font>
      <sz val="16"/>
      <color theme="1"/>
      <name val="Calibri"/>
      <family val="2"/>
      <scheme val="minor"/>
    </font>
    <font>
      <b/>
      <sz val="14"/>
      <color theme="1"/>
      <name val="Times New Roman"/>
      <family val="1"/>
    </font>
    <font>
      <b/>
      <sz val="16"/>
      <color theme="1"/>
      <name val="Times New Roman"/>
      <family val="1"/>
    </font>
    <font>
      <sz val="16"/>
      <color theme="1"/>
      <name val="Times New Roman"/>
      <family val="1"/>
    </font>
    <font>
      <sz val="14"/>
      <name val="Arial"/>
      <family val="2"/>
    </font>
    <font>
      <b/>
      <i/>
      <sz val="14"/>
      <color theme="1"/>
      <name val="Arial"/>
      <family val="2"/>
    </font>
    <font>
      <b/>
      <sz val="14"/>
      <name val="Times New Roman"/>
      <family val="1"/>
    </font>
    <font>
      <sz val="10"/>
      <color theme="1"/>
      <name val="Calibri"/>
      <family val="2"/>
      <scheme val="minor"/>
    </font>
    <font>
      <b/>
      <sz val="10"/>
      <color theme="1"/>
      <name val="Calibri"/>
      <family val="2"/>
      <scheme val="minor"/>
    </font>
    <font>
      <b/>
      <sz val="11"/>
      <name val="Calibri Light"/>
      <family val="2"/>
    </font>
    <font>
      <sz val="12"/>
      <color theme="1"/>
      <name val="Calibri"/>
      <family val="2"/>
      <scheme val="minor"/>
    </font>
    <font>
      <b/>
      <sz val="12"/>
      <name val="Calibri"/>
      <family val="2"/>
    </font>
    <font>
      <b/>
      <sz val="11"/>
      <name val="Calibri"/>
      <family val="2"/>
    </font>
    <font>
      <b/>
      <sz val="7"/>
      <name val="Calibri"/>
      <family val="2"/>
    </font>
    <font>
      <sz val="10"/>
      <color theme="1"/>
      <name val="Times New Roman"/>
      <family val="1"/>
    </font>
    <font>
      <b/>
      <sz val="12"/>
      <color theme="1"/>
      <name val="Calibri"/>
      <family val="2"/>
    </font>
    <font>
      <b/>
      <sz val="11"/>
      <name val="Times New Roman"/>
      <family val="1"/>
    </font>
    <font>
      <b/>
      <sz val="11"/>
      <color theme="1"/>
      <name val="Calibri"/>
      <family val="2"/>
    </font>
    <font>
      <b/>
      <sz val="10"/>
      <name val="Times New Roman"/>
      <family val="1"/>
    </font>
    <font>
      <b/>
      <sz val="12"/>
      <name val="Calibri Light"/>
      <family val="2"/>
    </font>
    <font>
      <b/>
      <sz val="12"/>
      <name val="Calibri"/>
      <family val="2"/>
      <scheme val="minor"/>
    </font>
    <font>
      <b/>
      <i/>
      <sz val="14"/>
      <color theme="1"/>
      <name val="Calibri"/>
      <family val="2"/>
      <scheme val="minor"/>
    </font>
    <font>
      <sz val="12"/>
      <name val="Calibri"/>
      <family val="2"/>
      <scheme val="minor"/>
    </font>
    <font>
      <sz val="10"/>
      <name val="Times New Roman"/>
      <family val="1"/>
    </font>
    <font>
      <sz val="11"/>
      <color rgb="FF000000"/>
      <name val="Times New Roman"/>
      <family val="1"/>
    </font>
    <font>
      <sz val="11"/>
      <color rgb="FFFF0000"/>
      <name val="Times New Roman"/>
      <family val="1"/>
    </font>
    <font>
      <sz val="11"/>
      <color rgb="FFFF0000"/>
      <name val="Calibri"/>
      <family val="2"/>
      <scheme val="minor"/>
    </font>
    <font>
      <sz val="8"/>
      <color theme="1"/>
      <name val="Times New Roman"/>
      <family val="1"/>
    </font>
    <font>
      <sz val="7"/>
      <name val="Times New Roman"/>
      <family val="1"/>
    </font>
    <font>
      <sz val="9"/>
      <color theme="1"/>
      <name val="Calibri"/>
      <family val="2"/>
      <scheme val="minor"/>
    </font>
    <font>
      <sz val="9"/>
      <color theme="1"/>
      <name val="Times New Roman"/>
      <family val="1"/>
    </font>
    <font>
      <b/>
      <sz val="7"/>
      <name val="Times New Roman"/>
      <family val="1"/>
    </font>
    <font>
      <b/>
      <sz val="7"/>
      <color theme="0"/>
      <name val="Calibri"/>
      <family val="2"/>
    </font>
    <font>
      <b/>
      <sz val="12"/>
      <name val="Arial"/>
      <family val="2"/>
    </font>
    <font>
      <sz val="12"/>
      <name val="Arial"/>
      <family val="2"/>
    </font>
    <font>
      <sz val="12"/>
      <color rgb="FFFF0000"/>
      <name val="Arial"/>
      <family val="2"/>
    </font>
    <font>
      <b/>
      <sz val="12"/>
      <color rgb="FFFF0000"/>
      <name val="Arial"/>
      <family val="2"/>
    </font>
    <font>
      <sz val="12"/>
      <color theme="1"/>
      <name val="Arial"/>
      <family val="2"/>
    </font>
    <font>
      <b/>
      <sz val="12"/>
      <color theme="1"/>
      <name val="Arial"/>
      <family val="2"/>
    </font>
    <font>
      <b/>
      <sz val="10"/>
      <name val="Arial"/>
      <family val="2"/>
    </font>
    <font>
      <b/>
      <sz val="11"/>
      <name val="Arial"/>
      <family val="2"/>
    </font>
    <font>
      <b/>
      <sz val="14"/>
      <name val="Arial"/>
      <family val="2"/>
    </font>
    <font>
      <b/>
      <sz val="14"/>
      <color theme="1"/>
      <name val="Arial"/>
      <family val="2"/>
    </font>
    <font>
      <b/>
      <sz val="11"/>
      <color theme="1"/>
      <name val="Arial"/>
      <family val="2"/>
    </font>
    <font>
      <b/>
      <sz val="11"/>
      <color theme="1"/>
      <name val="Arial Narrow"/>
      <family val="2"/>
    </font>
    <font>
      <sz val="10.5"/>
      <name val="Calibri"/>
      <family val="2"/>
      <scheme val="minor"/>
    </font>
    <font>
      <b/>
      <sz val="10"/>
      <color theme="1"/>
      <name val="Arial Narrow"/>
      <family val="2"/>
    </font>
    <font>
      <b/>
      <sz val="10"/>
      <color theme="1"/>
      <name val="Arial"/>
      <family val="2"/>
    </font>
    <font>
      <b/>
      <sz val="9"/>
      <color indexed="81"/>
      <name val="Tahoma"/>
      <family val="2"/>
    </font>
    <font>
      <sz val="9"/>
      <color indexed="81"/>
      <name val="Tahoma"/>
      <family val="2"/>
    </font>
    <font>
      <sz val="12"/>
      <color theme="3"/>
      <name val="Times New Roman"/>
      <family val="1"/>
    </font>
    <font>
      <sz val="10"/>
      <name val="Calibri"/>
      <family val="2"/>
      <scheme val="minor"/>
    </font>
    <font>
      <b/>
      <sz val="12"/>
      <color rgb="FFFF0000"/>
      <name val="Times New Roman"/>
      <family val="1"/>
    </font>
    <font>
      <sz val="12"/>
      <color rgb="FFFF0000"/>
      <name val="Times New Roman"/>
      <family val="1"/>
    </font>
    <font>
      <sz val="11"/>
      <color theme="0"/>
      <name val="Times New Roman"/>
      <family val="1"/>
    </font>
    <font>
      <b/>
      <sz val="11"/>
      <color rgb="FFFF0000"/>
      <name val="Times New Roman"/>
      <family val="1"/>
    </font>
    <font>
      <sz val="14"/>
      <name val="Calibri"/>
      <family val="2"/>
      <scheme val="minor"/>
    </font>
    <font>
      <b/>
      <sz val="14"/>
      <name val="Calibri"/>
      <family val="2"/>
      <scheme val="minor"/>
    </font>
    <font>
      <b/>
      <sz val="12"/>
      <color rgb="FFFF0000"/>
      <name val="Calibri"/>
      <family val="2"/>
      <scheme val="minor"/>
    </font>
    <font>
      <b/>
      <sz val="10"/>
      <color rgb="FFFF0000"/>
      <name val="Calibri"/>
      <family val="2"/>
      <scheme val="minor"/>
    </font>
    <font>
      <b/>
      <sz val="10"/>
      <color rgb="FFFF0000"/>
      <name val="Times New Roman"/>
      <family val="1"/>
    </font>
    <font>
      <sz val="10.5"/>
      <color rgb="FFFF0000"/>
      <name val="Calibri"/>
      <family val="2"/>
      <scheme val="minor"/>
    </font>
    <font>
      <sz val="14"/>
      <color theme="1"/>
      <name val="Arial"/>
      <family val="2"/>
    </font>
    <font>
      <sz val="14"/>
      <color rgb="FF000000"/>
      <name val="Arial"/>
      <family val="2"/>
    </font>
    <font>
      <b/>
      <sz val="14"/>
      <color rgb="FF000000"/>
      <name val="Arial"/>
      <family val="2"/>
    </font>
    <font>
      <sz val="12"/>
      <color rgb="FF000000"/>
      <name val="Arial"/>
      <family val="2"/>
    </font>
    <font>
      <sz val="14"/>
      <color rgb="FFC00000"/>
      <name val="Arial"/>
      <family val="2"/>
    </font>
    <font>
      <b/>
      <sz val="13"/>
      <color theme="1"/>
      <name val="Arial"/>
      <family val="2"/>
    </font>
    <font>
      <b/>
      <sz val="12.5"/>
      <color theme="1"/>
      <name val="Times New Roman"/>
      <family val="1"/>
    </font>
    <font>
      <b/>
      <sz val="12.5"/>
      <color theme="1"/>
      <name val="Calibri"/>
      <family val="2"/>
      <scheme val="minor"/>
    </font>
    <font>
      <sz val="9"/>
      <name val="Calibri"/>
      <family val="2"/>
      <scheme val="minor"/>
    </font>
    <font>
      <sz val="12"/>
      <color indexed="10"/>
      <name val="Times New Roman"/>
      <family val="1"/>
    </font>
    <font>
      <sz val="8"/>
      <name val="Times New Roman"/>
      <family val="1"/>
    </font>
    <font>
      <sz val="12"/>
      <name val="Calibri"/>
      <family val="2"/>
    </font>
    <font>
      <sz val="10"/>
      <name val="Calibri"/>
      <family val="2"/>
    </font>
    <font>
      <b/>
      <sz val="10"/>
      <color theme="1"/>
      <name val="Times New Roman"/>
      <family val="1"/>
    </font>
    <font>
      <b/>
      <sz val="7"/>
      <color theme="1"/>
      <name val="Calibri"/>
      <family val="2"/>
    </font>
  </fonts>
  <fills count="28">
    <fill>
      <patternFill patternType="none"/>
    </fill>
    <fill>
      <patternFill patternType="gray125"/>
    </fill>
    <fill>
      <patternFill patternType="solid">
        <fgColor theme="6"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rgb="FFEEFCF3"/>
        <bgColor indexed="64"/>
      </patternFill>
    </fill>
    <fill>
      <patternFill patternType="solid">
        <fgColor rgb="FF77AD97"/>
        <bgColor indexed="64"/>
      </patternFill>
    </fill>
    <fill>
      <patternFill patternType="solid">
        <fgColor theme="9" tint="0.79998168889431442"/>
        <bgColor indexed="64"/>
      </patternFill>
    </fill>
    <fill>
      <patternFill patternType="solid">
        <fgColor theme="0"/>
        <b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FF00"/>
        <bgColor rgb="FFFFFFCC"/>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9" tint="0.3999450666829432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59999389629810485"/>
        <bgColor indexed="64"/>
      </patternFill>
    </fill>
  </fills>
  <borders count="367">
    <border>
      <left/>
      <right/>
      <top/>
      <bottom/>
      <diagonal/>
    </border>
    <border>
      <left/>
      <right/>
      <top/>
      <bottom style="double">
        <color rgb="FF426E5C"/>
      </bottom>
      <diagonal/>
    </border>
    <border>
      <left style="double">
        <color rgb="FF426E5C"/>
      </left>
      <right style="thin">
        <color rgb="FF426E5C"/>
      </right>
      <top style="double">
        <color rgb="FF426E5C"/>
      </top>
      <bottom style="thin">
        <color rgb="FF426E5C"/>
      </bottom>
      <diagonal/>
    </border>
    <border>
      <left style="thin">
        <color rgb="FF426E5C"/>
      </left>
      <right style="thin">
        <color rgb="FF426E5C"/>
      </right>
      <top style="double">
        <color rgb="FF426E5C"/>
      </top>
      <bottom style="thin">
        <color rgb="FF426E5C"/>
      </bottom>
      <diagonal/>
    </border>
    <border>
      <left style="thin">
        <color rgb="FF426E5C"/>
      </left>
      <right style="double">
        <color rgb="FF426E5C"/>
      </right>
      <top style="double">
        <color rgb="FF426E5C"/>
      </top>
      <bottom style="thin">
        <color rgb="FF426E5C"/>
      </bottom>
      <diagonal/>
    </border>
    <border>
      <left style="double">
        <color rgb="FF426E5C"/>
      </left>
      <right style="thin">
        <color rgb="FF426E5C"/>
      </right>
      <top style="thin">
        <color rgb="FF426E5C"/>
      </top>
      <bottom style="thin">
        <color rgb="FF426E5C"/>
      </bottom>
      <diagonal/>
    </border>
    <border>
      <left style="thin">
        <color rgb="FF426E5C"/>
      </left>
      <right style="thin">
        <color rgb="FF426E5C"/>
      </right>
      <top style="thin">
        <color rgb="FF426E5C"/>
      </top>
      <bottom style="thin">
        <color rgb="FF426E5C"/>
      </bottom>
      <diagonal/>
    </border>
    <border>
      <left style="thin">
        <color rgb="FF426E5C"/>
      </left>
      <right style="double">
        <color rgb="FF426E5C"/>
      </right>
      <top style="thin">
        <color rgb="FF426E5C"/>
      </top>
      <bottom style="thin">
        <color rgb="FF426E5C"/>
      </bottom>
      <diagonal/>
    </border>
    <border>
      <left style="double">
        <color rgb="FF426E5C"/>
      </left>
      <right style="thin">
        <color rgb="FF426E5C"/>
      </right>
      <top style="thin">
        <color rgb="FF426E5C"/>
      </top>
      <bottom style="double">
        <color rgb="FF426E5C"/>
      </bottom>
      <diagonal/>
    </border>
    <border>
      <left style="thin">
        <color rgb="FF426E5C"/>
      </left>
      <right style="thin">
        <color rgb="FF426E5C"/>
      </right>
      <top style="thin">
        <color rgb="FF426E5C"/>
      </top>
      <bottom style="double">
        <color rgb="FF426E5C"/>
      </bottom>
      <diagonal/>
    </border>
    <border>
      <left style="thin">
        <color rgb="FF426E5C"/>
      </left>
      <right style="double">
        <color rgb="FF426E5C"/>
      </right>
      <top style="thin">
        <color rgb="FF426E5C"/>
      </top>
      <bottom style="double">
        <color rgb="FF426E5C"/>
      </bottom>
      <diagonal/>
    </border>
    <border>
      <left style="double">
        <color rgb="FF426E5C"/>
      </left>
      <right style="thin">
        <color rgb="FF426E5C"/>
      </right>
      <top/>
      <bottom style="thin">
        <color rgb="FF426E5C"/>
      </bottom>
      <diagonal/>
    </border>
    <border>
      <left style="thin">
        <color rgb="FF426E5C"/>
      </left>
      <right style="thin">
        <color rgb="FF426E5C"/>
      </right>
      <top/>
      <bottom style="thin">
        <color rgb="FF426E5C"/>
      </bottom>
      <diagonal/>
    </border>
    <border>
      <left style="thin">
        <color rgb="FF426E5C"/>
      </left>
      <right style="double">
        <color rgb="FF426E5C"/>
      </right>
      <top/>
      <bottom style="thin">
        <color rgb="FF426E5C"/>
      </bottom>
      <diagonal/>
    </border>
    <border>
      <left style="double">
        <color rgb="FF426E5C"/>
      </left>
      <right/>
      <top style="thin">
        <color rgb="FF426E5C"/>
      </top>
      <bottom/>
      <diagonal/>
    </border>
    <border>
      <left/>
      <right style="thin">
        <color rgb="FF426E5C"/>
      </right>
      <top style="thin">
        <color rgb="FF426E5C"/>
      </top>
      <bottom/>
      <diagonal/>
    </border>
    <border>
      <left style="thin">
        <color rgb="FF426E5C"/>
      </left>
      <right style="thin">
        <color rgb="FF426E5C"/>
      </right>
      <top style="thin">
        <color rgb="FF426E5C"/>
      </top>
      <bottom/>
      <diagonal/>
    </border>
    <border>
      <left style="double">
        <color rgb="FF426E5C"/>
      </left>
      <right/>
      <top style="thin">
        <color rgb="FF426E5C"/>
      </top>
      <bottom style="thin">
        <color rgb="FF426E5C"/>
      </bottom>
      <diagonal/>
    </border>
    <border>
      <left/>
      <right style="thin">
        <color rgb="FF426E5C"/>
      </right>
      <top style="thin">
        <color rgb="FF426E5C"/>
      </top>
      <bottom style="thin">
        <color rgb="FF426E5C"/>
      </bottom>
      <diagonal/>
    </border>
    <border>
      <left style="thin">
        <color rgb="FF426E5C"/>
      </left>
      <right style="thin">
        <color rgb="FF426E5C"/>
      </right>
      <top/>
      <bottom/>
      <diagonal/>
    </border>
    <border>
      <left style="double">
        <color rgb="FF426E5C"/>
      </left>
      <right/>
      <top/>
      <bottom/>
      <diagonal/>
    </border>
    <border>
      <left/>
      <right style="thin">
        <color rgb="FF426E5C"/>
      </right>
      <top/>
      <bottom/>
      <diagonal/>
    </border>
    <border>
      <left style="double">
        <color rgb="FF426E5C"/>
      </left>
      <right/>
      <top style="medium">
        <color rgb="FF426E5C"/>
      </top>
      <bottom style="double">
        <color rgb="FF426E5C"/>
      </bottom>
      <diagonal/>
    </border>
    <border>
      <left/>
      <right/>
      <top style="medium">
        <color rgb="FF426E5C"/>
      </top>
      <bottom style="double">
        <color rgb="FF426E5C"/>
      </bottom>
      <diagonal/>
    </border>
    <border>
      <left/>
      <right style="double">
        <color rgb="FF426E5C"/>
      </right>
      <top style="medium">
        <color rgb="FF426E5C"/>
      </top>
      <bottom style="double">
        <color rgb="FF426E5C"/>
      </bottom>
      <diagonal/>
    </border>
    <border>
      <left style="double">
        <color rgb="FF426E5C"/>
      </left>
      <right/>
      <top style="thin">
        <color rgb="FF426E5C"/>
      </top>
      <bottom style="double">
        <color rgb="FF426E5C"/>
      </bottom>
      <diagonal/>
    </border>
    <border>
      <left/>
      <right/>
      <top style="thin">
        <color rgb="FF426E5C"/>
      </top>
      <bottom style="double">
        <color rgb="FF426E5C"/>
      </bottom>
      <diagonal/>
    </border>
    <border>
      <left/>
      <right style="double">
        <color rgb="FF426E5C"/>
      </right>
      <top style="thin">
        <color rgb="FF426E5C"/>
      </top>
      <bottom style="double">
        <color rgb="FF426E5C"/>
      </bottom>
      <diagonal/>
    </border>
    <border>
      <left style="double">
        <color rgb="FF426E5C"/>
      </left>
      <right/>
      <top style="double">
        <color rgb="FF426E5C"/>
      </top>
      <bottom style="thin">
        <color rgb="FF426E5C"/>
      </bottom>
      <diagonal/>
    </border>
    <border>
      <left/>
      <right/>
      <top style="double">
        <color rgb="FF426E5C"/>
      </top>
      <bottom style="thin">
        <color rgb="FF426E5C"/>
      </bottom>
      <diagonal/>
    </border>
    <border>
      <left/>
      <right style="double">
        <color rgb="FF426E5C"/>
      </right>
      <top style="double">
        <color rgb="FF426E5C"/>
      </top>
      <bottom style="thin">
        <color rgb="FF426E5C"/>
      </bottom>
      <diagonal/>
    </border>
    <border>
      <left style="thin">
        <color indexed="64"/>
      </left>
      <right style="thin">
        <color indexed="64"/>
      </right>
      <top style="thin">
        <color indexed="64"/>
      </top>
      <bottom style="thin">
        <color indexed="64"/>
      </bottom>
      <diagonal/>
    </border>
    <border>
      <left style="double">
        <color rgb="FF426E5C"/>
      </left>
      <right/>
      <top/>
      <bottom style="thin">
        <color indexed="64"/>
      </bottom>
      <diagonal/>
    </border>
    <border>
      <left/>
      <right style="thin">
        <color rgb="FF426E5C"/>
      </right>
      <top/>
      <bottom style="thin">
        <color indexed="64"/>
      </bottom>
      <diagonal/>
    </border>
    <border>
      <left style="thin">
        <color rgb="FF426E5C"/>
      </left>
      <right style="thin">
        <color rgb="FF426E5C"/>
      </right>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thin">
        <color rgb="FF426E5C"/>
      </left>
      <right style="double">
        <color indexed="64"/>
      </right>
      <top style="thin">
        <color rgb="FF426E5C"/>
      </top>
      <bottom style="thin">
        <color rgb="FF426E5C"/>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style="thin">
        <color indexed="64"/>
      </top>
      <bottom style="double">
        <color indexed="64"/>
      </bottom>
      <diagonal/>
    </border>
    <border>
      <left style="thin">
        <color rgb="FF426E5C"/>
      </left>
      <right/>
      <top style="thin">
        <color rgb="FF426E5C"/>
      </top>
      <bottom style="thin">
        <color rgb="FF426E5C"/>
      </bottom>
      <diagonal/>
    </border>
    <border>
      <left/>
      <right/>
      <top style="thin">
        <color rgb="FF426E5C"/>
      </top>
      <bottom style="thin">
        <color rgb="FF426E5C"/>
      </bottom>
      <diagonal/>
    </border>
    <border>
      <left/>
      <right style="double">
        <color rgb="FF426E5C"/>
      </right>
      <top style="thin">
        <color rgb="FF426E5C"/>
      </top>
      <bottom style="thin">
        <color rgb="FF426E5C"/>
      </bottom>
      <diagonal/>
    </border>
    <border>
      <left style="double">
        <color rgb="FF426E5C"/>
      </left>
      <right/>
      <top/>
      <bottom style="thin">
        <color rgb="FF426E5C"/>
      </bottom>
      <diagonal/>
    </border>
    <border>
      <left/>
      <right style="thin">
        <color rgb="FF426E5C"/>
      </right>
      <top/>
      <bottom style="thin">
        <color rgb="FF426E5C"/>
      </bottom>
      <diagonal/>
    </border>
    <border>
      <left style="thin">
        <color rgb="FF426E5C"/>
      </left>
      <right style="double">
        <color rgb="FF426E5C"/>
      </right>
      <top style="thin">
        <color rgb="FF426E5C"/>
      </top>
      <bottom/>
      <diagonal/>
    </border>
    <border>
      <left style="double">
        <color rgb="FF426E5C"/>
      </left>
      <right/>
      <top style="thin">
        <color rgb="FF426E5C"/>
      </top>
      <bottom style="thin">
        <color indexed="64"/>
      </bottom>
      <diagonal/>
    </border>
    <border>
      <left/>
      <right style="thin">
        <color rgb="FF426E5C"/>
      </right>
      <top style="thin">
        <color rgb="FF426E5C"/>
      </top>
      <bottom style="thin">
        <color indexed="64"/>
      </bottom>
      <diagonal/>
    </border>
    <border>
      <left style="thin">
        <color rgb="FF426E5C"/>
      </left>
      <right style="thin">
        <color rgb="FF426E5C"/>
      </right>
      <top style="thin">
        <color rgb="FF426E5C"/>
      </top>
      <bottom style="thin">
        <color indexed="64"/>
      </bottom>
      <diagonal/>
    </border>
    <border>
      <left style="thin">
        <color rgb="FF426E5C"/>
      </left>
      <right style="double">
        <color rgb="FF426E5C"/>
      </right>
      <top style="thin">
        <color rgb="FF426E5C"/>
      </top>
      <bottom style="thin">
        <color indexed="64"/>
      </bottom>
      <diagonal/>
    </border>
    <border>
      <left style="double">
        <color rgb="FF426E5C"/>
      </left>
      <right style="thin">
        <color rgb="FF426E5C"/>
      </right>
      <top style="double">
        <color rgb="FF426E5C"/>
      </top>
      <bottom/>
      <diagonal/>
    </border>
    <border>
      <left style="thin">
        <color rgb="FF426E5C"/>
      </left>
      <right/>
      <top style="double">
        <color rgb="FF426E5C"/>
      </top>
      <bottom/>
      <diagonal/>
    </border>
    <border>
      <left/>
      <right style="thin">
        <color rgb="FF426E5C"/>
      </right>
      <top style="double">
        <color rgb="FF426E5C"/>
      </top>
      <bottom/>
      <diagonal/>
    </border>
    <border>
      <left style="thin">
        <color rgb="FF426E5C"/>
      </left>
      <right style="thin">
        <color rgb="FF426E5C"/>
      </right>
      <top style="double">
        <color rgb="FF426E5C"/>
      </top>
      <bottom/>
      <diagonal/>
    </border>
    <border>
      <left style="thin">
        <color rgb="FF426E5C"/>
      </left>
      <right/>
      <top style="double">
        <color rgb="FF426E5C"/>
      </top>
      <bottom style="thin">
        <color rgb="FF426E5C"/>
      </bottom>
      <diagonal/>
    </border>
    <border>
      <left/>
      <right style="thin">
        <color rgb="FF426E5C"/>
      </right>
      <top style="double">
        <color rgb="FF426E5C"/>
      </top>
      <bottom style="thin">
        <color rgb="FF426E5C"/>
      </bottom>
      <diagonal/>
    </border>
    <border>
      <left/>
      <right/>
      <top style="double">
        <color rgb="FF426E5C"/>
      </top>
      <bottom/>
      <diagonal/>
    </border>
    <border>
      <left/>
      <right style="double">
        <color rgb="FF426E5C"/>
      </right>
      <top style="double">
        <color rgb="FF426E5C"/>
      </top>
      <bottom/>
      <diagonal/>
    </border>
    <border>
      <left style="double">
        <color rgb="FF426E5C"/>
      </left>
      <right style="thin">
        <color rgb="FF426E5C"/>
      </right>
      <top/>
      <bottom style="thin">
        <color indexed="64"/>
      </bottom>
      <diagonal/>
    </border>
    <border>
      <left style="thin">
        <color rgb="FF426E5C"/>
      </left>
      <right/>
      <top/>
      <bottom style="double">
        <color rgb="FF426E5C"/>
      </bottom>
      <diagonal/>
    </border>
    <border>
      <left/>
      <right style="thin">
        <color rgb="FF426E5C"/>
      </right>
      <top/>
      <bottom style="double">
        <color rgb="FF426E5C"/>
      </bottom>
      <diagonal/>
    </border>
    <border>
      <left style="thin">
        <color rgb="FF426E5C"/>
      </left>
      <right/>
      <top/>
      <bottom style="thin">
        <color rgb="FF426E5C"/>
      </bottom>
      <diagonal/>
    </border>
    <border>
      <left/>
      <right/>
      <top/>
      <bottom style="thin">
        <color rgb="FF426E5C"/>
      </bottom>
      <diagonal/>
    </border>
    <border>
      <left/>
      <right style="double">
        <color rgb="FF426E5C"/>
      </right>
      <top/>
      <bottom style="thin">
        <color rgb="FF426E5C"/>
      </bottom>
      <diagonal/>
    </border>
    <border>
      <left style="thin">
        <color indexed="64"/>
      </left>
      <right/>
      <top style="double">
        <color rgb="FF426E5C"/>
      </top>
      <bottom style="thin">
        <color rgb="FF426E5C"/>
      </bottom>
      <diagonal/>
    </border>
    <border>
      <left style="thin">
        <color rgb="FF426E5C"/>
      </left>
      <right/>
      <top style="thin">
        <color rgb="FF426E5C"/>
      </top>
      <bottom style="double">
        <color rgb="FF426E5C"/>
      </bottom>
      <diagonal/>
    </border>
    <border>
      <left style="double">
        <color rgb="FF426E5C"/>
      </left>
      <right/>
      <top/>
      <bottom style="double">
        <color rgb="FF426E5C"/>
      </bottom>
      <diagonal/>
    </border>
    <border>
      <left style="thin">
        <color rgb="FF426E5C"/>
      </left>
      <right style="thin">
        <color rgb="FF426E5C"/>
      </right>
      <top/>
      <bottom style="double">
        <color rgb="FF426E5C"/>
      </bottom>
      <diagonal/>
    </border>
    <border>
      <left style="thin">
        <color rgb="FF426E5C"/>
      </left>
      <right/>
      <top/>
      <bottom/>
      <diagonal/>
    </border>
    <border>
      <left style="thin">
        <color rgb="FF426E5C"/>
      </left>
      <right/>
      <top style="double">
        <color rgb="FF426E5C"/>
      </top>
      <bottom style="thin">
        <color indexed="64"/>
      </bottom>
      <diagonal/>
    </border>
    <border>
      <left/>
      <right style="thin">
        <color rgb="FF426E5C"/>
      </right>
      <top style="double">
        <color rgb="FF426E5C"/>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rgb="FF426E5C"/>
      </top>
      <bottom/>
      <diagonal/>
    </border>
    <border>
      <left style="thin">
        <color indexed="64"/>
      </left>
      <right style="thin">
        <color rgb="FF426E5C"/>
      </right>
      <top style="thin">
        <color rgb="FF426E5C"/>
      </top>
      <bottom/>
      <diagonal/>
    </border>
    <border>
      <left style="thin">
        <color indexed="64"/>
      </left>
      <right style="thin">
        <color rgb="FF426E5C"/>
      </right>
      <top/>
      <bottom style="thin">
        <color rgb="FF426E5C"/>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rgb="FF426E5C"/>
      </left>
      <right style="thin">
        <color rgb="FF426E5C"/>
      </right>
      <top style="thin">
        <color rgb="FF426E5C"/>
      </top>
      <bottom/>
      <diagonal/>
    </border>
    <border>
      <left style="thin">
        <color rgb="FF426E5C"/>
      </left>
      <right style="thin">
        <color indexed="64"/>
      </right>
      <top style="thin">
        <color rgb="FF426E5C"/>
      </top>
      <bottom/>
      <diagonal/>
    </border>
    <border>
      <left style="thin">
        <color rgb="FF426E5C"/>
      </left>
      <right style="thin">
        <color indexed="64"/>
      </right>
      <top/>
      <bottom/>
      <diagonal/>
    </border>
    <border>
      <left style="thin">
        <color rgb="FF426E5C"/>
      </left>
      <right style="thin">
        <color indexed="64"/>
      </right>
      <top/>
      <bottom style="thin">
        <color rgb="FF426E5C"/>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style="thin">
        <color indexed="64"/>
      </right>
      <top/>
      <bottom/>
      <diagonal/>
    </border>
    <border>
      <left/>
      <right style="double">
        <color auto="1"/>
      </right>
      <top/>
      <bottom style="thin">
        <color indexed="64"/>
      </bottom>
      <diagonal/>
    </border>
    <border>
      <left style="thin">
        <color indexed="64"/>
      </left>
      <right style="double">
        <color auto="1"/>
      </right>
      <top/>
      <bottom/>
      <diagonal/>
    </border>
    <border>
      <left style="thin">
        <color indexed="64"/>
      </left>
      <right style="double">
        <color auto="1"/>
      </right>
      <top style="thin">
        <color indexed="64"/>
      </top>
      <bottom/>
      <diagonal/>
    </border>
    <border>
      <left style="medium">
        <color indexed="64"/>
      </left>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theme="9"/>
      </left>
      <right style="thin">
        <color theme="9"/>
      </right>
      <top style="double">
        <color theme="9"/>
      </top>
      <bottom style="thin">
        <color theme="9"/>
      </bottom>
      <diagonal/>
    </border>
    <border>
      <left style="thin">
        <color theme="9"/>
      </left>
      <right style="thin">
        <color theme="9"/>
      </right>
      <top style="double">
        <color theme="9"/>
      </top>
      <bottom style="thin">
        <color theme="9"/>
      </bottom>
      <diagonal/>
    </border>
    <border>
      <left style="thin">
        <color theme="9"/>
      </left>
      <right/>
      <top style="double">
        <color theme="9"/>
      </top>
      <bottom style="thin">
        <color theme="9"/>
      </bottom>
      <diagonal/>
    </border>
    <border>
      <left style="double">
        <color theme="9"/>
      </left>
      <right style="thin">
        <color theme="9"/>
      </right>
      <top style="thin">
        <color theme="9"/>
      </top>
      <bottom style="thin">
        <color theme="9"/>
      </bottom>
      <diagonal/>
    </border>
    <border>
      <left style="thin">
        <color theme="9"/>
      </left>
      <right style="thin">
        <color theme="9"/>
      </right>
      <top style="thin">
        <color theme="9"/>
      </top>
      <bottom style="thin">
        <color theme="9"/>
      </bottom>
      <diagonal/>
    </border>
    <border>
      <left style="thin">
        <color theme="9"/>
      </left>
      <right/>
      <top style="thin">
        <color theme="9"/>
      </top>
      <bottom style="thin">
        <color theme="9"/>
      </bottom>
      <diagonal/>
    </border>
    <border>
      <left style="double">
        <color theme="9"/>
      </left>
      <right style="thin">
        <color theme="9"/>
      </right>
      <top style="thin">
        <color theme="9"/>
      </top>
      <bottom style="double">
        <color theme="9"/>
      </bottom>
      <diagonal/>
    </border>
    <border>
      <left style="thin">
        <color theme="9"/>
      </left>
      <right style="thin">
        <color theme="9"/>
      </right>
      <top style="thin">
        <color theme="9"/>
      </top>
      <bottom style="double">
        <color theme="9"/>
      </bottom>
      <diagonal/>
    </border>
    <border>
      <left style="thin">
        <color theme="9"/>
      </left>
      <right/>
      <top style="thin">
        <color theme="9"/>
      </top>
      <bottom style="double">
        <color theme="9"/>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thick">
        <color rgb="FF006600"/>
      </bottom>
      <diagonal/>
    </border>
    <border>
      <left/>
      <right style="double">
        <color indexed="64"/>
      </right>
      <top/>
      <bottom style="medium">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ck">
        <color rgb="FF006600"/>
      </top>
      <bottom style="medium">
        <color indexed="64"/>
      </bottom>
      <diagonal/>
    </border>
    <border>
      <left/>
      <right/>
      <top style="thick">
        <color rgb="FF006600"/>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thick">
        <color rgb="FF006600"/>
      </top>
      <bottom style="thick">
        <color rgb="FF006600"/>
      </bottom>
      <diagonal/>
    </border>
    <border>
      <left/>
      <right/>
      <top style="thick">
        <color rgb="FF006600"/>
      </top>
      <bottom style="thick">
        <color rgb="FF006600"/>
      </bottom>
      <diagonal/>
    </border>
    <border>
      <left style="thin">
        <color indexed="64"/>
      </left>
      <right/>
      <top style="thin">
        <color indexed="64"/>
      </top>
      <bottom style="thick">
        <color rgb="FF006600"/>
      </bottom>
      <diagonal/>
    </border>
    <border>
      <left style="medium">
        <color indexed="64"/>
      </left>
      <right/>
      <top style="double">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double">
        <color auto="1"/>
      </right>
      <top style="medium">
        <color indexed="64"/>
      </top>
      <bottom style="medium">
        <color indexed="64"/>
      </bottom>
      <diagonal/>
    </border>
    <border>
      <left style="thin">
        <color indexed="64"/>
      </left>
      <right style="double">
        <color auto="1"/>
      </right>
      <top style="medium">
        <color indexed="64"/>
      </top>
      <bottom style="thin">
        <color indexed="64"/>
      </bottom>
      <diagonal/>
    </border>
    <border>
      <left style="thin">
        <color indexed="64"/>
      </left>
      <right style="double">
        <color auto="1"/>
      </right>
      <top style="thin">
        <color indexed="64"/>
      </top>
      <bottom style="medium">
        <color indexed="64"/>
      </bottom>
      <diagonal/>
    </border>
    <border>
      <left/>
      <right/>
      <top style="double">
        <color auto="1"/>
      </top>
      <bottom style="double">
        <color rgb="FF426E5C"/>
      </bottom>
      <diagonal/>
    </border>
    <border>
      <left/>
      <right style="double">
        <color auto="1"/>
      </right>
      <top style="double">
        <color auto="1"/>
      </top>
      <bottom style="double">
        <color rgb="FF426E5C"/>
      </bottom>
      <diagonal/>
    </border>
    <border>
      <left style="thin">
        <color rgb="FF426E5C"/>
      </left>
      <right style="double">
        <color auto="1"/>
      </right>
      <top style="double">
        <color rgb="FF426E5C"/>
      </top>
      <bottom style="thin">
        <color rgb="FF426E5C"/>
      </bottom>
      <diagonal/>
    </border>
    <border>
      <left style="thin">
        <color rgb="FF426E5C"/>
      </left>
      <right/>
      <top/>
      <bottom style="thin">
        <color indexed="64"/>
      </bottom>
      <diagonal/>
    </border>
    <border>
      <left style="medium">
        <color theme="0" tint="-0.24994659260841701"/>
      </left>
      <right/>
      <top style="thin">
        <color indexed="64"/>
      </top>
      <bottom style="thin">
        <color indexed="64"/>
      </bottom>
      <diagonal/>
    </border>
    <border>
      <left style="thin">
        <color rgb="FF426E5C"/>
      </left>
      <right style="double">
        <color auto="1"/>
      </right>
      <top style="thin">
        <color rgb="FF426E5C"/>
      </top>
      <bottom style="double">
        <color rgb="FF426E5C"/>
      </bottom>
      <diagonal/>
    </border>
    <border>
      <left/>
      <right style="thin">
        <color rgb="FF426E5C"/>
      </right>
      <top style="thin">
        <color indexed="64"/>
      </top>
      <bottom style="thin">
        <color rgb="FF426E5C"/>
      </bottom>
      <diagonal/>
    </border>
    <border>
      <left style="thin">
        <color rgb="FF426E5C"/>
      </left>
      <right/>
      <top style="thin">
        <color rgb="FF426E5C"/>
      </top>
      <bottom/>
      <diagonal/>
    </border>
    <border>
      <left style="thin">
        <color rgb="FF426E5C"/>
      </left>
      <right style="thin">
        <color rgb="FF426E5C"/>
      </right>
      <top style="medium">
        <color indexed="64"/>
      </top>
      <bottom/>
      <diagonal/>
    </border>
    <border>
      <left/>
      <right style="thin">
        <color rgb="FF426E5C"/>
      </right>
      <top style="medium">
        <color indexed="64"/>
      </top>
      <bottom style="thin">
        <color rgb="FF426E5C"/>
      </bottom>
      <diagonal/>
    </border>
    <border>
      <left style="thin">
        <color indexed="64"/>
      </left>
      <right style="double">
        <color auto="1"/>
      </right>
      <top style="medium">
        <color indexed="64"/>
      </top>
      <bottom/>
      <diagonal/>
    </border>
    <border>
      <left/>
      <right style="thin">
        <color auto="1"/>
      </right>
      <top style="thin">
        <color auto="1"/>
      </top>
      <bottom style="medium">
        <color auto="1"/>
      </bottom>
      <diagonal/>
    </border>
    <border>
      <left style="thin">
        <color rgb="FF426E5C"/>
      </left>
      <right style="thin">
        <color rgb="FF426E5C"/>
      </right>
      <top style="thin">
        <color rgb="FF426E5C"/>
      </top>
      <bottom style="medium">
        <color indexed="64"/>
      </bottom>
      <diagonal/>
    </border>
    <border>
      <left style="thin">
        <color rgb="FF426E5C"/>
      </left>
      <right style="double">
        <color auto="1"/>
      </right>
      <top/>
      <bottom style="thin">
        <color rgb="FF426E5C"/>
      </bottom>
      <diagonal/>
    </border>
    <border>
      <left style="thin">
        <color rgb="FF426E5C"/>
      </left>
      <right style="thin">
        <color indexed="64"/>
      </right>
      <top style="thin">
        <color rgb="FF426E5C"/>
      </top>
      <bottom style="thin">
        <color rgb="FF426E5C"/>
      </bottom>
      <diagonal/>
    </border>
    <border>
      <left style="thin">
        <color indexed="64"/>
      </left>
      <right style="double">
        <color indexed="64"/>
      </right>
      <top style="thin">
        <color indexed="64"/>
      </top>
      <bottom style="thin">
        <color rgb="FF426E5C"/>
      </bottom>
      <diagonal/>
    </border>
    <border>
      <left style="thin">
        <color indexed="64"/>
      </left>
      <right style="thin">
        <color indexed="64"/>
      </right>
      <top style="thin">
        <color rgb="FF426E5C"/>
      </top>
      <bottom style="thin">
        <color indexed="64"/>
      </bottom>
      <diagonal/>
    </border>
    <border>
      <left style="double">
        <color auto="1"/>
      </left>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rgb="FF426E5C"/>
      </left>
      <right/>
      <top style="thin">
        <color rgb="FF426E5C"/>
      </top>
      <bottom style="double">
        <color indexed="64"/>
      </bottom>
      <diagonal/>
    </border>
    <border>
      <left/>
      <right style="thin">
        <color rgb="FF426E5C"/>
      </right>
      <top style="thin">
        <color rgb="FF426E5C"/>
      </top>
      <bottom style="double">
        <color indexed="64"/>
      </bottom>
      <diagonal/>
    </border>
    <border>
      <left style="thin">
        <color rgb="FF426E5C"/>
      </left>
      <right style="thin">
        <color rgb="FF426E5C"/>
      </right>
      <top style="thin">
        <color rgb="FF426E5C"/>
      </top>
      <bottom style="double">
        <color indexed="64"/>
      </bottom>
      <diagonal/>
    </border>
    <border>
      <left style="thin">
        <color rgb="FF426E5C"/>
      </left>
      <right style="double">
        <color indexed="64"/>
      </right>
      <top style="thin">
        <color rgb="FF426E5C"/>
      </top>
      <bottom style="double">
        <color indexed="64"/>
      </bottom>
      <diagonal/>
    </border>
    <border>
      <left style="thin">
        <color rgb="FF426E5C"/>
      </left>
      <right style="double">
        <color indexed="64"/>
      </right>
      <top style="thin">
        <color rgb="FF426E5C"/>
      </top>
      <bottom/>
      <diagonal/>
    </border>
    <border>
      <left/>
      <right style="thin">
        <color rgb="FF426E5C"/>
      </right>
      <top style="thin">
        <color indexed="64"/>
      </top>
      <bottom/>
      <diagonal/>
    </border>
    <border>
      <left style="thin">
        <color rgb="FF426E5C"/>
      </left>
      <right style="thin">
        <color rgb="FF426E5C"/>
      </right>
      <top style="thin">
        <color indexed="64"/>
      </top>
      <bottom/>
      <diagonal/>
    </border>
    <border>
      <left style="thin">
        <color rgb="FF426E5C"/>
      </left>
      <right style="thin">
        <color rgb="FF426E5C"/>
      </right>
      <top style="thin">
        <color indexed="64"/>
      </top>
      <bottom style="thin">
        <color rgb="FF426E5C"/>
      </bottom>
      <diagonal/>
    </border>
    <border>
      <left style="thin">
        <color rgb="FF426E5C"/>
      </left>
      <right/>
      <top style="thin">
        <color indexed="64"/>
      </top>
      <bottom style="thin">
        <color rgb="FF426E5C"/>
      </bottom>
      <diagonal/>
    </border>
    <border>
      <left style="thin">
        <color rgb="FF426E5C"/>
      </left>
      <right style="double">
        <color indexed="64"/>
      </right>
      <top style="thin">
        <color indexed="64"/>
      </top>
      <bottom style="thin">
        <color rgb="FF426E5C"/>
      </bottom>
      <diagonal/>
    </border>
    <border>
      <left/>
      <right style="thin">
        <color rgb="FF426E5C"/>
      </right>
      <top/>
      <bottom style="double">
        <color indexed="64"/>
      </bottom>
      <diagonal/>
    </border>
    <border>
      <left style="thin">
        <color rgb="FF426E5C"/>
      </left>
      <right style="thin">
        <color rgb="FF426E5C"/>
      </right>
      <top/>
      <bottom style="double">
        <color indexed="64"/>
      </bottom>
      <diagonal/>
    </border>
    <border>
      <left style="thin">
        <color rgb="FF426E5C"/>
      </left>
      <right style="double">
        <color indexed="64"/>
      </right>
      <top/>
      <bottom/>
      <diagonal/>
    </border>
    <border>
      <left style="thin">
        <color rgb="FF426E5C"/>
      </left>
      <right/>
      <top/>
      <bottom style="double">
        <color indexed="64"/>
      </bottom>
      <diagonal/>
    </border>
    <border>
      <left style="thin">
        <color rgb="FF426E5C"/>
      </left>
      <right style="thin">
        <color indexed="64"/>
      </right>
      <top style="thin">
        <color rgb="FF426E5C"/>
      </top>
      <bottom style="double">
        <color indexed="64"/>
      </bottom>
      <diagonal/>
    </border>
    <border>
      <left style="thin">
        <color rgb="FF426E5C"/>
      </left>
      <right style="thin">
        <color rgb="FF426E5C"/>
      </right>
      <top style="double">
        <color indexed="64"/>
      </top>
      <bottom style="thin">
        <color rgb="FF426E5C"/>
      </bottom>
      <diagonal/>
    </border>
    <border>
      <left style="thin">
        <color rgb="FF426E5C"/>
      </left>
      <right style="thin">
        <color rgb="FF426E5C"/>
      </right>
      <top style="double">
        <color indexed="64"/>
      </top>
      <bottom/>
      <diagonal/>
    </border>
    <border>
      <left style="thin">
        <color rgb="FF426E5C"/>
      </left>
      <right style="double">
        <color indexed="64"/>
      </right>
      <top style="double">
        <color indexed="64"/>
      </top>
      <bottom style="thin">
        <color rgb="FF426E5C"/>
      </bottom>
      <diagonal/>
    </border>
    <border>
      <left/>
      <right style="double">
        <color indexed="64"/>
      </right>
      <top/>
      <bottom style="double">
        <color rgb="FF426E5C"/>
      </bottom>
      <diagonal/>
    </border>
    <border>
      <left/>
      <right style="thin">
        <color rgb="FF426E5C"/>
      </right>
      <top style="thin">
        <color rgb="FF426E5C"/>
      </top>
      <bottom style="double">
        <color rgb="FF426E5C"/>
      </bottom>
      <diagonal/>
    </border>
    <border>
      <left/>
      <right style="double">
        <color indexed="64"/>
      </right>
      <top style="double">
        <color rgb="FF426E5C"/>
      </top>
      <bottom/>
      <diagonal/>
    </border>
    <border>
      <left/>
      <right style="double">
        <color indexed="64"/>
      </right>
      <top/>
      <bottom style="thin">
        <color rgb="FF426E5C"/>
      </bottom>
      <diagonal/>
    </border>
    <border>
      <left style="thin">
        <color rgb="FF426E5C"/>
      </left>
      <right style="double">
        <color indexed="64"/>
      </right>
      <top style="thin">
        <color indexed="64"/>
      </top>
      <bottom/>
      <diagonal/>
    </border>
    <border>
      <left style="double">
        <color indexed="64"/>
      </left>
      <right/>
      <top style="thin">
        <color indexed="64"/>
      </top>
      <bottom style="double">
        <color indexed="64"/>
      </bottom>
      <diagonal/>
    </border>
    <border>
      <left/>
      <right style="thin">
        <color rgb="FF426E5C"/>
      </right>
      <top style="thin">
        <color indexed="64"/>
      </top>
      <bottom style="double">
        <color indexed="64"/>
      </bottom>
      <diagonal/>
    </border>
    <border>
      <left style="thin">
        <color rgb="FF426E5C"/>
      </left>
      <right style="thin">
        <color rgb="FF426E5C"/>
      </right>
      <top style="thin">
        <color indexed="64"/>
      </top>
      <bottom style="double">
        <color indexed="64"/>
      </bottom>
      <diagonal/>
    </border>
    <border>
      <left style="thin">
        <color rgb="FF426E5C"/>
      </left>
      <right style="double">
        <color indexed="64"/>
      </right>
      <top style="thin">
        <color indexed="64"/>
      </top>
      <bottom style="double">
        <color indexed="64"/>
      </bottom>
      <diagonal/>
    </border>
    <border>
      <left style="thin">
        <color rgb="FF426E5C"/>
      </left>
      <right/>
      <top style="double">
        <color indexed="64"/>
      </top>
      <bottom style="double">
        <color indexed="64"/>
      </bottom>
      <diagonal/>
    </border>
    <border>
      <left/>
      <right style="thin">
        <color rgb="FF426E5C"/>
      </right>
      <top style="double">
        <color indexed="64"/>
      </top>
      <bottom style="double">
        <color indexed="64"/>
      </bottom>
      <diagonal/>
    </border>
    <border>
      <left style="thin">
        <color rgb="FF426E5C"/>
      </left>
      <right style="thin">
        <color rgb="FF426E5C"/>
      </right>
      <top style="double">
        <color indexed="64"/>
      </top>
      <bottom style="double">
        <color indexed="64"/>
      </bottom>
      <diagonal/>
    </border>
    <border>
      <left style="double">
        <color rgb="FF426E5C"/>
      </left>
      <right style="double">
        <color rgb="FF426E5C"/>
      </right>
      <top style="double">
        <color rgb="FF426E5C"/>
      </top>
      <bottom style="double">
        <color rgb="FF426E5C"/>
      </bottom>
      <diagonal/>
    </border>
    <border>
      <left style="double">
        <color rgb="FF426E5C"/>
      </left>
      <right style="double">
        <color rgb="FF426E5C"/>
      </right>
      <top style="double">
        <color rgb="FF426E5C"/>
      </top>
      <bottom/>
      <diagonal/>
    </border>
    <border>
      <left style="double">
        <color rgb="FF426E5C"/>
      </left>
      <right style="double">
        <color rgb="FF426E5C"/>
      </right>
      <top/>
      <bottom style="double">
        <color rgb="FF426E5C"/>
      </bottom>
      <diagonal/>
    </border>
    <border>
      <left style="thin">
        <color rgb="FF426E5C"/>
      </left>
      <right style="thin">
        <color rgb="FF426E5C"/>
      </right>
      <top style="double">
        <color rgb="FF426E5C"/>
      </top>
      <bottom style="thin">
        <color indexed="64"/>
      </bottom>
      <diagonal/>
    </border>
    <border>
      <left style="thin">
        <color rgb="FF426E5C"/>
      </left>
      <right style="double">
        <color rgb="FF426E5C"/>
      </right>
      <top style="double">
        <color rgb="FF426E5C"/>
      </top>
      <bottom/>
      <diagonal/>
    </border>
    <border>
      <left/>
      <right style="double">
        <color rgb="FF426E5C"/>
      </right>
      <top/>
      <bottom/>
      <diagonal/>
    </border>
    <border>
      <left style="thin">
        <color indexed="64"/>
      </left>
      <right style="double">
        <color rgb="FF426E5C"/>
      </right>
      <top style="thin">
        <color indexed="64"/>
      </top>
      <bottom style="thin">
        <color indexed="64"/>
      </bottom>
      <diagonal/>
    </border>
    <border>
      <left style="thin">
        <color indexed="64"/>
      </left>
      <right style="double">
        <color rgb="FF426E5C"/>
      </right>
      <top style="thin">
        <color indexed="64"/>
      </top>
      <bottom/>
      <diagonal/>
    </border>
    <border>
      <left/>
      <right style="thin">
        <color indexed="64"/>
      </right>
      <top style="medium">
        <color rgb="FF426E5C"/>
      </top>
      <bottom/>
      <diagonal/>
    </border>
    <border>
      <left style="thin">
        <color indexed="64"/>
      </left>
      <right style="thin">
        <color indexed="64"/>
      </right>
      <top style="medium">
        <color rgb="FF426E5C"/>
      </top>
      <bottom/>
      <diagonal/>
    </border>
    <border>
      <left style="thin">
        <color indexed="64"/>
      </left>
      <right style="thin">
        <color indexed="64"/>
      </right>
      <top style="medium">
        <color rgb="FF426E5C"/>
      </top>
      <bottom style="thin">
        <color indexed="64"/>
      </bottom>
      <diagonal/>
    </border>
    <border>
      <left style="thin">
        <color indexed="64"/>
      </left>
      <right style="double">
        <color rgb="FF426E5C"/>
      </right>
      <top style="medium">
        <color rgb="FF426E5C"/>
      </top>
      <bottom style="thin">
        <color indexed="64"/>
      </bottom>
      <diagonal/>
    </border>
    <border>
      <left/>
      <right style="thin">
        <color indexed="64"/>
      </right>
      <top/>
      <bottom style="medium">
        <color rgb="FF426E5C"/>
      </bottom>
      <diagonal/>
    </border>
    <border>
      <left style="thin">
        <color indexed="64"/>
      </left>
      <right style="thin">
        <color indexed="64"/>
      </right>
      <top/>
      <bottom style="medium">
        <color rgb="FF426E5C"/>
      </bottom>
      <diagonal/>
    </border>
    <border>
      <left style="thin">
        <color indexed="64"/>
      </left>
      <right style="thin">
        <color indexed="64"/>
      </right>
      <top style="thin">
        <color indexed="64"/>
      </top>
      <bottom style="medium">
        <color rgb="FF426E5C"/>
      </bottom>
      <diagonal/>
    </border>
    <border>
      <left style="thin">
        <color indexed="64"/>
      </left>
      <right style="double">
        <color rgb="FF426E5C"/>
      </right>
      <top style="thin">
        <color indexed="64"/>
      </top>
      <bottom style="medium">
        <color rgb="FF426E5C"/>
      </bottom>
      <diagonal/>
    </border>
    <border>
      <left style="thin">
        <color indexed="64"/>
      </left>
      <right style="double">
        <color rgb="FF426E5C"/>
      </right>
      <top/>
      <bottom style="thin">
        <color indexed="64"/>
      </bottom>
      <diagonal/>
    </border>
    <border>
      <left style="thin">
        <color rgb="FF426E5C"/>
      </left>
      <right/>
      <top style="double">
        <color rgb="FF426E5C"/>
      </top>
      <bottom style="double">
        <color rgb="FF426E5C"/>
      </bottom>
      <diagonal/>
    </border>
    <border>
      <left/>
      <right style="thin">
        <color rgb="FF426E5C"/>
      </right>
      <top style="double">
        <color rgb="FF426E5C"/>
      </top>
      <bottom style="double">
        <color rgb="FF426E5C"/>
      </bottom>
      <diagonal/>
    </border>
    <border>
      <left style="thin">
        <color rgb="FF426E5C"/>
      </left>
      <right style="thin">
        <color rgb="FF426E5C"/>
      </right>
      <top style="double">
        <color rgb="FF426E5C"/>
      </top>
      <bottom style="double">
        <color rgb="FF426E5C"/>
      </bottom>
      <diagonal/>
    </border>
    <border>
      <left style="thin">
        <color rgb="FF426E5C"/>
      </left>
      <right style="double">
        <color rgb="FF426E5C"/>
      </right>
      <top style="double">
        <color rgb="FF426E5C"/>
      </top>
      <bottom style="double">
        <color rgb="FF426E5C"/>
      </bottom>
      <diagonal/>
    </border>
    <border>
      <left style="double">
        <color rgb="FF426E5C"/>
      </left>
      <right/>
      <top style="thin">
        <color indexed="64"/>
      </top>
      <bottom/>
      <diagonal/>
    </border>
    <border>
      <left/>
      <right style="thin">
        <color indexed="64"/>
      </right>
      <top style="thin">
        <color indexed="64"/>
      </top>
      <bottom style="double">
        <color rgb="FF426E5C"/>
      </bottom>
      <diagonal/>
    </border>
    <border>
      <left style="thin">
        <color indexed="64"/>
      </left>
      <right style="thin">
        <color indexed="64"/>
      </right>
      <top style="thin">
        <color indexed="64"/>
      </top>
      <bottom style="double">
        <color rgb="FF426E5C"/>
      </bottom>
      <diagonal/>
    </border>
    <border>
      <left style="thin">
        <color indexed="64"/>
      </left>
      <right style="double">
        <color rgb="FF426E5C"/>
      </right>
      <top style="thin">
        <color indexed="64"/>
      </top>
      <bottom style="double">
        <color rgb="FF426E5C"/>
      </bottom>
      <diagonal/>
    </border>
    <border>
      <left style="thin">
        <color rgb="FF426E5C"/>
      </left>
      <right style="medium">
        <color rgb="FF426E5C"/>
      </right>
      <top style="double">
        <color rgb="FF426E5C"/>
      </top>
      <bottom style="thin">
        <color rgb="FF426E5C"/>
      </bottom>
      <diagonal/>
    </border>
    <border>
      <left/>
      <right style="double">
        <color rgb="FF426E5C"/>
      </right>
      <top style="double">
        <color rgb="FF426E5C"/>
      </top>
      <bottom style="double">
        <color rgb="FF426E5C"/>
      </bottom>
      <diagonal/>
    </border>
    <border>
      <left style="thin">
        <color rgb="FF426E5C"/>
      </left>
      <right style="medium">
        <color rgb="FF426E5C"/>
      </right>
      <top style="thin">
        <color rgb="FF426E5C"/>
      </top>
      <bottom/>
      <diagonal/>
    </border>
    <border>
      <left/>
      <right style="thin">
        <color rgb="FF426E5C"/>
      </right>
      <top style="medium">
        <color rgb="FF426E5C"/>
      </top>
      <bottom/>
      <diagonal/>
    </border>
    <border>
      <left style="thin">
        <color rgb="FF426E5C"/>
      </left>
      <right style="thin">
        <color rgb="FF426E5C"/>
      </right>
      <top style="medium">
        <color rgb="FF426E5C"/>
      </top>
      <bottom/>
      <diagonal/>
    </border>
    <border>
      <left style="medium">
        <color rgb="FF426E5C"/>
      </left>
      <right style="thin">
        <color rgb="FF426E5C"/>
      </right>
      <top style="medium">
        <color rgb="FF426E5C"/>
      </top>
      <bottom/>
      <diagonal/>
    </border>
    <border>
      <left style="thin">
        <color rgb="FF426E5C"/>
      </left>
      <right style="double">
        <color rgb="FF426E5C"/>
      </right>
      <top style="medium">
        <color rgb="FF426E5C"/>
      </top>
      <bottom/>
      <diagonal/>
    </border>
    <border>
      <left/>
      <right style="medium">
        <color rgb="FF426E5C"/>
      </right>
      <top/>
      <bottom style="double">
        <color rgb="FF426E5C"/>
      </bottom>
      <diagonal/>
    </border>
    <border>
      <left/>
      <right style="double">
        <color rgb="FF426E5C"/>
      </right>
      <top/>
      <bottom style="double">
        <color rgb="FF426E5C"/>
      </bottom>
      <diagonal/>
    </border>
    <border>
      <left/>
      <right/>
      <top style="double">
        <color rgb="FF426E5C"/>
      </top>
      <bottom style="double">
        <color rgb="FF426E5C"/>
      </bottom>
      <diagonal/>
    </border>
    <border>
      <left style="thin">
        <color rgb="FF426E5C"/>
      </left>
      <right style="double">
        <color rgb="FF426E5C"/>
      </right>
      <top/>
      <bottom/>
      <diagonal/>
    </border>
    <border>
      <left style="medium">
        <color indexed="64"/>
      </left>
      <right style="thin">
        <color indexed="64"/>
      </right>
      <top style="thin">
        <color indexed="64"/>
      </top>
      <bottom style="thick">
        <color rgb="FF006600"/>
      </bottom>
      <diagonal/>
    </border>
    <border>
      <left/>
      <right style="thin">
        <color indexed="64"/>
      </right>
      <top style="thin">
        <color indexed="64"/>
      </top>
      <bottom style="thick">
        <color rgb="FF006600"/>
      </bottom>
      <diagonal/>
    </border>
    <border>
      <left/>
      <right style="medium">
        <color indexed="64"/>
      </right>
      <top style="medium">
        <color indexed="64"/>
      </top>
      <bottom/>
      <diagonal/>
    </border>
    <border>
      <left/>
      <right style="thin">
        <color indexed="64"/>
      </right>
      <top/>
      <bottom style="double">
        <color indexed="64"/>
      </bottom>
      <diagonal/>
    </border>
    <border>
      <left/>
      <right style="medium">
        <color theme="0" tint="-0.24994659260841701"/>
      </right>
      <top style="medium">
        <color theme="0" tint="-0.24994659260841701"/>
      </top>
      <bottom/>
      <diagonal/>
    </border>
    <border>
      <left/>
      <right/>
      <top style="thin">
        <color indexed="64"/>
      </top>
      <bottom style="thin">
        <color rgb="FF426E5C"/>
      </bottom>
      <diagonal/>
    </border>
    <border>
      <left/>
      <right/>
      <top style="medium">
        <color indexed="64"/>
      </top>
      <bottom/>
      <diagonal/>
    </border>
    <border>
      <left/>
      <right style="thin">
        <color rgb="FF426E5C"/>
      </right>
      <top style="double">
        <color indexed="64"/>
      </top>
      <bottom style="thin">
        <color rgb="FF426E5C"/>
      </bottom>
      <diagonal/>
    </border>
    <border>
      <left/>
      <right/>
      <top style="medium">
        <color rgb="FF426E5C"/>
      </top>
      <bottom/>
      <diagonal/>
    </border>
    <border>
      <left/>
      <right/>
      <top/>
      <bottom style="medium">
        <color rgb="FF426E5C"/>
      </bottom>
      <diagonal/>
    </border>
    <border>
      <left/>
      <right/>
      <top style="thin">
        <color indexed="64"/>
      </top>
      <bottom style="double">
        <color rgb="FF426E5C"/>
      </bottom>
      <diagonal/>
    </border>
    <border>
      <left style="medium">
        <color indexed="64"/>
      </left>
      <right style="double">
        <color rgb="FF426E5C"/>
      </right>
      <top style="medium">
        <color indexed="64"/>
      </top>
      <bottom style="double">
        <color rgb="FF426E5C"/>
      </bottom>
      <diagonal/>
    </border>
    <border>
      <left style="double">
        <color rgb="FF426E5C"/>
      </left>
      <right style="double">
        <color rgb="FF426E5C"/>
      </right>
      <top style="medium">
        <color indexed="64"/>
      </top>
      <bottom style="double">
        <color rgb="FF426E5C"/>
      </bottom>
      <diagonal/>
    </border>
    <border>
      <left style="double">
        <color rgb="FF426E5C"/>
      </left>
      <right style="double">
        <color rgb="FF426E5C"/>
      </right>
      <top style="medium">
        <color indexed="64"/>
      </top>
      <bottom/>
      <diagonal/>
    </border>
    <border>
      <left style="double">
        <color rgb="FF426E5C"/>
      </left>
      <right style="medium">
        <color indexed="64"/>
      </right>
      <top style="medium">
        <color indexed="64"/>
      </top>
      <bottom style="double">
        <color rgb="FF426E5C"/>
      </bottom>
      <diagonal/>
    </border>
    <border>
      <left style="medium">
        <color indexed="64"/>
      </left>
      <right style="double">
        <color rgb="FF426E5C"/>
      </right>
      <top style="double">
        <color rgb="FF426E5C"/>
      </top>
      <bottom style="double">
        <color rgb="FF426E5C"/>
      </bottom>
      <diagonal/>
    </border>
    <border>
      <left style="double">
        <color rgb="FF426E5C"/>
      </left>
      <right style="medium">
        <color indexed="64"/>
      </right>
      <top style="double">
        <color rgb="FF426E5C"/>
      </top>
      <bottom style="double">
        <color rgb="FF426E5C"/>
      </bottom>
      <diagonal/>
    </border>
    <border>
      <left style="medium">
        <color indexed="64"/>
      </left>
      <right style="thin">
        <color rgb="FF426E5C"/>
      </right>
      <top style="double">
        <color rgb="FF426E5C"/>
      </top>
      <bottom style="thin">
        <color rgb="FF426E5C"/>
      </bottom>
      <diagonal/>
    </border>
    <border>
      <left style="thin">
        <color rgb="FF426E5C"/>
      </left>
      <right style="medium">
        <color indexed="64"/>
      </right>
      <top style="double">
        <color rgb="FF426E5C"/>
      </top>
      <bottom style="thin">
        <color rgb="FF426E5C"/>
      </bottom>
      <diagonal/>
    </border>
    <border>
      <left style="medium">
        <color indexed="64"/>
      </left>
      <right/>
      <top/>
      <bottom style="double">
        <color rgb="FF426E5C"/>
      </bottom>
      <diagonal/>
    </border>
    <border>
      <left/>
      <right style="medium">
        <color indexed="64"/>
      </right>
      <top/>
      <bottom style="double">
        <color rgb="FF426E5C"/>
      </bottom>
      <diagonal/>
    </border>
    <border>
      <left style="medium">
        <color indexed="64"/>
      </left>
      <right/>
      <top style="double">
        <color rgb="FF426E5C"/>
      </top>
      <bottom/>
      <diagonal/>
    </border>
    <border>
      <left style="thin">
        <color indexed="64"/>
      </left>
      <right style="thin">
        <color rgb="FF426E5C"/>
      </right>
      <top style="double">
        <color rgb="FF426E5C"/>
      </top>
      <bottom/>
      <diagonal/>
    </border>
    <border>
      <left style="thin">
        <color indexed="64"/>
      </left>
      <right style="thin">
        <color indexed="64"/>
      </right>
      <top style="double">
        <color rgb="FF426E5C"/>
      </top>
      <bottom style="thin">
        <color indexed="64"/>
      </bottom>
      <diagonal/>
    </border>
    <border>
      <left style="thin">
        <color rgb="FF426E5C"/>
      </left>
      <right style="medium">
        <color indexed="64"/>
      </right>
      <top style="double">
        <color rgb="FF426E5C"/>
      </top>
      <bottom style="thin">
        <color indexed="64"/>
      </bottom>
      <diagonal/>
    </border>
    <border>
      <left style="medium">
        <color indexed="64"/>
      </left>
      <right/>
      <top/>
      <bottom style="double">
        <color indexed="64"/>
      </bottom>
      <diagonal/>
    </border>
    <border>
      <left style="thin">
        <color indexed="64"/>
      </left>
      <right style="thin">
        <color rgb="FF426E5C"/>
      </right>
      <top/>
      <bottom style="double">
        <color indexed="64"/>
      </bottom>
      <diagonal/>
    </border>
    <border>
      <left style="thin">
        <color rgb="FF426E5C"/>
      </left>
      <right style="medium">
        <color indexed="64"/>
      </right>
      <top/>
      <bottom style="double">
        <color indexed="64"/>
      </bottom>
      <diagonal/>
    </border>
    <border>
      <left style="thin">
        <color indexed="64"/>
      </left>
      <right style="thin">
        <color rgb="FF426E5C"/>
      </right>
      <top/>
      <bottom/>
      <diagonal/>
    </border>
    <border>
      <left style="thin">
        <color rgb="FF426E5C"/>
      </left>
      <right style="thin">
        <color rgb="FF426E5C"/>
      </right>
      <top style="double">
        <color indexed="64"/>
      </top>
      <bottom style="thin">
        <color indexed="64"/>
      </bottom>
      <diagonal/>
    </border>
    <border>
      <left style="thin">
        <color rgb="FF426E5C"/>
      </left>
      <right style="medium">
        <color indexed="64"/>
      </right>
      <top style="double">
        <color indexed="64"/>
      </top>
      <bottom style="thin">
        <color indexed="64"/>
      </bottom>
      <diagonal/>
    </border>
    <border>
      <left style="thin">
        <color indexed="64"/>
      </left>
      <right style="thin">
        <color rgb="FF426E5C"/>
      </right>
      <top/>
      <bottom style="thin">
        <color indexed="64"/>
      </bottom>
      <diagonal/>
    </border>
    <border>
      <left style="thin">
        <color rgb="FF426E5C"/>
      </left>
      <right style="medium">
        <color indexed="64"/>
      </right>
      <top/>
      <bottom style="thin">
        <color rgb="FF426E5C"/>
      </bottom>
      <diagonal/>
    </border>
    <border>
      <left style="thin">
        <color indexed="64"/>
      </left>
      <right style="thin">
        <color rgb="FF426E5C"/>
      </right>
      <top style="double">
        <color indexed="64"/>
      </top>
      <bottom style="thin">
        <color indexed="64"/>
      </bottom>
      <diagonal/>
    </border>
    <border>
      <left style="thin">
        <color indexed="64"/>
      </left>
      <right/>
      <top/>
      <bottom style="double">
        <color indexed="64"/>
      </bottom>
      <diagonal/>
    </border>
    <border>
      <left style="thin">
        <color rgb="FF426E5C"/>
      </left>
      <right style="medium">
        <color indexed="64"/>
      </right>
      <top/>
      <bottom style="thin">
        <color indexed="64"/>
      </bottom>
      <diagonal/>
    </border>
    <border>
      <left style="medium">
        <color indexed="64"/>
      </left>
      <right/>
      <top style="thin">
        <color indexed="64"/>
      </top>
      <bottom style="double">
        <color rgb="FF426E5C"/>
      </bottom>
      <diagonal/>
    </border>
    <border>
      <left/>
      <right style="medium">
        <color indexed="64"/>
      </right>
      <top style="thin">
        <color indexed="64"/>
      </top>
      <bottom style="double">
        <color rgb="FF426E5C"/>
      </bottom>
      <diagonal/>
    </border>
    <border>
      <left style="thin">
        <color indexed="64"/>
      </left>
      <right/>
      <top style="double">
        <color rgb="FF426E5C"/>
      </top>
      <bottom style="thin">
        <color indexed="64"/>
      </bottom>
      <diagonal/>
    </border>
    <border>
      <left/>
      <right style="thin">
        <color indexed="64"/>
      </right>
      <top style="double">
        <color rgb="FF426E5C"/>
      </top>
      <bottom style="thin">
        <color indexed="64"/>
      </bottom>
      <diagonal/>
    </border>
    <border>
      <left style="medium">
        <color indexed="64"/>
      </left>
      <right style="double">
        <color rgb="FF426E5C"/>
      </right>
      <top style="double">
        <color rgb="FF426E5C"/>
      </top>
      <bottom/>
      <diagonal/>
    </border>
    <border>
      <left style="double">
        <color rgb="FF426E5C"/>
      </left>
      <right style="medium">
        <color indexed="64"/>
      </right>
      <top style="double">
        <color rgb="FF426E5C"/>
      </top>
      <bottom/>
      <diagonal/>
    </border>
    <border>
      <left style="thin">
        <color indexed="64"/>
      </left>
      <right style="thin">
        <color indexed="64"/>
      </right>
      <top style="thin">
        <color indexed="64"/>
      </top>
      <bottom style="thin">
        <color rgb="FF426E5C"/>
      </bottom>
      <diagonal/>
    </border>
    <border>
      <left style="thin">
        <color rgb="FF426E5C"/>
      </left>
      <right style="thin">
        <color rgb="FF426E5C"/>
      </right>
      <top style="double">
        <color rgb="FF426E5C"/>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rgb="FF426E5C"/>
      </right>
      <top style="double">
        <color rgb="FF426E5C"/>
      </top>
      <bottom style="double">
        <color indexed="64"/>
      </bottom>
      <diagonal/>
    </border>
    <border>
      <left/>
      <right style="thin">
        <color rgb="FF426E5C"/>
      </right>
      <top style="double">
        <color indexed="64"/>
      </top>
      <bottom/>
      <diagonal/>
    </border>
    <border>
      <left style="thin">
        <color rgb="FF426E5C"/>
      </left>
      <right/>
      <top style="double">
        <color indexed="64"/>
      </top>
      <bottom style="thin">
        <color indexed="64"/>
      </bottom>
      <diagonal/>
    </border>
    <border>
      <left style="thin">
        <color rgb="FF426E5C"/>
      </left>
      <right/>
      <top style="double">
        <color indexed="64"/>
      </top>
      <bottom/>
      <diagonal/>
    </border>
    <border>
      <left style="thin">
        <color rgb="FF426E5C"/>
      </left>
      <right style="thin">
        <color indexed="64"/>
      </right>
      <top style="double">
        <color indexed="64"/>
      </top>
      <bottom style="thin">
        <color indexed="64"/>
      </bottom>
      <diagonal/>
    </border>
    <border>
      <left/>
      <right style="thin">
        <color rgb="FF426E5C"/>
      </right>
      <top style="double">
        <color indexed="64"/>
      </top>
      <bottom style="thin">
        <color indexed="64"/>
      </bottom>
      <diagonal/>
    </border>
    <border>
      <left style="thin">
        <color indexed="64"/>
      </left>
      <right style="medium">
        <color indexed="64"/>
      </right>
      <top style="thin">
        <color indexed="64"/>
      </top>
      <bottom style="thin">
        <color rgb="FF426E5C"/>
      </bottom>
      <diagonal/>
    </border>
    <border>
      <left style="thin">
        <color indexed="64"/>
      </left>
      <right style="thin">
        <color indexed="64"/>
      </right>
      <top style="thin">
        <color rgb="FF426E5C"/>
      </top>
      <bottom/>
      <diagonal/>
    </border>
    <border>
      <left style="thin">
        <color indexed="64"/>
      </left>
      <right style="thin">
        <color indexed="64"/>
      </right>
      <top style="double">
        <color rgb="FF426E5C"/>
      </top>
      <bottom/>
      <diagonal/>
    </border>
    <border>
      <left style="thin">
        <color indexed="64"/>
      </left>
      <right style="medium">
        <color indexed="64"/>
      </right>
      <top style="thin">
        <color rgb="FF426E5C"/>
      </top>
      <bottom/>
      <diagonal/>
    </border>
    <border>
      <left style="thin">
        <color rgb="FF426E5C"/>
      </left>
      <right style="medium">
        <color indexed="64"/>
      </right>
      <top/>
      <bottom/>
      <diagonal/>
    </border>
    <border>
      <left style="thin">
        <color rgb="FF426E5C"/>
      </left>
      <right style="medium">
        <color indexed="64"/>
      </right>
      <top style="thin">
        <color rgb="FF426E5C"/>
      </top>
      <bottom style="thin">
        <color indexed="64"/>
      </bottom>
      <diagonal/>
    </border>
    <border>
      <left/>
      <right style="thin">
        <color indexed="64"/>
      </right>
      <top style="medium">
        <color indexed="64"/>
      </top>
      <bottom style="medium">
        <color indexed="64"/>
      </bottom>
      <diagonal/>
    </border>
    <border>
      <left style="double">
        <color rgb="FF426E5C"/>
      </left>
      <right/>
      <top style="thin">
        <color indexed="64"/>
      </top>
      <bottom style="thin">
        <color rgb="FF426E5C"/>
      </bottom>
      <diagonal/>
    </border>
    <border>
      <left style="thin">
        <color rgb="FF426E5C"/>
      </left>
      <right style="thin">
        <color indexed="64"/>
      </right>
      <top/>
      <bottom style="thin">
        <color indexed="64"/>
      </bottom>
      <diagonal/>
    </border>
    <border>
      <left style="thin">
        <color indexed="64"/>
      </left>
      <right style="thin">
        <color indexed="64"/>
      </right>
      <top/>
      <bottom style="double">
        <color rgb="FF426E5C"/>
      </bottom>
      <diagonal/>
    </border>
    <border>
      <left style="thin">
        <color indexed="64"/>
      </left>
      <right/>
      <top style="thin">
        <color rgb="FF426E5C"/>
      </top>
      <bottom style="double">
        <color rgb="FF426E5C"/>
      </bottom>
      <diagonal/>
    </border>
    <border>
      <left style="thin">
        <color indexed="64"/>
      </left>
      <right/>
      <top style="double">
        <color indexed="64"/>
      </top>
      <bottom style="double">
        <color indexed="64"/>
      </bottom>
      <diagonal/>
    </border>
    <border>
      <left style="thin">
        <color rgb="FF426E5C"/>
      </left>
      <right style="thin">
        <color rgb="FF426E5C"/>
      </right>
      <top style="double">
        <color rgb="FF426E5C"/>
      </top>
      <bottom style="medium">
        <color indexed="64"/>
      </bottom>
      <diagonal/>
    </border>
    <border>
      <left style="thin">
        <color rgb="FF426E5C"/>
      </left>
      <right style="thin">
        <color rgb="FF426E5C"/>
      </right>
      <top style="thin">
        <color indexed="64"/>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bottom style="thin">
        <color rgb="FF426E5C"/>
      </bottom>
      <diagonal/>
    </border>
    <border>
      <left style="thin">
        <color rgb="FF426E5C"/>
      </left>
      <right style="thin">
        <color indexed="64"/>
      </right>
      <top style="thin">
        <color indexed="64"/>
      </top>
      <bottom style="thin">
        <color rgb="FF426E5C"/>
      </bottom>
      <diagonal/>
    </border>
    <border>
      <left style="thin">
        <color rgb="FF426E5C"/>
      </left>
      <right style="double">
        <color indexed="64"/>
      </right>
      <top/>
      <bottom style="double">
        <color indexed="64"/>
      </bottom>
      <diagonal/>
    </border>
    <border>
      <left style="thin">
        <color rgb="FF426E5C"/>
      </left>
      <right style="double">
        <color indexed="64"/>
      </right>
      <top style="thin">
        <color indexed="64"/>
      </top>
      <bottom style="thin">
        <color indexed="64"/>
      </bottom>
      <diagonal/>
    </border>
    <border>
      <left/>
      <right style="double">
        <color indexed="64"/>
      </right>
      <top style="medium">
        <color indexed="64"/>
      </top>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0">
    <xf numFmtId="0" fontId="0" fillId="0" borderId="0"/>
    <xf numFmtId="164" fontId="1" fillId="0" borderId="0" applyFont="0" applyFill="0" applyBorder="0" applyAlignment="0" applyProtection="0"/>
    <xf numFmtId="0" fontId="1" fillId="0" borderId="0"/>
    <xf numFmtId="0" fontId="26" fillId="0" borderId="0"/>
    <xf numFmtId="9" fontId="1" fillId="0" borderId="0" applyFont="0" applyFill="0" applyBorder="0" applyAlignment="0" applyProtection="0"/>
    <xf numFmtId="0" fontId="26" fillId="0" borderId="0"/>
    <xf numFmtId="0" fontId="26" fillId="0" borderId="0"/>
    <xf numFmtId="43" fontId="1" fillId="0" borderId="0" applyFont="0" applyFill="0" applyBorder="0" applyAlignment="0" applyProtection="0"/>
    <xf numFmtId="0" fontId="26" fillId="0" borderId="0"/>
    <xf numFmtId="164" fontId="26" fillId="0" borderId="0" applyFont="0" applyFill="0" applyBorder="0" applyAlignment="0" applyProtection="0"/>
  </cellStyleXfs>
  <cellXfs count="3973">
    <xf numFmtId="0" fontId="0" fillId="0" borderId="0" xfId="0"/>
    <xf numFmtId="0" fontId="3" fillId="0" borderId="0" xfId="0" applyFont="1"/>
    <xf numFmtId="0" fontId="4" fillId="0" borderId="0" xfId="0" applyFont="1"/>
    <xf numFmtId="0" fontId="0" fillId="0" borderId="0" xfId="0" applyFont="1"/>
    <xf numFmtId="0" fontId="5" fillId="0" borderId="0" xfId="2" applyFont="1" applyFill="1" applyBorder="1" applyAlignment="1">
      <alignment vertical="center"/>
    </xf>
    <xf numFmtId="0" fontId="5" fillId="0" borderId="0" xfId="0" applyFont="1"/>
    <xf numFmtId="0" fontId="3" fillId="0" borderId="0" xfId="0" applyFont="1" applyAlignment="1">
      <alignment vertical="center"/>
    </xf>
    <xf numFmtId="0" fontId="6" fillId="0" borderId="0" xfId="0" applyFont="1"/>
    <xf numFmtId="0" fontId="8" fillId="0" borderId="0" xfId="0" applyFont="1"/>
    <xf numFmtId="0" fontId="2" fillId="0" borderId="0" xfId="0" applyFont="1"/>
    <xf numFmtId="3" fontId="5" fillId="2" borderId="6" xfId="0" applyNumberFormat="1" applyFont="1" applyFill="1" applyBorder="1" applyAlignment="1">
      <alignment horizontal="center" vertical="center" wrapText="1"/>
    </xf>
    <xf numFmtId="0" fontId="4" fillId="0" borderId="8" xfId="0" applyFont="1" applyBorder="1" applyAlignment="1">
      <alignment horizontal="justify" vertical="top" wrapText="1"/>
    </xf>
    <xf numFmtId="3" fontId="9" fillId="0" borderId="9" xfId="0" applyNumberFormat="1" applyFont="1" applyBorder="1" applyAlignment="1">
      <alignment horizontal="left" vertical="center" wrapText="1"/>
    </xf>
    <xf numFmtId="3" fontId="9" fillId="0" borderId="9" xfId="0" applyNumberFormat="1" applyFont="1" applyBorder="1" applyAlignment="1">
      <alignment horizontal="center" vertical="center" wrapText="1"/>
    </xf>
    <xf numFmtId="3" fontId="9" fillId="3" borderId="9" xfId="0" applyNumberFormat="1" applyFont="1" applyFill="1" applyBorder="1" applyAlignment="1">
      <alignment horizontal="center" vertical="center" wrapText="1"/>
    </xf>
    <xf numFmtId="3" fontId="9" fillId="0" borderId="9" xfId="0" applyNumberFormat="1" applyFont="1" applyFill="1" applyBorder="1" applyAlignment="1">
      <alignment horizontal="center" vertical="center" wrapText="1"/>
    </xf>
    <xf numFmtId="4" fontId="9" fillId="0" borderId="9" xfId="0" applyNumberFormat="1" applyFont="1" applyFill="1" applyBorder="1" applyAlignment="1">
      <alignment horizontal="right" vertical="center" wrapText="1"/>
    </xf>
    <xf numFmtId="0" fontId="4" fillId="0" borderId="11" xfId="0" applyFont="1" applyBorder="1"/>
    <xf numFmtId="0" fontId="4" fillId="0" borderId="12" xfId="0" applyFont="1" applyBorder="1"/>
    <xf numFmtId="0" fontId="4" fillId="0" borderId="13" xfId="0" applyFont="1" applyBorder="1"/>
    <xf numFmtId="0" fontId="3" fillId="0" borderId="6" xfId="0" applyFont="1" applyBorder="1" applyAlignment="1">
      <alignment horizontal="center"/>
    </xf>
    <xf numFmtId="0" fontId="3" fillId="0" borderId="7" xfId="0" applyFont="1" applyBorder="1" applyAlignment="1">
      <alignment horizontal="center"/>
    </xf>
    <xf numFmtId="3" fontId="5" fillId="2" borderId="6" xfId="0" applyNumberFormat="1" applyFont="1" applyFill="1" applyBorder="1" applyAlignment="1">
      <alignment horizontal="center" vertical="center" textRotation="90" wrapText="1"/>
    </xf>
    <xf numFmtId="3" fontId="12" fillId="0" borderId="6" xfId="0" applyNumberFormat="1" applyFont="1" applyFill="1" applyBorder="1" applyAlignment="1">
      <alignment horizontal="left" vertical="center" wrapText="1"/>
    </xf>
    <xf numFmtId="3" fontId="12" fillId="0" borderId="6" xfId="0" applyNumberFormat="1" applyFont="1" applyFill="1" applyBorder="1" applyAlignment="1">
      <alignment horizontal="center" vertical="center" wrapText="1"/>
    </xf>
    <xf numFmtId="4" fontId="12" fillId="0" borderId="6" xfId="0" applyNumberFormat="1" applyFont="1" applyFill="1" applyBorder="1" applyAlignment="1">
      <alignment horizontal="right" vertical="center" wrapText="1"/>
    </xf>
    <xf numFmtId="3" fontId="12" fillId="0" borderId="6" xfId="0" applyNumberFormat="1" applyFont="1" applyFill="1" applyBorder="1" applyAlignment="1">
      <alignment horizontal="right" vertical="center" wrapText="1"/>
    </xf>
    <xf numFmtId="3" fontId="12" fillId="0" borderId="6" xfId="0" applyNumberFormat="1" applyFont="1" applyBorder="1" applyAlignment="1">
      <alignment horizontal="center" vertical="center" wrapText="1"/>
    </xf>
    <xf numFmtId="49" fontId="12" fillId="0" borderId="6" xfId="0" applyNumberFormat="1" applyFont="1" applyFill="1" applyBorder="1" applyAlignment="1">
      <alignment horizontal="center" vertical="center" wrapText="1"/>
    </xf>
    <xf numFmtId="3" fontId="12" fillId="0" borderId="7" xfId="0" applyNumberFormat="1" applyFont="1" applyFill="1" applyBorder="1" applyAlignment="1">
      <alignment horizontal="center" vertical="center" wrapText="1"/>
    </xf>
    <xf numFmtId="0" fontId="0" fillId="0" borderId="0" xfId="0" applyBorder="1"/>
    <xf numFmtId="4" fontId="11" fillId="0" borderId="19" xfId="0" applyNumberFormat="1" applyFont="1" applyFill="1" applyBorder="1" applyAlignment="1">
      <alignment horizontal="center" vertical="center" wrapText="1"/>
    </xf>
    <xf numFmtId="3" fontId="12" fillId="0" borderId="6" xfId="0" applyNumberFormat="1" applyFont="1" applyFill="1" applyBorder="1" applyAlignment="1">
      <alignment horizontal="left" vertical="top" wrapText="1"/>
    </xf>
    <xf numFmtId="0" fontId="0" fillId="0" borderId="0" xfId="0" applyFill="1" applyBorder="1"/>
    <xf numFmtId="0" fontId="0" fillId="0" borderId="0" xfId="0" applyFill="1"/>
    <xf numFmtId="3" fontId="12" fillId="0" borderId="6" xfId="0" applyNumberFormat="1" applyFont="1" applyFill="1" applyBorder="1" applyAlignment="1">
      <alignment vertical="center" wrapText="1"/>
    </xf>
    <xf numFmtId="0" fontId="13" fillId="0" borderId="0" xfId="0" applyFont="1" applyAlignment="1">
      <alignment horizontal="justify" vertical="center" wrapText="1"/>
    </xf>
    <xf numFmtId="0" fontId="14" fillId="0" borderId="0" xfId="0" applyFont="1" applyBorder="1" applyAlignment="1"/>
    <xf numFmtId="0" fontId="15" fillId="0" borderId="0" xfId="0" applyFont="1" applyAlignment="1">
      <alignment horizontal="center"/>
    </xf>
    <xf numFmtId="3" fontId="0" fillId="0" borderId="0" xfId="0" applyNumberFormat="1" applyFont="1" applyAlignment="1">
      <alignment horizontal="center"/>
    </xf>
    <xf numFmtId="3" fontId="0" fillId="0" borderId="0" xfId="0" applyNumberFormat="1" applyFont="1"/>
    <xf numFmtId="0" fontId="4" fillId="0" borderId="0" xfId="0" applyFont="1" applyAlignment="1">
      <alignment vertical="center"/>
    </xf>
    <xf numFmtId="0" fontId="16" fillId="0" borderId="0" xfId="0" applyFont="1" applyAlignment="1">
      <alignment vertical="center"/>
    </xf>
    <xf numFmtId="0" fontId="3" fillId="0" borderId="0" xfId="0" applyFont="1" applyAlignment="1">
      <alignment horizontal="left" vertical="center"/>
    </xf>
    <xf numFmtId="3" fontId="5" fillId="6" borderId="6" xfId="0" applyNumberFormat="1" applyFont="1" applyFill="1" applyBorder="1" applyAlignment="1">
      <alignment horizontal="center" vertical="center" wrapText="1"/>
    </xf>
    <xf numFmtId="0" fontId="10" fillId="0" borderId="5" xfId="0" applyFont="1" applyBorder="1" applyAlignment="1"/>
    <xf numFmtId="3" fontId="5" fillId="6" borderId="6" xfId="0" applyNumberFormat="1" applyFont="1" applyFill="1" applyBorder="1" applyAlignment="1">
      <alignment horizontal="center" vertical="center" textRotation="90" wrapText="1"/>
    </xf>
    <xf numFmtId="3" fontId="5" fillId="6" borderId="7" xfId="0" applyNumberFormat="1" applyFont="1" applyFill="1" applyBorder="1" applyAlignment="1">
      <alignment horizontal="center" vertical="center" textRotation="90" wrapText="1"/>
    </xf>
    <xf numFmtId="3" fontId="9" fillId="0" borderId="6" xfId="0" applyNumberFormat="1" applyFont="1" applyFill="1" applyBorder="1" applyAlignment="1">
      <alignment vertical="center" wrapText="1"/>
    </xf>
    <xf numFmtId="3" fontId="9" fillId="0" borderId="6" xfId="0" applyNumberFormat="1" applyFont="1" applyFill="1" applyBorder="1" applyAlignment="1">
      <alignment horizontal="center" vertical="center" wrapText="1"/>
    </xf>
    <xf numFmtId="4" fontId="9" fillId="0" borderId="6" xfId="0" applyNumberFormat="1" applyFont="1" applyFill="1" applyBorder="1" applyAlignment="1">
      <alignment horizontal="right" vertical="center" wrapText="1"/>
    </xf>
    <xf numFmtId="3" fontId="9" fillId="0" borderId="6" xfId="0" applyNumberFormat="1" applyFont="1" applyFill="1" applyBorder="1" applyAlignment="1">
      <alignment horizontal="right" vertical="center" wrapText="1"/>
    </xf>
    <xf numFmtId="4" fontId="9" fillId="0" borderId="6" xfId="0" applyNumberFormat="1"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4" fontId="4" fillId="0" borderId="16" xfId="0" applyNumberFormat="1" applyFont="1" applyFill="1" applyBorder="1" applyAlignment="1">
      <alignment horizontal="right" vertical="center" wrapText="1"/>
    </xf>
    <xf numFmtId="3" fontId="9" fillId="0" borderId="6" xfId="0" applyNumberFormat="1" applyFont="1" applyBorder="1" applyAlignment="1">
      <alignment horizontal="center" vertical="center" wrapText="1"/>
    </xf>
    <xf numFmtId="0" fontId="17" fillId="3" borderId="31" xfId="0" applyFont="1" applyFill="1" applyBorder="1" applyAlignment="1">
      <alignment horizontal="justify" vertical="center"/>
    </xf>
    <xf numFmtId="4" fontId="9" fillId="0" borderId="19" xfId="0" applyNumberFormat="1" applyFont="1" applyFill="1" applyBorder="1" applyAlignment="1">
      <alignment horizontal="right" vertical="center" wrapText="1"/>
    </xf>
    <xf numFmtId="4" fontId="4" fillId="3" borderId="12" xfId="0" applyNumberFormat="1" applyFont="1" applyFill="1" applyBorder="1" applyAlignment="1">
      <alignment horizontal="right" vertical="center" wrapText="1"/>
    </xf>
    <xf numFmtId="3" fontId="9" fillId="3" borderId="6" xfId="0" applyNumberFormat="1" applyFont="1" applyFill="1" applyBorder="1" applyAlignment="1">
      <alignment vertical="center" wrapText="1"/>
    </xf>
    <xf numFmtId="3" fontId="9" fillId="3" borderId="6" xfId="0" applyNumberFormat="1" applyFont="1" applyFill="1" applyBorder="1" applyAlignment="1">
      <alignment horizontal="center" vertical="center" wrapText="1"/>
    </xf>
    <xf numFmtId="4" fontId="9" fillId="3" borderId="6" xfId="0" applyNumberFormat="1" applyFont="1" applyFill="1" applyBorder="1" applyAlignment="1">
      <alignment horizontal="right" vertical="center" wrapText="1"/>
    </xf>
    <xf numFmtId="3" fontId="9" fillId="3" borderId="6" xfId="0" applyNumberFormat="1" applyFont="1" applyFill="1" applyBorder="1" applyAlignment="1">
      <alignment horizontal="right" vertical="center" wrapText="1"/>
    </xf>
    <xf numFmtId="4" fontId="9" fillId="3" borderId="18" xfId="0" applyNumberFormat="1" applyFont="1" applyFill="1" applyBorder="1" applyAlignment="1">
      <alignment horizontal="right" vertical="center" wrapText="1"/>
    </xf>
    <xf numFmtId="3" fontId="9" fillId="4" borderId="6" xfId="0" applyNumberFormat="1" applyFont="1" applyFill="1" applyBorder="1" applyAlignment="1">
      <alignment horizontal="center" vertical="center" wrapText="1"/>
    </xf>
    <xf numFmtId="4" fontId="9" fillId="4" borderId="6" xfId="0" applyNumberFormat="1" applyFont="1" applyFill="1" applyBorder="1" applyAlignment="1">
      <alignment horizontal="right" vertical="center" wrapText="1"/>
    </xf>
    <xf numFmtId="3" fontId="9" fillId="4" borderId="6" xfId="0" applyNumberFormat="1" applyFont="1" applyFill="1" applyBorder="1" applyAlignment="1">
      <alignment horizontal="right" vertical="center" wrapText="1"/>
    </xf>
    <xf numFmtId="0" fontId="18" fillId="0" borderId="31" xfId="0" applyFont="1" applyBorder="1" applyAlignment="1">
      <alignment horizontal="justify" vertical="center"/>
    </xf>
    <xf numFmtId="3" fontId="9" fillId="0" borderId="19" xfId="0" applyNumberFormat="1" applyFont="1" applyFill="1" applyBorder="1" applyAlignment="1">
      <alignment vertical="center" wrapText="1"/>
    </xf>
    <xf numFmtId="3" fontId="5" fillId="7" borderId="6" xfId="0" applyNumberFormat="1" applyFont="1" applyFill="1" applyBorder="1" applyAlignment="1">
      <alignment horizontal="center" vertical="center" wrapText="1"/>
    </xf>
    <xf numFmtId="0" fontId="10" fillId="3" borderId="5" xfId="0" applyFont="1" applyFill="1" applyBorder="1" applyAlignment="1">
      <alignment vertical="top"/>
    </xf>
    <xf numFmtId="3" fontId="5" fillId="7" borderId="6" xfId="0" applyNumberFormat="1" applyFont="1" applyFill="1" applyBorder="1" applyAlignment="1">
      <alignment horizontal="center" vertical="center" textRotation="90" wrapText="1"/>
    </xf>
    <xf numFmtId="3" fontId="5" fillId="7" borderId="7" xfId="0" applyNumberFormat="1" applyFont="1" applyFill="1" applyBorder="1" applyAlignment="1">
      <alignment horizontal="center" vertical="center" textRotation="90" wrapText="1"/>
    </xf>
    <xf numFmtId="0" fontId="2" fillId="0" borderId="0" xfId="0" applyFont="1" applyAlignment="1">
      <alignment horizontal="left" vertical="center"/>
    </xf>
    <xf numFmtId="0" fontId="2" fillId="0" borderId="0" xfId="0" applyFont="1" applyAlignment="1">
      <alignment horizontal="left"/>
    </xf>
    <xf numFmtId="0" fontId="1" fillId="0" borderId="0" xfId="0" applyFont="1"/>
    <xf numFmtId="0" fontId="1" fillId="0" borderId="0" xfId="0" applyFont="1" applyAlignment="1">
      <alignment horizontal="center"/>
    </xf>
    <xf numFmtId="0" fontId="19" fillId="0" borderId="0" xfId="2" applyFont="1" applyFill="1" applyBorder="1" applyAlignment="1">
      <alignment horizontal="left" vertical="center"/>
    </xf>
    <xf numFmtId="0" fontId="20" fillId="0" borderId="0" xfId="0" applyFont="1" applyAlignment="1">
      <alignment horizontal="left"/>
    </xf>
    <xf numFmtId="0" fontId="2" fillId="0" borderId="0" xfId="0" applyFont="1" applyAlignment="1">
      <alignment vertical="center"/>
    </xf>
    <xf numFmtId="0" fontId="2" fillId="0" borderId="0" xfId="0" applyFont="1" applyAlignment="1">
      <alignment horizontal="center" vertical="center"/>
    </xf>
    <xf numFmtId="0" fontId="21" fillId="0" borderId="0" xfId="0" applyFont="1" applyAlignment="1">
      <alignment horizontal="center"/>
    </xf>
    <xf numFmtId="3" fontId="20" fillId="2" borderId="6" xfId="0" applyNumberFormat="1" applyFont="1" applyFill="1" applyBorder="1" applyAlignment="1">
      <alignment horizontal="center" vertical="center" wrapText="1"/>
    </xf>
    <xf numFmtId="0" fontId="4" fillId="0" borderId="52" xfId="0" applyFont="1" applyBorder="1" applyAlignment="1">
      <alignment horizontal="center" vertical="center" wrapText="1"/>
    </xf>
    <xf numFmtId="0" fontId="4" fillId="0" borderId="31" xfId="0" applyFont="1" applyBorder="1" applyAlignment="1">
      <alignment horizontal="justify" vertical="top" wrapText="1"/>
    </xf>
    <xf numFmtId="0" fontId="4" fillId="0" borderId="31" xfId="0" applyFont="1" applyBorder="1" applyAlignment="1">
      <alignment horizontal="center" vertical="center" wrapText="1"/>
    </xf>
    <xf numFmtId="0" fontId="4" fillId="0" borderId="31" xfId="0" applyFont="1" applyBorder="1" applyAlignment="1">
      <alignment horizontal="center" vertical="center"/>
    </xf>
    <xf numFmtId="164" fontId="4" fillId="0" borderId="31" xfId="1" applyFont="1" applyBorder="1" applyAlignment="1">
      <alignment horizontal="center" vertical="center"/>
    </xf>
    <xf numFmtId="0" fontId="1" fillId="0" borderId="55" xfId="0" applyFont="1" applyBorder="1" applyAlignment="1">
      <alignment horizontal="center" vertical="center" wrapText="1"/>
    </xf>
    <xf numFmtId="0" fontId="1" fillId="0" borderId="56" xfId="0" applyFont="1" applyBorder="1" applyAlignment="1">
      <alignment horizontal="justify" vertical="top" wrapText="1"/>
    </xf>
    <xf numFmtId="0" fontId="1" fillId="0" borderId="56" xfId="0" applyFont="1" applyBorder="1" applyAlignment="1">
      <alignment horizontal="center" vertical="center" wrapText="1"/>
    </xf>
    <xf numFmtId="0" fontId="1" fillId="0" borderId="56" xfId="0" applyFont="1" applyBorder="1" applyAlignment="1">
      <alignment horizontal="center" vertical="center"/>
    </xf>
    <xf numFmtId="164" fontId="1" fillId="0" borderId="56" xfId="1" applyFont="1" applyBorder="1" applyAlignment="1">
      <alignment horizontal="center" vertical="center"/>
    </xf>
    <xf numFmtId="0" fontId="1" fillId="0" borderId="57" xfId="0" applyFont="1" applyBorder="1" applyAlignment="1">
      <alignment horizontal="center" vertical="center" wrapText="1"/>
    </xf>
    <xf numFmtId="0" fontId="1" fillId="0" borderId="31" xfId="0" applyFont="1" applyBorder="1"/>
    <xf numFmtId="0" fontId="1" fillId="0" borderId="54" xfId="0" applyFont="1" applyBorder="1"/>
    <xf numFmtId="3" fontId="5" fillId="2" borderId="58" xfId="0" applyNumberFormat="1" applyFont="1" applyFill="1" applyBorder="1" applyAlignment="1">
      <alignment horizontal="center" vertical="center" textRotation="90" wrapText="1"/>
    </xf>
    <xf numFmtId="0" fontId="4" fillId="3" borderId="52" xfId="0" applyFont="1" applyFill="1" applyBorder="1" applyAlignment="1">
      <alignment horizontal="justify" vertical="center" wrapText="1"/>
    </xf>
    <xf numFmtId="4" fontId="11" fillId="3" borderId="31" xfId="0" applyNumberFormat="1" applyFont="1" applyFill="1" applyBorder="1" applyAlignment="1">
      <alignment horizontal="right" vertical="center"/>
    </xf>
    <xf numFmtId="0" fontId="11" fillId="3" borderId="31" xfId="0" applyFont="1" applyFill="1" applyBorder="1" applyAlignment="1">
      <alignment horizontal="right" vertical="center" wrapText="1"/>
    </xf>
    <xf numFmtId="0" fontId="11" fillId="3" borderId="31" xfId="0" applyFont="1" applyFill="1" applyBorder="1" applyAlignment="1">
      <alignment horizontal="center" vertical="center"/>
    </xf>
    <xf numFmtId="164" fontId="11" fillId="3" borderId="31" xfId="1" applyFont="1" applyFill="1" applyBorder="1" applyAlignment="1">
      <alignment horizontal="right" vertical="center"/>
    </xf>
    <xf numFmtId="0" fontId="11" fillId="3" borderId="31" xfId="0" applyFont="1" applyFill="1" applyBorder="1" applyAlignment="1">
      <alignment horizontal="right" vertical="center"/>
    </xf>
    <xf numFmtId="0" fontId="11" fillId="3" borderId="54" xfId="0" applyFont="1" applyFill="1" applyBorder="1" applyAlignment="1">
      <alignment horizontal="right" vertical="center"/>
    </xf>
    <xf numFmtId="0" fontId="9" fillId="3" borderId="52" xfId="0" applyFont="1" applyFill="1" applyBorder="1" applyAlignment="1">
      <alignment horizontal="justify" vertical="center" wrapText="1"/>
    </xf>
    <xf numFmtId="0" fontId="18" fillId="3" borderId="59" xfId="0" applyFont="1" applyFill="1" applyBorder="1" applyAlignment="1">
      <alignment horizontal="justify" vertical="center" wrapText="1"/>
    </xf>
    <xf numFmtId="164" fontId="11" fillId="3" borderId="60" xfId="1" applyFont="1" applyFill="1" applyBorder="1" applyAlignment="1">
      <alignment horizontal="right" vertical="center" wrapText="1"/>
    </xf>
    <xf numFmtId="0" fontId="11" fillId="3" borderId="60" xfId="0" applyFont="1" applyFill="1" applyBorder="1" applyAlignment="1">
      <alignment horizontal="right" vertical="center" wrapText="1"/>
    </xf>
    <xf numFmtId="0" fontId="11" fillId="3" borderId="60" xfId="0" applyFont="1" applyFill="1" applyBorder="1" applyAlignment="1">
      <alignment horizontal="center" vertical="center"/>
    </xf>
    <xf numFmtId="164" fontId="11" fillId="3" borderId="60" xfId="1" applyFont="1" applyFill="1" applyBorder="1" applyAlignment="1">
      <alignment horizontal="right" vertical="center"/>
    </xf>
    <xf numFmtId="0" fontId="11" fillId="3" borderId="61" xfId="0" applyFont="1" applyFill="1" applyBorder="1"/>
    <xf numFmtId="0" fontId="11" fillId="3" borderId="60" xfId="0" applyFont="1" applyFill="1" applyBorder="1" applyAlignment="1">
      <alignment horizontal="right" vertical="center"/>
    </xf>
    <xf numFmtId="0" fontId="11" fillId="3" borderId="62" xfId="0" applyFont="1" applyFill="1" applyBorder="1" applyAlignment="1">
      <alignment horizontal="right" vertical="center"/>
    </xf>
    <xf numFmtId="49" fontId="25" fillId="0" borderId="0" xfId="0" applyNumberFormat="1" applyFont="1" applyBorder="1" applyAlignment="1">
      <alignment horizontal="left" vertical="center" wrapText="1"/>
    </xf>
    <xf numFmtId="0" fontId="4" fillId="3" borderId="45" xfId="0" applyFont="1" applyFill="1" applyBorder="1" applyAlignment="1">
      <alignment horizontal="justify" vertical="center" wrapText="1"/>
    </xf>
    <xf numFmtId="164" fontId="11" fillId="3" borderId="46" xfId="1" applyFont="1" applyFill="1" applyBorder="1" applyAlignment="1">
      <alignment horizontal="right" vertical="center"/>
    </xf>
    <xf numFmtId="0" fontId="12" fillId="8" borderId="46" xfId="3" applyFont="1" applyFill="1" applyBorder="1" applyAlignment="1">
      <alignment horizontal="right" vertical="center" wrapText="1"/>
    </xf>
    <xf numFmtId="0" fontId="11" fillId="3" borderId="46" xfId="0" applyFont="1" applyFill="1" applyBorder="1" applyAlignment="1">
      <alignment horizontal="center" vertical="center"/>
    </xf>
    <xf numFmtId="0" fontId="11" fillId="3" borderId="46" xfId="0" applyFont="1" applyFill="1" applyBorder="1" applyAlignment="1">
      <alignment horizontal="right" vertical="center"/>
    </xf>
    <xf numFmtId="0" fontId="11" fillId="3" borderId="63" xfId="0" applyFont="1" applyFill="1" applyBorder="1" applyAlignment="1">
      <alignment horizontal="right" vertical="center"/>
    </xf>
    <xf numFmtId="0" fontId="12" fillId="8" borderId="31" xfId="3" applyFont="1" applyFill="1" applyBorder="1" applyAlignment="1">
      <alignment horizontal="right" vertical="center" wrapText="1"/>
    </xf>
    <xf numFmtId="4" fontId="12" fillId="3" borderId="31" xfId="0" applyNumberFormat="1" applyFont="1" applyFill="1" applyBorder="1" applyAlignment="1">
      <alignment horizontal="right" vertical="center"/>
    </xf>
    <xf numFmtId="0" fontId="12" fillId="3" borderId="31" xfId="0" applyFont="1" applyFill="1" applyBorder="1" applyAlignment="1">
      <alignment horizontal="right" vertical="center" wrapText="1"/>
    </xf>
    <xf numFmtId="3" fontId="12" fillId="3" borderId="31" xfId="0" applyNumberFormat="1" applyFont="1" applyFill="1" applyBorder="1" applyAlignment="1">
      <alignment horizontal="center" vertical="center"/>
    </xf>
    <xf numFmtId="164" fontId="12" fillId="3" borderId="31" xfId="1" applyFont="1" applyFill="1" applyBorder="1" applyAlignment="1">
      <alignment horizontal="right" vertical="center"/>
    </xf>
    <xf numFmtId="0" fontId="12" fillId="3" borderId="31" xfId="0" applyFont="1" applyFill="1" applyBorder="1" applyAlignment="1">
      <alignment horizontal="right" vertical="center"/>
    </xf>
    <xf numFmtId="0" fontId="12" fillId="3" borderId="54" xfId="0" applyFont="1" applyFill="1" applyBorder="1" applyAlignment="1">
      <alignment horizontal="right" vertical="center"/>
    </xf>
    <xf numFmtId="0" fontId="25" fillId="9" borderId="0" xfId="0" applyFont="1" applyFill="1"/>
    <xf numFmtId="165" fontId="11" fillId="3" borderId="31" xfId="0" applyNumberFormat="1" applyFont="1" applyFill="1" applyBorder="1" applyAlignment="1">
      <alignment horizontal="right" vertical="center"/>
    </xf>
    <xf numFmtId="165" fontId="11" fillId="3" borderId="31" xfId="0" applyNumberFormat="1" applyFont="1" applyFill="1" applyBorder="1" applyAlignment="1">
      <alignment horizontal="right" vertical="center"/>
    </xf>
    <xf numFmtId="0" fontId="1" fillId="10" borderId="0" xfId="0" applyFont="1" applyFill="1"/>
    <xf numFmtId="0" fontId="1" fillId="0" borderId="0" xfId="0" applyFont="1" applyFill="1"/>
    <xf numFmtId="165" fontId="12" fillId="3" borderId="31" xfId="0" applyNumberFormat="1" applyFont="1" applyFill="1" applyBorder="1" applyAlignment="1">
      <alignment horizontal="right" vertical="center"/>
    </xf>
    <xf numFmtId="0" fontId="12" fillId="3" borderId="31" xfId="0" applyFont="1" applyFill="1" applyBorder="1" applyAlignment="1">
      <alignment horizontal="center" vertical="center"/>
    </xf>
    <xf numFmtId="164" fontId="11" fillId="3" borderId="31" xfId="1" applyFont="1" applyFill="1" applyBorder="1" applyAlignment="1">
      <alignment horizontal="right" vertical="center" wrapText="1"/>
    </xf>
    <xf numFmtId="49" fontId="25" fillId="9" borderId="0" xfId="0" applyNumberFormat="1" applyFont="1" applyFill="1" applyBorder="1" applyAlignment="1">
      <alignment horizontal="left" vertical="center" wrapText="1"/>
    </xf>
    <xf numFmtId="0" fontId="1" fillId="9" borderId="0" xfId="0" applyFont="1" applyFill="1"/>
    <xf numFmtId="0" fontId="12" fillId="8" borderId="60" xfId="3" applyFont="1" applyFill="1" applyBorder="1" applyAlignment="1">
      <alignment horizontal="right" vertical="center" wrapText="1"/>
    </xf>
    <xf numFmtId="0" fontId="11" fillId="3" borderId="57" xfId="0" applyFont="1" applyFill="1" applyBorder="1" applyAlignment="1">
      <alignment horizontal="right" vertical="center"/>
    </xf>
    <xf numFmtId="0" fontId="1" fillId="3" borderId="52" xfId="0" applyFont="1" applyFill="1" applyBorder="1" applyAlignment="1">
      <alignment horizontal="center" vertical="center" wrapText="1"/>
    </xf>
    <xf numFmtId="164" fontId="11" fillId="3" borderId="31" xfId="1" applyFont="1" applyFill="1" applyBorder="1" applyAlignment="1">
      <alignment horizontal="center" vertical="center"/>
    </xf>
    <xf numFmtId="0" fontId="12" fillId="11" borderId="31" xfId="3" applyFont="1" applyFill="1" applyBorder="1" applyAlignment="1">
      <alignment horizontal="right" vertical="center" wrapText="1"/>
    </xf>
    <xf numFmtId="0" fontId="3" fillId="0" borderId="59" xfId="0" applyFont="1" applyBorder="1" applyAlignment="1">
      <alignment horizontal="right"/>
    </xf>
    <xf numFmtId="4" fontId="27" fillId="0" borderId="60" xfId="0" applyNumberFormat="1" applyFont="1" applyBorder="1" applyAlignment="1">
      <alignment horizontal="right" vertical="center"/>
    </xf>
    <xf numFmtId="0" fontId="27" fillId="0" borderId="60" xfId="0" applyFont="1" applyBorder="1" applyAlignment="1">
      <alignment horizontal="right" vertical="center"/>
    </xf>
    <xf numFmtId="0" fontId="27" fillId="0" borderId="60" xfId="0" applyFont="1" applyBorder="1" applyAlignment="1">
      <alignment horizontal="center" vertical="center"/>
    </xf>
    <xf numFmtId="164" fontId="27" fillId="0" borderId="60" xfId="1" applyFont="1" applyBorder="1" applyAlignment="1">
      <alignment horizontal="right" vertical="center"/>
    </xf>
    <xf numFmtId="0" fontId="27" fillId="3" borderId="60" xfId="0" applyFont="1" applyFill="1" applyBorder="1" applyAlignment="1">
      <alignment horizontal="right" vertical="center"/>
    </xf>
    <xf numFmtId="0" fontId="27" fillId="3" borderId="60" xfId="0" applyFont="1" applyFill="1" applyBorder="1" applyAlignment="1">
      <alignment horizontal="center" vertical="center"/>
    </xf>
    <xf numFmtId="0" fontId="27" fillId="0" borderId="68" xfId="0" applyFont="1" applyBorder="1" applyAlignment="1">
      <alignment horizontal="right" vertical="center"/>
    </xf>
    <xf numFmtId="0" fontId="1" fillId="0" borderId="0" xfId="0" applyFont="1" applyBorder="1"/>
    <xf numFmtId="0" fontId="1" fillId="0" borderId="0" xfId="0" applyFont="1" applyBorder="1" applyAlignment="1">
      <alignment horizontal="center" vertical="center"/>
    </xf>
    <xf numFmtId="0" fontId="1" fillId="0" borderId="0" xfId="0" applyFont="1" applyBorder="1" applyAlignment="1">
      <alignment horizontal="center"/>
    </xf>
    <xf numFmtId="4" fontId="1" fillId="0" borderId="0" xfId="0" applyNumberFormat="1" applyFont="1" applyBorder="1"/>
    <xf numFmtId="165" fontId="1" fillId="0" borderId="0" xfId="0" applyNumberFormat="1" applyFont="1" applyBorder="1"/>
    <xf numFmtId="0" fontId="1" fillId="0" borderId="0" xfId="0" applyFont="1" applyAlignment="1">
      <alignment horizontal="center" vertical="center"/>
    </xf>
    <xf numFmtId="164" fontId="1" fillId="0" borderId="0" xfId="0" applyNumberFormat="1" applyFont="1"/>
    <xf numFmtId="0" fontId="1" fillId="0" borderId="0" xfId="0" applyFont="1" applyAlignment="1">
      <alignment wrapText="1"/>
    </xf>
    <xf numFmtId="165" fontId="1" fillId="0" borderId="0" xfId="0" applyNumberFormat="1" applyFont="1"/>
    <xf numFmtId="0" fontId="28" fillId="0" borderId="0" xfId="0" applyFont="1" applyFill="1" applyAlignment="1">
      <alignment vertical="center"/>
    </xf>
    <xf numFmtId="0" fontId="28" fillId="0" borderId="0" xfId="0" applyFont="1" applyFill="1" applyAlignment="1">
      <alignment horizontal="center" vertical="center"/>
    </xf>
    <xf numFmtId="0" fontId="29" fillId="0" borderId="0" xfId="0" applyFont="1" applyFill="1" applyAlignment="1">
      <alignment vertical="center"/>
    </xf>
    <xf numFmtId="4" fontId="29" fillId="0" borderId="0" xfId="0" applyNumberFormat="1" applyFont="1" applyFill="1" applyAlignment="1">
      <alignment vertical="center"/>
    </xf>
    <xf numFmtId="0" fontId="0" fillId="0" borderId="0" xfId="0" applyFont="1" applyAlignment="1">
      <alignment vertical="center"/>
    </xf>
    <xf numFmtId="0" fontId="30" fillId="0" borderId="0" xfId="2" applyFont="1" applyFill="1" applyBorder="1" applyAlignment="1">
      <alignment vertical="center"/>
    </xf>
    <xf numFmtId="0" fontId="30" fillId="0" borderId="0" xfId="0" applyFont="1" applyFill="1" applyAlignment="1">
      <alignment horizontal="center" vertical="center"/>
    </xf>
    <xf numFmtId="0" fontId="31" fillId="0" borderId="0" xfId="0" applyFont="1" applyFill="1" applyAlignment="1">
      <alignment vertical="center"/>
    </xf>
    <xf numFmtId="0" fontId="32" fillId="0" borderId="0" xfId="0" applyFont="1" applyFill="1" applyAlignment="1">
      <alignment vertical="center"/>
    </xf>
    <xf numFmtId="0" fontId="6" fillId="0" borderId="0" xfId="0" applyFont="1" applyAlignment="1">
      <alignment vertical="center"/>
    </xf>
    <xf numFmtId="0" fontId="28" fillId="0" borderId="0" xfId="0" applyFont="1" applyFill="1" applyAlignment="1">
      <alignment horizontal="left" vertical="center"/>
    </xf>
    <xf numFmtId="0" fontId="32" fillId="0" borderId="0" xfId="0" applyFont="1" applyFill="1" applyAlignment="1">
      <alignment horizontal="left" vertical="center"/>
    </xf>
    <xf numFmtId="0" fontId="33" fillId="0" borderId="0" xfId="0" applyFont="1" applyFill="1" applyAlignment="1">
      <alignment horizontal="left" vertical="center" wrapText="1"/>
    </xf>
    <xf numFmtId="0" fontId="33" fillId="0" borderId="0" xfId="0" applyFont="1" applyFill="1" applyAlignment="1">
      <alignment horizontal="center" vertical="center" wrapText="1"/>
    </xf>
    <xf numFmtId="4" fontId="33" fillId="0" borderId="0" xfId="0" applyNumberFormat="1" applyFont="1" applyFill="1" applyAlignment="1">
      <alignment horizontal="left" vertical="center" wrapText="1"/>
    </xf>
    <xf numFmtId="0" fontId="33" fillId="0" borderId="0" xfId="0" applyFont="1" applyFill="1" applyAlignment="1">
      <alignment vertical="center" wrapText="1"/>
    </xf>
    <xf numFmtId="0" fontId="34" fillId="0" borderId="0" xfId="0" applyFont="1" applyFill="1" applyAlignment="1">
      <alignment vertical="center"/>
    </xf>
    <xf numFmtId="0" fontId="8" fillId="0" borderId="0" xfId="0" applyFont="1" applyAlignment="1">
      <alignment vertical="center"/>
    </xf>
    <xf numFmtId="0" fontId="4" fillId="3" borderId="8" xfId="0" applyFont="1" applyFill="1" applyBorder="1" applyAlignment="1">
      <alignment horizontal="center" vertical="center" wrapText="1"/>
    </xf>
    <xf numFmtId="3" fontId="35" fillId="3" borderId="9" xfId="0" applyNumberFormat="1" applyFont="1" applyFill="1" applyBorder="1" applyAlignment="1">
      <alignment horizontal="center" vertical="center" wrapText="1"/>
    </xf>
    <xf numFmtId="4" fontId="35" fillId="3" borderId="9" xfId="0" applyNumberFormat="1" applyFont="1" applyFill="1" applyBorder="1" applyAlignment="1">
      <alignment horizontal="center" vertical="center" wrapText="1"/>
    </xf>
    <xf numFmtId="4" fontId="35" fillId="3" borderId="6" xfId="0" applyNumberFormat="1" applyFont="1" applyFill="1" applyBorder="1" applyAlignment="1">
      <alignment horizontal="right" vertical="center" wrapText="1"/>
    </xf>
    <xf numFmtId="4" fontId="35" fillId="3" borderId="9" xfId="0" applyNumberFormat="1" applyFont="1" applyFill="1" applyBorder="1" applyAlignment="1">
      <alignment horizontal="right" vertical="center" wrapText="1"/>
    </xf>
    <xf numFmtId="0" fontId="6" fillId="0" borderId="0" xfId="0" applyFont="1" applyFill="1" applyAlignment="1">
      <alignment vertical="center"/>
    </xf>
    <xf numFmtId="3" fontId="5" fillId="2" borderId="7" xfId="0" applyNumberFormat="1" applyFont="1" applyFill="1" applyBorder="1" applyAlignment="1">
      <alignment horizontal="center" vertical="center" textRotation="90" wrapText="1"/>
    </xf>
    <xf numFmtId="0" fontId="11" fillId="0" borderId="0" xfId="0"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49" fontId="11" fillId="0" borderId="31" xfId="0" applyNumberFormat="1" applyFont="1" applyFill="1" applyBorder="1" applyAlignment="1">
      <alignment horizontal="center" vertical="center"/>
    </xf>
    <xf numFmtId="0" fontId="11" fillId="0" borderId="31" xfId="0" applyFont="1" applyFill="1" applyBorder="1" applyAlignment="1">
      <alignment horizontal="center" vertical="center"/>
    </xf>
    <xf numFmtId="0" fontId="0" fillId="0" borderId="0" xfId="0" applyBorder="1" applyAlignment="1">
      <alignment vertical="center"/>
    </xf>
    <xf numFmtId="0" fontId="0" fillId="0" borderId="0" xfId="0" applyAlignment="1">
      <alignment vertical="center"/>
    </xf>
    <xf numFmtId="49" fontId="12" fillId="0" borderId="7" xfId="0" applyNumberFormat="1" applyFont="1" applyFill="1" applyBorder="1" applyAlignment="1">
      <alignment horizontal="center" vertical="center" wrapText="1"/>
    </xf>
    <xf numFmtId="0" fontId="11" fillId="0" borderId="6" xfId="0" applyFont="1" applyFill="1" applyBorder="1" applyAlignment="1">
      <alignment horizontal="center" vertical="center"/>
    </xf>
    <xf numFmtId="0" fontId="12" fillId="0" borderId="6" xfId="0" applyFont="1" applyFill="1" applyBorder="1" applyAlignment="1">
      <alignment horizontal="center" vertical="center"/>
    </xf>
    <xf numFmtId="4" fontId="12" fillId="0" borderId="6" xfId="0" applyNumberFormat="1" applyFont="1" applyFill="1" applyBorder="1" applyAlignment="1">
      <alignment horizontal="center" vertical="center" wrapText="1"/>
    </xf>
    <xf numFmtId="4" fontId="12" fillId="3" borderId="16" xfId="0" applyNumberFormat="1" applyFont="1" applyFill="1" applyBorder="1" applyAlignment="1">
      <alignment horizontal="center" vertical="center" wrapText="1"/>
    </xf>
    <xf numFmtId="3" fontId="12" fillId="3" borderId="6" xfId="0" applyNumberFormat="1" applyFont="1" applyFill="1" applyBorder="1" applyAlignment="1">
      <alignment horizontal="center" vertical="center" wrapText="1"/>
    </xf>
    <xf numFmtId="4" fontId="12" fillId="3" borderId="6" xfId="0" applyNumberFormat="1" applyFont="1" applyFill="1" applyBorder="1" applyAlignment="1">
      <alignment horizontal="right" vertical="center" wrapText="1"/>
    </xf>
    <xf numFmtId="4" fontId="12" fillId="0" borderId="16" xfId="0" applyNumberFormat="1" applyFont="1" applyFill="1" applyBorder="1" applyAlignment="1">
      <alignment horizontal="center" vertical="center" wrapText="1"/>
    </xf>
    <xf numFmtId="3" fontId="12" fillId="0" borderId="16" xfId="0" applyNumberFormat="1" applyFont="1" applyFill="1" applyBorder="1" applyAlignment="1">
      <alignment horizontal="center" vertical="center" wrapText="1"/>
    </xf>
    <xf numFmtId="4" fontId="12" fillId="0" borderId="16" xfId="0" applyNumberFormat="1" applyFont="1" applyFill="1" applyBorder="1" applyAlignment="1">
      <alignment horizontal="right" vertical="center" wrapText="1"/>
    </xf>
    <xf numFmtId="49" fontId="12" fillId="0" borderId="74" xfId="0" applyNumberFormat="1" applyFont="1" applyFill="1" applyBorder="1" applyAlignment="1">
      <alignment horizontal="center" vertical="center" wrapText="1"/>
    </xf>
    <xf numFmtId="3" fontId="12" fillId="0" borderId="74" xfId="0" applyNumberFormat="1" applyFont="1" applyFill="1" applyBorder="1" applyAlignment="1">
      <alignment horizontal="center" vertical="center" wrapText="1"/>
    </xf>
    <xf numFmtId="4" fontId="12" fillId="0" borderId="77" xfId="0" applyNumberFormat="1" applyFont="1" applyFill="1" applyBorder="1" applyAlignment="1">
      <alignment horizontal="center" vertical="center" wrapText="1"/>
    </xf>
    <xf numFmtId="3" fontId="12" fillId="0" borderId="77" xfId="0" applyNumberFormat="1" applyFont="1" applyFill="1" applyBorder="1" applyAlignment="1">
      <alignment horizontal="center" vertical="center" wrapText="1"/>
    </xf>
    <xf numFmtId="4" fontId="12" fillId="0" borderId="77" xfId="0" applyNumberFormat="1" applyFont="1" applyFill="1" applyBorder="1" applyAlignment="1">
      <alignment horizontal="right" vertical="center" wrapText="1"/>
    </xf>
    <xf numFmtId="49" fontId="12" fillId="0" borderId="77" xfId="0" applyNumberFormat="1" applyFont="1" applyFill="1" applyBorder="1" applyAlignment="1">
      <alignment horizontal="center" vertical="center" wrapText="1"/>
    </xf>
    <xf numFmtId="3" fontId="12" fillId="0" borderId="78" xfId="0" applyNumberFormat="1" applyFont="1" applyFill="1" applyBorder="1" applyAlignment="1">
      <alignment horizontal="center" vertical="center" wrapText="1"/>
    </xf>
    <xf numFmtId="0" fontId="27" fillId="0" borderId="0" xfId="0" applyFont="1" applyFill="1" applyAlignment="1">
      <alignment horizontal="left" vertical="center" wrapText="1"/>
    </xf>
    <xf numFmtId="0" fontId="27" fillId="0" borderId="0" xfId="0" applyFont="1" applyFill="1" applyAlignment="1">
      <alignment vertical="center" wrapText="1"/>
    </xf>
    <xf numFmtId="0" fontId="11" fillId="0" borderId="0" xfId="0" applyFont="1" applyFill="1"/>
    <xf numFmtId="0" fontId="18" fillId="3" borderId="31" xfId="0" applyFont="1" applyFill="1" applyBorder="1" applyAlignment="1">
      <alignment horizontal="justify" vertical="top"/>
    </xf>
    <xf numFmtId="4" fontId="9" fillId="3" borderId="9" xfId="0" applyNumberFormat="1" applyFont="1" applyFill="1" applyBorder="1" applyAlignment="1">
      <alignment horizontal="right" vertical="center" wrapText="1"/>
    </xf>
    <xf numFmtId="0" fontId="7" fillId="0" borderId="5" xfId="0" applyFont="1" applyFill="1" applyBorder="1" applyAlignment="1"/>
    <xf numFmtId="0" fontId="32" fillId="0" borderId="6" xfId="0" applyFont="1" applyFill="1" applyBorder="1" applyAlignment="1">
      <alignment horizontal="center"/>
    </xf>
    <xf numFmtId="0" fontId="32" fillId="0" borderId="7" xfId="0" applyFont="1" applyFill="1" applyBorder="1" applyAlignment="1">
      <alignment horizontal="center"/>
    </xf>
    <xf numFmtId="3" fontId="37" fillId="2" borderId="6" xfId="0" applyNumberFormat="1" applyFont="1" applyFill="1" applyBorder="1" applyAlignment="1">
      <alignment horizontal="center" vertical="center" wrapText="1"/>
    </xf>
    <xf numFmtId="3" fontId="37" fillId="2" borderId="6" xfId="0" applyNumberFormat="1" applyFont="1" applyFill="1" applyBorder="1" applyAlignment="1">
      <alignment horizontal="center" vertical="center" textRotation="90" wrapText="1"/>
    </xf>
    <xf numFmtId="3" fontId="37" fillId="2" borderId="7" xfId="0" applyNumberFormat="1" applyFont="1" applyFill="1" applyBorder="1" applyAlignment="1">
      <alignment horizontal="center" vertical="center" textRotation="90" wrapText="1"/>
    </xf>
    <xf numFmtId="3" fontId="12" fillId="0" borderId="3" xfId="0" applyNumberFormat="1" applyFont="1" applyFill="1" applyBorder="1" applyAlignment="1">
      <alignment horizontal="center" vertical="center" wrapText="1"/>
    </xf>
    <xf numFmtId="4" fontId="12" fillId="0" borderId="3" xfId="0" applyNumberFormat="1" applyFont="1" applyFill="1" applyBorder="1" applyAlignment="1">
      <alignment vertical="center" wrapText="1"/>
    </xf>
    <xf numFmtId="4" fontId="12" fillId="0" borderId="3" xfId="0" applyNumberFormat="1" applyFont="1" applyFill="1" applyBorder="1" applyAlignment="1">
      <alignment horizontal="right" vertical="center" wrapText="1"/>
    </xf>
    <xf numFmtId="3" fontId="12" fillId="0" borderId="3" xfId="0" applyNumberFormat="1" applyFont="1" applyFill="1" applyBorder="1" applyAlignment="1">
      <alignment vertical="center" wrapText="1"/>
    </xf>
    <xf numFmtId="49" fontId="12" fillId="0" borderId="3" xfId="0" applyNumberFormat="1" applyFont="1" applyFill="1" applyBorder="1" applyAlignment="1">
      <alignment horizontal="center" vertical="center" wrapText="1"/>
    </xf>
    <xf numFmtId="3" fontId="12" fillId="0" borderId="18" xfId="0" applyNumberFormat="1" applyFont="1" applyFill="1" applyBorder="1" applyAlignment="1">
      <alignment horizontal="center" vertical="center" wrapText="1"/>
    </xf>
    <xf numFmtId="4" fontId="12" fillId="0" borderId="6" xfId="0" applyNumberFormat="1" applyFont="1" applyFill="1" applyBorder="1" applyAlignment="1">
      <alignment vertical="center" wrapText="1"/>
    </xf>
    <xf numFmtId="3" fontId="12" fillId="0" borderId="12" xfId="0" applyNumberFormat="1" applyFont="1" applyFill="1" applyBorder="1" applyAlignment="1">
      <alignment horizontal="center" vertical="center" wrapText="1"/>
    </xf>
    <xf numFmtId="4" fontId="12" fillId="0" borderId="82" xfId="0" applyNumberFormat="1" applyFont="1" applyFill="1" applyBorder="1" applyAlignment="1">
      <alignment horizontal="right" vertical="center" wrapText="1"/>
    </xf>
    <xf numFmtId="49" fontId="12" fillId="0" borderId="16" xfId="0" applyNumberFormat="1" applyFont="1" applyFill="1" applyBorder="1" applyAlignment="1">
      <alignment horizontal="center" vertical="center" wrapText="1"/>
    </xf>
    <xf numFmtId="4" fontId="12" fillId="3" borderId="6" xfId="0" applyNumberFormat="1" applyFont="1" applyFill="1" applyBorder="1" applyAlignment="1">
      <alignment horizontal="center" vertical="center" wrapText="1"/>
    </xf>
    <xf numFmtId="3" fontId="12" fillId="3" borderId="12" xfId="0" applyNumberFormat="1" applyFont="1" applyFill="1" applyBorder="1" applyAlignment="1">
      <alignment horizontal="center" vertical="center" wrapText="1"/>
    </xf>
    <xf numFmtId="3" fontId="12" fillId="3" borderId="69" xfId="0" applyNumberFormat="1" applyFont="1" applyFill="1" applyBorder="1" applyAlignment="1">
      <alignment horizontal="right" vertical="center" wrapText="1"/>
    </xf>
    <xf numFmtId="3" fontId="12" fillId="3" borderId="18" xfId="0" applyNumberFormat="1" applyFont="1" applyFill="1" applyBorder="1" applyAlignment="1">
      <alignment horizontal="center" vertical="center" wrapText="1"/>
    </xf>
    <xf numFmtId="3" fontId="12" fillId="3" borderId="6" xfId="0" applyNumberFormat="1" applyFont="1" applyFill="1" applyBorder="1" applyAlignment="1">
      <alignment horizontal="right" vertical="center" wrapText="1"/>
    </xf>
    <xf numFmtId="3" fontId="12" fillId="3" borderId="70" xfId="0" applyNumberFormat="1" applyFont="1" applyFill="1" applyBorder="1" applyAlignment="1">
      <alignment horizontal="right" vertical="center" wrapText="1"/>
    </xf>
    <xf numFmtId="0" fontId="11" fillId="3" borderId="0" xfId="0" applyFont="1" applyFill="1"/>
    <xf numFmtId="49" fontId="11" fillId="0" borderId="0" xfId="0" applyNumberFormat="1" applyFont="1" applyFill="1"/>
    <xf numFmtId="3" fontId="12" fillId="3" borderId="103" xfId="0" applyNumberFormat="1" applyFont="1" applyFill="1" applyBorder="1" applyAlignment="1">
      <alignment horizontal="right" vertical="center" wrapText="1"/>
    </xf>
    <xf numFmtId="3" fontId="12" fillId="0" borderId="16" xfId="0" applyNumberFormat="1" applyFont="1" applyFill="1" applyBorder="1" applyAlignment="1">
      <alignment horizontal="right" vertical="center" wrapText="1"/>
    </xf>
    <xf numFmtId="3" fontId="12" fillId="0" borderId="12" xfId="0" applyNumberFormat="1" applyFont="1" applyFill="1" applyBorder="1" applyAlignment="1">
      <alignment horizontal="right" vertical="center" wrapText="1"/>
    </xf>
    <xf numFmtId="49" fontId="12" fillId="0" borderId="13" xfId="0" applyNumberFormat="1" applyFont="1" applyFill="1" applyBorder="1" applyAlignment="1">
      <alignment horizontal="center" vertical="center" wrapText="1"/>
    </xf>
    <xf numFmtId="0" fontId="6" fillId="0" borderId="0" xfId="0" applyFont="1" applyFill="1" applyAlignment="1">
      <alignment horizontal="center" vertical="center"/>
    </xf>
    <xf numFmtId="4" fontId="6" fillId="0" borderId="0" xfId="0" applyNumberFormat="1" applyFont="1" applyFill="1" applyAlignment="1">
      <alignment vertical="center"/>
    </xf>
    <xf numFmtId="0" fontId="0" fillId="0" borderId="0" xfId="0" applyFill="1" applyAlignment="1">
      <alignment horizontal="center" vertical="center"/>
    </xf>
    <xf numFmtId="4" fontId="0" fillId="0" borderId="0" xfId="0" applyNumberFormat="1" applyFill="1" applyAlignment="1">
      <alignment vertical="center"/>
    </xf>
    <xf numFmtId="0" fontId="0" fillId="0" borderId="0" xfId="0" applyAlignment="1">
      <alignment horizontal="center" vertical="center"/>
    </xf>
    <xf numFmtId="4" fontId="0" fillId="0" borderId="0" xfId="0" applyNumberFormat="1" applyAlignment="1">
      <alignment vertical="center"/>
    </xf>
    <xf numFmtId="0" fontId="38" fillId="0" borderId="0" xfId="0" applyFont="1"/>
    <xf numFmtId="0" fontId="39" fillId="0" borderId="0" xfId="0" applyFont="1"/>
    <xf numFmtId="0" fontId="40" fillId="0" borderId="0" xfId="2" applyFont="1" applyFill="1" applyBorder="1" applyAlignment="1">
      <alignment vertical="center"/>
    </xf>
    <xf numFmtId="0" fontId="20" fillId="0" borderId="0" xfId="0" applyFont="1"/>
    <xf numFmtId="0" fontId="21" fillId="0" borderId="0" xfId="0" applyFont="1" applyAlignment="1">
      <alignment vertical="center"/>
    </xf>
    <xf numFmtId="0" fontId="41" fillId="0" borderId="0" xfId="0" applyFont="1"/>
    <xf numFmtId="0" fontId="3" fillId="3" borderId="106" xfId="0" applyFont="1" applyFill="1" applyBorder="1" applyAlignment="1">
      <alignment horizontal="left" vertical="top" wrapText="1"/>
    </xf>
    <xf numFmtId="0" fontId="13" fillId="0" borderId="0" xfId="0" applyFont="1" applyAlignment="1">
      <alignment horizontal="left" vertical="top" wrapText="1"/>
    </xf>
    <xf numFmtId="0" fontId="16" fillId="0" borderId="0" xfId="0" applyFont="1" applyAlignment="1">
      <alignment horizontal="center"/>
    </xf>
    <xf numFmtId="0" fontId="0" fillId="3" borderId="110" xfId="0" applyFill="1" applyBorder="1"/>
    <xf numFmtId="0" fontId="0" fillId="3" borderId="50" xfId="0" applyFill="1" applyBorder="1"/>
    <xf numFmtId="0" fontId="3" fillId="3" borderId="119" xfId="0" applyFont="1" applyFill="1" applyBorder="1" applyAlignment="1">
      <alignment horizontal="left" vertical="center" wrapText="1"/>
    </xf>
    <xf numFmtId="0" fontId="45" fillId="3" borderId="107" xfId="0" applyFont="1" applyFill="1" applyBorder="1" applyAlignment="1">
      <alignment horizontal="justify" vertical="top" wrapText="1"/>
    </xf>
    <xf numFmtId="0" fontId="45" fillId="3" borderId="108" xfId="0" applyFont="1" applyFill="1" applyBorder="1"/>
    <xf numFmtId="0" fontId="45" fillId="3" borderId="108" xfId="0" applyFont="1" applyFill="1" applyBorder="1" applyAlignment="1">
      <alignment vertical="center" wrapText="1"/>
    </xf>
    <xf numFmtId="0" fontId="38" fillId="3" borderId="108" xfId="0" applyFont="1" applyFill="1" applyBorder="1" applyAlignment="1">
      <alignment horizontal="center" vertical="center"/>
    </xf>
    <xf numFmtId="4" fontId="38" fillId="3" borderId="108" xfId="0" applyNumberFormat="1" applyFont="1" applyFill="1" applyBorder="1" applyAlignment="1">
      <alignment horizontal="right" vertical="center"/>
    </xf>
    <xf numFmtId="0" fontId="38" fillId="3" borderId="108" xfId="0" applyFont="1" applyFill="1" applyBorder="1" applyAlignment="1">
      <alignment horizontal="center"/>
    </xf>
    <xf numFmtId="0" fontId="38" fillId="3" borderId="109" xfId="0" applyFont="1" applyFill="1" applyBorder="1" applyAlignment="1">
      <alignment horizontal="center"/>
    </xf>
    <xf numFmtId="0" fontId="11" fillId="3" borderId="122" xfId="0" applyFont="1" applyFill="1" applyBorder="1" applyAlignment="1">
      <alignment horizontal="left" vertical="center"/>
    </xf>
    <xf numFmtId="0" fontId="11" fillId="3" borderId="123" xfId="0" applyFont="1" applyFill="1" applyBorder="1" applyAlignment="1">
      <alignment horizontal="center" vertical="center"/>
    </xf>
    <xf numFmtId="165" fontId="11" fillId="3" borderId="123" xfId="0" applyNumberFormat="1" applyFont="1" applyFill="1" applyBorder="1" applyAlignment="1">
      <alignment vertical="center"/>
    </xf>
    <xf numFmtId="165" fontId="11" fillId="0" borderId="123" xfId="0" applyNumberFormat="1" applyFont="1" applyBorder="1" applyAlignment="1">
      <alignment vertical="center"/>
    </xf>
    <xf numFmtId="0" fontId="11" fillId="0" borderId="123" xfId="0" applyFont="1" applyBorder="1" applyAlignment="1">
      <alignment vertical="center"/>
    </xf>
    <xf numFmtId="0" fontId="11" fillId="0" borderId="123" xfId="0" applyFont="1" applyBorder="1" applyAlignment="1">
      <alignment horizontal="center" vertical="center"/>
    </xf>
    <xf numFmtId="49" fontId="11" fillId="0" borderId="123" xfId="0" applyNumberFormat="1" applyFont="1" applyBorder="1" applyAlignment="1">
      <alignment vertical="center"/>
    </xf>
    <xf numFmtId="0" fontId="11" fillId="3" borderId="123" xfId="0" applyFont="1" applyFill="1" applyBorder="1" applyAlignment="1">
      <alignment vertical="center"/>
    </xf>
    <xf numFmtId="0" fontId="11" fillId="3" borderId="124" xfId="0" applyFont="1" applyFill="1" applyBorder="1" applyAlignment="1">
      <alignment vertical="center"/>
    </xf>
    <xf numFmtId="0" fontId="11" fillId="0" borderId="125" xfId="0" applyFont="1" applyBorder="1" applyAlignment="1">
      <alignment horizontal="left" vertical="center"/>
    </xf>
    <xf numFmtId="0" fontId="11" fillId="12" borderId="47" xfId="0" applyFont="1" applyFill="1" applyBorder="1" applyAlignment="1">
      <alignment horizontal="center" vertical="center"/>
    </xf>
    <xf numFmtId="165" fontId="11" fillId="0" borderId="46" xfId="0" applyNumberFormat="1" applyFont="1" applyBorder="1" applyAlignment="1">
      <alignment vertical="center"/>
    </xf>
    <xf numFmtId="0" fontId="11" fillId="0" borderId="31" xfId="0" applyFont="1" applyBorder="1" applyAlignment="1">
      <alignment vertical="center"/>
    </xf>
    <xf numFmtId="0" fontId="11" fillId="0" borderId="46" xfId="0" applyFont="1" applyBorder="1" applyAlignment="1">
      <alignment horizontal="center" vertical="center"/>
    </xf>
    <xf numFmtId="49" fontId="11" fillId="0" borderId="46" xfId="0" applyNumberFormat="1" applyFont="1" applyBorder="1" applyAlignment="1">
      <alignment vertical="center"/>
    </xf>
    <xf numFmtId="0" fontId="11" fillId="3" borderId="46" xfId="0" applyFont="1" applyFill="1" applyBorder="1" applyAlignment="1">
      <alignment vertical="center"/>
    </xf>
    <xf numFmtId="49" fontId="11" fillId="3" borderId="126" xfId="0" applyNumberFormat="1" applyFont="1" applyFill="1" applyBorder="1" applyAlignment="1">
      <alignment horizontal="center" vertical="center"/>
    </xf>
    <xf numFmtId="0" fontId="11" fillId="3" borderId="31" xfId="0" applyFont="1" applyFill="1" applyBorder="1" applyAlignment="1">
      <alignment horizontal="left" vertical="center"/>
    </xf>
    <xf numFmtId="165" fontId="11" fillId="3" borderId="46" xfId="0" applyNumberFormat="1" applyFont="1" applyFill="1" applyBorder="1" applyAlignment="1">
      <alignment vertical="center"/>
    </xf>
    <xf numFmtId="0" fontId="11" fillId="0" borderId="111" xfId="0" applyFont="1" applyBorder="1" applyAlignment="1">
      <alignment horizontal="left" vertical="center"/>
    </xf>
    <xf numFmtId="0" fontId="11" fillId="10" borderId="111" xfId="0" applyFont="1" applyFill="1" applyBorder="1" applyAlignment="1">
      <alignment horizontal="center" vertical="center"/>
    </xf>
    <xf numFmtId="165" fontId="11" fillId="13" borderId="46" xfId="0" applyNumberFormat="1" applyFont="1" applyFill="1" applyBorder="1" applyAlignment="1">
      <alignment vertical="center"/>
    </xf>
    <xf numFmtId="0" fontId="11" fillId="0" borderId="46" xfId="0" applyFont="1" applyBorder="1" applyAlignment="1">
      <alignment vertical="center"/>
    </xf>
    <xf numFmtId="0" fontId="9" fillId="0" borderId="65" xfId="5" applyFont="1" applyBorder="1" applyAlignment="1">
      <alignment horizontal="left" vertical="center" wrapText="1"/>
    </xf>
    <xf numFmtId="39" fontId="11" fillId="3" borderId="31" xfId="0" applyNumberFormat="1" applyFont="1" applyFill="1" applyBorder="1" applyAlignment="1">
      <alignment horizontal="center" vertical="center"/>
    </xf>
    <xf numFmtId="0" fontId="11" fillId="3" borderId="65" xfId="0" applyFont="1" applyFill="1" applyBorder="1" applyAlignment="1">
      <alignment horizontal="left" vertical="center"/>
    </xf>
    <xf numFmtId="165" fontId="11" fillId="3" borderId="53" xfId="0" applyNumberFormat="1" applyFont="1" applyFill="1" applyBorder="1" applyAlignment="1">
      <alignment vertical="center"/>
    </xf>
    <xf numFmtId="165" fontId="11" fillId="3" borderId="31" xfId="0" applyNumberFormat="1" applyFont="1" applyFill="1" applyBorder="1" applyAlignment="1">
      <alignment vertical="center"/>
    </xf>
    <xf numFmtId="165" fontId="11" fillId="0" borderId="31" xfId="0" applyNumberFormat="1" applyFont="1" applyBorder="1" applyAlignment="1">
      <alignment vertical="center"/>
    </xf>
    <xf numFmtId="0" fontId="11" fillId="0" borderId="31" xfId="0" applyFont="1" applyBorder="1" applyAlignment="1">
      <alignment horizontal="center" vertical="center"/>
    </xf>
    <xf numFmtId="49" fontId="11" fillId="0" borderId="31" xfId="0" applyNumberFormat="1" applyFont="1" applyBorder="1" applyAlignment="1">
      <alignment vertical="center"/>
    </xf>
    <xf numFmtId="0" fontId="11" fillId="3" borderId="31" xfId="0" applyFont="1" applyFill="1" applyBorder="1" applyAlignment="1">
      <alignment vertical="center"/>
    </xf>
    <xf numFmtId="49" fontId="11" fillId="3" borderId="117" xfId="0" applyNumberFormat="1" applyFont="1" applyFill="1" applyBorder="1" applyAlignment="1">
      <alignment horizontal="center" vertical="center"/>
    </xf>
    <xf numFmtId="0" fontId="11" fillId="0" borderId="123" xfId="0" applyFont="1" applyBorder="1" applyAlignment="1">
      <alignment vertical="center" wrapText="1"/>
    </xf>
    <xf numFmtId="49" fontId="11" fillId="0" borderId="126" xfId="0" applyNumberFormat="1" applyFont="1" applyBorder="1" applyAlignment="1">
      <alignment horizontal="center" vertical="center"/>
    </xf>
    <xf numFmtId="0" fontId="11" fillId="0" borderId="111" xfId="0" applyFont="1" applyBorder="1" applyAlignment="1">
      <alignment vertical="center" wrapText="1"/>
    </xf>
    <xf numFmtId="0" fontId="43" fillId="3" borderId="116" xfId="0" applyFont="1" applyFill="1" applyBorder="1" applyAlignment="1">
      <alignment horizontal="center" vertical="center" wrapText="1"/>
    </xf>
    <xf numFmtId="0" fontId="45" fillId="3" borderId="65" xfId="0" applyFont="1" applyFill="1" applyBorder="1" applyAlignment="1">
      <alignment horizontal="center" vertical="center" wrapText="1"/>
    </xf>
    <xf numFmtId="0" fontId="38" fillId="3" borderId="65" xfId="0" applyFont="1" applyFill="1" applyBorder="1" applyAlignment="1">
      <alignment horizontal="center" vertical="center"/>
    </xf>
    <xf numFmtId="0" fontId="0" fillId="3" borderId="0" xfId="0" applyFill="1"/>
    <xf numFmtId="0" fontId="32" fillId="3" borderId="119" xfId="0" applyFont="1" applyFill="1" applyBorder="1" applyAlignment="1">
      <alignment horizontal="justify" vertical="top" wrapText="1"/>
    </xf>
    <xf numFmtId="4" fontId="0" fillId="3" borderId="129" xfId="0" applyNumberFormat="1" applyFont="1" applyFill="1" applyBorder="1" applyAlignment="1">
      <alignment vertical="center"/>
    </xf>
    <xf numFmtId="0" fontId="11" fillId="0" borderId="119" xfId="0" applyFont="1" applyBorder="1"/>
    <xf numFmtId="0" fontId="27" fillId="0" borderId="31" xfId="0" applyFont="1" applyBorder="1" applyAlignment="1">
      <alignment horizontal="justify" vertical="center"/>
    </xf>
    <xf numFmtId="0" fontId="11" fillId="3" borderId="130" xfId="0" applyFont="1" applyFill="1" applyBorder="1" applyAlignment="1">
      <alignment horizontal="center" vertical="center"/>
    </xf>
    <xf numFmtId="0" fontId="11" fillId="0" borderId="0" xfId="0" applyFont="1"/>
    <xf numFmtId="0" fontId="27" fillId="0" borderId="65" xfId="0" applyFont="1" applyBorder="1" applyAlignment="1">
      <alignment horizontal="justify" vertical="center"/>
    </xf>
    <xf numFmtId="0" fontId="11" fillId="3" borderId="47" xfId="0" applyFont="1" applyFill="1" applyBorder="1" applyAlignment="1">
      <alignment horizontal="center" vertical="center"/>
    </xf>
    <xf numFmtId="0" fontId="11" fillId="3" borderId="126" xfId="0" applyFont="1" applyFill="1" applyBorder="1" applyAlignment="1">
      <alignment vertical="center"/>
    </xf>
    <xf numFmtId="0" fontId="27" fillId="14" borderId="122" xfId="0" applyFont="1" applyFill="1" applyBorder="1" applyAlignment="1"/>
    <xf numFmtId="0" fontId="11" fillId="3" borderId="116" xfId="0" applyFont="1" applyFill="1" applyBorder="1" applyAlignment="1">
      <alignment horizontal="center" vertical="center"/>
    </xf>
    <xf numFmtId="0" fontId="9" fillId="0" borderId="65" xfId="5" applyFont="1" applyBorder="1" applyAlignment="1">
      <alignment horizontal="left" vertical="top" wrapText="1"/>
    </xf>
    <xf numFmtId="165" fontId="11" fillId="0" borderId="0" xfId="0" applyNumberFormat="1" applyFont="1" applyAlignment="1">
      <alignment horizontal="center" vertical="center"/>
    </xf>
    <xf numFmtId="0" fontId="27" fillId="3" borderId="111" xfId="0" applyFont="1" applyFill="1" applyBorder="1" applyAlignment="1"/>
    <xf numFmtId="165" fontId="11" fillId="3" borderId="111" xfId="0" applyNumberFormat="1" applyFont="1" applyFill="1" applyBorder="1" applyAlignment="1">
      <alignment vertical="center"/>
    </xf>
    <xf numFmtId="165" fontId="11" fillId="3" borderId="112" xfId="0" applyNumberFormat="1" applyFont="1" applyFill="1" applyBorder="1" applyAlignment="1">
      <alignment vertical="center"/>
    </xf>
    <xf numFmtId="165" fontId="11" fillId="3" borderId="65" xfId="0" applyNumberFormat="1" applyFont="1" applyFill="1" applyBorder="1" applyAlignment="1">
      <alignment vertical="center"/>
    </xf>
    <xf numFmtId="165" fontId="11" fillId="3" borderId="0" xfId="0" applyNumberFormat="1" applyFont="1" applyFill="1" applyBorder="1" applyAlignment="1">
      <alignment vertical="center"/>
    </xf>
    <xf numFmtId="165" fontId="11" fillId="0" borderId="0" xfId="0" applyNumberFormat="1" applyFont="1" applyBorder="1" applyAlignment="1">
      <alignment vertical="center"/>
    </xf>
    <xf numFmtId="0" fontId="11" fillId="0" borderId="0" xfId="0" applyFont="1" applyBorder="1" applyAlignment="1">
      <alignment vertical="center"/>
    </xf>
    <xf numFmtId="0" fontId="11" fillId="0" borderId="65" xfId="0" applyFont="1" applyBorder="1" applyAlignment="1">
      <alignment vertical="center"/>
    </xf>
    <xf numFmtId="0" fontId="11" fillId="0" borderId="111" xfId="0" applyFont="1" applyBorder="1" applyAlignment="1">
      <alignment vertical="center"/>
    </xf>
    <xf numFmtId="0" fontId="11" fillId="3" borderId="111" xfId="0" applyFont="1" applyFill="1" applyBorder="1" applyAlignment="1">
      <alignment vertical="center"/>
    </xf>
    <xf numFmtId="49" fontId="11" fillId="0" borderId="131" xfId="0" applyNumberFormat="1" applyFont="1" applyBorder="1" applyAlignment="1">
      <alignment horizontal="center" vertical="center"/>
    </xf>
    <xf numFmtId="0" fontId="47" fillId="0" borderId="132" xfId="5" applyFont="1" applyBorder="1" applyAlignment="1">
      <alignment horizontal="left" vertical="top" wrapText="1"/>
    </xf>
    <xf numFmtId="4" fontId="2" fillId="0" borderId="129" xfId="0" applyNumberFormat="1" applyFont="1" applyBorder="1" applyAlignment="1">
      <alignment horizontal="center" vertical="center"/>
    </xf>
    <xf numFmtId="0" fontId="0" fillId="0" borderId="129" xfId="0" applyFill="1" applyBorder="1"/>
    <xf numFmtId="0" fontId="0" fillId="0" borderId="129" xfId="0" applyFont="1" applyFill="1" applyBorder="1" applyAlignment="1">
      <alignment horizontal="center" vertical="center"/>
    </xf>
    <xf numFmtId="165" fontId="0" fillId="0" borderId="129" xfId="0" applyNumberFormat="1" applyFont="1" applyFill="1" applyBorder="1" applyAlignment="1">
      <alignment vertical="center"/>
    </xf>
    <xf numFmtId="165" fontId="0" fillId="0" borderId="129" xfId="0" applyNumberFormat="1" applyFont="1" applyBorder="1" applyAlignment="1">
      <alignment vertical="center"/>
    </xf>
    <xf numFmtId="0" fontId="0" fillId="0" borderId="129" xfId="0" applyFont="1" applyBorder="1" applyAlignment="1">
      <alignment vertical="center"/>
    </xf>
    <xf numFmtId="0" fontId="0" fillId="3" borderId="129" xfId="0" applyFont="1" applyFill="1" applyBorder="1" applyAlignment="1">
      <alignment vertical="center"/>
    </xf>
    <xf numFmtId="0" fontId="0" fillId="3" borderId="133" xfId="0" applyFont="1" applyFill="1" applyBorder="1" applyAlignment="1">
      <alignment vertical="center"/>
    </xf>
    <xf numFmtId="0" fontId="9" fillId="0" borderId="111" xfId="0" applyFont="1" applyBorder="1" applyAlignment="1">
      <alignment horizontal="justify" vertical="center" wrapText="1"/>
    </xf>
    <xf numFmtId="0" fontId="47" fillId="3" borderId="116" xfId="0" applyFont="1" applyFill="1" applyBorder="1" applyAlignment="1">
      <alignment horizontal="center" vertical="center" wrapText="1"/>
    </xf>
    <xf numFmtId="0" fontId="4" fillId="0" borderId="111" xfId="0" applyFont="1" applyBorder="1" applyAlignment="1">
      <alignment horizontal="center" vertical="center" wrapText="1"/>
    </xf>
    <xf numFmtId="0" fontId="4" fillId="0" borderId="111" xfId="0" applyFont="1" applyFill="1" applyBorder="1" applyAlignment="1">
      <alignment vertical="center"/>
    </xf>
    <xf numFmtId="0" fontId="4" fillId="0" borderId="116" xfId="0" applyFont="1" applyFill="1" applyBorder="1" applyAlignment="1">
      <alignment vertical="center"/>
    </xf>
    <xf numFmtId="0" fontId="5" fillId="0" borderId="116" xfId="0" applyFont="1" applyFill="1" applyBorder="1" applyAlignment="1">
      <alignment horizontal="right" vertical="top" wrapText="1"/>
    </xf>
    <xf numFmtId="0" fontId="9" fillId="0" borderId="111" xfId="0" applyFont="1" applyFill="1" applyBorder="1" applyAlignment="1">
      <alignment horizontal="center" vertical="center" wrapText="1"/>
    </xf>
    <xf numFmtId="0" fontId="5" fillId="0" borderId="112" xfId="0" applyFont="1" applyFill="1" applyBorder="1" applyAlignment="1">
      <alignment horizontal="center" vertical="center" wrapText="1"/>
    </xf>
    <xf numFmtId="0" fontId="20" fillId="12" borderId="56" xfId="0" applyFont="1" applyFill="1" applyBorder="1" applyAlignment="1">
      <alignment vertical="center"/>
    </xf>
    <xf numFmtId="0" fontId="20" fillId="12" borderId="56" xfId="0" applyFont="1" applyFill="1" applyBorder="1" applyAlignment="1">
      <alignment horizontal="center" vertical="center"/>
    </xf>
    <xf numFmtId="0" fontId="20" fillId="12" borderId="118" xfId="0" applyFont="1" applyFill="1" applyBorder="1" applyAlignment="1">
      <alignment horizontal="center" vertical="center"/>
    </xf>
    <xf numFmtId="0" fontId="2" fillId="3" borderId="49" xfId="0" applyFont="1" applyFill="1" applyBorder="1" applyAlignment="1">
      <alignment horizontal="left"/>
    </xf>
    <xf numFmtId="0" fontId="2" fillId="3" borderId="50" xfId="0" applyFont="1" applyFill="1" applyBorder="1" applyAlignment="1">
      <alignment horizontal="left"/>
    </xf>
    <xf numFmtId="0" fontId="11" fillId="3" borderId="31" xfId="0" applyFont="1" applyFill="1" applyBorder="1" applyAlignment="1">
      <alignment vertical="center" wrapText="1"/>
    </xf>
    <xf numFmtId="0" fontId="2" fillId="3" borderId="53" xfId="0" applyFont="1" applyFill="1" applyBorder="1" applyAlignment="1">
      <alignment horizontal="left"/>
    </xf>
    <xf numFmtId="0" fontId="0" fillId="3" borderId="137" xfId="0" applyFont="1" applyFill="1" applyBorder="1"/>
    <xf numFmtId="0" fontId="0" fillId="3" borderId="138" xfId="0" applyFont="1" applyFill="1" applyBorder="1"/>
    <xf numFmtId="0" fontId="9" fillId="3" borderId="127" xfId="0" applyFont="1" applyFill="1" applyBorder="1" applyAlignment="1">
      <alignment horizontal="left" vertical="center" wrapText="1"/>
    </xf>
    <xf numFmtId="0" fontId="4" fillId="0" borderId="65" xfId="0" applyFont="1" applyBorder="1" applyAlignment="1">
      <alignment vertical="center" wrapText="1"/>
    </xf>
    <xf numFmtId="0" fontId="4" fillId="0" borderId="31" xfId="0" applyFont="1" applyBorder="1" applyAlignment="1">
      <alignment vertical="center" wrapText="1"/>
    </xf>
    <xf numFmtId="4" fontId="4" fillId="0" borderId="31" xfId="0" applyNumberFormat="1" applyFont="1" applyBorder="1" applyAlignment="1">
      <alignment horizontal="right" vertical="center" wrapText="1"/>
    </xf>
    <xf numFmtId="4" fontId="4" fillId="0" borderId="31" xfId="0" applyNumberFormat="1" applyFont="1" applyBorder="1" applyAlignment="1">
      <alignment vertical="center" wrapText="1"/>
    </xf>
    <xf numFmtId="165" fontId="4" fillId="0" borderId="31" xfId="0" applyNumberFormat="1" applyFont="1" applyFill="1" applyBorder="1" applyAlignment="1">
      <alignment vertical="center"/>
    </xf>
    <xf numFmtId="165" fontId="4" fillId="0" borderId="31" xfId="0" applyNumberFormat="1" applyFont="1" applyBorder="1" applyAlignment="1">
      <alignment vertical="center"/>
    </xf>
    <xf numFmtId="0" fontId="4" fillId="0" borderId="123" xfId="0" applyFont="1" applyBorder="1" applyAlignment="1">
      <alignment vertical="center"/>
    </xf>
    <xf numFmtId="49" fontId="4" fillId="0" borderId="123" xfId="0" applyNumberFormat="1" applyFont="1" applyBorder="1" applyAlignment="1">
      <alignment vertical="center"/>
    </xf>
    <xf numFmtId="49" fontId="4" fillId="0" borderId="124" xfId="0" applyNumberFormat="1" applyFont="1" applyBorder="1" applyAlignment="1">
      <alignment horizontal="center" vertical="center"/>
    </xf>
    <xf numFmtId="0" fontId="4" fillId="0" borderId="65" xfId="0" applyFont="1" applyBorder="1" applyAlignment="1">
      <alignment vertical="center"/>
    </xf>
    <xf numFmtId="0" fontId="4" fillId="0" borderId="65" xfId="0" applyFont="1" applyBorder="1" applyAlignment="1">
      <alignment horizontal="right" vertical="center"/>
    </xf>
    <xf numFmtId="4" fontId="4" fillId="0" borderId="65" xfId="0" applyNumberFormat="1" applyFont="1" applyBorder="1" applyAlignment="1">
      <alignment horizontal="right" vertical="center"/>
    </xf>
    <xf numFmtId="0" fontId="4" fillId="0" borderId="31" xfId="0" applyFont="1" applyBorder="1" applyAlignment="1">
      <alignment vertical="center"/>
    </xf>
    <xf numFmtId="49" fontId="4" fillId="0" borderId="31" xfId="0" applyNumberFormat="1" applyFont="1" applyBorder="1" applyAlignment="1">
      <alignment vertical="center"/>
    </xf>
    <xf numFmtId="49" fontId="4" fillId="0" borderId="31" xfId="0" applyNumberFormat="1" applyFont="1" applyBorder="1" applyAlignment="1">
      <alignment horizontal="center" vertical="center"/>
    </xf>
    <xf numFmtId="4" fontId="4" fillId="0" borderId="46" xfId="0" applyNumberFormat="1" applyFont="1" applyBorder="1" applyAlignment="1">
      <alignment vertical="center"/>
    </xf>
    <xf numFmtId="0" fontId="3" fillId="14" borderId="50" xfId="0" applyFont="1" applyFill="1" applyBorder="1" applyAlignment="1">
      <alignment horizontal="left"/>
    </xf>
    <xf numFmtId="0" fontId="4" fillId="0" borderId="65" xfId="0" applyFont="1" applyBorder="1" applyAlignment="1">
      <alignment horizontal="center" vertical="center"/>
    </xf>
    <xf numFmtId="165" fontId="4" fillId="0" borderId="65" xfId="0" applyNumberFormat="1" applyFont="1" applyBorder="1" applyAlignment="1">
      <alignment vertical="center"/>
    </xf>
    <xf numFmtId="0" fontId="3" fillId="3" borderId="49" xfId="0" applyFont="1" applyFill="1" applyBorder="1" applyAlignment="1">
      <alignment horizontal="left"/>
    </xf>
    <xf numFmtId="0" fontId="0" fillId="3" borderId="31" xfId="0" applyFont="1" applyFill="1" applyBorder="1" applyAlignment="1">
      <alignment vertical="center" wrapText="1"/>
    </xf>
    <xf numFmtId="0" fontId="0" fillId="3" borderId="0" xfId="0" applyFont="1" applyFill="1"/>
    <xf numFmtId="0" fontId="9" fillId="15" borderId="31" xfId="0" applyFont="1" applyFill="1" applyBorder="1" applyAlignment="1">
      <alignment horizontal="justify" vertical="center" wrapText="1"/>
    </xf>
    <xf numFmtId="0" fontId="11" fillId="0" borderId="31" xfId="0" applyFont="1" applyBorder="1" applyAlignment="1">
      <alignment horizontal="left" vertical="top" wrapText="1"/>
    </xf>
    <xf numFmtId="0" fontId="0" fillId="0" borderId="31" xfId="0" applyFont="1" applyBorder="1" applyAlignment="1">
      <alignment horizontal="justify" vertical="center" wrapText="1"/>
    </xf>
    <xf numFmtId="0" fontId="0" fillId="0" borderId="31" xfId="0" applyFont="1" applyBorder="1" applyAlignment="1">
      <alignment vertical="center"/>
    </xf>
    <xf numFmtId="0" fontId="0" fillId="0" borderId="31" xfId="0" applyFont="1" applyBorder="1" applyAlignment="1">
      <alignment horizontal="center" vertical="center"/>
    </xf>
    <xf numFmtId="0" fontId="3" fillId="3" borderId="56" xfId="0" applyFont="1" applyFill="1" applyBorder="1" applyAlignment="1">
      <alignment horizontal="center"/>
    </xf>
    <xf numFmtId="0" fontId="2" fillId="3" borderId="56" xfId="0" applyFont="1" applyFill="1" applyBorder="1" applyAlignment="1">
      <alignment horizontal="center"/>
    </xf>
    <xf numFmtId="0" fontId="11" fillId="3" borderId="123" xfId="0" applyFont="1" applyFill="1" applyBorder="1" applyAlignment="1">
      <alignment vertical="center" wrapText="1"/>
    </xf>
    <xf numFmtId="0" fontId="9" fillId="0" borderId="111" xfId="5" applyFont="1" applyFill="1" applyBorder="1" applyAlignment="1">
      <alignment horizontal="left" vertical="center" wrapText="1"/>
    </xf>
    <xf numFmtId="4" fontId="12" fillId="0" borderId="111" xfId="0" applyNumberFormat="1" applyFont="1" applyFill="1" applyBorder="1" applyAlignment="1">
      <alignment horizontal="center" vertical="center"/>
    </xf>
    <xf numFmtId="0" fontId="11" fillId="0" borderId="31" xfId="0" applyFont="1" applyFill="1" applyBorder="1"/>
    <xf numFmtId="0" fontId="11" fillId="0" borderId="123" xfId="0" applyFont="1" applyFill="1" applyBorder="1" applyAlignment="1">
      <alignment horizontal="center" vertical="center"/>
    </xf>
    <xf numFmtId="165" fontId="11" fillId="0" borderId="123" xfId="0" applyNumberFormat="1" applyFont="1" applyFill="1" applyBorder="1" applyAlignment="1">
      <alignment vertical="center"/>
    </xf>
    <xf numFmtId="0" fontId="11" fillId="0" borderId="123" xfId="0" applyFont="1" applyFill="1" applyBorder="1" applyAlignment="1">
      <alignment vertical="center"/>
    </xf>
    <xf numFmtId="0" fontId="11" fillId="0" borderId="124" xfId="0" applyFont="1" applyFill="1" applyBorder="1" applyAlignment="1">
      <alignment vertical="center"/>
    </xf>
    <xf numFmtId="0" fontId="9" fillId="0" borderId="65" xfId="5" applyFont="1" applyFill="1" applyBorder="1" applyAlignment="1">
      <alignment horizontal="left" vertical="center" wrapText="1"/>
    </xf>
    <xf numFmtId="4" fontId="12" fillId="0" borderId="31" xfId="0" applyNumberFormat="1" applyFont="1" applyFill="1" applyBorder="1" applyAlignment="1">
      <alignment horizontal="center" vertical="center"/>
    </xf>
    <xf numFmtId="165" fontId="11" fillId="0" borderId="31" xfId="0" applyNumberFormat="1" applyFont="1" applyFill="1" applyBorder="1" applyAlignment="1">
      <alignment vertical="center"/>
    </xf>
    <xf numFmtId="0" fontId="11" fillId="0" borderId="31" xfId="0" applyFont="1" applyFill="1" applyBorder="1" applyAlignment="1">
      <alignment vertical="center"/>
    </xf>
    <xf numFmtId="0" fontId="9" fillId="0" borderId="31" xfId="0" applyFont="1" applyFill="1" applyBorder="1" applyAlignment="1">
      <alignment horizontal="justify" vertical="center" wrapText="1"/>
    </xf>
    <xf numFmtId="4" fontId="12" fillId="0" borderId="31" xfId="0" applyNumberFormat="1" applyFont="1" applyFill="1" applyBorder="1" applyAlignment="1">
      <alignment horizontal="center"/>
    </xf>
    <xf numFmtId="0" fontId="11" fillId="0" borderId="31" xfId="0" applyFont="1" applyFill="1" applyBorder="1" applyAlignment="1">
      <alignment horizontal="center"/>
    </xf>
    <xf numFmtId="4" fontId="11" fillId="0" borderId="31" xfId="0" applyNumberFormat="1" applyFont="1" applyFill="1" applyBorder="1"/>
    <xf numFmtId="0" fontId="21" fillId="0" borderId="0" xfId="0" applyFont="1"/>
    <xf numFmtId="0" fontId="50" fillId="0" borderId="0" xfId="2" applyFont="1" applyFill="1" applyBorder="1" applyAlignment="1">
      <alignment vertical="center"/>
    </xf>
    <xf numFmtId="0" fontId="51" fillId="0" borderId="0" xfId="0" applyFont="1"/>
    <xf numFmtId="0" fontId="41" fillId="0" borderId="0" xfId="0" applyFont="1" applyBorder="1"/>
    <xf numFmtId="0" fontId="21" fillId="3" borderId="0" xfId="0" applyFont="1" applyFill="1" applyBorder="1" applyAlignment="1">
      <alignment horizontal="right" vertical="center"/>
    </xf>
    <xf numFmtId="0" fontId="52" fillId="0" borderId="0" xfId="0" applyFont="1" applyBorder="1" applyAlignment="1"/>
    <xf numFmtId="0" fontId="9" fillId="3" borderId="5" xfId="0" applyFont="1" applyFill="1" applyBorder="1" applyAlignment="1">
      <alignment horizontal="left" vertical="center" wrapText="1"/>
    </xf>
    <xf numFmtId="0" fontId="0" fillId="0" borderId="5" xfId="0" applyFont="1" applyBorder="1"/>
    <xf numFmtId="0" fontId="0" fillId="0" borderId="6" xfId="0" applyFont="1" applyBorder="1"/>
    <xf numFmtId="0" fontId="0" fillId="0" borderId="7" xfId="0" applyFont="1" applyBorder="1"/>
    <xf numFmtId="0" fontId="7" fillId="0" borderId="5" xfId="0" applyFont="1" applyBorder="1" applyAlignment="1"/>
    <xf numFmtId="0" fontId="15" fillId="0" borderId="6" xfId="0" applyFont="1" applyBorder="1" applyAlignment="1">
      <alignment horizontal="center"/>
    </xf>
    <xf numFmtId="0" fontId="15" fillId="0" borderId="7" xfId="0" applyFont="1" applyBorder="1" applyAlignment="1">
      <alignment horizontal="center"/>
    </xf>
    <xf numFmtId="3" fontId="20" fillId="14" borderId="6" xfId="0" applyNumberFormat="1" applyFont="1" applyFill="1" applyBorder="1" applyAlignment="1">
      <alignment horizontal="center" vertical="center" wrapText="1"/>
    </xf>
    <xf numFmtId="3" fontId="20" fillId="14" borderId="6" xfId="0" applyNumberFormat="1" applyFont="1" applyFill="1" applyBorder="1" applyAlignment="1">
      <alignment horizontal="center" vertical="center" textRotation="90" wrapText="1"/>
    </xf>
    <xf numFmtId="3" fontId="20" fillId="14" borderId="7" xfId="0" applyNumberFormat="1" applyFont="1" applyFill="1" applyBorder="1" applyAlignment="1">
      <alignment horizontal="center" vertical="center" textRotation="90" wrapText="1"/>
    </xf>
    <xf numFmtId="4" fontId="11" fillId="0" borderId="6" xfId="0" applyNumberFormat="1" applyFont="1" applyFill="1" applyBorder="1" applyAlignment="1">
      <alignment horizontal="center" vertical="center" wrapText="1"/>
    </xf>
    <xf numFmtId="0" fontId="12" fillId="3" borderId="6" xfId="0" applyFont="1" applyFill="1" applyBorder="1" applyAlignment="1">
      <alignment vertical="center"/>
    </xf>
    <xf numFmtId="3" fontId="12" fillId="3" borderId="7" xfId="0" applyNumberFormat="1" applyFont="1" applyFill="1" applyBorder="1" applyAlignment="1">
      <alignment horizontal="center" vertical="center" wrapText="1"/>
    </xf>
    <xf numFmtId="4" fontId="12" fillId="0" borderId="6" xfId="0" applyNumberFormat="1" applyFont="1" applyFill="1" applyBorder="1" applyAlignment="1">
      <alignment horizontal="center" vertical="center"/>
    </xf>
    <xf numFmtId="3" fontId="47" fillId="3" borderId="6" xfId="0" applyNumberFormat="1" applyFont="1" applyFill="1" applyBorder="1" applyAlignment="1">
      <alignment vertical="center" wrapText="1"/>
    </xf>
    <xf numFmtId="3" fontId="47" fillId="3" borderId="6" xfId="0" applyNumberFormat="1" applyFont="1" applyFill="1" applyBorder="1" applyAlignment="1">
      <alignment horizontal="center" vertical="center" wrapText="1"/>
    </xf>
    <xf numFmtId="0" fontId="11" fillId="0" borderId="6" xfId="0" applyFont="1" applyBorder="1" applyAlignment="1">
      <alignment horizontal="center" vertical="center"/>
    </xf>
    <xf numFmtId="4" fontId="11" fillId="3" borderId="6" xfId="0" applyNumberFormat="1" applyFont="1" applyFill="1" applyBorder="1" applyAlignment="1">
      <alignment horizontal="right" vertical="center"/>
    </xf>
    <xf numFmtId="3" fontId="11" fillId="0" borderId="6" xfId="0" applyNumberFormat="1" applyFont="1" applyBorder="1" applyAlignment="1">
      <alignment horizontal="center" vertical="center"/>
    </xf>
    <xf numFmtId="0" fontId="11" fillId="0" borderId="7" xfId="0" applyFont="1" applyBorder="1" applyAlignment="1">
      <alignment horizontal="center" vertical="center"/>
    </xf>
    <xf numFmtId="3" fontId="12" fillId="3" borderId="6" xfId="0" applyNumberFormat="1" applyFont="1" applyFill="1" applyBorder="1" applyAlignment="1">
      <alignment vertical="center" wrapText="1"/>
    </xf>
    <xf numFmtId="0" fontId="11" fillId="3" borderId="6" xfId="0" applyFont="1" applyFill="1" applyBorder="1" applyAlignment="1">
      <alignment horizontal="center" vertical="center"/>
    </xf>
    <xf numFmtId="164" fontId="11" fillId="0" borderId="6" xfId="1" applyFont="1" applyBorder="1" applyAlignment="1">
      <alignment horizontal="center" vertical="center"/>
    </xf>
    <xf numFmtId="164" fontId="11" fillId="3" borderId="6" xfId="1" applyFont="1" applyFill="1" applyBorder="1" applyAlignment="1">
      <alignment horizontal="right" vertical="center"/>
    </xf>
    <xf numFmtId="3" fontId="11" fillId="3" borderId="6" xfId="0" applyNumberFormat="1" applyFont="1" applyFill="1" applyBorder="1" applyAlignment="1">
      <alignment horizontal="center" vertical="center"/>
    </xf>
    <xf numFmtId="164" fontId="12" fillId="3" borderId="6" xfId="1" applyFont="1" applyFill="1" applyBorder="1" applyAlignment="1">
      <alignment horizontal="center" vertical="center" wrapText="1"/>
    </xf>
    <xf numFmtId="0" fontId="11" fillId="3" borderId="7" xfId="0" applyFont="1" applyFill="1" applyBorder="1" applyAlignment="1">
      <alignment horizontal="center" vertical="center"/>
    </xf>
    <xf numFmtId="0" fontId="9" fillId="3" borderId="5" xfId="0" applyFont="1" applyFill="1" applyBorder="1" applyAlignment="1">
      <alignment horizontal="justify" vertical="center" wrapText="1"/>
    </xf>
    <xf numFmtId="3" fontId="53" fillId="3" borderId="6" xfId="0" applyNumberFormat="1" applyFont="1" applyFill="1" applyBorder="1" applyAlignment="1">
      <alignment horizontal="center" vertical="center" wrapText="1"/>
    </xf>
    <xf numFmtId="4" fontId="53" fillId="3" borderId="6" xfId="0" applyNumberFormat="1" applyFont="1" applyFill="1" applyBorder="1" applyAlignment="1">
      <alignment horizontal="right" vertical="center" wrapText="1"/>
    </xf>
    <xf numFmtId="4" fontId="11" fillId="0" borderId="6" xfId="0" applyNumberFormat="1" applyFont="1" applyBorder="1"/>
    <xf numFmtId="4" fontId="11" fillId="0" borderId="6" xfId="0" applyNumberFormat="1" applyFont="1" applyBorder="1" applyAlignment="1">
      <alignment horizontal="right" vertical="center"/>
    </xf>
    <xf numFmtId="4" fontId="12" fillId="3" borderId="6" xfId="1" applyNumberFormat="1" applyFont="1" applyFill="1" applyBorder="1" applyAlignment="1">
      <alignment horizontal="right" vertical="center" wrapText="1"/>
    </xf>
    <xf numFmtId="4" fontId="11" fillId="3" borderId="6" xfId="0" applyNumberFormat="1" applyFont="1" applyFill="1" applyBorder="1" applyAlignment="1">
      <alignment horizontal="center" vertical="center" wrapText="1"/>
    </xf>
    <xf numFmtId="0" fontId="9" fillId="3" borderId="17" xfId="0" applyFont="1" applyFill="1" applyBorder="1" applyAlignment="1">
      <alignment horizontal="left" vertical="top" wrapText="1"/>
    </xf>
    <xf numFmtId="0" fontId="9" fillId="3" borderId="18" xfId="0" applyFont="1" applyFill="1" applyBorder="1" applyAlignment="1">
      <alignment horizontal="left" vertical="top" wrapText="1"/>
    </xf>
    <xf numFmtId="9" fontId="12" fillId="3" borderId="6" xfId="4" applyFont="1" applyFill="1" applyBorder="1" applyAlignment="1">
      <alignment horizontal="center" vertical="center" wrapText="1"/>
    </xf>
    <xf numFmtId="4" fontId="11" fillId="0" borderId="6" xfId="0" applyNumberFormat="1" applyFont="1" applyFill="1" applyBorder="1" applyAlignment="1">
      <alignment horizontal="center" vertical="center"/>
    </xf>
    <xf numFmtId="4" fontId="11" fillId="0" borderId="6" xfId="0" applyNumberFormat="1" applyFont="1" applyBorder="1" applyAlignment="1">
      <alignment horizontal="center" vertical="center"/>
    </xf>
    <xf numFmtId="4" fontId="11" fillId="0" borderId="6" xfId="0" applyNumberFormat="1" applyFont="1" applyFill="1" applyBorder="1" applyAlignment="1">
      <alignment vertical="center"/>
    </xf>
    <xf numFmtId="3" fontId="11" fillId="0" borderId="6" xfId="0" applyNumberFormat="1" applyFont="1" applyBorder="1" applyAlignment="1">
      <alignment horizontal="right" vertical="center"/>
    </xf>
    <xf numFmtId="4" fontId="11" fillId="0" borderId="12" xfId="0" applyNumberFormat="1" applyFont="1" applyBorder="1" applyAlignment="1">
      <alignment horizontal="center" vertical="center"/>
    </xf>
    <xf numFmtId="164" fontId="12" fillId="0" borderId="6" xfId="1" applyFont="1" applyFill="1" applyBorder="1" applyAlignment="1">
      <alignment horizontal="right" vertical="center" wrapText="1"/>
    </xf>
    <xf numFmtId="164" fontId="11" fillId="0" borderId="6" xfId="1" applyFont="1" applyBorder="1" applyAlignment="1">
      <alignment horizontal="right" vertical="center"/>
    </xf>
    <xf numFmtId="3" fontId="12" fillId="3" borderId="6" xfId="0" applyNumberFormat="1" applyFont="1" applyFill="1" applyBorder="1" applyAlignment="1">
      <alignment horizontal="left" vertical="center" wrapText="1"/>
    </xf>
    <xf numFmtId="4" fontId="11" fillId="3" borderId="6" xfId="0" applyNumberFormat="1" applyFont="1" applyFill="1" applyBorder="1" applyAlignment="1">
      <alignment vertical="center"/>
    </xf>
    <xf numFmtId="3" fontId="11" fillId="3" borderId="6" xfId="0" applyNumberFormat="1" applyFont="1" applyFill="1" applyBorder="1" applyAlignment="1">
      <alignment horizontal="right" vertical="center"/>
    </xf>
    <xf numFmtId="3" fontId="54" fillId="3" borderId="31" xfId="0" applyNumberFormat="1" applyFont="1" applyFill="1" applyBorder="1" applyAlignment="1">
      <alignment horizontal="center" vertical="center" wrapText="1"/>
    </xf>
    <xf numFmtId="0" fontId="54" fillId="3" borderId="31" xfId="0" applyFont="1" applyFill="1" applyBorder="1" applyAlignment="1">
      <alignment vertical="center"/>
    </xf>
    <xf numFmtId="3" fontId="54" fillId="3" borderId="54" xfId="0" applyNumberFormat="1" applyFont="1" applyFill="1" applyBorder="1" applyAlignment="1">
      <alignment horizontal="center" vertical="center" wrapText="1"/>
    </xf>
    <xf numFmtId="3" fontId="12" fillId="3" borderId="31" xfId="0" applyNumberFormat="1" applyFont="1" applyFill="1" applyBorder="1" applyAlignment="1">
      <alignment horizontal="left" vertical="center" wrapText="1"/>
    </xf>
    <xf numFmtId="4" fontId="11" fillId="3" borderId="31" xfId="0" applyNumberFormat="1" applyFont="1" applyFill="1" applyBorder="1" applyAlignment="1">
      <alignment vertical="center"/>
    </xf>
    <xf numFmtId="4" fontId="12" fillId="3" borderId="31" xfId="0" applyNumberFormat="1" applyFont="1" applyFill="1" applyBorder="1" applyAlignment="1">
      <alignment horizontal="right" vertical="center" wrapText="1"/>
    </xf>
    <xf numFmtId="3" fontId="11" fillId="3" borderId="31" xfId="0" applyNumberFormat="1" applyFont="1" applyFill="1" applyBorder="1" applyAlignment="1">
      <alignment horizontal="right" vertical="center"/>
    </xf>
    <xf numFmtId="3" fontId="12" fillId="3" borderId="31" xfId="0" applyNumberFormat="1" applyFont="1" applyFill="1" applyBorder="1" applyAlignment="1">
      <alignment horizontal="center" vertical="center" wrapText="1"/>
    </xf>
    <xf numFmtId="0" fontId="12" fillId="3" borderId="31" xfId="0" applyFont="1" applyFill="1" applyBorder="1" applyAlignment="1">
      <alignment vertical="center"/>
    </xf>
    <xf numFmtId="3" fontId="12" fillId="3" borderId="54" xfId="0" applyNumberFormat="1" applyFont="1" applyFill="1" applyBorder="1" applyAlignment="1">
      <alignment horizontal="center" vertical="center" wrapText="1"/>
    </xf>
    <xf numFmtId="164" fontId="12" fillId="3" borderId="31" xfId="1" applyFont="1" applyFill="1" applyBorder="1" applyAlignment="1">
      <alignment horizontal="right" vertical="center" wrapText="1"/>
    </xf>
    <xf numFmtId="0" fontId="11" fillId="3" borderId="54" xfId="0" applyFont="1" applyFill="1" applyBorder="1" applyAlignment="1">
      <alignment horizontal="center" vertical="center"/>
    </xf>
    <xf numFmtId="4" fontId="11" fillId="3" borderId="6" xfId="0" applyNumberFormat="1" applyFont="1" applyFill="1" applyBorder="1"/>
    <xf numFmtId="0" fontId="11" fillId="3" borderId="6" xfId="0" applyFont="1" applyFill="1" applyBorder="1"/>
    <xf numFmtId="0" fontId="11" fillId="3" borderId="6" xfId="0" applyFont="1" applyFill="1" applyBorder="1" applyAlignment="1">
      <alignment horizontal="center"/>
    </xf>
    <xf numFmtId="0" fontId="11" fillId="3" borderId="6" xfId="0" applyFont="1" applyFill="1" applyBorder="1" applyAlignment="1">
      <alignment horizontal="center" wrapText="1"/>
    </xf>
    <xf numFmtId="0" fontId="11" fillId="3" borderId="7" xfId="0" applyFont="1" applyFill="1" applyBorder="1"/>
    <xf numFmtId="0" fontId="11" fillId="0" borderId="16" xfId="0" applyFont="1" applyBorder="1"/>
    <xf numFmtId="3" fontId="11" fillId="0" borderId="16" xfId="0" applyNumberFormat="1" applyFont="1" applyBorder="1"/>
    <xf numFmtId="3" fontId="11" fillId="0" borderId="16" xfId="0" applyNumberFormat="1" applyFont="1" applyBorder="1" applyAlignment="1">
      <alignment horizontal="center"/>
    </xf>
    <xf numFmtId="0" fontId="11" fillId="0" borderId="16" xfId="0" applyFont="1" applyBorder="1" applyAlignment="1">
      <alignment horizontal="center" vertical="center"/>
    </xf>
    <xf numFmtId="0" fontId="11" fillId="0" borderId="74" xfId="0" applyFont="1" applyBorder="1"/>
    <xf numFmtId="0" fontId="55" fillId="3" borderId="31" xfId="0" applyFont="1" applyFill="1" applyBorder="1" applyAlignment="1">
      <alignment horizontal="left" vertical="center" wrapText="1"/>
    </xf>
    <xf numFmtId="4" fontId="56" fillId="3" borderId="31" xfId="0" applyNumberFormat="1" applyFont="1" applyFill="1" applyBorder="1" applyAlignment="1">
      <alignment horizontal="right" vertical="center" wrapText="1"/>
    </xf>
    <xf numFmtId="4" fontId="11" fillId="3" borderId="31" xfId="0" applyNumberFormat="1" applyFont="1" applyFill="1" applyBorder="1" applyAlignment="1">
      <alignment horizontal="left" vertical="center"/>
    </xf>
    <xf numFmtId="4" fontId="11" fillId="3" borderId="31" xfId="0" applyNumberFormat="1" applyFont="1" applyFill="1" applyBorder="1" applyAlignment="1">
      <alignment horizontal="right" vertical="center" wrapText="1"/>
    </xf>
    <xf numFmtId="0" fontId="45" fillId="3" borderId="65" xfId="0" applyFont="1" applyFill="1" applyBorder="1" applyAlignment="1">
      <alignment vertical="center" wrapText="1"/>
    </xf>
    <xf numFmtId="0" fontId="44" fillId="7" borderId="47" xfId="0" applyFont="1" applyFill="1" applyBorder="1" applyAlignment="1">
      <alignment horizontal="center" vertical="center" wrapText="1"/>
    </xf>
    <xf numFmtId="0" fontId="44" fillId="7" borderId="46" xfId="0" applyFont="1" applyFill="1" applyBorder="1" applyAlignment="1">
      <alignment horizontal="center" vertical="center" wrapText="1"/>
    </xf>
    <xf numFmtId="0" fontId="44" fillId="7" borderId="102" xfId="0" applyFont="1" applyFill="1" applyBorder="1" applyAlignment="1">
      <alignment horizontal="center" vertical="center" wrapText="1"/>
    </xf>
    <xf numFmtId="0" fontId="45" fillId="3" borderId="65" xfId="0" applyFont="1" applyFill="1" applyBorder="1" applyAlignment="1">
      <alignment horizontal="justify" vertical="center" wrapText="1"/>
    </xf>
    <xf numFmtId="0" fontId="5" fillId="7" borderId="116" xfId="0" applyFont="1" applyFill="1" applyBorder="1" applyAlignment="1">
      <alignment horizontal="center" vertical="center" wrapText="1"/>
    </xf>
    <xf numFmtId="0" fontId="5" fillId="7" borderId="111" xfId="0" applyFont="1" applyFill="1" applyBorder="1" applyAlignment="1">
      <alignment horizontal="center" vertical="center" wrapText="1"/>
    </xf>
    <xf numFmtId="0" fontId="5" fillId="7" borderId="112" xfId="0" applyFont="1" applyFill="1" applyBorder="1" applyAlignment="1">
      <alignment horizontal="center" vertical="center" wrapText="1"/>
    </xf>
    <xf numFmtId="0" fontId="4" fillId="7" borderId="101" xfId="0" applyFont="1" applyFill="1" applyBorder="1"/>
    <xf numFmtId="0" fontId="46" fillId="7" borderId="128" xfId="0" applyFont="1" applyFill="1" applyBorder="1" applyAlignment="1">
      <alignment horizontal="center" vertical="top"/>
    </xf>
    <xf numFmtId="0" fontId="11" fillId="3" borderId="111" xfId="0" applyFont="1" applyFill="1" applyBorder="1" applyAlignment="1">
      <alignment horizontal="center" vertical="center"/>
    </xf>
    <xf numFmtId="165" fontId="11" fillId="0" borderId="111" xfId="0" applyNumberFormat="1" applyFont="1" applyBorder="1" applyAlignment="1">
      <alignment vertical="center"/>
    </xf>
    <xf numFmtId="0" fontId="11" fillId="0" borderId="111" xfId="0" applyFont="1" applyBorder="1" applyAlignment="1">
      <alignment horizontal="center" vertical="center"/>
    </xf>
    <xf numFmtId="0" fontId="4" fillId="3" borderId="111" xfId="0" applyFont="1" applyFill="1" applyBorder="1" applyAlignment="1">
      <alignment horizontal="justify" vertical="center" wrapText="1"/>
    </xf>
    <xf numFmtId="0" fontId="45" fillId="3" borderId="111" xfId="0" applyFont="1" applyFill="1" applyBorder="1" applyAlignment="1">
      <alignment horizontal="left" vertical="center" wrapText="1"/>
    </xf>
    <xf numFmtId="0" fontId="45" fillId="3" borderId="111" xfId="0" applyFont="1" applyFill="1" applyBorder="1" applyAlignment="1">
      <alignment horizontal="center" vertical="center" wrapText="1"/>
    </xf>
    <xf numFmtId="0" fontId="38" fillId="3" borderId="111" xfId="0" applyFont="1" applyFill="1" applyBorder="1" applyAlignment="1">
      <alignment horizontal="center" vertical="center"/>
    </xf>
    <xf numFmtId="0" fontId="46" fillId="7" borderId="151" xfId="0" applyFont="1" applyFill="1" applyBorder="1" applyAlignment="1">
      <alignment horizontal="center" vertical="center" wrapText="1"/>
    </xf>
    <xf numFmtId="0" fontId="46" fillId="7" borderId="139" xfId="0" applyFont="1" applyFill="1" applyBorder="1" applyAlignment="1">
      <alignment horizontal="center" vertical="center" wrapText="1"/>
    </xf>
    <xf numFmtId="0" fontId="46" fillId="7" borderId="120" xfId="0" applyFont="1" applyFill="1" applyBorder="1" applyAlignment="1">
      <alignment horizontal="center" vertical="center" wrapText="1"/>
    </xf>
    <xf numFmtId="4" fontId="4" fillId="7" borderId="112" xfId="0" applyNumberFormat="1" applyFont="1" applyFill="1" applyBorder="1" applyAlignment="1">
      <alignment vertical="center"/>
    </xf>
    <xf numFmtId="0" fontId="24" fillId="7" borderId="107" xfId="0" applyFont="1" applyFill="1" applyBorder="1" applyAlignment="1">
      <alignment horizontal="center" vertical="top"/>
    </xf>
    <xf numFmtId="0" fontId="24" fillId="7" borderId="114" xfId="0" applyFont="1" applyFill="1" applyBorder="1" applyAlignment="1">
      <alignment horizontal="center" vertical="top"/>
    </xf>
    <xf numFmtId="0" fontId="24" fillId="7" borderId="115" xfId="0" applyFont="1" applyFill="1" applyBorder="1" applyAlignment="1">
      <alignment horizontal="center" vertical="top"/>
    </xf>
    <xf numFmtId="4" fontId="4" fillId="7" borderId="46" xfId="0" applyNumberFormat="1" applyFont="1" applyFill="1" applyBorder="1" applyAlignment="1">
      <alignment vertical="center"/>
    </xf>
    <xf numFmtId="0" fontId="2" fillId="7" borderId="48" xfId="0" applyFont="1" applyFill="1" applyBorder="1" applyAlignment="1">
      <alignment horizontal="left"/>
    </xf>
    <xf numFmtId="0" fontId="48" fillId="7" borderId="113" xfId="0" applyFont="1" applyFill="1" applyBorder="1" applyAlignment="1">
      <alignment horizontal="center" vertical="top"/>
    </xf>
    <xf numFmtId="0" fontId="49" fillId="7" borderId="31" xfId="0" applyFont="1" applyFill="1" applyBorder="1" applyAlignment="1">
      <alignment horizontal="center" vertical="center" wrapText="1"/>
    </xf>
    <xf numFmtId="0" fontId="4" fillId="7" borderId="31" xfId="0" applyFont="1" applyFill="1" applyBorder="1" applyAlignment="1">
      <alignment vertical="center" wrapText="1"/>
    </xf>
    <xf numFmtId="0" fontId="4" fillId="7" borderId="65" xfId="0" applyFont="1" applyFill="1" applyBorder="1" applyAlignment="1">
      <alignment vertical="center" wrapText="1"/>
    </xf>
    <xf numFmtId="0" fontId="3" fillId="7" borderId="56" xfId="0" applyFont="1" applyFill="1" applyBorder="1" applyAlignment="1">
      <alignment horizontal="center"/>
    </xf>
    <xf numFmtId="0" fontId="5" fillId="7" borderId="140" xfId="0" applyFont="1" applyFill="1" applyBorder="1" applyAlignment="1">
      <alignment horizontal="center" vertical="top"/>
    </xf>
    <xf numFmtId="0" fontId="5" fillId="7" borderId="53" xfId="0" applyFont="1" applyFill="1" applyBorder="1" applyAlignment="1">
      <alignment horizontal="center" vertical="center" wrapText="1"/>
    </xf>
    <xf numFmtId="0" fontId="5" fillId="7" borderId="31" xfId="0" applyFont="1" applyFill="1" applyBorder="1" applyAlignment="1">
      <alignment horizontal="center" vertical="center" wrapText="1"/>
    </xf>
    <xf numFmtId="0" fontId="5" fillId="7" borderId="49" xfId="0" applyFont="1" applyFill="1" applyBorder="1" applyAlignment="1">
      <alignment horizontal="center" vertical="center" wrapText="1"/>
    </xf>
    <xf numFmtId="0" fontId="24" fillId="7" borderId="108" xfId="0" applyFont="1" applyFill="1" applyBorder="1" applyAlignment="1">
      <alignment horizontal="center" vertical="top"/>
    </xf>
    <xf numFmtId="0" fontId="24" fillId="7" borderId="109" xfId="0" applyFont="1" applyFill="1" applyBorder="1" applyAlignment="1">
      <alignment horizontal="center" vertical="top"/>
    </xf>
    <xf numFmtId="0" fontId="4" fillId="7" borderId="31" xfId="0" applyFont="1" applyFill="1" applyBorder="1"/>
    <xf numFmtId="3" fontId="9" fillId="0" borderId="16" xfId="0" applyNumberFormat="1" applyFont="1" applyBorder="1" applyAlignment="1">
      <alignment horizontal="center" vertical="center" wrapText="1"/>
    </xf>
    <xf numFmtId="3" fontId="9" fillId="0" borderId="12" xfId="0" applyNumberFormat="1" applyFont="1" applyBorder="1" applyAlignment="1">
      <alignment horizontal="center" vertical="center" wrapText="1"/>
    </xf>
    <xf numFmtId="3" fontId="9" fillId="0" borderId="16" xfId="0" applyNumberFormat="1"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3" fontId="9" fillId="0" borderId="9" xfId="0" applyNumberFormat="1" applyFont="1" applyBorder="1" applyAlignment="1">
      <alignment horizontal="left" vertical="center" wrapText="1"/>
    </xf>
    <xf numFmtId="4" fontId="4" fillId="0" borderId="16" xfId="0" applyNumberFormat="1"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3" fontId="9" fillId="3" borderId="9" xfId="0" applyNumberFormat="1" applyFont="1" applyFill="1" applyBorder="1" applyAlignment="1">
      <alignment horizontal="center" vertical="center" wrapText="1"/>
    </xf>
    <xf numFmtId="3" fontId="5" fillId="2" borderId="6" xfId="0" applyNumberFormat="1" applyFont="1" applyFill="1" applyBorder="1" applyAlignment="1">
      <alignment horizontal="center" vertical="center" wrapText="1"/>
    </xf>
    <xf numFmtId="0" fontId="4" fillId="0" borderId="73" xfId="0" applyFont="1" applyFill="1" applyBorder="1" applyAlignment="1">
      <alignment horizontal="justify" vertical="top" wrapText="1"/>
    </xf>
    <xf numFmtId="4" fontId="12" fillId="0" borderId="16" xfId="0" applyNumberFormat="1" applyFont="1" applyFill="1" applyBorder="1" applyAlignment="1">
      <alignment horizontal="center" vertical="center" wrapText="1"/>
    </xf>
    <xf numFmtId="4" fontId="12" fillId="0" borderId="12" xfId="0" applyNumberFormat="1" applyFont="1" applyFill="1" applyBorder="1" applyAlignment="1">
      <alignment horizontal="center" vertical="center" wrapText="1"/>
    </xf>
    <xf numFmtId="0" fontId="4" fillId="0" borderId="18" xfId="0" applyFont="1" applyFill="1" applyBorder="1" applyAlignment="1">
      <alignment horizontal="justify" vertical="top" wrapText="1"/>
    </xf>
    <xf numFmtId="4" fontId="12" fillId="0" borderId="19" xfId="0" applyNumberFormat="1" applyFont="1" applyFill="1" applyBorder="1" applyAlignment="1">
      <alignment horizontal="center" vertical="center" wrapText="1"/>
    </xf>
    <xf numFmtId="4" fontId="11" fillId="0" borderId="82" xfId="0" applyNumberFormat="1" applyFont="1" applyFill="1" applyBorder="1" applyAlignment="1">
      <alignment horizontal="center" vertical="center" wrapText="1"/>
    </xf>
    <xf numFmtId="0" fontId="4" fillId="0" borderId="21" xfId="0" applyFont="1" applyFill="1" applyBorder="1" applyAlignment="1">
      <alignment horizontal="justify" vertical="top"/>
    </xf>
    <xf numFmtId="3" fontId="12" fillId="3" borderId="16" xfId="0" applyNumberFormat="1" applyFont="1" applyFill="1" applyBorder="1" applyAlignment="1">
      <alignment horizontal="center" vertical="center" wrapText="1"/>
    </xf>
    <xf numFmtId="3" fontId="12" fillId="3" borderId="12" xfId="0" applyNumberFormat="1" applyFont="1" applyFill="1" applyBorder="1" applyAlignment="1">
      <alignment horizontal="center" vertical="center" wrapText="1"/>
    </xf>
    <xf numFmtId="4" fontId="12" fillId="3" borderId="16" xfId="0" applyNumberFormat="1" applyFont="1" applyFill="1" applyBorder="1" applyAlignment="1">
      <alignment horizontal="center" vertical="center" wrapText="1"/>
    </xf>
    <xf numFmtId="0" fontId="11" fillId="3" borderId="65" xfId="0" applyFont="1" applyFill="1" applyBorder="1" applyAlignment="1">
      <alignment horizontal="center" vertical="center"/>
    </xf>
    <xf numFmtId="0" fontId="11" fillId="3" borderId="46"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4" fillId="7" borderId="114" xfId="0" applyFont="1" applyFill="1" applyBorder="1" applyAlignment="1">
      <alignment horizontal="center" vertical="top"/>
    </xf>
    <xf numFmtId="0" fontId="9" fillId="0" borderId="65" xfId="5" applyFont="1" applyBorder="1" applyAlignment="1">
      <alignment horizontal="left" vertical="center" wrapText="1"/>
    </xf>
    <xf numFmtId="4" fontId="11" fillId="0" borderId="111" xfId="0" applyNumberFormat="1" applyFont="1" applyBorder="1" applyAlignment="1">
      <alignment horizontal="center" vertical="center"/>
    </xf>
    <xf numFmtId="0" fontId="24" fillId="7" borderId="115" xfId="0" applyFont="1" applyFill="1" applyBorder="1" applyAlignment="1">
      <alignment horizontal="center" vertical="top"/>
    </xf>
    <xf numFmtId="0" fontId="46" fillId="7" borderId="151" xfId="0" applyFont="1" applyFill="1" applyBorder="1" applyAlignment="1">
      <alignment horizontal="center" vertical="center" wrapText="1"/>
    </xf>
    <xf numFmtId="0" fontId="24" fillId="7" borderId="108" xfId="0" applyFont="1" applyFill="1" applyBorder="1" applyAlignment="1">
      <alignment horizontal="center" vertical="top"/>
    </xf>
    <xf numFmtId="0" fontId="3" fillId="7" borderId="46" xfId="0" applyFont="1" applyFill="1" applyBorder="1" applyAlignment="1"/>
    <xf numFmtId="0" fontId="3" fillId="7" borderId="102" xfId="0" applyFont="1" applyFill="1" applyBorder="1" applyAlignment="1"/>
    <xf numFmtId="0" fontId="5" fillId="7" borderId="53" xfId="0" applyFont="1" applyFill="1" applyBorder="1" applyAlignment="1">
      <alignment horizontal="center" vertical="center" wrapText="1"/>
    </xf>
    <xf numFmtId="0" fontId="24" fillId="7" borderId="107" xfId="0" applyFont="1" applyFill="1" applyBorder="1" applyAlignment="1">
      <alignment horizontal="center" vertical="top"/>
    </xf>
    <xf numFmtId="0" fontId="13" fillId="0" borderId="0" xfId="0" applyFont="1" applyAlignment="1">
      <alignment horizontal="left"/>
    </xf>
    <xf numFmtId="3" fontId="12" fillId="0" borderId="6" xfId="0" applyNumberFormat="1" applyFont="1" applyBorder="1" applyAlignment="1">
      <alignment horizontal="center" vertical="center" wrapText="1"/>
    </xf>
    <xf numFmtId="4" fontId="11" fillId="3" borderId="6" xfId="0" applyNumberFormat="1" applyFont="1" applyFill="1" applyBorder="1" applyAlignment="1">
      <alignment horizontal="center" vertical="center" wrapText="1"/>
    </xf>
    <xf numFmtId="3" fontId="20" fillId="14" borderId="6" xfId="0" applyNumberFormat="1" applyFont="1" applyFill="1" applyBorder="1" applyAlignment="1">
      <alignment horizontal="center" vertical="center" wrapText="1"/>
    </xf>
    <xf numFmtId="3" fontId="12" fillId="3" borderId="19" xfId="0" applyNumberFormat="1" applyFont="1" applyFill="1" applyBorder="1" applyAlignment="1">
      <alignment horizontal="center" vertical="center" wrapText="1"/>
    </xf>
    <xf numFmtId="4" fontId="11" fillId="0" borderId="6" xfId="0" applyNumberFormat="1" applyFont="1" applyBorder="1" applyAlignment="1">
      <alignment horizontal="center" vertical="center"/>
    </xf>
    <xf numFmtId="3" fontId="5" fillId="7" borderId="6" xfId="0" applyNumberFormat="1" applyFont="1" applyFill="1" applyBorder="1" applyAlignment="1">
      <alignment horizontal="center" vertical="center" wrapText="1"/>
    </xf>
    <xf numFmtId="0" fontId="9" fillId="3" borderId="17" xfId="0" applyFont="1" applyFill="1" applyBorder="1" applyAlignment="1">
      <alignment horizontal="left" vertical="top" wrapText="1"/>
    </xf>
    <xf numFmtId="0" fontId="9" fillId="3" borderId="18" xfId="0" applyFont="1" applyFill="1" applyBorder="1" applyAlignment="1">
      <alignment horizontal="left" vertical="top" wrapText="1"/>
    </xf>
    <xf numFmtId="3" fontId="12" fillId="3" borderId="6" xfId="0" applyNumberFormat="1" applyFont="1" applyFill="1" applyBorder="1" applyAlignment="1">
      <alignment horizontal="center" vertical="center" wrapText="1"/>
    </xf>
    <xf numFmtId="4" fontId="11" fillId="0" borderId="6" xfId="0" applyNumberFormat="1" applyFont="1" applyFill="1" applyBorder="1" applyAlignment="1">
      <alignment horizontal="center" vertical="center" wrapText="1"/>
    </xf>
    <xf numFmtId="0" fontId="11" fillId="3" borderId="31" xfId="0" applyFont="1" applyFill="1" applyBorder="1" applyAlignment="1">
      <alignment horizontal="left" vertical="center" wrapText="1"/>
    </xf>
    <xf numFmtId="3" fontId="12" fillId="3" borderId="65" xfId="0" applyNumberFormat="1" applyFont="1" applyFill="1" applyBorder="1" applyAlignment="1">
      <alignment horizontal="center" vertical="center" wrapText="1"/>
    </xf>
    <xf numFmtId="3" fontId="12" fillId="3" borderId="46" xfId="0" applyNumberFormat="1" applyFont="1" applyFill="1" applyBorder="1" applyAlignment="1">
      <alignment horizontal="center" vertical="center" wrapText="1"/>
    </xf>
    <xf numFmtId="4" fontId="11" fillId="0" borderId="19" xfId="0" applyNumberFormat="1" applyFont="1" applyFill="1" applyBorder="1" applyAlignment="1">
      <alignment horizontal="center" vertical="center" wrapText="1"/>
    </xf>
    <xf numFmtId="0" fontId="4" fillId="3" borderId="52" xfId="0" applyFont="1" applyFill="1" applyBorder="1" applyAlignment="1">
      <alignment horizontal="justify" vertical="center" wrapText="1"/>
    </xf>
    <xf numFmtId="165" fontId="11" fillId="3" borderId="31" xfId="0" applyNumberFormat="1" applyFont="1" applyFill="1" applyBorder="1" applyAlignment="1">
      <alignment horizontal="right" vertical="center"/>
    </xf>
    <xf numFmtId="164" fontId="11" fillId="3" borderId="31" xfId="1" applyFont="1" applyFill="1" applyBorder="1" applyAlignment="1">
      <alignment horizontal="center" vertical="center"/>
    </xf>
    <xf numFmtId="0" fontId="4" fillId="0" borderId="31" xfId="0" applyFont="1" applyBorder="1" applyAlignment="1">
      <alignment horizontal="center" vertical="center" wrapText="1"/>
    </xf>
    <xf numFmtId="0" fontId="5" fillId="2" borderId="3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10" fillId="0" borderId="1" xfId="0" applyFont="1" applyBorder="1" applyAlignment="1">
      <alignment horizontal="left" vertical="center"/>
    </xf>
    <xf numFmtId="0" fontId="5" fillId="5" borderId="2"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6" xfId="0" applyFont="1" applyFill="1" applyBorder="1" applyAlignment="1">
      <alignment horizontal="center" vertical="center" wrapText="1"/>
    </xf>
    <xf numFmtId="3" fontId="5" fillId="5" borderId="3" xfId="0" applyNumberFormat="1" applyFont="1" applyFill="1" applyBorder="1" applyAlignment="1">
      <alignment horizontal="center" vertical="center" wrapText="1"/>
    </xf>
    <xf numFmtId="3" fontId="5" fillId="5" borderId="6" xfId="0" applyNumberFormat="1" applyFont="1" applyFill="1" applyBorder="1" applyAlignment="1">
      <alignment horizontal="center" vertical="center" wrapText="1"/>
    </xf>
    <xf numFmtId="3" fontId="5" fillId="5" borderId="7" xfId="0" applyNumberFormat="1" applyFont="1" applyFill="1" applyBorder="1" applyAlignment="1">
      <alignment horizontal="center" vertical="center" wrapText="1"/>
    </xf>
    <xf numFmtId="0" fontId="4" fillId="0" borderId="14" xfId="0" applyFont="1" applyFill="1" applyBorder="1" applyAlignment="1">
      <alignment horizontal="justify" vertical="top" wrapText="1"/>
    </xf>
    <xf numFmtId="0" fontId="4" fillId="0" borderId="15" xfId="0" applyFont="1" applyFill="1" applyBorder="1" applyAlignment="1">
      <alignment horizontal="justify" vertical="top" wrapText="1"/>
    </xf>
    <xf numFmtId="0" fontId="4" fillId="0" borderId="20" xfId="0" applyFont="1" applyFill="1" applyBorder="1" applyAlignment="1">
      <alignment horizontal="justify" vertical="top" wrapText="1"/>
    </xf>
    <xf numFmtId="0" fontId="4" fillId="0" borderId="21" xfId="0" applyFont="1" applyFill="1" applyBorder="1" applyAlignment="1">
      <alignment horizontal="justify" vertical="top" wrapText="1"/>
    </xf>
    <xf numFmtId="4" fontId="4" fillId="0" borderId="6" xfId="0" applyNumberFormat="1" applyFont="1" applyFill="1" applyBorder="1" applyAlignment="1">
      <alignment horizontal="right" vertical="center" wrapText="1"/>
    </xf>
    <xf numFmtId="3" fontId="9" fillId="0" borderId="16" xfId="0" applyNumberFormat="1" applyFont="1" applyBorder="1" applyAlignment="1">
      <alignment horizontal="center" vertical="center" wrapText="1"/>
    </xf>
    <xf numFmtId="3" fontId="9" fillId="0" borderId="12" xfId="0" applyNumberFormat="1" applyFont="1" applyBorder="1" applyAlignment="1">
      <alignment horizontal="center" vertical="center" wrapText="1"/>
    </xf>
    <xf numFmtId="4" fontId="4" fillId="0" borderId="16" xfId="0" applyNumberFormat="1" applyFont="1" applyFill="1" applyBorder="1" applyAlignment="1">
      <alignment horizontal="right" vertical="center" wrapText="1"/>
    </xf>
    <xf numFmtId="4" fontId="4" fillId="0" borderId="19" xfId="0" applyNumberFormat="1" applyFont="1" applyFill="1" applyBorder="1" applyAlignment="1">
      <alignment horizontal="right" vertical="center" wrapText="1"/>
    </xf>
    <xf numFmtId="0" fontId="5" fillId="5" borderId="4" xfId="0" applyFont="1" applyFill="1" applyBorder="1" applyAlignment="1">
      <alignment horizontal="center" vertical="center" wrapText="1"/>
    </xf>
    <xf numFmtId="0" fontId="5" fillId="5" borderId="7" xfId="0" applyFont="1" applyFill="1" applyBorder="1" applyAlignment="1">
      <alignment horizontal="center" vertical="center" wrapText="1"/>
    </xf>
    <xf numFmtId="3" fontId="9" fillId="0" borderId="9" xfId="0" applyNumberFormat="1" applyFont="1" applyBorder="1" applyAlignment="1">
      <alignment horizontal="justify" vertical="top" wrapText="1"/>
    </xf>
    <xf numFmtId="49" fontId="9" fillId="0" borderId="9" xfId="0" applyNumberFormat="1" applyFont="1" applyBorder="1" applyAlignment="1">
      <alignment horizontal="left" vertical="center" wrapText="1"/>
    </xf>
    <xf numFmtId="49" fontId="9" fillId="0" borderId="10" xfId="0" applyNumberFormat="1" applyFont="1" applyBorder="1" applyAlignment="1">
      <alignment horizontal="left" vertical="center" wrapText="1"/>
    </xf>
    <xf numFmtId="3" fontId="9" fillId="0" borderId="19" xfId="0" applyNumberFormat="1" applyFont="1" applyBorder="1" applyAlignment="1">
      <alignment horizontal="center"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3" fontId="9" fillId="0" borderId="9" xfId="0" applyNumberFormat="1" applyFont="1" applyBorder="1" applyAlignment="1">
      <alignment horizontal="left" vertical="center" wrapText="1"/>
    </xf>
    <xf numFmtId="0" fontId="10" fillId="0" borderId="28" xfId="0" applyFont="1" applyBorder="1" applyAlignment="1">
      <alignment horizontal="left" vertical="center"/>
    </xf>
    <xf numFmtId="0" fontId="10" fillId="0" borderId="29" xfId="0" applyFont="1" applyBorder="1" applyAlignment="1">
      <alignment horizontal="left" vertical="center"/>
    </xf>
    <xf numFmtId="0" fontId="10" fillId="0" borderId="30" xfId="0" applyFont="1" applyBorder="1" applyAlignment="1">
      <alignment horizontal="left" vertical="center"/>
    </xf>
    <xf numFmtId="4" fontId="4" fillId="0" borderId="16" xfId="0" applyNumberFormat="1" applyFont="1" applyFill="1" applyBorder="1" applyAlignment="1">
      <alignment horizontal="center" vertical="center" wrapText="1"/>
    </xf>
    <xf numFmtId="4" fontId="4" fillId="0" borderId="19" xfId="0" applyNumberFormat="1" applyFont="1" applyFill="1" applyBorder="1" applyAlignment="1">
      <alignment horizontal="center" vertical="center" wrapText="1"/>
    </xf>
    <xf numFmtId="3" fontId="9" fillId="3" borderId="9" xfId="0" applyNumberFormat="1" applyFont="1" applyFill="1" applyBorder="1" applyAlignment="1">
      <alignment horizontal="justify" vertical="center" wrapText="1"/>
    </xf>
    <xf numFmtId="4" fontId="4" fillId="3" borderId="16" xfId="0" applyNumberFormat="1" applyFont="1" applyFill="1" applyBorder="1" applyAlignment="1">
      <alignment horizontal="right" vertical="center" wrapText="1"/>
    </xf>
    <xf numFmtId="4" fontId="4" fillId="3" borderId="19" xfId="0" applyNumberFormat="1" applyFont="1" applyFill="1" applyBorder="1" applyAlignment="1">
      <alignment horizontal="right" vertical="center" wrapText="1"/>
    </xf>
    <xf numFmtId="4" fontId="4" fillId="3" borderId="12" xfId="0" applyNumberFormat="1" applyFont="1" applyFill="1" applyBorder="1" applyAlignment="1">
      <alignment horizontal="right" vertical="center" wrapText="1"/>
    </xf>
    <xf numFmtId="0" fontId="4" fillId="3" borderId="5" xfId="0" applyFont="1" applyFill="1" applyBorder="1" applyAlignment="1">
      <alignment horizontal="justify" vertical="center" wrapText="1"/>
    </xf>
    <xf numFmtId="0" fontId="4" fillId="3" borderId="6" xfId="0" applyFont="1" applyFill="1" applyBorder="1" applyAlignment="1">
      <alignment horizontal="justify" vertical="center"/>
    </xf>
    <xf numFmtId="0" fontId="4" fillId="3" borderId="5" xfId="0" applyFont="1" applyFill="1" applyBorder="1" applyAlignment="1">
      <alignment horizontal="justify" vertical="center"/>
    </xf>
    <xf numFmtId="0" fontId="4" fillId="0" borderId="5"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4" fillId="0" borderId="5" xfId="0" applyFont="1" applyFill="1" applyBorder="1" applyAlignment="1">
      <alignment horizontal="justify" vertical="top" wrapText="1"/>
    </xf>
    <xf numFmtId="0" fontId="4" fillId="0" borderId="6" xfId="0" applyFont="1" applyFill="1" applyBorder="1" applyAlignment="1">
      <alignment horizontal="justify" vertical="top" wrapText="1"/>
    </xf>
    <xf numFmtId="0" fontId="4" fillId="0" borderId="6" xfId="0" applyFont="1" applyFill="1" applyBorder="1" applyAlignment="1">
      <alignment horizontal="justify" vertical="top"/>
    </xf>
    <xf numFmtId="0" fontId="4" fillId="0" borderId="5" xfId="0" applyFont="1" applyFill="1" applyBorder="1" applyAlignment="1">
      <alignment horizontal="justify" vertical="top"/>
    </xf>
    <xf numFmtId="4" fontId="4" fillId="0" borderId="6" xfId="0" applyNumberFormat="1" applyFont="1" applyFill="1" applyBorder="1" applyAlignment="1">
      <alignment horizontal="right" vertical="center"/>
    </xf>
    <xf numFmtId="0" fontId="4" fillId="3" borderId="17"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14" xfId="0" applyFont="1" applyFill="1" applyBorder="1" applyAlignment="1">
      <alignment horizontal="left" vertical="top"/>
    </xf>
    <xf numFmtId="0" fontId="4" fillId="3" borderId="15" xfId="0" applyFont="1" applyFill="1" applyBorder="1" applyAlignment="1">
      <alignment horizontal="left" vertical="top"/>
    </xf>
    <xf numFmtId="0" fontId="4" fillId="3" borderId="32" xfId="0" applyFont="1" applyFill="1" applyBorder="1" applyAlignment="1">
      <alignment horizontal="left" vertical="top"/>
    </xf>
    <xf numFmtId="0" fontId="4" fillId="3" borderId="33" xfId="0" applyFont="1" applyFill="1" applyBorder="1" applyAlignment="1">
      <alignment horizontal="left" vertical="top"/>
    </xf>
    <xf numFmtId="4" fontId="4" fillId="3" borderId="34" xfId="0" applyNumberFormat="1" applyFont="1" applyFill="1" applyBorder="1" applyAlignment="1">
      <alignment horizontal="right" vertical="center" wrapText="1"/>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4" fontId="4" fillId="0" borderId="16" xfId="0" applyNumberFormat="1" applyFont="1" applyFill="1" applyBorder="1" applyAlignment="1">
      <alignment horizontal="right" vertical="center"/>
    </xf>
    <xf numFmtId="4" fontId="4" fillId="0" borderId="19" xfId="0" applyNumberFormat="1" applyFont="1" applyFill="1" applyBorder="1" applyAlignment="1">
      <alignment horizontal="right" vertical="center"/>
    </xf>
    <xf numFmtId="3" fontId="9" fillId="0" borderId="16" xfId="0" applyNumberFormat="1" applyFont="1" applyFill="1" applyBorder="1" applyAlignment="1">
      <alignment horizontal="center" vertical="center" wrapText="1"/>
    </xf>
    <xf numFmtId="3" fontId="9" fillId="0" borderId="19" xfId="0" applyNumberFormat="1"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3" fontId="12" fillId="3" borderId="16" xfId="0" applyNumberFormat="1" applyFont="1" applyFill="1" applyBorder="1" applyAlignment="1">
      <alignment horizontal="center" vertical="center" wrapText="1"/>
    </xf>
    <xf numFmtId="3" fontId="12" fillId="3" borderId="12" xfId="0" applyNumberFormat="1" applyFont="1" applyFill="1" applyBorder="1" applyAlignment="1">
      <alignment horizontal="center" vertical="center" wrapText="1"/>
    </xf>
    <xf numFmtId="4" fontId="12" fillId="3" borderId="16" xfId="0" applyNumberFormat="1" applyFont="1" applyFill="1" applyBorder="1" applyAlignment="1">
      <alignment horizontal="center" vertical="center" wrapText="1"/>
    </xf>
    <xf numFmtId="4" fontId="12" fillId="3" borderId="12" xfId="0" applyNumberFormat="1" applyFont="1" applyFill="1" applyBorder="1" applyAlignment="1">
      <alignment horizontal="center" vertical="center" wrapText="1"/>
    </xf>
    <xf numFmtId="0" fontId="9" fillId="3" borderId="98" xfId="0" applyFont="1" applyFill="1" applyBorder="1" applyAlignment="1">
      <alignment horizontal="left" vertical="top" wrapText="1"/>
    </xf>
    <xf numFmtId="0" fontId="9" fillId="3" borderId="99" xfId="0" applyFont="1" applyFill="1" applyBorder="1" applyAlignment="1">
      <alignment horizontal="left" vertical="top" wrapText="1"/>
    </xf>
    <xf numFmtId="0" fontId="4" fillId="3" borderId="100" xfId="0" applyFont="1" applyFill="1" applyBorder="1" applyAlignment="1">
      <alignment horizontal="justify" vertical="top"/>
    </xf>
    <xf numFmtId="0" fontId="4" fillId="3" borderId="101" xfId="0" applyFont="1" applyFill="1" applyBorder="1" applyAlignment="1">
      <alignment horizontal="justify" vertical="top"/>
    </xf>
    <xf numFmtId="0" fontId="4" fillId="3" borderId="102" xfId="0" applyFont="1" applyFill="1" applyBorder="1" applyAlignment="1">
      <alignment horizontal="justify" vertical="top"/>
    </xf>
    <xf numFmtId="0" fontId="4" fillId="3" borderId="47" xfId="0" applyFont="1" applyFill="1" applyBorder="1" applyAlignment="1">
      <alignment horizontal="justify" vertical="top"/>
    </xf>
    <xf numFmtId="0" fontId="4" fillId="3" borderId="100" xfId="0" applyFont="1" applyFill="1" applyBorder="1" applyAlignment="1">
      <alignment horizontal="left" vertical="center" wrapText="1"/>
    </xf>
    <xf numFmtId="0" fontId="4" fillId="3" borderId="101" xfId="0" applyFont="1" applyFill="1" applyBorder="1" applyAlignment="1">
      <alignment horizontal="left" vertical="center" wrapText="1"/>
    </xf>
    <xf numFmtId="0" fontId="4" fillId="3" borderId="102"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11" fillId="3" borderId="65" xfId="0" applyFont="1" applyFill="1" applyBorder="1" applyAlignment="1">
      <alignment horizontal="center" vertical="center"/>
    </xf>
    <xf numFmtId="0" fontId="11" fillId="3" borderId="46" xfId="0" applyFont="1" applyFill="1" applyBorder="1" applyAlignment="1">
      <alignment horizontal="center" vertical="center"/>
    </xf>
    <xf numFmtId="3" fontId="12" fillId="3" borderId="104" xfId="0" applyNumberFormat="1" applyFont="1" applyFill="1" applyBorder="1" applyAlignment="1">
      <alignment horizontal="center" vertical="center" wrapText="1"/>
    </xf>
    <xf numFmtId="3" fontId="12" fillId="3" borderId="105" xfId="0" applyNumberFormat="1" applyFont="1" applyFill="1" applyBorder="1" applyAlignment="1">
      <alignment horizontal="center" vertical="center" wrapText="1"/>
    </xf>
    <xf numFmtId="0" fontId="9" fillId="3" borderId="80" xfId="0" applyFont="1" applyFill="1" applyBorder="1" applyAlignment="1">
      <alignment horizontal="left" vertical="top" wrapText="1"/>
    </xf>
    <xf numFmtId="0" fontId="9" fillId="3" borderId="81" xfId="0" applyFont="1" applyFill="1" applyBorder="1" applyAlignment="1">
      <alignment horizontal="left" vertical="top" wrapText="1"/>
    </xf>
    <xf numFmtId="0" fontId="9" fillId="3" borderId="88" xfId="0" applyFont="1" applyFill="1" applyBorder="1" applyAlignment="1">
      <alignment horizontal="left" vertical="top" wrapText="1"/>
    </xf>
    <xf numFmtId="0" fontId="9" fillId="3" borderId="89" xfId="0" applyFont="1" applyFill="1" applyBorder="1" applyAlignment="1">
      <alignment horizontal="left" vertical="top" wrapText="1"/>
    </xf>
    <xf numFmtId="0" fontId="5" fillId="2" borderId="8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80" xfId="0" applyFont="1" applyFill="1" applyBorder="1" applyAlignment="1">
      <alignment horizontal="center" vertical="center" wrapText="1"/>
    </xf>
    <xf numFmtId="0" fontId="5" fillId="2" borderId="85" xfId="0" applyFont="1" applyFill="1" applyBorder="1" applyAlignment="1">
      <alignment horizontal="center" vertical="center" wrapText="1"/>
    </xf>
    <xf numFmtId="0" fontId="5" fillId="2" borderId="86" xfId="0" applyFont="1" applyFill="1" applyBorder="1" applyAlignment="1">
      <alignment horizontal="center" vertical="center" wrapText="1"/>
    </xf>
    <xf numFmtId="0" fontId="5" fillId="2" borderId="90"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2" borderId="92" xfId="0" applyFont="1" applyFill="1" applyBorder="1" applyAlignment="1">
      <alignment horizontal="center" vertical="center" wrapText="1"/>
    </xf>
    <xf numFmtId="3" fontId="9" fillId="3" borderId="93" xfId="0" applyNumberFormat="1" applyFont="1" applyFill="1" applyBorder="1" applyAlignment="1">
      <alignment horizontal="justify" vertical="top" wrapText="1"/>
    </xf>
    <xf numFmtId="3" fontId="9" fillId="3" borderId="84" xfId="0" applyNumberFormat="1" applyFont="1" applyFill="1" applyBorder="1" applyAlignment="1">
      <alignment horizontal="justify" vertical="top" wrapText="1"/>
    </xf>
    <xf numFmtId="49" fontId="9" fillId="3" borderId="94" xfId="0" applyNumberFormat="1" applyFont="1" applyFill="1" applyBorder="1" applyAlignment="1">
      <alignment horizontal="left" vertical="center" wrapText="1"/>
    </xf>
    <xf numFmtId="49" fontId="9" fillId="3" borderId="26" xfId="0" applyNumberFormat="1" applyFont="1" applyFill="1" applyBorder="1" applyAlignment="1">
      <alignment horizontal="left" vertical="center" wrapText="1"/>
    </xf>
    <xf numFmtId="49" fontId="9" fillId="3" borderId="27" xfId="0" applyNumberFormat="1" applyFont="1" applyFill="1" applyBorder="1" applyAlignment="1">
      <alignment horizontal="left" vertical="center" wrapText="1"/>
    </xf>
    <xf numFmtId="0" fontId="37" fillId="2" borderId="14" xfId="0" applyFont="1" applyFill="1" applyBorder="1" applyAlignment="1">
      <alignment horizontal="center" vertical="center" wrapText="1"/>
    </xf>
    <xf numFmtId="0" fontId="37" fillId="2" borderId="15" xfId="0" applyFont="1" applyFill="1" applyBorder="1" applyAlignment="1">
      <alignment horizontal="center" vertical="center" wrapText="1"/>
    </xf>
    <xf numFmtId="0" fontId="37" fillId="2" borderId="95" xfId="0" applyFont="1" applyFill="1" applyBorder="1" applyAlignment="1">
      <alignment horizontal="center" vertical="center" wrapText="1"/>
    </xf>
    <xf numFmtId="0" fontId="37" fillId="2" borderId="89" xfId="0" applyFont="1" applyFill="1" applyBorder="1" applyAlignment="1">
      <alignment horizontal="center" vertical="center" wrapText="1"/>
    </xf>
    <xf numFmtId="3" fontId="37" fillId="2" borderId="16" xfId="0" applyNumberFormat="1" applyFont="1" applyFill="1" applyBorder="1" applyAlignment="1">
      <alignment horizontal="center" vertical="center" wrapText="1"/>
    </xf>
    <xf numFmtId="3" fontId="37" fillId="2" borderId="96" xfId="0" applyNumberFormat="1" applyFont="1" applyFill="1" applyBorder="1" applyAlignment="1">
      <alignment horizontal="center" vertical="center" wrapText="1"/>
    </xf>
    <xf numFmtId="3" fontId="37" fillId="2" borderId="69" xfId="0" applyNumberFormat="1" applyFont="1" applyFill="1" applyBorder="1" applyAlignment="1">
      <alignment horizontal="center" vertical="center" wrapText="1"/>
    </xf>
    <xf numFmtId="3" fontId="37" fillId="2" borderId="70" xfId="0" applyNumberFormat="1" applyFont="1" applyFill="1" applyBorder="1" applyAlignment="1">
      <alignment horizontal="center" vertical="center" wrapText="1"/>
    </xf>
    <xf numFmtId="3" fontId="37" fillId="2" borderId="18" xfId="0" applyNumberFormat="1" applyFont="1" applyFill="1" applyBorder="1" applyAlignment="1">
      <alignment horizontal="center" vertical="center" wrapText="1"/>
    </xf>
    <xf numFmtId="0" fontId="37" fillId="2" borderId="16" xfId="0" applyFont="1" applyFill="1" applyBorder="1" applyAlignment="1">
      <alignment horizontal="center" vertical="center" wrapText="1"/>
    </xf>
    <xf numFmtId="0" fontId="37" fillId="2" borderId="96" xfId="0" applyFont="1" applyFill="1" applyBorder="1" applyAlignment="1">
      <alignment horizontal="center" vertical="center" wrapText="1"/>
    </xf>
    <xf numFmtId="3" fontId="37" fillId="2" borderId="71" xfId="0" applyNumberFormat="1" applyFont="1" applyFill="1" applyBorder="1" applyAlignment="1">
      <alignment horizontal="center" vertical="center" wrapText="1"/>
    </xf>
    <xf numFmtId="0" fontId="4" fillId="0" borderId="80" xfId="0" applyFont="1" applyFill="1" applyBorder="1" applyAlignment="1">
      <alignment horizontal="justify" vertical="top"/>
    </xf>
    <xf numFmtId="0" fontId="4" fillId="0" borderId="81" xfId="0" applyFont="1" applyFill="1" applyBorder="1" applyAlignment="1">
      <alignment horizontal="justify" vertical="top"/>
    </xf>
    <xf numFmtId="0" fontId="4" fillId="0" borderId="88" xfId="0" applyFont="1" applyFill="1" applyBorder="1" applyAlignment="1">
      <alignment horizontal="justify" vertical="top"/>
    </xf>
    <xf numFmtId="0" fontId="4" fillId="0" borderId="89" xfId="0" applyFont="1" applyFill="1" applyBorder="1" applyAlignment="1">
      <alignment horizontal="justify" vertical="top"/>
    </xf>
    <xf numFmtId="4" fontId="11" fillId="0" borderId="82" xfId="0" applyNumberFormat="1" applyFont="1" applyFill="1" applyBorder="1" applyAlignment="1">
      <alignment horizontal="center" vertical="center" wrapText="1"/>
    </xf>
    <xf numFmtId="0" fontId="11" fillId="0" borderId="88" xfId="0" applyFont="1" applyFill="1" applyBorder="1" applyAlignment="1">
      <alignment horizontal="center" vertical="center" wrapText="1"/>
    </xf>
    <xf numFmtId="0" fontId="4" fillId="0" borderId="97" xfId="0" applyFont="1" applyFill="1" applyBorder="1" applyAlignment="1">
      <alignment horizontal="justify" vertical="top"/>
    </xf>
    <xf numFmtId="0" fontId="4" fillId="0" borderId="21" xfId="0" applyFont="1" applyFill="1" applyBorder="1" applyAlignment="1">
      <alignment horizontal="justify" vertical="top"/>
    </xf>
    <xf numFmtId="0" fontId="11" fillId="0" borderId="1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4" fillId="3" borderId="80" xfId="0" applyFont="1" applyFill="1" applyBorder="1" applyAlignment="1">
      <alignment horizontal="justify" vertical="top"/>
    </xf>
    <xf numFmtId="0" fontId="4" fillId="3" borderId="81" xfId="0" applyFont="1" applyFill="1" applyBorder="1" applyAlignment="1">
      <alignment horizontal="justify" vertical="top"/>
    </xf>
    <xf numFmtId="0" fontId="4" fillId="0" borderId="17" xfId="0" applyFont="1" applyFill="1" applyBorder="1" applyAlignment="1">
      <alignment horizontal="justify" vertical="top" wrapText="1"/>
    </xf>
    <xf numFmtId="0" fontId="4" fillId="0" borderId="18" xfId="0" applyFont="1" applyFill="1" applyBorder="1" applyAlignment="1">
      <alignment horizontal="justify" vertical="top" wrapText="1"/>
    </xf>
    <xf numFmtId="0" fontId="4" fillId="0" borderId="75" xfId="0" applyFont="1" applyFill="1" applyBorder="1" applyAlignment="1">
      <alignment horizontal="justify" vertical="top" wrapText="1"/>
    </xf>
    <xf numFmtId="0" fontId="4" fillId="0" borderId="76" xfId="0" applyFont="1" applyFill="1" applyBorder="1" applyAlignment="1">
      <alignment horizontal="justify" vertical="top" wrapText="1"/>
    </xf>
    <xf numFmtId="0" fontId="7" fillId="0" borderId="1" xfId="0" applyFont="1" applyFill="1" applyBorder="1" applyAlignment="1">
      <alignment horizontal="left" vertical="center"/>
    </xf>
    <xf numFmtId="0" fontId="5" fillId="2" borderId="79" xfId="0" applyFont="1" applyFill="1" applyBorder="1" applyAlignment="1">
      <alignment horizontal="center" vertical="center" wrapText="1"/>
    </xf>
    <xf numFmtId="0" fontId="5" fillId="2" borderId="87" xfId="0" applyFont="1" applyFill="1" applyBorder="1" applyAlignment="1">
      <alignment horizontal="center" vertical="center" wrapText="1"/>
    </xf>
    <xf numFmtId="0" fontId="5" fillId="2" borderId="81" xfId="0" applyFont="1" applyFill="1" applyBorder="1" applyAlignment="1">
      <alignment horizontal="center" vertical="center" wrapText="1"/>
    </xf>
    <xf numFmtId="0" fontId="5" fillId="2" borderId="88" xfId="0" applyFont="1" applyFill="1" applyBorder="1" applyAlignment="1">
      <alignment horizontal="center" vertical="center" wrapText="1"/>
    </xf>
    <xf numFmtId="0" fontId="5" fillId="2" borderId="89" xfId="0" applyFont="1" applyFill="1" applyBorder="1" applyAlignment="1">
      <alignment horizontal="center" vertical="center" wrapText="1"/>
    </xf>
    <xf numFmtId="3" fontId="5" fillId="2" borderId="82" xfId="0" applyNumberFormat="1" applyFont="1" applyFill="1" applyBorder="1" applyAlignment="1">
      <alignment horizontal="center" vertical="center" wrapText="1"/>
    </xf>
    <xf numFmtId="3" fontId="5" fillId="2" borderId="12" xfId="0" applyNumberFormat="1" applyFont="1" applyFill="1" applyBorder="1" applyAlignment="1">
      <alignment horizontal="center" vertical="center" wrapText="1"/>
    </xf>
    <xf numFmtId="3" fontId="5" fillId="2" borderId="83" xfId="0" applyNumberFormat="1" applyFont="1" applyFill="1" applyBorder="1" applyAlignment="1">
      <alignment horizontal="center" vertical="center" wrapText="1"/>
    </xf>
    <xf numFmtId="3" fontId="5" fillId="2" borderId="29" xfId="0" applyNumberFormat="1" applyFont="1" applyFill="1" applyBorder="1" applyAlignment="1">
      <alignment horizontal="center" vertical="center" wrapText="1"/>
    </xf>
    <xf numFmtId="3" fontId="5" fillId="2" borderId="84" xfId="0" applyNumberFormat="1" applyFont="1" applyFill="1" applyBorder="1" applyAlignment="1">
      <alignment horizontal="center" vertical="center" wrapText="1"/>
    </xf>
    <xf numFmtId="0" fontId="4" fillId="0" borderId="14"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4" fillId="0" borderId="72" xfId="0" applyFont="1" applyFill="1" applyBorder="1" applyAlignment="1">
      <alignment horizontal="justify" vertical="center" wrapText="1"/>
    </xf>
    <xf numFmtId="0" fontId="4" fillId="0" borderId="73" xfId="0" applyFont="1" applyFill="1" applyBorder="1" applyAlignment="1">
      <alignment horizontal="justify" vertical="center" wrapText="1"/>
    </xf>
    <xf numFmtId="4" fontId="12" fillId="0" borderId="16" xfId="0" applyNumberFormat="1" applyFont="1" applyFill="1" applyBorder="1" applyAlignment="1">
      <alignment horizontal="center" vertical="center" wrapText="1"/>
    </xf>
    <xf numFmtId="4" fontId="12" fillId="0" borderId="12" xfId="0" applyNumberFormat="1" applyFont="1" applyFill="1" applyBorder="1" applyAlignment="1">
      <alignment horizontal="center" vertical="center" wrapText="1"/>
    </xf>
    <xf numFmtId="0" fontId="4" fillId="0" borderId="17"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9" fillId="0" borderId="17" xfId="0" applyFont="1" applyFill="1" applyBorder="1" applyAlignment="1">
      <alignment horizontal="left" vertical="justify" wrapText="1"/>
    </xf>
    <xf numFmtId="0" fontId="9" fillId="0" borderId="18" xfId="0" applyFont="1" applyFill="1" applyBorder="1" applyAlignment="1">
      <alignment horizontal="left" vertical="justify" wrapText="1"/>
    </xf>
    <xf numFmtId="0" fontId="9" fillId="0" borderId="14" xfId="0" applyFont="1" applyFill="1" applyBorder="1" applyAlignment="1">
      <alignment horizontal="justify" vertical="top" wrapText="1"/>
    </xf>
    <xf numFmtId="0" fontId="9" fillId="0" borderId="15" xfId="0" applyFont="1" applyFill="1" applyBorder="1" applyAlignment="1">
      <alignment horizontal="justify" vertical="top" wrapText="1"/>
    </xf>
    <xf numFmtId="0" fontId="9" fillId="0" borderId="72" xfId="0" applyFont="1" applyFill="1" applyBorder="1" applyAlignment="1">
      <alignment horizontal="justify" vertical="top" wrapText="1"/>
    </xf>
    <xf numFmtId="0" fontId="9" fillId="0" borderId="73" xfId="0" applyFont="1" applyFill="1" applyBorder="1" applyAlignment="1">
      <alignment horizontal="justify" vertical="top" wrapText="1"/>
    </xf>
    <xf numFmtId="0" fontId="9" fillId="0" borderId="14" xfId="0" applyFont="1" applyFill="1" applyBorder="1" applyAlignment="1">
      <alignment horizontal="justify" vertical="center" wrapText="1"/>
    </xf>
    <xf numFmtId="0" fontId="9" fillId="0" borderId="15" xfId="0" applyFont="1" applyFill="1" applyBorder="1" applyAlignment="1">
      <alignment horizontal="justify" vertical="center" wrapText="1"/>
    </xf>
    <xf numFmtId="0" fontId="9" fillId="0" borderId="72" xfId="0" applyFont="1" applyFill="1" applyBorder="1" applyAlignment="1">
      <alignment horizontal="justify" vertical="center" wrapText="1"/>
    </xf>
    <xf numFmtId="0" fontId="9" fillId="0" borderId="73" xfId="0" applyFont="1" applyFill="1" applyBorder="1" applyAlignment="1">
      <alignment horizontal="justify" vertical="center" wrapText="1"/>
    </xf>
    <xf numFmtId="0" fontId="4" fillId="0" borderId="72" xfId="0" applyFont="1" applyFill="1" applyBorder="1" applyAlignment="1">
      <alignment horizontal="justify" vertical="top" wrapText="1"/>
    </xf>
    <xf numFmtId="0" fontId="4" fillId="0" borderId="73" xfId="0" applyFont="1" applyFill="1" applyBorder="1" applyAlignment="1">
      <alignment horizontal="justify"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3" fontId="5" fillId="2" borderId="6" xfId="0" applyNumberFormat="1" applyFont="1" applyFill="1" applyBorder="1" applyAlignment="1">
      <alignment horizontal="center" vertical="center" wrapText="1"/>
    </xf>
    <xf numFmtId="3" fontId="5" fillId="2" borderId="69" xfId="0" applyNumberFormat="1" applyFont="1" applyFill="1" applyBorder="1" applyAlignment="1">
      <alignment horizontal="center" vertical="center" wrapText="1"/>
    </xf>
    <xf numFmtId="3" fontId="5" fillId="2" borderId="70" xfId="0" applyNumberFormat="1" applyFont="1" applyFill="1" applyBorder="1" applyAlignment="1">
      <alignment horizontal="center" vertical="center" wrapText="1"/>
    </xf>
    <xf numFmtId="3" fontId="5" fillId="2" borderId="18" xfId="0" applyNumberFormat="1" applyFont="1" applyFill="1" applyBorder="1" applyAlignment="1">
      <alignment horizontal="center" vertical="center" wrapText="1"/>
    </xf>
    <xf numFmtId="4" fontId="12" fillId="0" borderId="19" xfId="0" applyNumberFormat="1" applyFont="1" applyFill="1" applyBorder="1" applyAlignment="1">
      <alignment horizontal="center" vertical="center" wrapText="1"/>
    </xf>
    <xf numFmtId="0" fontId="5" fillId="2" borderId="16" xfId="0" applyFont="1" applyFill="1" applyBorder="1" applyAlignment="1">
      <alignment horizontal="center" vertical="center" wrapText="1"/>
    </xf>
    <xf numFmtId="3" fontId="5" fillId="2" borderId="71" xfId="0" applyNumberFormat="1" applyFont="1" applyFill="1" applyBorder="1" applyAlignment="1">
      <alignment horizontal="center" vertical="center" wrapText="1"/>
    </xf>
    <xf numFmtId="3" fontId="5" fillId="2" borderId="3"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3" fontId="9" fillId="3" borderId="9" xfId="0" applyNumberFormat="1" applyFont="1" applyFill="1" applyBorder="1" applyAlignment="1">
      <alignment horizontal="center" vertical="center" wrapText="1"/>
    </xf>
    <xf numFmtId="49" fontId="35" fillId="3" borderId="9" xfId="0" applyNumberFormat="1" applyFont="1" applyFill="1" applyBorder="1" applyAlignment="1">
      <alignment horizontal="left" vertical="center" wrapText="1"/>
    </xf>
    <xf numFmtId="49" fontId="35" fillId="3" borderId="10" xfId="0" applyNumberFormat="1" applyFont="1" applyFill="1" applyBorder="1" applyAlignment="1">
      <alignment horizontal="left" vertical="center" wrapText="1"/>
    </xf>
    <xf numFmtId="0" fontId="36" fillId="0" borderId="1" xfId="0" applyFont="1" applyFill="1" applyBorder="1" applyAlignment="1">
      <alignment horizontal="center" vertical="center"/>
    </xf>
    <xf numFmtId="0" fontId="28" fillId="0" borderId="0" xfId="0" applyFont="1" applyFill="1" applyAlignment="1">
      <alignment horizontal="left" vertical="center" wrapText="1"/>
    </xf>
    <xf numFmtId="0" fontId="5" fillId="2" borderId="2" xfId="0" applyFont="1" applyFill="1" applyBorder="1" applyAlignment="1">
      <alignment horizontal="center" vertical="center" wrapText="1"/>
    </xf>
    <xf numFmtId="4" fontId="5" fillId="2" borderId="3" xfId="0" applyNumberFormat="1" applyFont="1" applyFill="1" applyBorder="1" applyAlignment="1">
      <alignment horizontal="center" vertical="center" wrapText="1"/>
    </xf>
    <xf numFmtId="4" fontId="5" fillId="2" borderId="6" xfId="0" applyNumberFormat="1" applyFont="1" applyFill="1" applyBorder="1" applyAlignment="1">
      <alignment horizontal="center" vertical="center" wrapText="1"/>
    </xf>
    <xf numFmtId="4" fontId="0" fillId="0" borderId="49" xfId="0" applyNumberFormat="1" applyFont="1" applyBorder="1" applyAlignment="1">
      <alignment horizontal="center" vertical="center"/>
    </xf>
    <xf numFmtId="4" fontId="0" fillId="0" borderId="53" xfId="0" applyNumberFormat="1" applyFont="1" applyBorder="1" applyAlignment="1">
      <alignment horizontal="center" vertical="center"/>
    </xf>
    <xf numFmtId="0" fontId="0" fillId="0" borderId="49" xfId="0" applyFont="1" applyBorder="1" applyAlignment="1">
      <alignment horizontal="center"/>
    </xf>
    <xf numFmtId="0" fontId="0" fillId="0" borderId="50" xfId="0" applyFont="1" applyBorder="1" applyAlignment="1">
      <alignment horizontal="center"/>
    </xf>
    <xf numFmtId="0" fontId="0" fillId="0" borderId="53" xfId="0" applyFont="1" applyBorder="1" applyAlignment="1">
      <alignment horizontal="center"/>
    </xf>
    <xf numFmtId="0" fontId="5" fillId="7" borderId="141" xfId="0" applyFont="1" applyFill="1" applyBorder="1" applyAlignment="1">
      <alignment horizontal="center"/>
    </xf>
    <xf numFmtId="0" fontId="5" fillId="7" borderId="128" xfId="0" applyFont="1" applyFill="1" applyBorder="1" applyAlignment="1">
      <alignment horizontal="center"/>
    </xf>
    <xf numFmtId="0" fontId="5" fillId="7" borderId="142" xfId="0" applyFont="1" applyFill="1" applyBorder="1" applyAlignment="1">
      <alignment horizontal="center"/>
    </xf>
    <xf numFmtId="0" fontId="5" fillId="7" borderId="143" xfId="0" applyFont="1" applyFill="1" applyBorder="1" applyAlignment="1">
      <alignment horizontal="center"/>
    </xf>
    <xf numFmtId="0" fontId="5" fillId="7" borderId="107" xfId="0" applyFont="1" applyFill="1" applyBorder="1" applyAlignment="1">
      <alignment horizontal="center" vertical="top"/>
    </xf>
    <xf numFmtId="0" fontId="5" fillId="7" borderId="108" xfId="0" applyFont="1" applyFill="1" applyBorder="1" applyAlignment="1">
      <alignment horizontal="center" vertical="top"/>
    </xf>
    <xf numFmtId="0" fontId="5" fillId="7" borderId="109" xfId="0" applyFont="1" applyFill="1" applyBorder="1" applyAlignment="1">
      <alignment horizontal="center" vertical="top"/>
    </xf>
    <xf numFmtId="0" fontId="5" fillId="7" borderId="56" xfId="0" applyFont="1" applyFill="1" applyBorder="1" applyAlignment="1">
      <alignment horizontal="center" wrapText="1"/>
    </xf>
    <xf numFmtId="0" fontId="5" fillId="7" borderId="114" xfId="0" applyFont="1" applyFill="1" applyBorder="1" applyAlignment="1">
      <alignment horizontal="center" wrapText="1"/>
    </xf>
    <xf numFmtId="0" fontId="24" fillId="7" borderId="107" xfId="0" applyFont="1" applyFill="1" applyBorder="1" applyAlignment="1">
      <alignment horizontal="center" vertical="top"/>
    </xf>
    <xf numFmtId="0" fontId="24" fillId="7" borderId="108" xfId="0" applyFont="1" applyFill="1" applyBorder="1" applyAlignment="1">
      <alignment horizontal="center" vertical="top"/>
    </xf>
    <xf numFmtId="0" fontId="24" fillId="7" borderId="108" xfId="0" applyFont="1" applyFill="1" applyBorder="1" applyAlignment="1"/>
    <xf numFmtId="0" fontId="24" fillId="7" borderId="109" xfId="0" applyFont="1" applyFill="1" applyBorder="1" applyAlignment="1"/>
    <xf numFmtId="4" fontId="4" fillId="0" borderId="122" xfId="0" applyNumberFormat="1" applyFont="1" applyBorder="1" applyAlignment="1">
      <alignment horizontal="center" vertical="center"/>
    </xf>
    <xf numFmtId="4" fontId="4" fillId="0" borderId="111" xfId="0" applyNumberFormat="1" applyFont="1" applyBorder="1" applyAlignment="1">
      <alignment horizontal="center" vertical="center"/>
    </xf>
    <xf numFmtId="0" fontId="9" fillId="3" borderId="111" xfId="0" applyFont="1" applyFill="1" applyBorder="1" applyAlignment="1">
      <alignment horizontal="left" vertical="center" wrapText="1"/>
    </xf>
    <xf numFmtId="0" fontId="9" fillId="3" borderId="46" xfId="0" applyFont="1" applyFill="1" applyBorder="1" applyAlignment="1">
      <alignment horizontal="left" vertical="center" wrapText="1"/>
    </xf>
    <xf numFmtId="0" fontId="3" fillId="7" borderId="65" xfId="0" applyFont="1" applyFill="1" applyBorder="1" applyAlignment="1">
      <alignment horizontal="center"/>
    </xf>
    <xf numFmtId="0" fontId="3" fillId="7" borderId="46" xfId="0" applyFont="1" applyFill="1" applyBorder="1" applyAlignment="1">
      <alignment horizontal="center"/>
    </xf>
    <xf numFmtId="0" fontId="3" fillId="7" borderId="65" xfId="0" applyFont="1" applyFill="1" applyBorder="1" applyAlignment="1"/>
    <xf numFmtId="0" fontId="3" fillId="7" borderId="46" xfId="0" applyFont="1" applyFill="1" applyBorder="1" applyAlignment="1"/>
    <xf numFmtId="0" fontId="47" fillId="7" borderId="102" xfId="0" applyFont="1" applyFill="1" applyBorder="1" applyAlignment="1">
      <alignment horizontal="center" vertical="top"/>
    </xf>
    <xf numFmtId="0" fontId="47" fillId="7" borderId="48" xfId="0" applyFont="1" applyFill="1" applyBorder="1" applyAlignment="1">
      <alignment horizontal="center" vertical="top"/>
    </xf>
    <xf numFmtId="0" fontId="47" fillId="7" borderId="47" xfId="0" applyFont="1" applyFill="1" applyBorder="1" applyAlignment="1">
      <alignment horizontal="center" vertical="top"/>
    </xf>
    <xf numFmtId="0" fontId="47" fillId="7" borderId="112" xfId="0" applyFont="1" applyFill="1" applyBorder="1" applyAlignment="1">
      <alignment horizontal="center" wrapText="1"/>
    </xf>
    <xf numFmtId="0" fontId="47" fillId="7" borderId="116" xfId="0" applyFont="1" applyFill="1" applyBorder="1" applyAlignment="1">
      <alignment horizontal="center" wrapText="1"/>
    </xf>
    <xf numFmtId="0" fontId="47" fillId="7" borderId="102" xfId="0" applyFont="1" applyFill="1" applyBorder="1" applyAlignment="1">
      <alignment horizontal="center" wrapText="1"/>
    </xf>
    <xf numFmtId="0" fontId="47" fillId="7" borderId="47" xfId="0" applyFont="1" applyFill="1" applyBorder="1" applyAlignment="1">
      <alignment horizontal="center" wrapText="1"/>
    </xf>
    <xf numFmtId="0" fontId="20" fillId="7" borderId="112" xfId="0" applyFont="1" applyFill="1" applyBorder="1" applyAlignment="1">
      <alignment horizontal="center" vertical="center"/>
    </xf>
    <xf numFmtId="0" fontId="20" fillId="7" borderId="0" xfId="0" applyFont="1" applyFill="1" applyBorder="1" applyAlignment="1">
      <alignment horizontal="center" vertical="center"/>
    </xf>
    <xf numFmtId="0" fontId="20" fillId="7" borderId="134" xfId="0" applyFont="1" applyFill="1" applyBorder="1" applyAlignment="1">
      <alignment horizontal="center" vertical="center"/>
    </xf>
    <xf numFmtId="0" fontId="20" fillId="7" borderId="102" xfId="0" applyFont="1" applyFill="1" applyBorder="1" applyAlignment="1">
      <alignment horizontal="center" vertical="center"/>
    </xf>
    <xf numFmtId="0" fontId="20" fillId="7" borderId="48" xfId="0" applyFont="1" applyFill="1" applyBorder="1" applyAlignment="1">
      <alignment horizontal="center" vertical="center"/>
    </xf>
    <xf numFmtId="0" fontId="20" fillId="7" borderId="135" xfId="0" applyFont="1" applyFill="1" applyBorder="1" applyAlignment="1">
      <alignment horizontal="center" vertical="center"/>
    </xf>
    <xf numFmtId="4" fontId="9" fillId="12" borderId="110" xfId="0" applyNumberFormat="1" applyFont="1" applyFill="1" applyBorder="1" applyAlignment="1">
      <alignment horizontal="center" vertical="center" wrapText="1"/>
    </xf>
    <xf numFmtId="4" fontId="9" fillId="12" borderId="136" xfId="0" applyNumberFormat="1" applyFont="1" applyFill="1" applyBorder="1" applyAlignment="1">
      <alignment horizontal="center" vertical="center" wrapText="1"/>
    </xf>
    <xf numFmtId="0" fontId="27" fillId="7" borderId="111" xfId="0" applyFont="1" applyFill="1" applyBorder="1" applyAlignment="1"/>
    <xf numFmtId="0" fontId="27" fillId="7" borderId="46" xfId="0" applyFont="1" applyFill="1" applyBorder="1" applyAlignment="1"/>
    <xf numFmtId="0" fontId="3" fillId="7" borderId="100" xfId="0" applyFont="1" applyFill="1" applyBorder="1" applyAlignment="1"/>
    <xf numFmtId="0" fontId="3" fillId="7" borderId="102" xfId="0" applyFont="1" applyFill="1" applyBorder="1" applyAlignment="1"/>
    <xf numFmtId="0" fontId="5" fillId="7" borderId="110" xfId="0" applyFont="1" applyFill="1" applyBorder="1" applyAlignment="1">
      <alignment horizontal="center" vertical="top"/>
    </xf>
    <xf numFmtId="0" fontId="5" fillId="7" borderId="50" xfId="0" applyFont="1" applyFill="1" applyBorder="1" applyAlignment="1">
      <alignment horizontal="center" vertical="top"/>
    </xf>
    <xf numFmtId="0" fontId="5" fillId="7" borderId="136" xfId="0" applyFont="1" applyFill="1" applyBorder="1" applyAlignment="1">
      <alignment horizontal="center" vertical="top"/>
    </xf>
    <xf numFmtId="0" fontId="5" fillId="7" borderId="50" xfId="0" applyFont="1" applyFill="1" applyBorder="1" applyAlignment="1">
      <alignment horizontal="center" vertical="center" wrapText="1"/>
    </xf>
    <xf numFmtId="0" fontId="5" fillId="7" borderId="53" xfId="0" applyFont="1" applyFill="1" applyBorder="1" applyAlignment="1">
      <alignment horizontal="center" vertical="center" wrapText="1"/>
    </xf>
    <xf numFmtId="0" fontId="5" fillId="7" borderId="49" xfId="0" applyFont="1" applyFill="1" applyBorder="1" applyAlignment="1">
      <alignment horizontal="center"/>
    </xf>
    <xf numFmtId="0" fontId="5" fillId="7" borderId="50" xfId="0" applyFont="1" applyFill="1" applyBorder="1" applyAlignment="1">
      <alignment horizontal="center"/>
    </xf>
    <xf numFmtId="0" fontId="5" fillId="7" borderId="53" xfId="0" applyFont="1" applyFill="1" applyBorder="1" applyAlignment="1">
      <alignment horizontal="center"/>
    </xf>
    <xf numFmtId="0" fontId="3" fillId="7" borderId="111" xfId="0" applyFont="1" applyFill="1" applyBorder="1" applyAlignment="1">
      <alignment horizontal="left"/>
    </xf>
    <xf numFmtId="0" fontId="3" fillId="7" borderId="139" xfId="0" applyFont="1" applyFill="1" applyBorder="1" applyAlignment="1">
      <alignment horizontal="left"/>
    </xf>
    <xf numFmtId="0" fontId="3" fillId="7" borderId="112" xfId="0" applyFont="1" applyFill="1" applyBorder="1" applyAlignment="1"/>
    <xf numFmtId="0" fontId="3" fillId="7" borderId="120" xfId="0" applyFont="1" applyFill="1" applyBorder="1" applyAlignment="1"/>
    <xf numFmtId="0" fontId="5" fillId="7" borderId="113" xfId="0" applyFont="1" applyFill="1" applyBorder="1" applyAlignment="1">
      <alignment horizontal="center" vertical="top"/>
    </xf>
    <xf numFmtId="0" fontId="5" fillId="7" borderId="114" xfId="0" applyFont="1" applyFill="1" applyBorder="1" applyAlignment="1">
      <alignment horizontal="center" vertical="top"/>
    </xf>
    <xf numFmtId="0" fontId="5" fillId="7" borderId="115" xfId="0" applyFont="1" applyFill="1" applyBorder="1" applyAlignment="1">
      <alignment horizontal="center" vertical="top"/>
    </xf>
    <xf numFmtId="0" fontId="5" fillId="7" borderId="0" xfId="0" applyFont="1" applyFill="1" applyBorder="1" applyAlignment="1">
      <alignment horizontal="center" wrapText="1"/>
    </xf>
    <xf numFmtId="0" fontId="24" fillId="7" borderId="113" xfId="0" applyFont="1" applyFill="1" applyBorder="1" applyAlignment="1">
      <alignment horizontal="center" vertical="top"/>
    </xf>
    <xf numFmtId="0" fontId="9" fillId="0" borderId="49" xfId="5" applyFont="1" applyBorder="1" applyAlignment="1">
      <alignment horizontal="left" vertical="top" wrapText="1"/>
    </xf>
    <xf numFmtId="0" fontId="9" fillId="0" borderId="31" xfId="5" applyFont="1" applyBorder="1" applyAlignment="1">
      <alignment horizontal="left" vertical="top" wrapText="1"/>
    </xf>
    <xf numFmtId="0" fontId="27" fillId="7" borderId="111" xfId="0" applyFont="1" applyFill="1" applyBorder="1" applyAlignment="1">
      <alignment horizontal="left"/>
    </xf>
    <xf numFmtId="0" fontId="27" fillId="7" borderId="46" xfId="0" applyFont="1" applyFill="1" applyBorder="1" applyAlignment="1">
      <alignment horizontal="left"/>
    </xf>
    <xf numFmtId="0" fontId="27" fillId="7" borderId="112" xfId="0" applyFont="1" applyFill="1" applyBorder="1" applyAlignment="1"/>
    <xf numFmtId="0" fontId="27" fillId="7" borderId="102" xfId="0" applyFont="1" applyFill="1" applyBorder="1" applyAlignment="1"/>
    <xf numFmtId="0" fontId="5" fillId="7" borderId="114" xfId="0" applyFont="1" applyFill="1" applyBorder="1" applyAlignment="1"/>
    <xf numFmtId="0" fontId="5" fillId="7" borderId="115" xfId="0" applyFont="1" applyFill="1" applyBorder="1" applyAlignment="1"/>
    <xf numFmtId="0" fontId="46" fillId="7" borderId="148" xfId="0" applyFont="1" applyFill="1" applyBorder="1" applyAlignment="1">
      <alignment horizontal="center" vertical="top"/>
    </xf>
    <xf numFmtId="0" fontId="46" fillId="7" borderId="138" xfId="0" applyFont="1" applyFill="1" applyBorder="1" applyAlignment="1">
      <alignment horizontal="center" vertical="top"/>
    </xf>
    <xf numFmtId="0" fontId="46" fillId="7" borderId="149" xfId="0" applyFont="1" applyFill="1" applyBorder="1" applyAlignment="1">
      <alignment horizontal="center" vertical="top"/>
    </xf>
    <xf numFmtId="0" fontId="46" fillId="7" borderId="56" xfId="0" applyFont="1" applyFill="1" applyBorder="1" applyAlignment="1">
      <alignment horizontal="center" vertical="center" wrapText="1"/>
    </xf>
    <xf numFmtId="0" fontId="46" fillId="7" borderId="101" xfId="0" applyFont="1" applyFill="1" applyBorder="1" applyAlignment="1">
      <alignment horizontal="center" vertical="center" wrapText="1"/>
    </xf>
    <xf numFmtId="0" fontId="46" fillId="7" borderId="114" xfId="0" applyFont="1" applyFill="1" applyBorder="1" applyAlignment="1">
      <alignment horizontal="center" vertical="center" wrapText="1"/>
    </xf>
    <xf numFmtId="0" fontId="46" fillId="7" borderId="151" xfId="0" applyFont="1" applyFill="1" applyBorder="1" applyAlignment="1">
      <alignment horizontal="center" vertical="center" wrapText="1"/>
    </xf>
    <xf numFmtId="0" fontId="21" fillId="7" borderId="31" xfId="0" applyFont="1" applyFill="1" applyBorder="1" applyAlignment="1">
      <alignment horizontal="center" vertical="center"/>
    </xf>
    <xf numFmtId="0" fontId="21" fillId="7" borderId="117" xfId="0" applyFont="1" applyFill="1" applyBorder="1" applyAlignment="1">
      <alignment horizontal="center" vertical="center"/>
    </xf>
    <xf numFmtId="0" fontId="21" fillId="7" borderId="152" xfId="0" applyFont="1" applyFill="1" applyBorder="1" applyAlignment="1">
      <alignment horizontal="center" vertical="center"/>
    </xf>
    <xf numFmtId="0" fontId="21" fillId="7" borderId="153" xfId="0" applyFont="1" applyFill="1" applyBorder="1" applyAlignment="1">
      <alignment horizontal="center" vertical="center"/>
    </xf>
    <xf numFmtId="4" fontId="39" fillId="3" borderId="112" xfId="0" applyNumberFormat="1" applyFont="1" applyFill="1" applyBorder="1" applyAlignment="1">
      <alignment horizontal="center" vertical="center"/>
    </xf>
    <xf numFmtId="4" fontId="39" fillId="3" borderId="116" xfId="0" applyNumberFormat="1" applyFont="1" applyFill="1" applyBorder="1" applyAlignment="1">
      <alignment horizontal="center" vertical="center"/>
    </xf>
    <xf numFmtId="0" fontId="38" fillId="3" borderId="112" xfId="0" applyFont="1" applyFill="1" applyBorder="1" applyAlignment="1">
      <alignment horizontal="left" vertical="top"/>
    </xf>
    <xf numFmtId="0" fontId="38" fillId="3" borderId="0" xfId="0" applyFont="1" applyFill="1" applyBorder="1" applyAlignment="1">
      <alignment horizontal="left" vertical="top"/>
    </xf>
    <xf numFmtId="0" fontId="38" fillId="3" borderId="134" xfId="0" applyFont="1" applyFill="1" applyBorder="1" applyAlignment="1">
      <alignment horizontal="left" vertical="top"/>
    </xf>
    <xf numFmtId="0" fontId="5" fillId="7" borderId="0" xfId="0" applyFont="1" applyFill="1" applyBorder="1" applyAlignment="1">
      <alignment horizontal="center" vertical="center" wrapText="1"/>
    </xf>
    <xf numFmtId="0" fontId="5" fillId="7" borderId="114" xfId="0" applyFont="1" applyFill="1" applyBorder="1" applyAlignment="1">
      <alignment horizontal="center" vertical="center" wrapText="1"/>
    </xf>
    <xf numFmtId="0" fontId="3" fillId="7" borderId="111" xfId="0" applyFont="1" applyFill="1" applyBorder="1" applyAlignment="1">
      <alignment horizontal="left" vertical="center"/>
    </xf>
    <xf numFmtId="0" fontId="3" fillId="7" borderId="46" xfId="0" applyFont="1" applyFill="1" applyBorder="1" applyAlignment="1">
      <alignment horizontal="left" vertical="center"/>
    </xf>
    <xf numFmtId="0" fontId="3" fillId="7" borderId="112" xfId="0" applyFont="1" applyFill="1" applyBorder="1" applyAlignment="1">
      <alignment vertical="center"/>
    </xf>
    <xf numFmtId="0" fontId="24" fillId="7" borderId="114" xfId="0" applyFont="1" applyFill="1" applyBorder="1" applyAlignment="1">
      <alignment horizontal="center" vertical="top"/>
    </xf>
    <xf numFmtId="0" fontId="24" fillId="7" borderId="115" xfId="0" applyFont="1" applyFill="1" applyBorder="1" applyAlignment="1">
      <alignment horizontal="center" vertical="top"/>
    </xf>
    <xf numFmtId="0" fontId="20" fillId="7" borderId="31" xfId="0" applyFont="1" applyFill="1" applyBorder="1" applyAlignment="1">
      <alignment horizontal="center" vertical="center"/>
    </xf>
    <xf numFmtId="0" fontId="20" fillId="7" borderId="117" xfId="0" applyFont="1" applyFill="1" applyBorder="1" applyAlignment="1">
      <alignment horizontal="center" vertical="center"/>
    </xf>
    <xf numFmtId="4" fontId="2" fillId="3" borderId="100" xfId="0" applyNumberFormat="1" applyFont="1" applyFill="1" applyBorder="1" applyAlignment="1">
      <alignment horizontal="center" vertical="center"/>
    </xf>
    <xf numFmtId="4" fontId="2" fillId="3" borderId="101" xfId="0" applyNumberFormat="1" applyFont="1" applyFill="1" applyBorder="1" applyAlignment="1">
      <alignment horizontal="center" vertical="center"/>
    </xf>
    <xf numFmtId="0" fontId="38" fillId="3" borderId="100" xfId="0" applyFont="1" applyFill="1" applyBorder="1" applyAlignment="1">
      <alignment horizontal="center" vertical="center"/>
    </xf>
    <xf numFmtId="0" fontId="38" fillId="3" borderId="56" xfId="0" applyFont="1" applyFill="1" applyBorder="1" applyAlignment="1">
      <alignment horizontal="center" vertical="center"/>
    </xf>
    <xf numFmtId="0" fontId="38" fillId="3" borderId="118" xfId="0" applyFont="1" applyFill="1" applyBorder="1" applyAlignment="1">
      <alignment horizontal="center" vertical="center"/>
    </xf>
    <xf numFmtId="0" fontId="21" fillId="7" borderId="64" xfId="0" applyFont="1" applyFill="1" applyBorder="1" applyAlignment="1">
      <alignment horizontal="left"/>
    </xf>
    <xf numFmtId="0" fontId="21" fillId="7" borderId="150" xfId="0" applyFont="1" applyFill="1" applyBorder="1" applyAlignment="1">
      <alignment horizontal="left"/>
    </xf>
    <xf numFmtId="0" fontId="21" fillId="7" borderId="65" xfId="0" applyFont="1" applyFill="1" applyBorder="1" applyAlignment="1"/>
    <xf numFmtId="0" fontId="21" fillId="7" borderId="139" xfId="0" applyFont="1" applyFill="1" applyBorder="1" applyAlignment="1"/>
    <xf numFmtId="0" fontId="21" fillId="7" borderId="100" xfId="0" applyFont="1" applyFill="1" applyBorder="1" applyAlignment="1"/>
    <xf numFmtId="0" fontId="21" fillId="7" borderId="120" xfId="0" applyFont="1" applyFill="1" applyBorder="1" applyAlignment="1"/>
    <xf numFmtId="0" fontId="24" fillId="7" borderId="114" xfId="0" applyFont="1" applyFill="1" applyBorder="1" applyAlignment="1"/>
    <xf numFmtId="0" fontId="24" fillId="7" borderId="115" xfId="0" applyFont="1" applyFill="1" applyBorder="1" applyAlignment="1"/>
    <xf numFmtId="0" fontId="9" fillId="0" borderId="65" xfId="5" applyFont="1" applyBorder="1" applyAlignment="1">
      <alignment horizontal="left" vertical="center" wrapText="1"/>
    </xf>
    <xf numFmtId="0" fontId="9" fillId="0" borderId="111" xfId="5" applyFont="1" applyBorder="1" applyAlignment="1">
      <alignment horizontal="left" vertical="center" wrapText="1"/>
    </xf>
    <xf numFmtId="0" fontId="9" fillId="0" borderId="46" xfId="5" applyFont="1" applyBorder="1" applyAlignment="1">
      <alignment horizontal="left" vertical="center" wrapText="1"/>
    </xf>
    <xf numFmtId="4" fontId="11" fillId="0" borderId="121" xfId="0" applyNumberFormat="1" applyFont="1" applyBorder="1" applyAlignment="1">
      <alignment horizontal="center" vertical="center"/>
    </xf>
    <xf numFmtId="4" fontId="11" fillId="0" borderId="112" xfId="0" applyNumberFormat="1" applyFont="1" applyBorder="1" applyAlignment="1">
      <alignment horizontal="center" vertical="center"/>
    </xf>
    <xf numFmtId="4" fontId="11" fillId="0" borderId="102" xfId="0" applyNumberFormat="1" applyFont="1" applyBorder="1" applyAlignment="1">
      <alignment horizontal="center" vertical="center"/>
    </xf>
    <xf numFmtId="0" fontId="4" fillId="3" borderId="127" xfId="0" applyFont="1" applyFill="1" applyBorder="1" applyAlignment="1">
      <alignment horizontal="center" vertical="center" wrapText="1"/>
    </xf>
    <xf numFmtId="0" fontId="4" fillId="3" borderId="116" xfId="0" applyFont="1" applyFill="1" applyBorder="1" applyAlignment="1">
      <alignment horizontal="center" vertical="center" wrapText="1"/>
    </xf>
    <xf numFmtId="4" fontId="11" fillId="0" borderId="122" xfId="0" applyNumberFormat="1" applyFont="1" applyBorder="1" applyAlignment="1">
      <alignment horizontal="center" vertical="center"/>
    </xf>
    <xf numFmtId="4" fontId="11" fillId="0" borderId="111" xfId="0" applyNumberFormat="1" applyFont="1" applyBorder="1" applyAlignment="1">
      <alignment horizontal="center" vertical="center"/>
    </xf>
    <xf numFmtId="0" fontId="3" fillId="7" borderId="112" xfId="0" applyFont="1" applyFill="1" applyBorder="1" applyAlignment="1">
      <alignment horizontal="center" vertical="center"/>
    </xf>
    <xf numFmtId="0" fontId="3" fillId="7" borderId="120"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1" fillId="3" borderId="49" xfId="0" applyFont="1" applyFill="1" applyBorder="1" applyAlignment="1">
      <alignment horizontal="left" vertical="center" wrapText="1"/>
    </xf>
    <xf numFmtId="0" fontId="21" fillId="3" borderId="50" xfId="0" applyFont="1" applyFill="1" applyBorder="1" applyAlignment="1">
      <alignment horizontal="left" vertical="center" wrapText="1"/>
    </xf>
    <xf numFmtId="0" fontId="21" fillId="3" borderId="53" xfId="0" applyFont="1" applyFill="1" applyBorder="1" applyAlignment="1">
      <alignment horizontal="left" vertical="center" wrapText="1"/>
    </xf>
    <xf numFmtId="0" fontId="3" fillId="3" borderId="107" xfId="0" applyFont="1" applyFill="1" applyBorder="1" applyAlignment="1">
      <alignment horizontal="left"/>
    </xf>
    <xf numFmtId="0" fontId="3" fillId="3" borderId="108" xfId="0" applyFont="1" applyFill="1" applyBorder="1" applyAlignment="1">
      <alignment horizontal="left"/>
    </xf>
    <xf numFmtId="0" fontId="3" fillId="3" borderId="109" xfId="0" applyFont="1" applyFill="1" applyBorder="1" applyAlignment="1">
      <alignment horizontal="left"/>
    </xf>
    <xf numFmtId="0" fontId="20" fillId="7" borderId="111" xfId="0" applyFont="1" applyFill="1" applyBorder="1" applyAlignment="1">
      <alignment horizontal="center"/>
    </xf>
    <xf numFmtId="0" fontId="20" fillId="7" borderId="46" xfId="0" applyFont="1" applyFill="1" applyBorder="1" applyAlignment="1">
      <alignment horizontal="center"/>
    </xf>
    <xf numFmtId="0" fontId="20" fillId="7" borderId="111" xfId="0" applyFont="1" applyFill="1" applyBorder="1" applyAlignment="1"/>
    <xf numFmtId="0" fontId="20" fillId="7" borderId="46" xfId="0" applyFont="1" applyFill="1" applyBorder="1" applyAlignment="1"/>
    <xf numFmtId="0" fontId="20" fillId="7" borderId="112" xfId="0" applyFont="1" applyFill="1" applyBorder="1" applyAlignment="1"/>
    <xf numFmtId="0" fontId="20" fillId="7" borderId="102" xfId="0" applyFont="1" applyFill="1" applyBorder="1" applyAlignment="1"/>
    <xf numFmtId="0" fontId="42" fillId="7" borderId="113" xfId="0" applyFont="1" applyFill="1" applyBorder="1" applyAlignment="1">
      <alignment horizontal="center" vertical="top"/>
    </xf>
    <xf numFmtId="0" fontId="42" fillId="7" borderId="114" xfId="0" applyFont="1" applyFill="1" applyBorder="1" applyAlignment="1">
      <alignment horizontal="center" vertical="top"/>
    </xf>
    <xf numFmtId="0" fontId="42" fillId="7" borderId="115" xfId="0" applyFont="1" applyFill="1" applyBorder="1" applyAlignment="1">
      <alignment horizontal="center" vertical="top"/>
    </xf>
    <xf numFmtId="0" fontId="43" fillId="7" borderId="0" xfId="0" applyFont="1" applyFill="1" applyBorder="1" applyAlignment="1">
      <alignment horizontal="center" vertical="center" wrapText="1"/>
    </xf>
    <xf numFmtId="0" fontId="43" fillId="7" borderId="116" xfId="0" applyFont="1" applyFill="1" applyBorder="1" applyAlignment="1">
      <alignment horizontal="center" vertical="center" wrapText="1"/>
    </xf>
    <xf numFmtId="0" fontId="43" fillId="7" borderId="48" xfId="0" applyFont="1" applyFill="1" applyBorder="1" applyAlignment="1">
      <alignment horizontal="center" vertical="center" wrapText="1"/>
    </xf>
    <xf numFmtId="0" fontId="43" fillId="7" borderId="47" xfId="0" applyFont="1" applyFill="1" applyBorder="1" applyAlignment="1">
      <alignment horizontal="center" vertical="center" wrapText="1"/>
    </xf>
    <xf numFmtId="0" fontId="4" fillId="3" borderId="17" xfId="0" applyFont="1" applyFill="1" applyBorder="1" applyAlignment="1">
      <alignment horizontal="justify" vertical="top" wrapText="1"/>
    </xf>
    <xf numFmtId="0" fontId="4" fillId="3" borderId="18" xfId="0" applyFont="1" applyFill="1" applyBorder="1" applyAlignment="1">
      <alignment horizontal="justify" vertical="top" wrapText="1"/>
    </xf>
    <xf numFmtId="0" fontId="4" fillId="0" borderId="14" xfId="0" applyFont="1" applyBorder="1" applyAlignment="1">
      <alignment horizontal="justify" vertical="top" wrapText="1"/>
    </xf>
    <xf numFmtId="0" fontId="4" fillId="0" borderId="15" xfId="0" applyFont="1" applyBorder="1" applyAlignment="1">
      <alignment horizontal="justify" vertical="top" wrapText="1"/>
    </xf>
    <xf numFmtId="0" fontId="4" fillId="3" borderId="31" xfId="0" applyFont="1" applyFill="1" applyBorder="1" applyAlignment="1">
      <alignment horizontal="justify" vertical="top" wrapText="1"/>
    </xf>
    <xf numFmtId="165" fontId="11" fillId="3" borderId="31" xfId="0" applyNumberFormat="1" applyFont="1" applyFill="1" applyBorder="1" applyAlignment="1">
      <alignment horizontal="left" vertical="center" wrapText="1"/>
    </xf>
    <xf numFmtId="0" fontId="11" fillId="3" borderId="31" xfId="0" applyFont="1" applyFill="1" applyBorder="1" applyAlignment="1">
      <alignment horizontal="left" vertical="center" wrapText="1"/>
    </xf>
    <xf numFmtId="3" fontId="12" fillId="3" borderId="65" xfId="0" applyNumberFormat="1" applyFont="1" applyFill="1" applyBorder="1" applyAlignment="1">
      <alignment horizontal="center" vertical="center" wrapText="1"/>
    </xf>
    <xf numFmtId="3" fontId="12" fillId="3" borderId="111" xfId="0" applyNumberFormat="1" applyFont="1" applyFill="1" applyBorder="1" applyAlignment="1">
      <alignment horizontal="center" vertical="center" wrapText="1"/>
    </xf>
    <xf numFmtId="3" fontId="12" fillId="3" borderId="46" xfId="0" applyNumberFormat="1" applyFont="1" applyFill="1" applyBorder="1" applyAlignment="1">
      <alignment horizontal="center" vertical="center" wrapText="1"/>
    </xf>
    <xf numFmtId="0" fontId="4" fillId="0" borderId="5" xfId="0" applyFont="1" applyBorder="1" applyAlignment="1">
      <alignment horizontal="justify" vertical="top" wrapText="1"/>
    </xf>
    <xf numFmtId="0" fontId="4" fillId="0" borderId="6" xfId="0" applyFont="1" applyBorder="1" applyAlignment="1">
      <alignment horizontal="justify" vertical="top" wrapText="1"/>
    </xf>
    <xf numFmtId="0" fontId="4" fillId="3" borderId="14" xfId="0" applyFont="1" applyFill="1" applyBorder="1" applyAlignment="1">
      <alignment horizontal="justify" vertical="top" wrapText="1"/>
    </xf>
    <xf numFmtId="0" fontId="4" fillId="3" borderId="15" xfId="0" applyFont="1" applyFill="1" applyBorder="1" applyAlignment="1">
      <alignment horizontal="justify" vertical="top" wrapText="1"/>
    </xf>
    <xf numFmtId="0" fontId="4" fillId="3" borderId="20" xfId="0" applyFont="1" applyFill="1" applyBorder="1" applyAlignment="1">
      <alignment horizontal="justify" vertical="top" wrapText="1"/>
    </xf>
    <xf numFmtId="0" fontId="4" fillId="3" borderId="21" xfId="0" applyFont="1" applyFill="1" applyBorder="1" applyAlignment="1">
      <alignment horizontal="justify" vertical="top" wrapText="1"/>
    </xf>
    <xf numFmtId="0" fontId="4" fillId="3" borderId="72" xfId="0" applyFont="1" applyFill="1" applyBorder="1" applyAlignment="1">
      <alignment horizontal="justify" vertical="top" wrapText="1"/>
    </xf>
    <xf numFmtId="0" fontId="4" fillId="3" borderId="73" xfId="0" applyFont="1" applyFill="1" applyBorder="1" applyAlignment="1">
      <alignment horizontal="justify" vertical="top" wrapText="1"/>
    </xf>
    <xf numFmtId="4" fontId="11" fillId="3" borderId="16" xfId="0" applyNumberFormat="1" applyFont="1" applyFill="1" applyBorder="1" applyAlignment="1">
      <alignment horizontal="center" vertical="center"/>
    </xf>
    <xf numFmtId="4" fontId="11" fillId="3" borderId="19" xfId="0" applyNumberFormat="1" applyFont="1" applyFill="1" applyBorder="1" applyAlignment="1">
      <alignment horizontal="center" vertical="center"/>
    </xf>
    <xf numFmtId="4" fontId="11" fillId="3" borderId="12" xfId="0" applyNumberFormat="1" applyFont="1" applyFill="1" applyBorder="1" applyAlignment="1">
      <alignment horizontal="center" vertical="center"/>
    </xf>
    <xf numFmtId="3" fontId="12" fillId="3" borderId="19" xfId="0" applyNumberFormat="1" applyFont="1" applyFill="1" applyBorder="1" applyAlignment="1">
      <alignment horizontal="center" vertical="center" wrapText="1"/>
    </xf>
    <xf numFmtId="3" fontId="12" fillId="3" borderId="34" xfId="0" applyNumberFormat="1" applyFont="1" applyFill="1" applyBorder="1" applyAlignment="1">
      <alignment horizontal="center" vertical="center" wrapText="1"/>
    </xf>
    <xf numFmtId="4" fontId="11" fillId="3" borderId="145" xfId="0" applyNumberFormat="1" applyFont="1" applyFill="1" applyBorder="1" applyAlignment="1">
      <alignment horizontal="center" vertical="center"/>
    </xf>
    <xf numFmtId="4" fontId="11" fillId="3" borderId="146" xfId="0" applyNumberFormat="1" applyFont="1" applyFill="1" applyBorder="1" applyAlignment="1">
      <alignment horizontal="center" vertical="center"/>
    </xf>
    <xf numFmtId="4" fontId="11" fillId="3" borderId="147" xfId="0" applyNumberFormat="1" applyFont="1" applyFill="1" applyBorder="1" applyAlignment="1">
      <alignment horizontal="center" vertical="center"/>
    </xf>
    <xf numFmtId="3" fontId="12" fillId="3" borderId="65" xfId="0" applyNumberFormat="1" applyFont="1" applyFill="1" applyBorder="1" applyAlignment="1">
      <alignment horizontal="left" vertical="center" wrapText="1"/>
    </xf>
    <xf numFmtId="3" fontId="12" fillId="3" borderId="111" xfId="0" applyNumberFormat="1" applyFont="1" applyFill="1" applyBorder="1" applyAlignment="1">
      <alignment horizontal="left" vertical="center" wrapText="1"/>
    </xf>
    <xf numFmtId="0" fontId="4" fillId="0" borderId="72" xfId="0" applyFont="1" applyBorder="1" applyAlignment="1">
      <alignment horizontal="justify" vertical="top" wrapText="1"/>
    </xf>
    <xf numFmtId="0" fontId="4" fillId="0" borderId="73" xfId="0" applyFont="1" applyBorder="1" applyAlignment="1">
      <alignment horizontal="justify" vertical="top" wrapText="1"/>
    </xf>
    <xf numFmtId="3" fontId="12" fillId="0" borderId="6" xfId="0" applyNumberFormat="1" applyFont="1" applyBorder="1" applyAlignment="1">
      <alignment horizontal="center" vertical="center" wrapText="1"/>
    </xf>
    <xf numFmtId="4" fontId="11" fillId="0" borderId="6" xfId="0" applyNumberFormat="1" applyFont="1" applyBorder="1" applyAlignment="1">
      <alignment horizontal="center" vertical="center"/>
    </xf>
    <xf numFmtId="0" fontId="4" fillId="3" borderId="5" xfId="0" applyFont="1" applyFill="1" applyBorder="1" applyAlignment="1">
      <alignment horizontal="justify" vertical="top" wrapText="1"/>
    </xf>
    <xf numFmtId="0" fontId="4" fillId="3" borderId="6" xfId="0" applyFont="1" applyFill="1" applyBorder="1" applyAlignment="1">
      <alignment horizontal="justify" vertical="top" wrapText="1"/>
    </xf>
    <xf numFmtId="3" fontId="5" fillId="2" borderId="7" xfId="0" applyNumberFormat="1" applyFont="1" applyFill="1" applyBorder="1" applyAlignment="1">
      <alignment horizontal="center" vertical="center" wrapText="1"/>
    </xf>
    <xf numFmtId="0" fontId="9" fillId="0" borderId="5" xfId="0" applyFont="1" applyFill="1" applyBorder="1" applyAlignment="1">
      <alignment horizontal="justify" vertical="top" wrapText="1"/>
    </xf>
    <xf numFmtId="0" fontId="9" fillId="0" borderId="6" xfId="0" applyFont="1" applyFill="1" applyBorder="1" applyAlignment="1">
      <alignment horizontal="justify" vertical="top" wrapText="1"/>
    </xf>
    <xf numFmtId="3" fontId="9" fillId="3" borderId="6" xfId="0" applyNumberFormat="1" applyFont="1" applyFill="1" applyBorder="1" applyAlignment="1">
      <alignment horizontal="justify" vertical="center" wrapText="1"/>
    </xf>
    <xf numFmtId="49" fontId="12" fillId="3" borderId="6" xfId="0" applyNumberFormat="1" applyFont="1" applyFill="1" applyBorder="1" applyAlignment="1">
      <alignment horizontal="left" vertical="center" wrapText="1"/>
    </xf>
    <xf numFmtId="49" fontId="12" fillId="3" borderId="7" xfId="0" applyNumberFormat="1" applyFont="1" applyFill="1" applyBorder="1" applyAlignment="1">
      <alignment horizontal="left" vertical="center" wrapText="1"/>
    </xf>
    <xf numFmtId="0" fontId="9" fillId="3" borderId="17" xfId="0" applyFont="1" applyFill="1" applyBorder="1" applyAlignment="1">
      <alignment horizontal="left" vertical="top" wrapText="1"/>
    </xf>
    <xf numFmtId="0" fontId="9" fillId="3" borderId="18" xfId="0" applyFont="1" applyFill="1" applyBorder="1" applyAlignment="1">
      <alignment horizontal="left" vertical="top" wrapText="1"/>
    </xf>
    <xf numFmtId="3" fontId="12" fillId="3" borderId="6" xfId="0" applyNumberFormat="1" applyFont="1" applyFill="1" applyBorder="1" applyAlignment="1">
      <alignment horizontal="center" vertical="center" wrapText="1"/>
    </xf>
    <xf numFmtId="4" fontId="11" fillId="0" borderId="6" xfId="0" applyNumberFormat="1" applyFont="1" applyFill="1" applyBorder="1" applyAlignment="1">
      <alignment horizontal="center" vertical="center"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49" fontId="53" fillId="3" borderId="6" xfId="0" applyNumberFormat="1" applyFont="1" applyFill="1" applyBorder="1" applyAlignment="1">
      <alignment horizontal="left" vertical="center" wrapText="1"/>
    </xf>
    <xf numFmtId="49" fontId="53" fillId="3" borderId="7" xfId="0" applyNumberFormat="1" applyFont="1" applyFill="1" applyBorder="1" applyAlignment="1">
      <alignment horizontal="left" vertical="center" wrapText="1"/>
    </xf>
    <xf numFmtId="0" fontId="10" fillId="0" borderId="17" xfId="0" applyFont="1" applyBorder="1" applyAlignment="1">
      <alignment horizontal="left"/>
    </xf>
    <xf numFmtId="0" fontId="10" fillId="0" borderId="70" xfId="0" applyFont="1" applyBorder="1" applyAlignment="1">
      <alignment horizontal="left"/>
    </xf>
    <xf numFmtId="0" fontId="10" fillId="0" borderId="71" xfId="0" applyFont="1" applyBorder="1" applyAlignment="1">
      <alignment horizontal="left"/>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3" fontId="5" fillId="7" borderId="6" xfId="0" applyNumberFormat="1" applyFont="1" applyFill="1" applyBorder="1" applyAlignment="1">
      <alignment horizontal="center" vertical="center" wrapText="1"/>
    </xf>
    <xf numFmtId="3" fontId="5" fillId="7" borderId="7" xfId="0" applyNumberFormat="1" applyFont="1" applyFill="1" applyBorder="1" applyAlignment="1">
      <alignment horizontal="center" vertical="center" wrapText="1"/>
    </xf>
    <xf numFmtId="0" fontId="52" fillId="0" borderId="17" xfId="0" applyFont="1" applyBorder="1" applyAlignment="1">
      <alignment horizontal="left"/>
    </xf>
    <xf numFmtId="0" fontId="52" fillId="0" borderId="70" xfId="0" applyFont="1" applyBorder="1" applyAlignment="1">
      <alignment horizontal="left"/>
    </xf>
    <xf numFmtId="0" fontId="52" fillId="0" borderId="71" xfId="0" applyFont="1" applyBorder="1" applyAlignment="1">
      <alignment horizontal="left"/>
    </xf>
    <xf numFmtId="0" fontId="5" fillId="7" borderId="7" xfId="0" applyFont="1" applyFill="1" applyBorder="1" applyAlignment="1">
      <alignment horizontal="center" vertical="center" wrapText="1"/>
    </xf>
    <xf numFmtId="4" fontId="11" fillId="3" borderId="6" xfId="0" applyNumberFormat="1" applyFont="1" applyFill="1" applyBorder="1" applyAlignment="1">
      <alignment horizontal="center" vertical="center"/>
    </xf>
    <xf numFmtId="0" fontId="4" fillId="3" borderId="5"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11"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4" fillId="3" borderId="6" xfId="0" applyFont="1" applyFill="1" applyBorder="1" applyAlignment="1">
      <alignment horizontal="justify" vertical="center" wrapText="1"/>
    </xf>
    <xf numFmtId="4" fontId="11" fillId="3" borderId="6" xfId="0" applyNumberFormat="1" applyFont="1" applyFill="1" applyBorder="1" applyAlignment="1">
      <alignment horizontal="center" vertical="center" wrapText="1"/>
    </xf>
    <xf numFmtId="0" fontId="9" fillId="0" borderId="144" xfId="0" applyFont="1" applyFill="1" applyBorder="1" applyAlignment="1">
      <alignment horizontal="justify" vertical="center" wrapText="1"/>
    </xf>
    <xf numFmtId="0" fontId="9" fillId="0" borderId="16" xfId="0" applyFont="1" applyFill="1" applyBorder="1" applyAlignment="1">
      <alignment horizontal="justify" vertical="center"/>
    </xf>
    <xf numFmtId="0" fontId="9" fillId="3" borderId="31" xfId="0" applyFont="1" applyFill="1" applyBorder="1" applyAlignment="1">
      <alignment horizontal="justify" vertical="center" wrapText="1"/>
    </xf>
    <xf numFmtId="49" fontId="9" fillId="3" borderId="6" xfId="0" applyNumberFormat="1" applyFont="1" applyFill="1" applyBorder="1" applyAlignment="1">
      <alignment horizontal="left" vertical="center" wrapText="1"/>
    </xf>
    <xf numFmtId="49" fontId="9" fillId="3" borderId="7" xfId="0" applyNumberFormat="1" applyFont="1" applyFill="1" applyBorder="1" applyAlignment="1">
      <alignment horizontal="left" vertical="center" wrapText="1"/>
    </xf>
    <xf numFmtId="0" fontId="20" fillId="14" borderId="5" xfId="0" applyFont="1" applyFill="1" applyBorder="1" applyAlignment="1">
      <alignment horizontal="center" vertical="center" wrapText="1"/>
    </xf>
    <xf numFmtId="0" fontId="20" fillId="14" borderId="6" xfId="0" applyFont="1" applyFill="1" applyBorder="1" applyAlignment="1">
      <alignment horizontal="center" vertical="center" wrapText="1"/>
    </xf>
    <xf numFmtId="3" fontId="20" fillId="14" borderId="6" xfId="0" applyNumberFormat="1" applyFont="1" applyFill="1" applyBorder="1" applyAlignment="1">
      <alignment horizontal="center" vertical="center" wrapText="1"/>
    </xf>
    <xf numFmtId="3" fontId="20" fillId="14" borderId="7" xfId="0" applyNumberFormat="1" applyFont="1" applyFill="1" applyBorder="1" applyAlignment="1">
      <alignment horizontal="center" vertical="center" wrapText="1"/>
    </xf>
    <xf numFmtId="0" fontId="21" fillId="0" borderId="0" xfId="0" applyFont="1" applyAlignment="1">
      <alignment horizontal="left" vertical="center"/>
    </xf>
    <xf numFmtId="0" fontId="21" fillId="0" borderId="0" xfId="0" applyFont="1" applyAlignment="1">
      <alignment horizontal="left" vertical="center" wrapText="1"/>
    </xf>
    <xf numFmtId="0" fontId="13" fillId="0" borderId="0" xfId="0" applyFont="1" applyAlignment="1">
      <alignment horizontal="left"/>
    </xf>
    <xf numFmtId="0" fontId="7" fillId="0" borderId="1" xfId="0" applyFont="1" applyBorder="1" applyAlignment="1">
      <alignment horizontal="left"/>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3" fontId="5" fillId="7" borderId="3" xfId="0" applyNumberFormat="1" applyFont="1" applyFill="1" applyBorder="1" applyAlignment="1">
      <alignment horizontal="center" vertical="center" wrapText="1"/>
    </xf>
    <xf numFmtId="0" fontId="5" fillId="7" borderId="4" xfId="0" applyFont="1" applyFill="1" applyBorder="1" applyAlignment="1">
      <alignment horizontal="center" vertical="center" wrapText="1"/>
    </xf>
    <xf numFmtId="0" fontId="3" fillId="4" borderId="22" xfId="0" applyFont="1" applyFill="1" applyBorder="1" applyAlignment="1">
      <alignment horizontal="left" vertical="center" wrapText="1"/>
    </xf>
    <xf numFmtId="0" fontId="3" fillId="4" borderId="23"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13" fillId="0" borderId="0" xfId="0" applyFont="1" applyAlignment="1">
      <alignment horizontal="justify" vertical="center" wrapText="1"/>
    </xf>
    <xf numFmtId="3" fontId="4" fillId="0" borderId="14" xfId="0" applyNumberFormat="1" applyFont="1" applyFill="1" applyBorder="1" applyAlignment="1">
      <alignment horizontal="left" vertical="top" wrapText="1"/>
    </xf>
    <xf numFmtId="3" fontId="4" fillId="0" borderId="15" xfId="0" applyNumberFormat="1" applyFont="1" applyFill="1" applyBorder="1" applyAlignment="1">
      <alignment horizontal="left" vertical="top" wrapText="1"/>
    </xf>
    <xf numFmtId="4" fontId="11" fillId="0" borderId="16" xfId="0" applyNumberFormat="1" applyFont="1" applyFill="1" applyBorder="1" applyAlignment="1">
      <alignment horizontal="center" vertical="center" wrapText="1"/>
    </xf>
    <xf numFmtId="4" fontId="11" fillId="0" borderId="19" xfId="0" applyNumberFormat="1" applyFont="1" applyFill="1" applyBorder="1" applyAlignment="1">
      <alignment horizontal="center" vertical="center" wrapText="1"/>
    </xf>
    <xf numFmtId="0" fontId="4" fillId="0" borderId="17"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7" fillId="0" borderId="0" xfId="0" applyFont="1" applyAlignment="1">
      <alignment horizontal="left"/>
    </xf>
    <xf numFmtId="0" fontId="2" fillId="2" borderId="35" xfId="0" applyFont="1" applyFill="1" applyBorder="1" applyAlignment="1">
      <alignment horizontal="center"/>
    </xf>
    <xf numFmtId="0" fontId="1" fillId="2" borderId="45" xfId="0" applyFont="1" applyFill="1" applyBorder="1" applyAlignment="1"/>
    <xf numFmtId="0" fontId="2" fillId="2" borderId="36" xfId="0" applyFont="1" applyFill="1" applyBorder="1" applyAlignment="1">
      <alignment horizontal="center" vertical="center"/>
    </xf>
    <xf numFmtId="0" fontId="1" fillId="2" borderId="46" xfId="0" applyFont="1" applyFill="1" applyBorder="1" applyAlignment="1">
      <alignment horizontal="center" vertical="center"/>
    </xf>
    <xf numFmtId="0" fontId="2" fillId="2" borderId="36" xfId="0" applyFont="1" applyFill="1" applyBorder="1" applyAlignment="1"/>
    <xf numFmtId="0" fontId="1" fillId="2" borderId="46" xfId="0" applyFont="1" applyFill="1" applyBorder="1" applyAlignment="1"/>
    <xf numFmtId="0" fontId="2" fillId="2" borderId="36" xfId="0" applyFont="1" applyFill="1" applyBorder="1" applyAlignment="1">
      <alignment horizontal="center"/>
    </xf>
    <xf numFmtId="0" fontId="1" fillId="2" borderId="46" xfId="0" applyFont="1" applyFill="1" applyBorder="1" applyAlignment="1">
      <alignment horizontal="center"/>
    </xf>
    <xf numFmtId="0" fontId="2" fillId="2" borderId="37" xfId="0" applyFont="1" applyFill="1" applyBorder="1" applyAlignment="1"/>
    <xf numFmtId="0" fontId="1" fillId="2" borderId="47" xfId="0" applyFont="1" applyFill="1" applyBorder="1" applyAlignment="1"/>
    <xf numFmtId="0" fontId="24" fillId="2" borderId="31" xfId="0" applyFont="1" applyFill="1" applyBorder="1" applyAlignment="1">
      <alignment horizontal="center" vertical="top"/>
    </xf>
    <xf numFmtId="0" fontId="24" fillId="2" borderId="31" xfId="0" applyFont="1" applyFill="1" applyBorder="1" applyAlignment="1"/>
    <xf numFmtId="0" fontId="24" fillId="2" borderId="54" xfId="0" applyFont="1" applyFill="1" applyBorder="1" applyAlignment="1"/>
    <xf numFmtId="0" fontId="22" fillId="2" borderId="38" xfId="0" applyFont="1" applyFill="1" applyBorder="1" applyAlignment="1">
      <alignment horizontal="center" vertical="top"/>
    </xf>
    <xf numFmtId="0" fontId="23" fillId="2" borderId="39" xfId="0" applyFont="1" applyFill="1" applyBorder="1" applyAlignment="1">
      <alignment horizontal="center" vertical="top"/>
    </xf>
    <xf numFmtId="0" fontId="23" fillId="2" borderId="40" xfId="0" applyFont="1" applyFill="1" applyBorder="1" applyAlignment="1">
      <alignment horizontal="center" vertical="top"/>
    </xf>
    <xf numFmtId="0" fontId="20" fillId="2" borderId="37" xfId="0" applyFont="1" applyFill="1" applyBorder="1" applyAlignment="1">
      <alignment horizontal="center" vertical="center" wrapText="1"/>
    </xf>
    <xf numFmtId="0" fontId="20" fillId="2" borderId="41" xfId="0" applyFont="1" applyFill="1" applyBorder="1" applyAlignment="1">
      <alignment horizontal="center" vertical="center" wrapText="1"/>
    </xf>
    <xf numFmtId="0" fontId="20" fillId="2" borderId="48" xfId="0" applyFont="1" applyFill="1" applyBorder="1" applyAlignment="1">
      <alignment horizontal="center" vertical="center" wrapText="1"/>
    </xf>
    <xf numFmtId="0" fontId="20" fillId="2" borderId="47" xfId="0" applyFont="1" applyFill="1" applyBorder="1" applyAlignment="1">
      <alignment horizontal="center" vertical="center" wrapText="1"/>
    </xf>
    <xf numFmtId="0" fontId="20" fillId="2" borderId="42" xfId="0" applyFont="1" applyFill="1" applyBorder="1" applyAlignment="1">
      <alignment horizontal="center" vertical="center"/>
    </xf>
    <xf numFmtId="0" fontId="20" fillId="2" borderId="43" xfId="0" applyFont="1" applyFill="1" applyBorder="1" applyAlignment="1">
      <alignment horizontal="center" vertical="center"/>
    </xf>
    <xf numFmtId="0" fontId="20" fillId="2" borderId="44" xfId="0" applyFont="1" applyFill="1" applyBorder="1" applyAlignment="1">
      <alignment horizontal="center" vertical="center"/>
    </xf>
    <xf numFmtId="0" fontId="20" fillId="2" borderId="49" xfId="0" applyFont="1" applyFill="1" applyBorder="1" applyAlignment="1">
      <alignment horizontal="center" vertical="center"/>
    </xf>
    <xf numFmtId="0" fontId="20" fillId="2" borderId="50" xfId="0" applyFont="1" applyFill="1" applyBorder="1" applyAlignment="1">
      <alignment horizontal="center" vertical="center"/>
    </xf>
    <xf numFmtId="0" fontId="20" fillId="2" borderId="51" xfId="0" applyFont="1" applyFill="1" applyBorder="1" applyAlignment="1">
      <alignment horizontal="center" vertical="center"/>
    </xf>
    <xf numFmtId="165" fontId="3" fillId="0" borderId="31" xfId="1" applyNumberFormat="1" applyFont="1" applyBorder="1" applyAlignment="1">
      <alignment horizontal="center" vertical="center"/>
    </xf>
    <xf numFmtId="165" fontId="3" fillId="0" borderId="53" xfId="1" applyNumberFormat="1" applyFont="1" applyBorder="1" applyAlignment="1">
      <alignment horizontal="center" vertical="center"/>
    </xf>
    <xf numFmtId="0" fontId="4" fillId="0" borderId="31" xfId="0" applyFont="1" applyBorder="1" applyAlignment="1">
      <alignment horizontal="center" vertical="center" wrapText="1"/>
    </xf>
    <xf numFmtId="0" fontId="4" fillId="0" borderId="54" xfId="0" applyFont="1" applyBorder="1" applyAlignment="1">
      <alignment horizontal="center" vertical="center" wrapText="1"/>
    </xf>
    <xf numFmtId="0" fontId="7" fillId="0" borderId="52" xfId="0" applyFont="1" applyBorder="1" applyAlignment="1">
      <alignment horizontal="left"/>
    </xf>
    <xf numFmtId="0" fontId="7" fillId="0" borderId="31" xfId="0" applyFont="1" applyBorder="1" applyAlignment="1">
      <alignment horizontal="left"/>
    </xf>
    <xf numFmtId="0" fontId="3" fillId="2" borderId="52" xfId="0" applyFont="1" applyFill="1" applyBorder="1" applyAlignment="1">
      <alignment horizontal="center" vertical="center"/>
    </xf>
    <xf numFmtId="0" fontId="4" fillId="2" borderId="52" xfId="0" applyFont="1" applyFill="1" applyBorder="1" applyAlignment="1">
      <alignment horizontal="center" vertical="center"/>
    </xf>
    <xf numFmtId="0" fontId="3" fillId="2" borderId="31" xfId="0" applyFont="1" applyFill="1" applyBorder="1" applyAlignment="1">
      <alignment horizontal="center" vertical="center"/>
    </xf>
    <xf numFmtId="0" fontId="4" fillId="2" borderId="31" xfId="0" applyFont="1" applyFill="1" applyBorder="1" applyAlignment="1">
      <alignment horizontal="center" vertical="center"/>
    </xf>
    <xf numFmtId="0" fontId="5" fillId="2" borderId="31" xfId="0" applyFont="1" applyFill="1" applyBorder="1" applyAlignment="1">
      <alignment horizontal="center" vertical="top"/>
    </xf>
    <xf numFmtId="0" fontId="9" fillId="2" borderId="31" xfId="0" applyFont="1" applyFill="1" applyBorder="1" applyAlignment="1">
      <alignment horizontal="center" vertical="top"/>
    </xf>
    <xf numFmtId="0" fontId="5" fillId="2" borderId="31"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3" borderId="52" xfId="0" applyFont="1" applyFill="1" applyBorder="1" applyAlignment="1">
      <alignment horizontal="justify" vertical="center" wrapText="1"/>
    </xf>
    <xf numFmtId="165" fontId="11" fillId="3" borderId="31" xfId="0" applyNumberFormat="1" applyFont="1" applyFill="1" applyBorder="1" applyAlignment="1">
      <alignment horizontal="right" vertical="center"/>
    </xf>
    <xf numFmtId="0" fontId="4" fillId="3" borderId="64" xfId="0" applyFont="1" applyFill="1" applyBorder="1" applyAlignment="1">
      <alignment horizontal="justify" vertical="center" wrapText="1"/>
    </xf>
    <xf numFmtId="0" fontId="4" fillId="3" borderId="66" xfId="0" applyFont="1" applyFill="1" applyBorder="1" applyAlignment="1">
      <alignment horizontal="justify" vertical="center" wrapText="1"/>
    </xf>
    <xf numFmtId="164" fontId="11" fillId="3" borderId="65" xfId="1" applyFont="1" applyFill="1" applyBorder="1" applyAlignment="1">
      <alignment horizontal="center" vertical="center"/>
    </xf>
    <xf numFmtId="164" fontId="11" fillId="3" borderId="67" xfId="1" applyFont="1" applyFill="1" applyBorder="1" applyAlignment="1">
      <alignment horizontal="center" vertical="center"/>
    </xf>
    <xf numFmtId="164" fontId="11" fillId="3" borderId="31" xfId="1" applyFont="1" applyFill="1" applyBorder="1" applyAlignment="1">
      <alignment horizontal="center" vertical="center"/>
    </xf>
    <xf numFmtId="0" fontId="2" fillId="0" borderId="0" xfId="0" applyFont="1" applyAlignment="1">
      <alignment vertical="center" wrapText="1"/>
    </xf>
    <xf numFmtId="0" fontId="7" fillId="0" borderId="154" xfId="0" applyFont="1" applyBorder="1" applyAlignment="1">
      <alignment horizontal="left"/>
    </xf>
    <xf numFmtId="0" fontId="7" fillId="0" borderId="37" xfId="0" applyFont="1" applyBorder="1" applyAlignment="1">
      <alignment horizontal="left"/>
    </xf>
    <xf numFmtId="0" fontId="0" fillId="0" borderId="37" xfId="0" applyBorder="1"/>
    <xf numFmtId="0" fontId="0" fillId="0" borderId="155" xfId="0" applyBorder="1"/>
    <xf numFmtId="0" fontId="2" fillId="2" borderId="64" xfId="0" applyFont="1" applyFill="1" applyBorder="1" applyAlignment="1">
      <alignment horizontal="center"/>
    </xf>
    <xf numFmtId="0" fontId="2" fillId="2" borderId="65" xfId="0" applyFont="1" applyFill="1" applyBorder="1" applyAlignment="1"/>
    <xf numFmtId="0" fontId="2" fillId="2" borderId="65" xfId="0" applyFont="1" applyFill="1" applyBorder="1" applyAlignment="1">
      <alignment horizontal="center"/>
    </xf>
    <xf numFmtId="0" fontId="2" fillId="2" borderId="56" xfId="0" applyFont="1" applyFill="1" applyBorder="1" applyAlignment="1"/>
    <xf numFmtId="0" fontId="42" fillId="2" borderId="107" xfId="0" applyFont="1" applyFill="1" applyBorder="1" applyAlignment="1">
      <alignment horizontal="center" vertical="top"/>
    </xf>
    <xf numFmtId="0" fontId="53" fillId="2" borderId="108" xfId="0" applyFont="1" applyFill="1" applyBorder="1" applyAlignment="1">
      <alignment horizontal="center" vertical="top"/>
    </xf>
    <xf numFmtId="0" fontId="53" fillId="2" borderId="109" xfId="0" applyFont="1" applyFill="1" applyBorder="1" applyAlignment="1">
      <alignment horizontal="center" vertical="top"/>
    </xf>
    <xf numFmtId="0" fontId="43" fillId="2" borderId="56" xfId="0" applyFont="1" applyFill="1" applyBorder="1" applyAlignment="1">
      <alignment horizontal="center" vertical="center" wrapText="1"/>
    </xf>
    <xf numFmtId="0" fontId="43" fillId="2" borderId="101" xfId="0" applyFont="1" applyFill="1" applyBorder="1" applyAlignment="1">
      <alignment horizontal="center" vertical="center" wrapText="1"/>
    </xf>
    <xf numFmtId="0" fontId="0" fillId="2" borderId="45" xfId="0" applyFill="1" applyBorder="1" applyAlignment="1"/>
    <xf numFmtId="0" fontId="0" fillId="2" borderId="46" xfId="0" applyFill="1" applyBorder="1" applyAlignment="1"/>
    <xf numFmtId="0" fontId="0" fillId="2" borderId="46" xfId="0" applyFill="1" applyBorder="1" applyAlignment="1">
      <alignment horizontal="center"/>
    </xf>
    <xf numFmtId="0" fontId="0" fillId="2" borderId="47" xfId="0" applyFill="1" applyBorder="1" applyAlignment="1"/>
    <xf numFmtId="0" fontId="44" fillId="2" borderId="47" xfId="0" applyFont="1" applyFill="1" applyBorder="1" applyAlignment="1">
      <alignment horizontal="center" vertical="center" wrapText="1"/>
    </xf>
    <xf numFmtId="0" fontId="44" fillId="2" borderId="46" xfId="0" applyFont="1" applyFill="1" applyBorder="1" applyAlignment="1">
      <alignment horizontal="center" vertical="center" wrapText="1"/>
    </xf>
    <xf numFmtId="0" fontId="44" fillId="2" borderId="102" xfId="0" applyFont="1" applyFill="1" applyBorder="1" applyAlignment="1">
      <alignment horizontal="center" vertical="center" wrapText="1"/>
    </xf>
    <xf numFmtId="0" fontId="43" fillId="2" borderId="48" xfId="0" applyFont="1" applyFill="1" applyBorder="1" applyAlignment="1">
      <alignment horizontal="center" vertical="center" wrapText="1"/>
    </xf>
    <xf numFmtId="0" fontId="43" fillId="2" borderId="47" xfId="0" applyFont="1" applyFill="1" applyBorder="1" applyAlignment="1">
      <alignment horizontal="center" vertical="center" wrapText="1"/>
    </xf>
    <xf numFmtId="0" fontId="4" fillId="0" borderId="52" xfId="0" applyFont="1" applyBorder="1" applyAlignment="1">
      <alignment horizontal="justify" vertical="top" wrapText="1"/>
    </xf>
    <xf numFmtId="0" fontId="11" fillId="0" borderId="31" xfId="0" applyFont="1" applyBorder="1" applyAlignment="1">
      <alignment horizontal="center" vertical="center" wrapText="1"/>
    </xf>
    <xf numFmtId="0" fontId="11" fillId="0" borderId="31" xfId="0" applyFont="1" applyBorder="1" applyAlignment="1">
      <alignment vertical="center" wrapText="1"/>
    </xf>
    <xf numFmtId="4" fontId="11" fillId="0" borderId="49" xfId="0" applyNumberFormat="1" applyFont="1" applyBorder="1" applyAlignment="1">
      <alignment horizontal="center" vertical="center"/>
    </xf>
    <xf numFmtId="4" fontId="11" fillId="0" borderId="53" xfId="0" applyNumberFormat="1" applyFont="1" applyBorder="1" applyAlignment="1">
      <alignment horizontal="center" vertical="center"/>
    </xf>
    <xf numFmtId="0" fontId="58" fillId="0" borderId="49" xfId="0" applyFont="1" applyBorder="1" applyAlignment="1">
      <alignment horizontal="center" vertical="center" wrapText="1"/>
    </xf>
    <xf numFmtId="0" fontId="58" fillId="0" borderId="50" xfId="0" applyFont="1" applyBorder="1" applyAlignment="1">
      <alignment horizontal="center" vertical="center" wrapText="1"/>
    </xf>
    <xf numFmtId="0" fontId="58" fillId="0" borderId="51" xfId="0" applyFont="1" applyBorder="1" applyAlignment="1">
      <alignment horizontal="center" vertical="center" wrapText="1"/>
    </xf>
    <xf numFmtId="0" fontId="13" fillId="0" borderId="156" xfId="0" applyFont="1" applyBorder="1" applyAlignment="1">
      <alignment horizontal="left"/>
    </xf>
    <xf numFmtId="0" fontId="13" fillId="0" borderId="0" xfId="0" applyFont="1" applyBorder="1" applyAlignment="1">
      <alignment horizontal="left"/>
    </xf>
    <xf numFmtId="0" fontId="0" fillId="0" borderId="157" xfId="0" applyBorder="1"/>
    <xf numFmtId="0" fontId="2" fillId="2" borderId="100" xfId="0" applyFont="1" applyFill="1" applyBorder="1" applyAlignment="1"/>
    <xf numFmtId="0" fontId="51" fillId="2" borderId="108" xfId="0" applyFont="1" applyFill="1" applyBorder="1" applyAlignment="1">
      <alignment horizontal="center" vertical="top"/>
    </xf>
    <xf numFmtId="0" fontId="51" fillId="2" borderId="109" xfId="0" applyFont="1" applyFill="1" applyBorder="1" applyAlignment="1">
      <alignment horizontal="center" vertical="top"/>
    </xf>
    <xf numFmtId="0" fontId="43" fillId="2" borderId="56" xfId="0" applyFont="1" applyFill="1" applyBorder="1" applyAlignment="1">
      <alignment horizontal="center" wrapText="1"/>
    </xf>
    <xf numFmtId="0" fontId="42" fillId="2" borderId="31" xfId="0" applyFont="1" applyFill="1" applyBorder="1" applyAlignment="1">
      <alignment horizontal="center" vertical="top"/>
    </xf>
    <xf numFmtId="0" fontId="51" fillId="2" borderId="31" xfId="0" applyFont="1" applyFill="1" applyBorder="1" applyAlignment="1">
      <alignment horizontal="center" vertical="top"/>
    </xf>
    <xf numFmtId="0" fontId="20" fillId="2" borderId="31" xfId="0" applyFont="1" applyFill="1" applyBorder="1" applyAlignment="1"/>
    <xf numFmtId="0" fontId="20" fillId="2" borderId="54" xfId="0" applyFont="1" applyFill="1" applyBorder="1" applyAlignment="1"/>
    <xf numFmtId="0" fontId="43" fillId="2" borderId="47" xfId="0" applyFont="1" applyFill="1" applyBorder="1" applyAlignment="1">
      <alignment horizontal="center" vertical="center" wrapText="1"/>
    </xf>
    <xf numFmtId="0" fontId="0" fillId="2" borderId="102" xfId="0" applyFill="1" applyBorder="1" applyAlignment="1">
      <alignment horizontal="center"/>
    </xf>
    <xf numFmtId="0" fontId="44" fillId="2" borderId="31" xfId="0" applyFont="1" applyFill="1" applyBorder="1" applyAlignment="1">
      <alignment horizontal="center" vertical="center" wrapText="1"/>
    </xf>
    <xf numFmtId="0" fontId="44" fillId="2" borderId="54" xfId="0" applyFont="1" applyFill="1" applyBorder="1" applyAlignment="1">
      <alignment horizontal="center" vertical="center" wrapText="1"/>
    </xf>
    <xf numFmtId="0" fontId="4" fillId="0" borderId="64" xfId="0" applyFont="1" applyBorder="1" applyAlignment="1">
      <alignment horizontal="justify" vertical="top" wrapText="1"/>
    </xf>
    <xf numFmtId="43" fontId="11" fillId="0" borderId="65" xfId="0" applyNumberFormat="1" applyFont="1" applyBorder="1" applyAlignment="1">
      <alignment horizontal="center" vertical="center"/>
    </xf>
    <xf numFmtId="0" fontId="12" fillId="3" borderId="47" xfId="0" applyFont="1" applyFill="1" applyBorder="1" applyAlignment="1">
      <alignment horizontal="left" vertical="center" wrapText="1"/>
    </xf>
    <xf numFmtId="0" fontId="59" fillId="3" borderId="46" xfId="0" applyFont="1" applyFill="1" applyBorder="1" applyAlignment="1">
      <alignment horizontal="center" vertical="center" wrapText="1"/>
    </xf>
    <xf numFmtId="164" fontId="59" fillId="3" borderId="46" xfId="1" applyFont="1" applyFill="1" applyBorder="1" applyAlignment="1">
      <alignment horizontal="center" vertical="center" wrapText="1"/>
    </xf>
    <xf numFmtId="164" fontId="59" fillId="3" borderId="102" xfId="1" applyFont="1" applyFill="1" applyBorder="1" applyAlignment="1">
      <alignment horizontal="center" vertical="center" wrapText="1"/>
    </xf>
    <xf numFmtId="0" fontId="11" fillId="3" borderId="65" xfId="0" applyFont="1" applyFill="1" applyBorder="1" applyAlignment="1">
      <alignment horizontal="center" vertical="center" wrapText="1"/>
    </xf>
    <xf numFmtId="0" fontId="59" fillId="3" borderId="31" xfId="0" applyFont="1" applyFill="1" applyBorder="1" applyAlignment="1">
      <alignment horizontal="center" vertical="center" wrapText="1"/>
    </xf>
    <xf numFmtId="0" fontId="59" fillId="3" borderId="54" xfId="0" quotePrefix="1" applyFont="1" applyFill="1" applyBorder="1" applyAlignment="1">
      <alignment horizontal="center" vertical="center" wrapText="1"/>
    </xf>
    <xf numFmtId="0" fontId="4" fillId="0" borderId="158" xfId="0" applyFont="1" applyBorder="1" applyAlignment="1">
      <alignment horizontal="justify" vertical="top"/>
    </xf>
    <xf numFmtId="0" fontId="11" fillId="0" borderId="111" xfId="0" applyFont="1" applyBorder="1" applyAlignment="1">
      <alignment horizontal="center" vertical="center"/>
    </xf>
    <xf numFmtId="164" fontId="59" fillId="3" borderId="46" xfId="1" quotePrefix="1" applyFont="1" applyFill="1" applyBorder="1" applyAlignment="1">
      <alignment horizontal="center" vertical="center" wrapText="1"/>
    </xf>
    <xf numFmtId="0" fontId="11" fillId="3" borderId="111" xfId="0" applyFont="1" applyFill="1" applyBorder="1" applyAlignment="1">
      <alignment horizontal="center" vertical="center" wrapText="1"/>
    </xf>
    <xf numFmtId="0" fontId="11" fillId="0" borderId="54" xfId="0" applyFont="1" applyBorder="1"/>
    <xf numFmtId="43" fontId="59" fillId="3" borderId="46" xfId="0" applyNumberFormat="1" applyFont="1" applyFill="1" applyBorder="1" applyAlignment="1">
      <alignment horizontal="center" vertical="center" wrapText="1"/>
    </xf>
    <xf numFmtId="43" fontId="59" fillId="3" borderId="46" xfId="1" applyNumberFormat="1" applyFont="1" applyFill="1" applyBorder="1" applyAlignment="1">
      <alignment horizontal="center" vertical="center" wrapText="1"/>
    </xf>
    <xf numFmtId="43" fontId="59" fillId="3" borderId="102" xfId="1" applyNumberFormat="1" applyFont="1" applyFill="1" applyBorder="1" applyAlignment="1">
      <alignment horizontal="center" vertical="center" wrapText="1"/>
    </xf>
    <xf numFmtId="0" fontId="59" fillId="3" borderId="54"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3" fillId="2" borderId="64" xfId="0" applyFont="1" applyFill="1" applyBorder="1" applyAlignment="1">
      <alignment horizontal="center"/>
    </xf>
    <xf numFmtId="0" fontId="3" fillId="2" borderId="65" xfId="0" applyFont="1" applyFill="1" applyBorder="1" applyAlignment="1"/>
    <xf numFmtId="0" fontId="3" fillId="2" borderId="56" xfId="0" applyFont="1" applyFill="1" applyBorder="1" applyAlignment="1"/>
    <xf numFmtId="0" fontId="5" fillId="2" borderId="107" xfId="0" applyFont="1" applyFill="1" applyBorder="1" applyAlignment="1">
      <alignment horizontal="center" vertical="top"/>
    </xf>
    <xf numFmtId="0" fontId="9" fillId="2" borderId="108" xfId="0" applyFont="1" applyFill="1" applyBorder="1" applyAlignment="1">
      <alignment horizontal="center" vertical="top"/>
    </xf>
    <xf numFmtId="0" fontId="9" fillId="2" borderId="109" xfId="0" applyFont="1" applyFill="1" applyBorder="1" applyAlignment="1">
      <alignment horizontal="center" vertical="top"/>
    </xf>
    <xf numFmtId="0" fontId="5" fillId="2" borderId="56" xfId="0" applyFont="1" applyFill="1" applyBorder="1" applyAlignment="1">
      <alignment horizontal="center" vertical="center" wrapText="1"/>
    </xf>
    <xf numFmtId="0" fontId="5" fillId="2" borderId="101" xfId="0" applyFont="1" applyFill="1" applyBorder="1" applyAlignment="1">
      <alignment horizontal="center" vertical="center" wrapText="1"/>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51" xfId="0" applyFont="1" applyFill="1" applyBorder="1" applyAlignment="1">
      <alignment horizontal="center" vertical="center"/>
    </xf>
    <xf numFmtId="0" fontId="4" fillId="2" borderId="45" xfId="0" applyFont="1" applyFill="1" applyBorder="1" applyAlignment="1"/>
    <xf numFmtId="0" fontId="4" fillId="2" borderId="46" xfId="0" applyFont="1" applyFill="1" applyBorder="1" applyAlignment="1"/>
    <xf numFmtId="0" fontId="4" fillId="2" borderId="47" xfId="0" applyFont="1" applyFill="1" applyBorder="1" applyAlignment="1"/>
    <xf numFmtId="0" fontId="5" fillId="2" borderId="47"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102"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47" xfId="0" applyFont="1" applyFill="1" applyBorder="1" applyAlignment="1">
      <alignment horizontal="center" vertical="center" wrapText="1"/>
    </xf>
    <xf numFmtId="4" fontId="11" fillId="0" borderId="31" xfId="0" applyNumberFormat="1" applyFont="1" applyBorder="1" applyAlignment="1">
      <alignment horizontal="center" vertical="center"/>
    </xf>
    <xf numFmtId="0" fontId="58" fillId="0" borderId="31" xfId="0" applyFont="1" applyBorder="1" applyAlignment="1">
      <alignment horizontal="center" vertical="center" wrapText="1"/>
    </xf>
    <xf numFmtId="0" fontId="58" fillId="0" borderId="54" xfId="0" applyFont="1" applyBorder="1" applyAlignment="1">
      <alignment horizontal="center" vertical="center" wrapText="1"/>
    </xf>
    <xf numFmtId="0" fontId="4" fillId="0" borderId="64" xfId="0" applyFont="1" applyBorder="1" applyAlignment="1">
      <alignment vertical="center" wrapText="1"/>
    </xf>
    <xf numFmtId="164" fontId="4" fillId="0" borderId="65" xfId="1" applyFont="1" applyBorder="1" applyAlignment="1">
      <alignment horizontal="center" vertical="center" wrapText="1"/>
    </xf>
    <xf numFmtId="0" fontId="9" fillId="3" borderId="53" xfId="0" applyFont="1" applyFill="1" applyBorder="1" applyAlignment="1">
      <alignment horizontal="left" vertical="center" wrapText="1"/>
    </xf>
    <xf numFmtId="0" fontId="5" fillId="3" borderId="46" xfId="0" applyFont="1" applyFill="1" applyBorder="1" applyAlignment="1">
      <alignment horizontal="center" vertical="center" wrapText="1"/>
    </xf>
    <xf numFmtId="164" fontId="5" fillId="3" borderId="46" xfId="1" applyFont="1" applyFill="1" applyBorder="1" applyAlignment="1">
      <alignment horizontal="center" vertical="center" wrapText="1"/>
    </xf>
    <xf numFmtId="0" fontId="5" fillId="3" borderId="102" xfId="0" applyFont="1" applyFill="1" applyBorder="1" applyAlignment="1">
      <alignment horizontal="center" vertical="center" wrapText="1"/>
    </xf>
    <xf numFmtId="0" fontId="4" fillId="3" borderId="102" xfId="0" applyFont="1" applyFill="1" applyBorder="1" applyAlignment="1">
      <alignment horizontal="center"/>
    </xf>
    <xf numFmtId="0" fontId="5" fillId="3" borderId="31" xfId="0" applyFont="1" applyFill="1" applyBorder="1" applyAlignment="1">
      <alignment horizontal="center" vertical="center" wrapText="1"/>
    </xf>
    <xf numFmtId="0" fontId="5" fillId="3" borderId="54" xfId="0" applyFont="1" applyFill="1" applyBorder="1" applyAlignment="1">
      <alignment horizontal="center" vertical="center" wrapText="1"/>
    </xf>
    <xf numFmtId="0" fontId="4" fillId="0" borderId="64" xfId="0" applyFont="1" applyBorder="1" applyAlignment="1">
      <alignment vertical="top" wrapText="1"/>
    </xf>
    <xf numFmtId="164" fontId="4" fillId="0" borderId="111" xfId="1" applyFont="1" applyBorder="1" applyAlignment="1">
      <alignment horizontal="center" vertical="center" wrapText="1"/>
    </xf>
    <xf numFmtId="0" fontId="4" fillId="0" borderId="31" xfId="0" applyFont="1" applyBorder="1"/>
    <xf numFmtId="3" fontId="4" fillId="0" borderId="31" xfId="0" applyNumberFormat="1" applyFont="1" applyBorder="1" applyAlignment="1">
      <alignment horizontal="center" vertical="center"/>
    </xf>
    <xf numFmtId="0" fontId="4" fillId="0" borderId="49" xfId="0" applyFont="1" applyBorder="1" applyAlignment="1">
      <alignment vertical="center"/>
    </xf>
    <xf numFmtId="0" fontId="4" fillId="0" borderId="54" xfId="0" applyFont="1" applyBorder="1" applyAlignment="1">
      <alignment vertical="center"/>
    </xf>
    <xf numFmtId="0" fontId="3" fillId="2" borderId="64" xfId="0" applyFont="1" applyFill="1" applyBorder="1" applyAlignment="1">
      <alignment horizontal="center" vertical="center"/>
    </xf>
    <xf numFmtId="0" fontId="3" fillId="2" borderId="65" xfId="0" applyFont="1" applyFill="1" applyBorder="1" applyAlignment="1">
      <alignment horizontal="center" vertical="center"/>
    </xf>
    <xf numFmtId="0" fontId="3" fillId="2" borderId="56"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6" fillId="3" borderId="52" xfId="0" applyFont="1" applyFill="1" applyBorder="1" applyAlignment="1">
      <alignment horizontal="justify" vertical="top" wrapText="1"/>
    </xf>
    <xf numFmtId="0" fontId="0" fillId="0" borderId="31" xfId="0" applyFont="1" applyBorder="1" applyAlignment="1">
      <alignment horizontal="justify" vertical="top" wrapText="1"/>
    </xf>
    <xf numFmtId="0" fontId="6" fillId="0" borderId="31" xfId="0" applyFont="1" applyBorder="1"/>
    <xf numFmtId="0" fontId="60" fillId="0" borderId="31" xfId="0" applyFont="1" applyBorder="1"/>
    <xf numFmtId="165" fontId="60" fillId="0" borderId="31" xfId="0" applyNumberFormat="1" applyFont="1" applyBorder="1"/>
    <xf numFmtId="0" fontId="60" fillId="0" borderId="49" xfId="0" applyFont="1" applyBorder="1" applyAlignment="1">
      <alignment vertical="center"/>
    </xf>
    <xf numFmtId="0" fontId="60" fillId="0" borderId="31" xfId="0" applyFont="1" applyBorder="1" applyAlignment="1">
      <alignment vertical="center"/>
    </xf>
    <xf numFmtId="0" fontId="0" fillId="0" borderId="31" xfId="0" applyBorder="1" applyAlignment="1">
      <alignment vertical="center"/>
    </xf>
    <xf numFmtId="0" fontId="0" fillId="0" borderId="54" xfId="0" applyBorder="1" applyAlignment="1">
      <alignment vertical="center"/>
    </xf>
    <xf numFmtId="0" fontId="3" fillId="3" borderId="64" xfId="0" applyFont="1" applyFill="1" applyBorder="1" applyAlignment="1">
      <alignment horizontal="center" vertical="center"/>
    </xf>
    <xf numFmtId="0" fontId="3" fillId="3" borderId="100" xfId="0" applyFont="1" applyFill="1" applyBorder="1" applyAlignment="1"/>
    <xf numFmtId="0" fontId="5" fillId="3" borderId="107" xfId="0" applyFont="1" applyFill="1" applyBorder="1" applyAlignment="1">
      <alignment horizontal="center" vertical="top"/>
    </xf>
    <xf numFmtId="0" fontId="9" fillId="3" borderId="108" xfId="0" applyFont="1" applyFill="1" applyBorder="1" applyAlignment="1">
      <alignment horizontal="center" vertical="top"/>
    </xf>
    <xf numFmtId="0" fontId="9" fillId="3" borderId="109" xfId="0" applyFont="1" applyFill="1" applyBorder="1" applyAlignment="1">
      <alignment horizontal="center" vertical="top"/>
    </xf>
    <xf numFmtId="0" fontId="5" fillId="3" borderId="108" xfId="0" applyFont="1" applyFill="1" applyBorder="1" applyAlignment="1">
      <alignment horizontal="center" vertical="top"/>
    </xf>
    <xf numFmtId="0" fontId="5" fillId="3" borderId="109" xfId="0" applyFont="1" applyFill="1" applyBorder="1" applyAlignment="1">
      <alignment horizontal="center" vertical="top"/>
    </xf>
    <xf numFmtId="0" fontId="5" fillId="3" borderId="56" xfId="0" applyFont="1" applyFill="1" applyBorder="1" applyAlignment="1">
      <alignment horizontal="center" wrapText="1"/>
    </xf>
    <xf numFmtId="0" fontId="5" fillId="3" borderId="31" xfId="0" applyFont="1" applyFill="1" applyBorder="1" applyAlignment="1">
      <alignment horizontal="center" vertical="top"/>
    </xf>
    <xf numFmtId="0" fontId="5" fillId="3" borderId="31" xfId="0" applyFont="1" applyFill="1" applyBorder="1" applyAlignment="1"/>
    <xf numFmtId="0" fontId="5" fillId="3" borderId="54" xfId="0" applyFont="1" applyFill="1" applyBorder="1" applyAlignment="1"/>
    <xf numFmtId="0" fontId="4" fillId="3" borderId="45" xfId="0" applyFont="1" applyFill="1" applyBorder="1" applyAlignment="1">
      <alignment vertical="center"/>
    </xf>
    <xf numFmtId="0" fontId="4" fillId="3" borderId="46" xfId="0" applyFont="1" applyFill="1" applyBorder="1" applyAlignment="1"/>
    <xf numFmtId="0" fontId="5" fillId="3" borderId="47" xfId="0" applyFont="1" applyFill="1" applyBorder="1" applyAlignment="1">
      <alignment horizontal="center" vertical="center" wrapText="1"/>
    </xf>
    <xf numFmtId="0" fontId="4" fillId="3" borderId="102" xfId="0" applyFont="1" applyFill="1" applyBorder="1" applyAlignment="1">
      <alignment horizontal="center"/>
    </xf>
    <xf numFmtId="0" fontId="4" fillId="3" borderId="45" xfId="0" applyFont="1" applyFill="1" applyBorder="1" applyAlignment="1">
      <alignment vertical="top" wrapText="1"/>
    </xf>
    <xf numFmtId="165" fontId="11" fillId="0" borderId="65" xfId="0" applyNumberFormat="1" applyFont="1" applyBorder="1" applyAlignment="1">
      <alignment horizontal="center"/>
    </xf>
    <xf numFmtId="0" fontId="29" fillId="0" borderId="31" xfId="0" applyFont="1" applyBorder="1" applyAlignment="1">
      <alignment vertical="top" wrapText="1"/>
    </xf>
    <xf numFmtId="0" fontId="61" fillId="0" borderId="31" xfId="0" applyFont="1" applyBorder="1" applyAlignment="1">
      <alignment vertical="center"/>
    </xf>
    <xf numFmtId="165" fontId="61" fillId="0" borderId="31" xfId="0" applyNumberFormat="1" applyFont="1" applyBorder="1" applyAlignment="1">
      <alignment vertical="center"/>
    </xf>
    <xf numFmtId="0" fontId="61" fillId="0" borderId="49" xfId="0" applyFont="1" applyBorder="1" applyAlignment="1">
      <alignment vertical="center"/>
    </xf>
    <xf numFmtId="0" fontId="11" fillId="0" borderId="54" xfId="0" applyFont="1" applyBorder="1" applyAlignment="1">
      <alignment vertical="center"/>
    </xf>
    <xf numFmtId="0" fontId="4" fillId="3" borderId="52" xfId="0" applyFont="1" applyFill="1" applyBorder="1" applyAlignment="1">
      <alignment vertical="top" wrapText="1"/>
    </xf>
    <xf numFmtId="0" fontId="11" fillId="0" borderId="46" xfId="0" applyFont="1" applyBorder="1" applyAlignment="1">
      <alignment horizontal="center"/>
    </xf>
    <xf numFmtId="3" fontId="61" fillId="0" borderId="31" xfId="0" applyNumberFormat="1" applyFont="1" applyBorder="1"/>
    <xf numFmtId="165" fontId="61" fillId="0" borderId="31" xfId="0" applyNumberFormat="1" applyFont="1" applyBorder="1"/>
    <xf numFmtId="0" fontId="13" fillId="0" borderId="55" xfId="0" applyFont="1" applyBorder="1" applyAlignment="1">
      <alignment horizontal="center"/>
    </xf>
    <xf numFmtId="0" fontId="13" fillId="0" borderId="56" xfId="0" applyFont="1" applyBorder="1" applyAlignment="1">
      <alignment horizontal="center"/>
    </xf>
    <xf numFmtId="0" fontId="5" fillId="2" borderId="65" xfId="0" applyFont="1" applyFill="1" applyBorder="1" applyAlignment="1">
      <alignment horizontal="center" vertical="center" wrapText="1"/>
    </xf>
    <xf numFmtId="0" fontId="5" fillId="2" borderId="100" xfId="0" applyFont="1" applyFill="1" applyBorder="1" applyAlignment="1">
      <alignment horizontal="center" vertical="center" wrapText="1"/>
    </xf>
    <xf numFmtId="0" fontId="5" fillId="2" borderId="56" xfId="0" applyFont="1" applyFill="1" applyBorder="1" applyAlignment="1">
      <alignment vertical="center"/>
    </xf>
    <xf numFmtId="0" fontId="5" fillId="2" borderId="57" xfId="0" applyFont="1" applyFill="1" applyBorder="1" applyAlignment="1">
      <alignment vertical="center"/>
    </xf>
    <xf numFmtId="0" fontId="5" fillId="2" borderId="48" xfId="0" applyFont="1" applyFill="1" applyBorder="1" applyAlignment="1">
      <alignment vertical="center"/>
    </xf>
    <xf numFmtId="0" fontId="5" fillId="2" borderId="159" xfId="0" applyFont="1" applyFill="1" applyBorder="1" applyAlignment="1">
      <alignment vertical="center"/>
    </xf>
    <xf numFmtId="0" fontId="4" fillId="0" borderId="31" xfId="0" applyFont="1" applyBorder="1" applyAlignment="1">
      <alignment horizontal="left" vertical="center" wrapText="1"/>
    </xf>
    <xf numFmtId="0" fontId="4" fillId="0" borderId="31" xfId="0" applyFont="1" applyBorder="1" applyAlignment="1">
      <alignment horizontal="center" vertical="top" wrapText="1"/>
    </xf>
    <xf numFmtId="4" fontId="4" fillId="0" borderId="46" xfId="0" applyNumberFormat="1" applyFont="1" applyBorder="1" applyAlignment="1">
      <alignment horizontal="center" vertical="center"/>
    </xf>
    <xf numFmtId="0" fontId="4" fillId="0" borderId="46" xfId="0" applyFont="1" applyBorder="1"/>
    <xf numFmtId="0" fontId="4" fillId="0" borderId="63" xfId="0" applyFont="1" applyBorder="1"/>
    <xf numFmtId="0" fontId="13" fillId="0" borderId="0" xfId="0" applyFont="1" applyBorder="1" applyAlignment="1">
      <alignment horizontal="center"/>
    </xf>
    <xf numFmtId="0" fontId="42" fillId="3" borderId="113" xfId="0" applyFont="1" applyFill="1" applyBorder="1" applyAlignment="1">
      <alignment horizontal="center" vertical="top"/>
    </xf>
    <xf numFmtId="0" fontId="51" fillId="3" borderId="0" xfId="0" applyFont="1" applyFill="1" applyBorder="1" applyAlignment="1">
      <alignment horizontal="center" vertical="top"/>
    </xf>
    <xf numFmtId="0" fontId="20" fillId="3" borderId="0" xfId="0" applyFont="1" applyFill="1" applyBorder="1" applyAlignment="1"/>
    <xf numFmtId="0" fontId="20" fillId="3" borderId="157" xfId="0" applyFont="1" applyFill="1" applyBorder="1" applyAlignment="1"/>
    <xf numFmtId="0" fontId="3" fillId="2" borderId="100" xfId="0" applyFont="1" applyFill="1" applyBorder="1" applyAlignment="1"/>
    <xf numFmtId="0" fontId="5" fillId="2" borderId="108" xfId="0" applyFont="1" applyFill="1" applyBorder="1" applyAlignment="1">
      <alignment horizontal="center" vertical="top"/>
    </xf>
    <xf numFmtId="0" fontId="5" fillId="2" borderId="109" xfId="0" applyFont="1" applyFill="1" applyBorder="1" applyAlignment="1">
      <alignment horizontal="center" vertical="top"/>
    </xf>
    <xf numFmtId="0" fontId="5" fillId="2" borderId="56" xfId="0" applyFont="1" applyFill="1" applyBorder="1" applyAlignment="1">
      <alignment horizontal="center" wrapText="1"/>
    </xf>
    <xf numFmtId="0" fontId="4" fillId="2" borderId="102" xfId="0" applyFont="1" applyFill="1" applyBorder="1" applyAlignment="1">
      <alignment horizontal="center"/>
    </xf>
    <xf numFmtId="0" fontId="4" fillId="0" borderId="64" xfId="0" applyFont="1" applyBorder="1" applyAlignment="1">
      <alignment horizontal="center" vertical="center" wrapText="1"/>
    </xf>
    <xf numFmtId="4" fontId="11" fillId="0" borderId="65" xfId="0" applyNumberFormat="1" applyFont="1" applyBorder="1" applyAlignment="1">
      <alignment horizontal="center" vertical="center"/>
    </xf>
    <xf numFmtId="0" fontId="9" fillId="3" borderId="31" xfId="0" applyFont="1" applyFill="1" applyBorder="1" applyAlignment="1">
      <alignment horizontal="left" vertical="center" wrapText="1"/>
    </xf>
    <xf numFmtId="0" fontId="9" fillId="3" borderId="31" xfId="0" applyFont="1" applyFill="1" applyBorder="1" applyAlignment="1">
      <alignment horizontal="center" vertical="center" wrapText="1"/>
    </xf>
    <xf numFmtId="4" fontId="9" fillId="3" borderId="31" xfId="0" applyNumberFormat="1" applyFont="1" applyFill="1" applyBorder="1" applyAlignment="1">
      <alignment horizontal="right" vertical="center" wrapText="1"/>
    </xf>
    <xf numFmtId="0" fontId="62" fillId="3" borderId="46" xfId="0" applyFont="1" applyFill="1" applyBorder="1" applyAlignment="1">
      <alignment horizontal="center" vertical="center" wrapText="1"/>
    </xf>
    <xf numFmtId="0" fontId="62" fillId="3" borderId="102" xfId="0" applyFont="1" applyFill="1" applyBorder="1" applyAlignment="1">
      <alignment horizontal="center" vertical="center" wrapText="1"/>
    </xf>
    <xf numFmtId="0" fontId="11" fillId="0" borderId="102" xfId="0" applyFont="1" applyBorder="1" applyAlignment="1">
      <alignment horizontal="center"/>
    </xf>
    <xf numFmtId="0" fontId="62" fillId="3" borderId="31" xfId="0" applyFont="1" applyFill="1" applyBorder="1" applyAlignment="1">
      <alignment horizontal="center" vertical="center" wrapText="1"/>
    </xf>
    <xf numFmtId="0" fontId="62" fillId="3" borderId="54" xfId="0" applyFont="1" applyFill="1" applyBorder="1" applyAlignment="1">
      <alignment horizontal="center" vertical="center" wrapText="1"/>
    </xf>
    <xf numFmtId="0" fontId="4" fillId="0" borderId="158" xfId="0" applyFont="1" applyBorder="1" applyAlignment="1">
      <alignment horizontal="center" vertical="center" wrapText="1"/>
    </xf>
    <xf numFmtId="0" fontId="12" fillId="3" borderId="31" xfId="0" applyFont="1" applyFill="1" applyBorder="1" applyAlignment="1">
      <alignment horizontal="center" vertical="center" wrapText="1"/>
    </xf>
    <xf numFmtId="0" fontId="4" fillId="0" borderId="45" xfId="0" applyFont="1" applyBorder="1" applyAlignment="1">
      <alignment horizontal="center" vertical="center" wrapText="1"/>
    </xf>
    <xf numFmtId="4" fontId="11" fillId="0" borderId="46" xfId="0" applyNumberFormat="1" applyFont="1" applyBorder="1" applyAlignment="1">
      <alignment horizontal="center" vertical="center"/>
    </xf>
    <xf numFmtId="0" fontId="11" fillId="0" borderId="31" xfId="0" applyFont="1" applyBorder="1"/>
    <xf numFmtId="0" fontId="11" fillId="0" borderId="31" xfId="0" applyFont="1" applyBorder="1" applyAlignment="1">
      <alignment horizontal="center"/>
    </xf>
    <xf numFmtId="164" fontId="4" fillId="0" borderId="31" xfId="1" applyFont="1" applyBorder="1"/>
    <xf numFmtId="0" fontId="4" fillId="0" borderId="45" xfId="0" applyFont="1" applyBorder="1" applyAlignment="1">
      <alignment horizontal="left" vertical="top" wrapText="1"/>
    </xf>
    <xf numFmtId="4" fontId="11" fillId="0" borderId="65" xfId="0" applyNumberFormat="1" applyFont="1" applyBorder="1" applyAlignment="1">
      <alignment vertical="center"/>
    </xf>
    <xf numFmtId="0" fontId="12" fillId="3" borderId="46" xfId="0" applyFont="1" applyFill="1" applyBorder="1" applyAlignment="1">
      <alignment horizontal="left" vertical="center" wrapText="1"/>
    </xf>
    <xf numFmtId="0" fontId="9" fillId="3" borderId="46" xfId="0" applyFont="1" applyFill="1" applyBorder="1" applyAlignment="1">
      <alignment horizontal="center" vertical="center" wrapText="1"/>
    </xf>
    <xf numFmtId="4" fontId="9" fillId="3" borderId="46" xfId="0" applyNumberFormat="1" applyFont="1" applyFill="1" applyBorder="1" applyAlignment="1">
      <alignment horizontal="right" vertical="center" wrapText="1"/>
    </xf>
    <xf numFmtId="0" fontId="62" fillId="3" borderId="63" xfId="0" applyFont="1" applyFill="1" applyBorder="1" applyAlignment="1">
      <alignment horizontal="center" vertical="center" wrapText="1"/>
    </xf>
    <xf numFmtId="0" fontId="4" fillId="0" borderId="52" xfId="0" applyFont="1" applyBorder="1" applyAlignment="1">
      <alignment horizontal="left" vertical="top" wrapText="1"/>
    </xf>
    <xf numFmtId="4" fontId="11" fillId="0" borderId="111" xfId="0" applyNumberFormat="1" applyFont="1" applyBorder="1" applyAlignment="1">
      <alignment vertical="center"/>
    </xf>
    <xf numFmtId="0" fontId="4" fillId="0" borderId="52" xfId="0" applyFont="1" applyBorder="1" applyAlignment="1">
      <alignment horizontal="left" vertical="top" wrapText="1"/>
    </xf>
    <xf numFmtId="0" fontId="4" fillId="0" borderId="52" xfId="0" applyFont="1" applyBorder="1" applyAlignment="1">
      <alignment vertical="center" wrapText="1"/>
    </xf>
    <xf numFmtId="4" fontId="11" fillId="0" borderId="46" xfId="0" applyNumberFormat="1" applyFont="1" applyBorder="1" applyAlignment="1">
      <alignment vertical="center"/>
    </xf>
    <xf numFmtId="0" fontId="7" fillId="0" borderId="156" xfId="0" applyFont="1" applyBorder="1" applyAlignment="1">
      <alignment horizontal="left" vertical="center"/>
    </xf>
    <xf numFmtId="0" fontId="7" fillId="0" borderId="0" xfId="0" applyFont="1" applyBorder="1" applyAlignment="1">
      <alignment horizontal="left" vertical="center"/>
    </xf>
    <xf numFmtId="0" fontId="11" fillId="0" borderId="0" xfId="0" applyFont="1" applyBorder="1"/>
    <xf numFmtId="0" fontId="11" fillId="0" borderId="157" xfId="0" applyFont="1" applyBorder="1" applyAlignment="1">
      <alignment vertical="center"/>
    </xf>
    <xf numFmtId="0" fontId="3" fillId="2" borderId="65" xfId="0" applyFont="1" applyFill="1" applyBorder="1" applyAlignment="1">
      <alignment vertical="center"/>
    </xf>
    <xf numFmtId="0" fontId="3" fillId="2" borderId="56" xfId="0" applyFont="1" applyFill="1" applyBorder="1" applyAlignment="1">
      <alignment vertical="center"/>
    </xf>
    <xf numFmtId="0" fontId="5" fillId="2" borderId="46" xfId="0" applyFont="1" applyFill="1" applyBorder="1" applyAlignment="1">
      <alignment vertical="center"/>
    </xf>
    <xf numFmtId="0" fontId="5" fillId="2" borderId="31" xfId="0" applyFont="1" applyFill="1" applyBorder="1" applyAlignment="1">
      <alignment vertical="center"/>
    </xf>
    <xf numFmtId="0" fontId="0" fillId="2" borderId="51" xfId="0" applyFill="1" applyBorder="1" applyAlignment="1">
      <alignment vertical="center"/>
    </xf>
    <xf numFmtId="0" fontId="4" fillId="2" borderId="45" xfId="0" applyFont="1" applyFill="1" applyBorder="1" applyAlignment="1">
      <alignment vertical="center"/>
    </xf>
    <xf numFmtId="0" fontId="4" fillId="2" borderId="46" xfId="0" applyFont="1" applyFill="1" applyBorder="1" applyAlignment="1">
      <alignment vertical="center"/>
    </xf>
    <xf numFmtId="0" fontId="4" fillId="2" borderId="47" xfId="0" applyFont="1" applyFill="1" applyBorder="1" applyAlignment="1">
      <alignment vertical="center"/>
    </xf>
    <xf numFmtId="0" fontId="13" fillId="0" borderId="65" xfId="0" applyFont="1" applyBorder="1" applyAlignment="1">
      <alignment horizontal="center"/>
    </xf>
    <xf numFmtId="0" fontId="0" fillId="0" borderId="65" xfId="0" applyBorder="1"/>
    <xf numFmtId="0" fontId="0" fillId="0" borderId="31" xfId="0" applyBorder="1"/>
    <xf numFmtId="0" fontId="0" fillId="0" borderId="54" xfId="0" applyBorder="1"/>
    <xf numFmtId="0" fontId="27" fillId="2" borderId="55" xfId="0" applyFont="1" applyFill="1" applyBorder="1" applyAlignment="1">
      <alignment horizontal="center"/>
    </xf>
    <xf numFmtId="0" fontId="27" fillId="2" borderId="56" xfId="0" applyFont="1" applyFill="1" applyBorder="1" applyAlignment="1">
      <alignment horizontal="center"/>
    </xf>
    <xf numFmtId="0" fontId="47" fillId="2" borderId="107" xfId="0" applyFont="1" applyFill="1" applyBorder="1" applyAlignment="1">
      <alignment horizontal="center" vertical="top"/>
    </xf>
    <xf numFmtId="0" fontId="47" fillId="2" borderId="108" xfId="0" applyFont="1" applyFill="1" applyBorder="1" applyAlignment="1">
      <alignment horizontal="center" vertical="top"/>
    </xf>
    <xf numFmtId="0" fontId="47" fillId="2" borderId="109" xfId="0" applyFont="1" applyFill="1" applyBorder="1" applyAlignment="1">
      <alignment horizontal="center" vertical="top"/>
    </xf>
    <xf numFmtId="0" fontId="47" fillId="2" borderId="56" xfId="0" applyFont="1" applyFill="1" applyBorder="1" applyAlignment="1">
      <alignment horizontal="center" wrapText="1"/>
    </xf>
    <xf numFmtId="0" fontId="47" fillId="2" borderId="107" xfId="0" applyFont="1" applyFill="1" applyBorder="1" applyAlignment="1">
      <alignment horizontal="center" vertical="top"/>
    </xf>
    <xf numFmtId="0" fontId="47" fillId="2" borderId="31" xfId="0" applyFont="1" applyFill="1" applyBorder="1" applyAlignment="1">
      <alignment horizontal="center" vertical="top"/>
    </xf>
    <xf numFmtId="0" fontId="11" fillId="2" borderId="51" xfId="0" applyFont="1" applyFill="1" applyBorder="1"/>
    <xf numFmtId="0" fontId="27" fillId="2" borderId="64" xfId="0" applyFont="1" applyFill="1" applyBorder="1" applyAlignment="1"/>
    <xf numFmtId="0" fontId="27" fillId="2" borderId="100" xfId="0" applyFont="1" applyFill="1" applyBorder="1" applyAlignment="1"/>
    <xf numFmtId="0" fontId="47" fillId="2" borderId="47" xfId="0" applyFont="1" applyFill="1" applyBorder="1" applyAlignment="1">
      <alignment horizontal="center" vertical="center" wrapText="1"/>
    </xf>
    <xf numFmtId="0" fontId="47" fillId="2" borderId="46" xfId="0" applyFont="1" applyFill="1" applyBorder="1" applyAlignment="1">
      <alignment horizontal="center" vertical="center" wrapText="1"/>
    </xf>
    <xf numFmtId="0" fontId="47" fillId="2" borderId="102" xfId="0" applyFont="1" applyFill="1" applyBorder="1" applyAlignment="1">
      <alignment horizontal="center" vertical="center" wrapText="1"/>
    </xf>
    <xf numFmtId="0" fontId="11" fillId="2" borderId="102" xfId="0" applyFont="1" applyFill="1" applyBorder="1" applyAlignment="1">
      <alignment horizontal="center"/>
    </xf>
    <xf numFmtId="0" fontId="47" fillId="2" borderId="31" xfId="0" applyFont="1" applyFill="1" applyBorder="1" applyAlignment="1">
      <alignment horizontal="center" vertical="center" wrapText="1"/>
    </xf>
    <xf numFmtId="0" fontId="47" fillId="2" borderId="111" xfId="0" applyFont="1" applyFill="1" applyBorder="1" applyAlignment="1">
      <alignment horizontal="center" vertical="center" wrapText="1"/>
    </xf>
    <xf numFmtId="0" fontId="47" fillId="2" borderId="160" xfId="0" applyFont="1" applyFill="1" applyBorder="1" applyAlignment="1">
      <alignment horizontal="center" vertical="center" wrapText="1"/>
    </xf>
    <xf numFmtId="4" fontId="11" fillId="0" borderId="65" xfId="0" applyNumberFormat="1" applyFont="1" applyBorder="1" applyAlignment="1">
      <alignment vertical="center"/>
    </xf>
    <xf numFmtId="0" fontId="11" fillId="0" borderId="31" xfId="0" applyFont="1" applyBorder="1" applyAlignment="1">
      <alignment wrapText="1"/>
    </xf>
    <xf numFmtId="4" fontId="11" fillId="0" borderId="49" xfId="0" applyNumberFormat="1" applyFont="1" applyBorder="1" applyAlignment="1">
      <alignment horizontal="center" vertical="center"/>
    </xf>
    <xf numFmtId="0" fontId="11" fillId="0" borderId="49" xfId="0" applyFont="1" applyBorder="1"/>
    <xf numFmtId="0" fontId="11" fillId="0" borderId="54" xfId="0" applyFont="1" applyFill="1" applyBorder="1"/>
    <xf numFmtId="0" fontId="11" fillId="0" borderId="65" xfId="0" applyFont="1" applyBorder="1" applyAlignment="1">
      <alignment horizontal="left" vertical="top" wrapText="1"/>
    </xf>
    <xf numFmtId="0" fontId="11" fillId="0" borderId="53" xfId="0" applyFont="1" applyBorder="1"/>
    <xf numFmtId="0" fontId="4" fillId="0" borderId="52" xfId="0" applyFont="1" applyBorder="1" applyAlignment="1">
      <alignment horizontal="left" vertical="center" wrapText="1"/>
    </xf>
    <xf numFmtId="0" fontId="11" fillId="0" borderId="31" xfId="0" applyFont="1" applyBorder="1" applyAlignment="1">
      <alignment vertical="top" wrapText="1"/>
    </xf>
    <xf numFmtId="0" fontId="4" fillId="0" borderId="52" xfId="0" applyFont="1" applyBorder="1" applyAlignment="1">
      <alignment vertical="top" wrapText="1"/>
    </xf>
    <xf numFmtId="0" fontId="11" fillId="0" borderId="31" xfId="0" applyFont="1" applyBorder="1" applyAlignment="1">
      <alignment horizontal="justify" vertical="center" wrapText="1"/>
    </xf>
    <xf numFmtId="0" fontId="13" fillId="0" borderId="156" xfId="0" applyFont="1" applyBorder="1" applyAlignment="1">
      <alignment horizontal="center"/>
    </xf>
    <xf numFmtId="0" fontId="13" fillId="0" borderId="0" xfId="0" applyFont="1" applyBorder="1" applyAlignment="1">
      <alignment horizontal="center"/>
    </xf>
    <xf numFmtId="0" fontId="63" fillId="3" borderId="63" xfId="0" applyFont="1" applyFill="1" applyBorder="1" applyAlignment="1">
      <alignment horizontal="center" vertical="center" wrapText="1"/>
    </xf>
    <xf numFmtId="0" fontId="5" fillId="2" borderId="54" xfId="0" applyFont="1" applyFill="1" applyBorder="1" applyAlignment="1">
      <alignment vertical="center"/>
    </xf>
    <xf numFmtId="0" fontId="4" fillId="2" borderId="54" xfId="0" applyFont="1" applyFill="1" applyBorder="1"/>
    <xf numFmtId="0" fontId="4" fillId="3" borderId="64" xfId="0" applyFont="1" applyFill="1" applyBorder="1" applyAlignment="1">
      <alignment horizontal="justify" vertical="top" wrapText="1"/>
    </xf>
    <xf numFmtId="0" fontId="41" fillId="3" borderId="65" xfId="0" applyFont="1" applyFill="1" applyBorder="1" applyAlignment="1">
      <alignment horizontal="center" vertical="center"/>
    </xf>
    <xf numFmtId="0" fontId="41" fillId="3" borderId="65" xfId="0" applyFont="1" applyFill="1" applyBorder="1" applyAlignment="1">
      <alignment horizontal="center"/>
    </xf>
    <xf numFmtId="0" fontId="42" fillId="3" borderId="65" xfId="0" applyFont="1" applyFill="1" applyBorder="1" applyAlignment="1">
      <alignment horizontal="center" vertical="center" wrapText="1"/>
    </xf>
    <xf numFmtId="0" fontId="42" fillId="3" borderId="102" xfId="0" applyFont="1" applyFill="1" applyBorder="1" applyAlignment="1">
      <alignment horizontal="center" vertical="center" wrapText="1"/>
    </xf>
    <xf numFmtId="0" fontId="42" fillId="3" borderId="48" xfId="0" applyFont="1" applyFill="1" applyBorder="1" applyAlignment="1">
      <alignment horizontal="center" vertical="center" wrapText="1"/>
    </xf>
    <xf numFmtId="0" fontId="51" fillId="3" borderId="31" xfId="0" applyFont="1" applyFill="1" applyBorder="1" applyAlignment="1">
      <alignment vertical="center"/>
    </xf>
    <xf numFmtId="0" fontId="41" fillId="3" borderId="54" xfId="0" applyFont="1" applyFill="1" applyBorder="1"/>
    <xf numFmtId="0" fontId="4" fillId="3" borderId="45" xfId="0" applyFont="1" applyFill="1" applyBorder="1" applyAlignment="1">
      <alignment horizontal="justify" vertical="top"/>
    </xf>
    <xf numFmtId="0" fontId="41" fillId="3" borderId="46" xfId="0" applyFont="1" applyFill="1" applyBorder="1" applyAlignment="1">
      <alignment horizontal="center" vertical="center"/>
    </xf>
    <xf numFmtId="0" fontId="41" fillId="3" borderId="46" xfId="0" applyFont="1" applyFill="1" applyBorder="1" applyAlignment="1">
      <alignment horizontal="center"/>
    </xf>
    <xf numFmtId="0" fontId="42" fillId="3" borderId="46" xfId="0" applyFont="1" applyFill="1" applyBorder="1" applyAlignment="1">
      <alignment horizontal="center" vertical="center" wrapText="1"/>
    </xf>
    <xf numFmtId="0" fontId="42" fillId="3" borderId="112" xfId="0" applyFont="1" applyFill="1" applyBorder="1" applyAlignment="1">
      <alignment horizontal="center" vertical="center" wrapText="1"/>
    </xf>
    <xf numFmtId="0" fontId="42" fillId="3" borderId="0" xfId="0" applyFont="1" applyFill="1" applyBorder="1" applyAlignment="1">
      <alignment horizontal="center" vertical="center" wrapText="1"/>
    </xf>
    <xf numFmtId="0" fontId="51" fillId="3" borderId="65" xfId="0" applyFont="1" applyFill="1" applyBorder="1" applyAlignment="1">
      <alignment vertical="center"/>
    </xf>
    <xf numFmtId="0" fontId="41" fillId="3" borderId="161" xfId="0" applyFont="1" applyFill="1" applyBorder="1"/>
    <xf numFmtId="0" fontId="5" fillId="2" borderId="162" xfId="0" applyFont="1" applyFill="1" applyBorder="1" applyAlignment="1">
      <alignment horizontal="center" vertical="top"/>
    </xf>
    <xf numFmtId="0" fontId="5" fillId="2" borderId="0" xfId="0" applyFont="1" applyFill="1" applyBorder="1" applyAlignment="1">
      <alignment horizontal="center" vertical="top"/>
    </xf>
    <xf numFmtId="0" fontId="5" fillId="2" borderId="157" xfId="0" applyFont="1" applyFill="1" applyBorder="1" applyAlignment="1">
      <alignment horizontal="center" vertical="top"/>
    </xf>
    <xf numFmtId="0" fontId="4" fillId="2" borderId="52" xfId="0" applyFont="1" applyFill="1" applyBorder="1" applyAlignment="1">
      <alignment vertical="center"/>
    </xf>
    <xf numFmtId="0" fontId="4" fillId="2" borderId="0" xfId="0" applyFont="1" applyFill="1" applyBorder="1"/>
    <xf numFmtId="165" fontId="4" fillId="2" borderId="31" xfId="0" applyNumberFormat="1" applyFont="1" applyFill="1" applyBorder="1" applyAlignment="1">
      <alignment vertical="center"/>
    </xf>
    <xf numFmtId="0" fontId="5" fillId="2" borderId="54" xfId="0" applyFont="1" applyFill="1" applyBorder="1" applyAlignment="1">
      <alignment horizontal="center" vertical="center" wrapText="1"/>
    </xf>
    <xf numFmtId="4" fontId="11" fillId="0" borderId="65" xfId="0" applyNumberFormat="1" applyFont="1" applyBorder="1" applyAlignment="1">
      <alignment horizontal="right" vertical="center"/>
    </xf>
    <xf numFmtId="0" fontId="11" fillId="0" borderId="31" xfId="0" applyFont="1" applyBorder="1" applyAlignment="1">
      <alignment horizontal="left" vertical="center" wrapText="1"/>
    </xf>
    <xf numFmtId="165" fontId="11" fillId="0" borderId="31" xfId="0" applyNumberFormat="1" applyFont="1" applyBorder="1"/>
    <xf numFmtId="0" fontId="4" fillId="0" borderId="158" xfId="0" applyFont="1" applyBorder="1" applyAlignment="1">
      <alignment horizontal="justify" vertical="top" wrapText="1"/>
    </xf>
    <xf numFmtId="4" fontId="11" fillId="0" borderId="111" xfId="0" applyNumberFormat="1" applyFont="1" applyBorder="1" applyAlignment="1">
      <alignment horizontal="right" vertical="center"/>
    </xf>
    <xf numFmtId="0" fontId="12" fillId="3" borderId="53" xfId="0" applyFont="1" applyFill="1" applyBorder="1" applyAlignment="1">
      <alignment horizontal="left" vertical="center" wrapText="1"/>
    </xf>
    <xf numFmtId="0" fontId="11" fillId="0" borderId="53" xfId="0" applyFont="1" applyBorder="1" applyAlignment="1">
      <alignment vertical="center"/>
    </xf>
    <xf numFmtId="0" fontId="4" fillId="0" borderId="45" xfId="0" applyFont="1" applyBorder="1" applyAlignment="1">
      <alignment horizontal="justify" vertical="top" wrapText="1"/>
    </xf>
    <xf numFmtId="4" fontId="11" fillId="0" borderId="46" xfId="0" applyNumberFormat="1" applyFont="1" applyBorder="1" applyAlignment="1">
      <alignment horizontal="right" vertical="center"/>
    </xf>
    <xf numFmtId="0" fontId="11" fillId="0" borderId="31" xfId="0" applyFont="1" applyBorder="1" applyAlignment="1">
      <alignment horizontal="left" vertical="center"/>
    </xf>
    <xf numFmtId="164" fontId="11" fillId="0" borderId="31" xfId="1" applyFont="1" applyBorder="1" applyAlignment="1">
      <alignment horizontal="right" vertical="center"/>
    </xf>
    <xf numFmtId="165" fontId="11" fillId="0" borderId="65" xfId="0" applyNumberFormat="1" applyFont="1" applyBorder="1" applyAlignment="1">
      <alignment horizontal="right" vertical="center"/>
    </xf>
    <xf numFmtId="0" fontId="11" fillId="0" borderId="31" xfId="0" applyFont="1" applyFill="1" applyBorder="1" applyAlignment="1">
      <alignment vertical="top" wrapText="1"/>
    </xf>
    <xf numFmtId="165" fontId="11" fillId="0" borderId="111" xfId="0" applyNumberFormat="1" applyFont="1" applyBorder="1" applyAlignment="1">
      <alignment horizontal="right" vertical="center"/>
    </xf>
    <xf numFmtId="165" fontId="11" fillId="0" borderId="31" xfId="0" applyNumberFormat="1" applyFont="1" applyFill="1" applyBorder="1"/>
    <xf numFmtId="165" fontId="11" fillId="0" borderId="46" xfId="0" applyNumberFormat="1" applyFont="1" applyBorder="1" applyAlignment="1">
      <alignment horizontal="right" vertical="center"/>
    </xf>
    <xf numFmtId="0" fontId="4" fillId="0" borderId="52" xfId="0" applyFont="1" applyBorder="1" applyAlignment="1">
      <alignment horizontal="justify" vertical="top" wrapText="1"/>
    </xf>
    <xf numFmtId="165" fontId="11" fillId="0" borderId="31" xfId="0" applyNumberFormat="1" applyFont="1" applyBorder="1" applyAlignment="1">
      <alignment horizontal="right" vertical="center"/>
    </xf>
    <xf numFmtId="0" fontId="12" fillId="3" borderId="31" xfId="0" applyFont="1" applyFill="1" applyBorder="1" applyAlignment="1">
      <alignment horizontal="left" vertical="top" wrapText="1"/>
    </xf>
    <xf numFmtId="0" fontId="0" fillId="0" borderId="163" xfId="0" applyBorder="1"/>
    <xf numFmtId="43" fontId="27" fillId="0" borderId="164" xfId="0" applyNumberFormat="1" applyFont="1" applyBorder="1" applyAlignment="1">
      <alignment horizontal="right" vertical="center"/>
    </xf>
    <xf numFmtId="0" fontId="11" fillId="0" borderId="164" xfId="0" applyFont="1" applyBorder="1"/>
    <xf numFmtId="165" fontId="11" fillId="0" borderId="164" xfId="0" applyNumberFormat="1" applyFont="1" applyBorder="1"/>
    <xf numFmtId="0" fontId="11" fillId="0" borderId="165" xfId="0" applyFont="1" applyBorder="1"/>
    <xf numFmtId="0" fontId="64" fillId="0" borderId="0" xfId="5" applyFont="1" applyBorder="1" applyAlignment="1">
      <alignment horizontal="center" vertical="center" wrapText="1"/>
    </xf>
    <xf numFmtId="0" fontId="26" fillId="0" borderId="0" xfId="5"/>
    <xf numFmtId="0" fontId="64" fillId="0" borderId="166" xfId="5" applyFont="1" applyBorder="1" applyAlignment="1">
      <alignment horizontal="center" vertical="center" wrapText="1"/>
    </xf>
    <xf numFmtId="0" fontId="64" fillId="0" borderId="167" xfId="5" applyFont="1" applyBorder="1" applyAlignment="1">
      <alignment horizontal="center" vertical="center"/>
    </xf>
    <xf numFmtId="0" fontId="64" fillId="0" borderId="168" xfId="5" applyFont="1" applyBorder="1" applyAlignment="1">
      <alignment horizontal="center" vertical="center"/>
    </xf>
    <xf numFmtId="0" fontId="26" fillId="0" borderId="31" xfId="5" applyBorder="1"/>
    <xf numFmtId="0" fontId="64" fillId="0" borderId="169" xfId="5" applyFont="1" applyBorder="1" applyAlignment="1">
      <alignment horizontal="center" vertical="center" wrapText="1"/>
    </xf>
    <xf numFmtId="0" fontId="64" fillId="0" borderId="170" xfId="5" applyFont="1" applyBorder="1" applyAlignment="1">
      <alignment horizontal="center" vertical="center"/>
    </xf>
    <xf numFmtId="0" fontId="64" fillId="0" borderId="170" xfId="5" applyFont="1" applyBorder="1" applyAlignment="1">
      <alignment horizontal="center" vertical="center"/>
    </xf>
    <xf numFmtId="0" fontId="64" fillId="0" borderId="171" xfId="5" applyFont="1" applyBorder="1" applyAlignment="1">
      <alignment horizontal="center" vertical="center"/>
    </xf>
    <xf numFmtId="0" fontId="65" fillId="0" borderId="169" xfId="5" applyFont="1" applyBorder="1" applyAlignment="1">
      <alignment vertical="center"/>
    </xf>
    <xf numFmtId="0" fontId="64" fillId="0" borderId="170" xfId="5" applyFont="1" applyBorder="1" applyAlignment="1">
      <alignment vertical="center"/>
    </xf>
    <xf numFmtId="4" fontId="65" fillId="0" borderId="170" xfId="5" applyNumberFormat="1" applyFont="1" applyBorder="1" applyAlignment="1">
      <alignment vertical="center"/>
    </xf>
    <xf numFmtId="4" fontId="65" fillId="0" borderId="171" xfId="5" applyNumberFormat="1" applyFont="1" applyBorder="1" applyAlignment="1">
      <alignment vertical="center"/>
    </xf>
    <xf numFmtId="0" fontId="64" fillId="16" borderId="169" xfId="5" applyFont="1" applyFill="1" applyBorder="1" applyAlignment="1">
      <alignment vertical="center"/>
    </xf>
    <xf numFmtId="0" fontId="64" fillId="16" borderId="170" xfId="5" applyFont="1" applyFill="1" applyBorder="1" applyAlignment="1">
      <alignment horizontal="justify" vertical="center" wrapText="1"/>
    </xf>
    <xf numFmtId="4" fontId="64" fillId="16" borderId="170" xfId="5" applyNumberFormat="1" applyFont="1" applyFill="1" applyBorder="1" applyAlignment="1">
      <alignment vertical="center"/>
    </xf>
    <xf numFmtId="4" fontId="64" fillId="16" borderId="171" xfId="5" applyNumberFormat="1" applyFont="1" applyFill="1" applyBorder="1" applyAlignment="1">
      <alignment vertical="center"/>
    </xf>
    <xf numFmtId="4" fontId="26" fillId="16" borderId="31" xfId="5" applyNumberFormat="1" applyFill="1" applyBorder="1"/>
    <xf numFmtId="0" fontId="26" fillId="16" borderId="31" xfId="5" applyFill="1" applyBorder="1"/>
    <xf numFmtId="0" fontId="64" fillId="17" borderId="169" xfId="5" applyFont="1" applyFill="1" applyBorder="1" applyAlignment="1">
      <alignment vertical="center"/>
    </xf>
    <xf numFmtId="0" fontId="64" fillId="17" borderId="170" xfId="5" applyFont="1" applyFill="1" applyBorder="1" applyAlignment="1">
      <alignment horizontal="justify" vertical="center" wrapText="1"/>
    </xf>
    <xf numFmtId="4" fontId="64" fillId="17" borderId="170" xfId="5" applyNumberFormat="1" applyFont="1" applyFill="1" applyBorder="1" applyAlignment="1">
      <alignment vertical="center"/>
    </xf>
    <xf numFmtId="4" fontId="64" fillId="17" borderId="171" xfId="5" applyNumberFormat="1" applyFont="1" applyFill="1" applyBorder="1" applyAlignment="1">
      <alignment vertical="center"/>
    </xf>
    <xf numFmtId="4" fontId="26" fillId="0" borderId="31" xfId="5" applyNumberFormat="1" applyBorder="1"/>
    <xf numFmtId="0" fontId="64" fillId="0" borderId="169" xfId="5" applyFont="1" applyBorder="1" applyAlignment="1">
      <alignment horizontal="center" vertical="center"/>
    </xf>
    <xf numFmtId="0" fontId="64" fillId="0" borderId="170" xfId="5" applyFont="1" applyBorder="1" applyAlignment="1">
      <alignment horizontal="justify" vertical="center" wrapText="1"/>
    </xf>
    <xf numFmtId="4" fontId="66" fillId="0" borderId="31" xfId="5" applyNumberFormat="1" applyFont="1" applyBorder="1" applyAlignment="1">
      <alignment vertical="center"/>
    </xf>
    <xf numFmtId="0" fontId="64" fillId="0" borderId="169" xfId="5" applyFont="1" applyFill="1" applyBorder="1" applyAlignment="1">
      <alignment horizontal="center" vertical="center"/>
    </xf>
    <xf numFmtId="4" fontId="65" fillId="0" borderId="31" xfId="5" applyNumberFormat="1" applyFont="1" applyBorder="1" applyAlignment="1">
      <alignment vertical="center"/>
    </xf>
    <xf numFmtId="0" fontId="64" fillId="17" borderId="169" xfId="5" applyFont="1" applyFill="1" applyBorder="1" applyAlignment="1">
      <alignment horizontal="left" vertical="center"/>
    </xf>
    <xf numFmtId="4" fontId="26" fillId="17" borderId="31" xfId="5" applyNumberFormat="1" applyFill="1" applyBorder="1"/>
    <xf numFmtId="0" fontId="26" fillId="17" borderId="31" xfId="5" applyFill="1" applyBorder="1"/>
    <xf numFmtId="4" fontId="65" fillId="3" borderId="170" xfId="5" applyNumberFormat="1" applyFont="1" applyFill="1" applyBorder="1" applyAlignment="1">
      <alignment vertical="center"/>
    </xf>
    <xf numFmtId="0" fontId="64" fillId="3" borderId="169" xfId="5" applyFont="1" applyFill="1" applyBorder="1" applyAlignment="1">
      <alignment horizontal="center" vertical="center"/>
    </xf>
    <xf numFmtId="4" fontId="65" fillId="3" borderId="171" xfId="5" applyNumberFormat="1" applyFont="1" applyFill="1" applyBorder="1" applyAlignment="1">
      <alignment vertical="center"/>
    </xf>
    <xf numFmtId="2" fontId="64" fillId="17" borderId="169" xfId="5" applyNumberFormat="1" applyFont="1" applyFill="1" applyBorder="1" applyAlignment="1">
      <alignment horizontal="left" vertical="center"/>
    </xf>
    <xf numFmtId="2" fontId="64" fillId="17" borderId="170" xfId="5" applyNumberFormat="1" applyFont="1" applyFill="1" applyBorder="1" applyAlignment="1">
      <alignment horizontal="justify" vertical="center" wrapText="1"/>
    </xf>
    <xf numFmtId="4" fontId="64" fillId="17" borderId="31" xfId="5" applyNumberFormat="1" applyFont="1" applyFill="1" applyBorder="1" applyAlignment="1">
      <alignment vertical="center"/>
    </xf>
    <xf numFmtId="0" fontId="64" fillId="3" borderId="170" xfId="5" applyFont="1" applyFill="1" applyBorder="1" applyAlignment="1">
      <alignment horizontal="justify" vertical="center" wrapText="1"/>
    </xf>
    <xf numFmtId="4" fontId="67" fillId="18" borderId="31" xfId="5" applyNumberFormat="1" applyFont="1" applyFill="1" applyBorder="1" applyAlignment="1">
      <alignment vertical="center"/>
    </xf>
    <xf numFmtId="0" fontId="67" fillId="3" borderId="169" xfId="5" applyFont="1" applyFill="1" applyBorder="1" applyAlignment="1">
      <alignment horizontal="center" vertical="center"/>
    </xf>
    <xf numFmtId="0" fontId="67" fillId="3" borderId="170" xfId="5" applyFont="1" applyFill="1" applyBorder="1" applyAlignment="1">
      <alignment horizontal="justify" vertical="center" wrapText="1"/>
    </xf>
    <xf numFmtId="4" fontId="68" fillId="3" borderId="170" xfId="5" applyNumberFormat="1" applyFont="1" applyFill="1" applyBorder="1" applyAlignment="1">
      <alignment vertical="center"/>
    </xf>
    <xf numFmtId="4" fontId="68" fillId="3" borderId="171" xfId="5" applyNumberFormat="1" applyFont="1" applyFill="1" applyBorder="1" applyAlignment="1">
      <alignment vertical="center"/>
    </xf>
    <xf numFmtId="0" fontId="67" fillId="18" borderId="169" xfId="5" applyFont="1" applyFill="1" applyBorder="1" applyAlignment="1">
      <alignment horizontal="center" vertical="center"/>
    </xf>
    <xf numFmtId="0" fontId="67" fillId="18" borderId="170" xfId="5" applyFont="1" applyFill="1" applyBorder="1" applyAlignment="1">
      <alignment horizontal="justify" vertical="center" wrapText="1"/>
    </xf>
    <xf numFmtId="4" fontId="67" fillId="18" borderId="170" xfId="5" applyNumberFormat="1" applyFont="1" applyFill="1" applyBorder="1" applyAlignment="1">
      <alignment vertical="center"/>
    </xf>
    <xf numFmtId="4" fontId="67" fillId="18" borderId="171" xfId="5" applyNumberFormat="1" applyFont="1" applyFill="1" applyBorder="1" applyAlignment="1">
      <alignment vertical="center"/>
    </xf>
    <xf numFmtId="0" fontId="69" fillId="17" borderId="169" xfId="5" applyFont="1" applyFill="1" applyBorder="1" applyAlignment="1">
      <alignment horizontal="left" vertical="center"/>
    </xf>
    <xf numFmtId="16" fontId="69" fillId="17" borderId="170" xfId="5" applyNumberFormat="1" applyFont="1" applyFill="1" applyBorder="1" applyAlignment="1">
      <alignment horizontal="justify" vertical="center" wrapText="1"/>
    </xf>
    <xf numFmtId="4" fontId="69" fillId="17" borderId="170" xfId="5" applyNumberFormat="1" applyFont="1" applyFill="1" applyBorder="1" applyAlignment="1">
      <alignment vertical="center"/>
    </xf>
    <xf numFmtId="4" fontId="69" fillId="17" borderId="171" xfId="5" applyNumberFormat="1" applyFont="1" applyFill="1" applyBorder="1" applyAlignment="1">
      <alignment vertical="center"/>
    </xf>
    <xf numFmtId="4" fontId="26" fillId="18" borderId="31" xfId="5" applyNumberFormat="1" applyFill="1" applyBorder="1"/>
    <xf numFmtId="0" fontId="67" fillId="0" borderId="169" xfId="5" applyFont="1" applyBorder="1" applyAlignment="1">
      <alignment horizontal="center" vertical="center"/>
    </xf>
    <xf numFmtId="0" fontId="67" fillId="0" borderId="170" xfId="5" applyFont="1" applyBorder="1" applyAlignment="1">
      <alignment horizontal="justify" vertical="center" wrapText="1"/>
    </xf>
    <xf numFmtId="4" fontId="66" fillId="0" borderId="170" xfId="5" applyNumberFormat="1" applyFont="1" applyBorder="1" applyAlignment="1">
      <alignment vertical="center"/>
    </xf>
    <xf numFmtId="4" fontId="67" fillId="0" borderId="171" xfId="5" applyNumberFormat="1" applyFont="1" applyBorder="1" applyAlignment="1">
      <alignment vertical="center"/>
    </xf>
    <xf numFmtId="4" fontId="66" fillId="0" borderId="171" xfId="5" applyNumberFormat="1" applyFont="1" applyBorder="1" applyAlignment="1">
      <alignment vertical="center"/>
    </xf>
    <xf numFmtId="0" fontId="67" fillId="19" borderId="169" xfId="5" applyFont="1" applyFill="1" applyBorder="1" applyAlignment="1">
      <alignment vertical="center"/>
    </xf>
    <xf numFmtId="0" fontId="67" fillId="19" borderId="170" xfId="5" applyFont="1" applyFill="1" applyBorder="1" applyAlignment="1">
      <alignment horizontal="justify" vertical="center" wrapText="1"/>
    </xf>
    <xf numFmtId="4" fontId="67" fillId="19" borderId="170" xfId="5" applyNumberFormat="1" applyFont="1" applyFill="1" applyBorder="1" applyAlignment="1">
      <alignment vertical="center"/>
    </xf>
    <xf numFmtId="4" fontId="67" fillId="19" borderId="171" xfId="5" applyNumberFormat="1" applyFont="1" applyFill="1" applyBorder="1" applyAlignment="1">
      <alignment vertical="center"/>
    </xf>
    <xf numFmtId="4" fontId="26" fillId="19" borderId="31" xfId="5" applyNumberFormat="1" applyFill="1" applyBorder="1"/>
    <xf numFmtId="0" fontId="26" fillId="19" borderId="31" xfId="5" applyFill="1" applyBorder="1"/>
    <xf numFmtId="0" fontId="69" fillId="3" borderId="169" xfId="5" applyFont="1" applyFill="1" applyBorder="1" applyAlignment="1">
      <alignment horizontal="center" vertical="center"/>
    </xf>
    <xf numFmtId="0" fontId="69" fillId="3" borderId="170" xfId="5" applyFont="1" applyFill="1" applyBorder="1" applyAlignment="1">
      <alignment horizontal="justify" vertical="center" wrapText="1"/>
    </xf>
    <xf numFmtId="4" fontId="65" fillId="3" borderId="170" xfId="5" applyNumberFormat="1" applyFont="1" applyFill="1" applyBorder="1" applyAlignment="1">
      <alignment horizontal="right" vertical="center"/>
    </xf>
    <xf numFmtId="4" fontId="65" fillId="3" borderId="171" xfId="5" applyNumberFormat="1" applyFont="1" applyFill="1" applyBorder="1" applyAlignment="1">
      <alignment horizontal="right" vertical="center"/>
    </xf>
    <xf numFmtId="4" fontId="65" fillId="0" borderId="170" xfId="5" applyNumberFormat="1" applyFont="1" applyBorder="1" applyAlignment="1">
      <alignment horizontal="right" vertical="center"/>
    </xf>
    <xf numFmtId="4" fontId="65" fillId="0" borderId="171" xfId="5" applyNumberFormat="1" applyFont="1" applyBorder="1" applyAlignment="1">
      <alignment horizontal="right" vertical="center"/>
    </xf>
    <xf numFmtId="4" fontId="70" fillId="0" borderId="31" xfId="5" applyNumberFormat="1" applyFont="1" applyBorder="1"/>
    <xf numFmtId="0" fontId="70" fillId="0" borderId="31" xfId="5" applyFont="1" applyBorder="1"/>
    <xf numFmtId="4" fontId="66" fillId="3" borderId="170" xfId="5" applyNumberFormat="1" applyFont="1" applyFill="1" applyBorder="1" applyAlignment="1">
      <alignment vertical="center"/>
    </xf>
    <xf numFmtId="4" fontId="66" fillId="3" borderId="171" xfId="5" applyNumberFormat="1" applyFont="1" applyFill="1" applyBorder="1" applyAlignment="1">
      <alignment vertical="center"/>
    </xf>
    <xf numFmtId="4" fontId="69" fillId="17" borderId="31" xfId="5" applyNumberFormat="1" applyFont="1" applyFill="1" applyBorder="1" applyAlignment="1">
      <alignment vertical="center"/>
    </xf>
    <xf numFmtId="0" fontId="67" fillId="20" borderId="169" xfId="5" applyFont="1" applyFill="1" applyBorder="1" applyAlignment="1">
      <alignment vertical="center"/>
    </xf>
    <xf numFmtId="0" fontId="67" fillId="20" borderId="170" xfId="5" applyFont="1" applyFill="1" applyBorder="1" applyAlignment="1">
      <alignment horizontal="justify" vertical="center" wrapText="1"/>
    </xf>
    <xf numFmtId="4" fontId="67" fillId="20" borderId="170" xfId="5" applyNumberFormat="1" applyFont="1" applyFill="1" applyBorder="1" applyAlignment="1">
      <alignment vertical="center"/>
    </xf>
    <xf numFmtId="4" fontId="67" fillId="20" borderId="171" xfId="5" applyNumberFormat="1" applyFont="1" applyFill="1" applyBorder="1" applyAlignment="1">
      <alignment vertical="center"/>
    </xf>
    <xf numFmtId="4" fontId="64" fillId="9" borderId="169" xfId="5" applyNumberFormat="1" applyFont="1" applyFill="1" applyBorder="1" applyAlignment="1">
      <alignment horizontal="left" vertical="center"/>
    </xf>
    <xf numFmtId="4" fontId="64" fillId="9" borderId="170" xfId="5" applyNumberFormat="1" applyFont="1" applyFill="1" applyBorder="1" applyAlignment="1">
      <alignment horizontal="left" vertical="center"/>
    </xf>
    <xf numFmtId="4" fontId="64" fillId="9" borderId="170" xfId="5" applyNumberFormat="1" applyFont="1" applyFill="1" applyBorder="1" applyAlignment="1">
      <alignment vertical="center"/>
    </xf>
    <xf numFmtId="4" fontId="64" fillId="9" borderId="171" xfId="5" applyNumberFormat="1" applyFont="1" applyFill="1" applyBorder="1" applyAlignment="1">
      <alignment vertical="center"/>
    </xf>
    <xf numFmtId="4" fontId="70" fillId="9" borderId="31" xfId="5" applyNumberFormat="1" applyFont="1" applyFill="1" applyBorder="1"/>
    <xf numFmtId="0" fontId="70" fillId="9" borderId="31" xfId="5" applyFont="1" applyFill="1" applyBorder="1"/>
    <xf numFmtId="0" fontId="71" fillId="16" borderId="170" xfId="5" applyFont="1" applyFill="1" applyBorder="1" applyAlignment="1">
      <alignment vertical="center"/>
    </xf>
    <xf numFmtId="0" fontId="71" fillId="0" borderId="170" xfId="5" applyFont="1" applyBorder="1" applyAlignment="1">
      <alignment horizontal="justify" vertical="center" wrapText="1"/>
    </xf>
    <xf numFmtId="0" fontId="64" fillId="9" borderId="169" xfId="5" applyFont="1" applyFill="1" applyBorder="1" applyAlignment="1">
      <alignment horizontal="left" vertical="center"/>
    </xf>
    <xf numFmtId="0" fontId="64" fillId="9" borderId="170" xfId="5" applyFont="1" applyFill="1" applyBorder="1" applyAlignment="1">
      <alignment horizontal="left" vertical="center"/>
    </xf>
    <xf numFmtId="0" fontId="72" fillId="0" borderId="169" xfId="5" applyFont="1" applyBorder="1" applyAlignment="1">
      <alignment horizontal="left" vertical="top" wrapText="1"/>
    </xf>
    <xf numFmtId="0" fontId="72" fillId="0" borderId="170" xfId="5" applyFont="1" applyBorder="1" applyAlignment="1">
      <alignment horizontal="left" vertical="top" wrapText="1"/>
    </xf>
    <xf numFmtId="0" fontId="72" fillId="0" borderId="171" xfId="5" applyFont="1" applyBorder="1" applyAlignment="1">
      <alignment horizontal="left" vertical="top" wrapText="1"/>
    </xf>
    <xf numFmtId="166" fontId="64" fillId="0" borderId="169" xfId="5" applyNumberFormat="1" applyFont="1" applyBorder="1" applyAlignment="1">
      <alignment horizontal="justify" vertical="top" wrapText="1"/>
    </xf>
    <xf numFmtId="166" fontId="64" fillId="0" borderId="170" xfId="5" applyNumberFormat="1" applyFont="1" applyBorder="1" applyAlignment="1">
      <alignment horizontal="justify" vertical="top" wrapText="1"/>
    </xf>
    <xf numFmtId="166" fontId="64" fillId="0" borderId="171" xfId="5" applyNumberFormat="1" applyFont="1" applyBorder="1" applyAlignment="1">
      <alignment horizontal="justify" vertical="top" wrapText="1"/>
    </xf>
    <xf numFmtId="0" fontId="64" fillId="0" borderId="169" xfId="5" applyFont="1" applyBorder="1" applyAlignment="1">
      <alignment horizontal="left" vertical="center"/>
    </xf>
    <xf numFmtId="0" fontId="64" fillId="0" borderId="170" xfId="5" applyFont="1" applyBorder="1" applyAlignment="1">
      <alignment horizontal="left" vertical="center"/>
    </xf>
    <xf numFmtId="0" fontId="64" fillId="0" borderId="171" xfId="5" applyFont="1" applyBorder="1" applyAlignment="1">
      <alignment horizontal="left" vertical="center"/>
    </xf>
    <xf numFmtId="166" fontId="64" fillId="0" borderId="169" xfId="5" applyNumberFormat="1" applyFont="1" applyBorder="1" applyAlignment="1">
      <alignment horizontal="left" vertical="center"/>
    </xf>
    <xf numFmtId="166" fontId="64" fillId="0" borderId="170" xfId="5" applyNumberFormat="1" applyFont="1" applyBorder="1" applyAlignment="1">
      <alignment horizontal="left" vertical="center"/>
    </xf>
    <xf numFmtId="166" fontId="64" fillId="0" borderId="171" xfId="5" applyNumberFormat="1" applyFont="1" applyBorder="1" applyAlignment="1">
      <alignment horizontal="left" vertical="center"/>
    </xf>
    <xf numFmtId="0" fontId="64" fillId="0" borderId="172" xfId="5" applyFont="1" applyBorder="1" applyAlignment="1">
      <alignment horizontal="left" vertical="center"/>
    </xf>
    <xf numFmtId="0" fontId="64" fillId="0" borderId="173" xfId="5" applyFont="1" applyBorder="1" applyAlignment="1">
      <alignment horizontal="left" vertical="center"/>
    </xf>
    <xf numFmtId="0" fontId="64" fillId="0" borderId="174" xfId="5" applyFont="1" applyBorder="1" applyAlignment="1">
      <alignment horizontal="left" vertical="center"/>
    </xf>
    <xf numFmtId="0" fontId="2" fillId="0" borderId="0" xfId="0" applyFont="1" applyAlignment="1">
      <alignment horizontal="center"/>
    </xf>
    <xf numFmtId="0" fontId="74" fillId="0" borderId="0" xfId="0" applyFont="1" applyBorder="1" applyAlignment="1">
      <alignment horizontal="left"/>
    </xf>
    <xf numFmtId="0" fontId="74" fillId="0" borderId="108" xfId="0" applyFont="1" applyBorder="1" applyAlignment="1"/>
    <xf numFmtId="0" fontId="75" fillId="21" borderId="175" xfId="0" applyFont="1" applyFill="1" applyBorder="1" applyAlignment="1">
      <alignment horizontal="center" vertical="center" wrapText="1"/>
    </xf>
    <xf numFmtId="0" fontId="75" fillId="21" borderId="175" xfId="0" applyFont="1" applyFill="1" applyBorder="1" applyAlignment="1">
      <alignment horizontal="center" vertical="center"/>
    </xf>
    <xf numFmtId="0" fontId="75" fillId="21" borderId="31" xfId="0" applyFont="1" applyFill="1" applyBorder="1" applyAlignment="1">
      <alignment horizontal="center" vertical="center" wrapText="1"/>
    </xf>
    <xf numFmtId="0" fontId="75" fillId="21" borderId="31" xfId="0" applyFont="1" applyFill="1" applyBorder="1" applyAlignment="1">
      <alignment horizontal="center" vertical="center"/>
    </xf>
    <xf numFmtId="0" fontId="0" fillId="0" borderId="31" xfId="0" applyBorder="1" applyAlignment="1">
      <alignment horizontal="left" vertical="top" wrapText="1"/>
    </xf>
    <xf numFmtId="0" fontId="25" fillId="0" borderId="31" xfId="0" applyFont="1" applyFill="1" applyBorder="1" applyAlignment="1">
      <alignment vertical="top" wrapText="1"/>
    </xf>
    <xf numFmtId="4" fontId="0" fillId="0" borderId="31" xfId="0" applyNumberFormat="1" applyBorder="1" applyAlignment="1">
      <alignment vertical="center"/>
    </xf>
    <xf numFmtId="0" fontId="0" fillId="0" borderId="31" xfId="0" applyBorder="1" applyAlignment="1">
      <alignment horizontal="justify" vertical="top" wrapText="1"/>
    </xf>
    <xf numFmtId="0" fontId="76" fillId="0" borderId="31" xfId="0" applyFont="1" applyFill="1" applyBorder="1" applyAlignment="1">
      <alignment vertical="top" wrapText="1"/>
    </xf>
    <xf numFmtId="4" fontId="0" fillId="0" borderId="0" xfId="0" applyNumberFormat="1"/>
    <xf numFmtId="0" fontId="76" fillId="0" borderId="31" xfId="0" applyFont="1" applyFill="1" applyBorder="1" applyAlignment="1">
      <alignment horizontal="justify" vertical="top" wrapText="1"/>
    </xf>
    <xf numFmtId="0" fontId="77" fillId="21" borderId="177" xfId="0" applyFont="1" applyFill="1" applyBorder="1" applyAlignment="1">
      <alignment horizontal="left" vertical="center"/>
    </xf>
    <xf numFmtId="0" fontId="77" fillId="21" borderId="177" xfId="0" applyFont="1" applyFill="1" applyBorder="1" applyAlignment="1">
      <alignment vertical="center"/>
    </xf>
    <xf numFmtId="4" fontId="77" fillId="21" borderId="177" xfId="0" applyNumberFormat="1" applyFont="1" applyFill="1" applyBorder="1" applyAlignment="1">
      <alignment vertical="center"/>
    </xf>
    <xf numFmtId="4" fontId="0" fillId="0" borderId="0" xfId="0" applyNumberFormat="1" applyFill="1" applyBorder="1" applyAlignment="1">
      <alignment vertical="center"/>
    </xf>
    <xf numFmtId="0" fontId="74" fillId="0" borderId="114" xfId="0" applyFont="1" applyBorder="1" applyAlignment="1">
      <alignment horizontal="left" vertical="center"/>
    </xf>
    <xf numFmtId="0" fontId="75" fillId="21" borderId="125" xfId="0" applyFont="1" applyFill="1" applyBorder="1" applyAlignment="1">
      <alignment horizontal="center" vertical="center" wrapText="1"/>
    </xf>
    <xf numFmtId="0" fontId="75" fillId="21" borderId="125" xfId="0" applyFont="1" applyFill="1" applyBorder="1" applyAlignment="1">
      <alignment horizontal="center" vertical="center"/>
    </xf>
    <xf numFmtId="0" fontId="75" fillId="21" borderId="106" xfId="0" applyFont="1" applyFill="1" applyBorder="1" applyAlignment="1">
      <alignment horizontal="center" vertical="center" wrapText="1"/>
    </xf>
    <xf numFmtId="0" fontId="75" fillId="21" borderId="106" xfId="0" applyFont="1" applyFill="1" applyBorder="1" applyAlignment="1">
      <alignment horizontal="center" vertical="center"/>
    </xf>
    <xf numFmtId="0" fontId="0" fillId="0" borderId="36" xfId="0" applyBorder="1" applyAlignment="1">
      <alignment horizontal="center" vertical="top" wrapText="1"/>
    </xf>
    <xf numFmtId="0" fontId="76" fillId="0" borderId="179" xfId="0" applyFont="1" applyFill="1" applyBorder="1" applyAlignment="1">
      <alignment horizontal="justify" vertical="center" wrapText="1"/>
    </xf>
    <xf numFmtId="4" fontId="0" fillId="0" borderId="180" xfId="0" applyNumberFormat="1" applyBorder="1" applyAlignment="1">
      <alignment horizontal="right" vertical="center"/>
    </xf>
    <xf numFmtId="0" fontId="0" fillId="0" borderId="111" xfId="0" applyBorder="1" applyAlignment="1">
      <alignment horizontal="center" vertical="top" wrapText="1"/>
    </xf>
    <xf numFmtId="0" fontId="25" fillId="0" borderId="101" xfId="0" applyFont="1" applyFill="1" applyBorder="1" applyAlignment="1">
      <alignment horizontal="justify" vertical="center" wrapText="1"/>
    </xf>
    <xf numFmtId="4" fontId="0" fillId="0" borderId="117" xfId="0" applyNumberFormat="1" applyBorder="1" applyAlignment="1">
      <alignment horizontal="right" vertical="center"/>
    </xf>
    <xf numFmtId="0" fontId="0" fillId="0" borderId="46" xfId="0" applyBorder="1" applyAlignment="1">
      <alignment horizontal="center" vertical="top" wrapText="1"/>
    </xf>
    <xf numFmtId="0" fontId="76" fillId="0" borderId="53" xfId="0" applyFont="1" applyFill="1" applyBorder="1" applyAlignment="1">
      <alignment horizontal="justify" vertical="center" wrapText="1"/>
    </xf>
    <xf numFmtId="0" fontId="0" fillId="0" borderId="65" xfId="0" applyBorder="1" applyAlignment="1">
      <alignment horizontal="justify" vertical="center" wrapText="1"/>
    </xf>
    <xf numFmtId="0" fontId="0" fillId="0" borderId="31" xfId="0" applyBorder="1" applyAlignment="1">
      <alignment horizontal="justify" vertical="center" wrapText="1"/>
    </xf>
    <xf numFmtId="0" fontId="0" fillId="0" borderId="111" xfId="0" applyBorder="1" applyAlignment="1">
      <alignment horizontal="justify" vertical="center" wrapText="1"/>
    </xf>
    <xf numFmtId="0" fontId="25" fillId="0" borderId="47" xfId="0" applyFont="1" applyFill="1" applyBorder="1" applyAlignment="1">
      <alignment vertical="center" wrapText="1"/>
    </xf>
    <xf numFmtId="0" fontId="25" fillId="0" borderId="53" xfId="0" applyFont="1" applyFill="1" applyBorder="1" applyAlignment="1">
      <alignment vertical="center" wrapText="1"/>
    </xf>
    <xf numFmtId="0" fontId="0" fillId="0" borderId="65" xfId="0" applyBorder="1" applyAlignment="1">
      <alignment horizontal="justify" vertical="center" wrapText="1"/>
    </xf>
    <xf numFmtId="0" fontId="0" fillId="0" borderId="53" xfId="0" applyBorder="1" applyAlignment="1">
      <alignment horizontal="justify" vertical="center" wrapText="1"/>
    </xf>
    <xf numFmtId="4" fontId="0" fillId="0" borderId="49" xfId="0" applyNumberFormat="1" applyBorder="1" applyAlignment="1">
      <alignment horizontal="right" vertical="center"/>
    </xf>
    <xf numFmtId="0" fontId="76" fillId="0" borderId="53" xfId="0" applyFont="1" applyFill="1" applyBorder="1" applyAlignment="1">
      <alignment wrapText="1"/>
    </xf>
    <xf numFmtId="4" fontId="0" fillId="0" borderId="31" xfId="0" applyNumberFormat="1" applyBorder="1" applyAlignment="1">
      <alignment horizontal="right" vertical="center"/>
    </xf>
    <xf numFmtId="0" fontId="76" fillId="0" borderId="101" xfId="0" applyFont="1" applyFill="1" applyBorder="1" applyAlignment="1">
      <alignment horizontal="left" vertical="center" wrapText="1"/>
    </xf>
    <xf numFmtId="0" fontId="0" fillId="0" borderId="46" xfId="0" applyBorder="1" applyAlignment="1">
      <alignment horizontal="justify" vertical="center" wrapText="1"/>
    </xf>
    <xf numFmtId="0" fontId="76" fillId="0" borderId="101" xfId="0" applyFont="1" applyFill="1" applyBorder="1" applyAlignment="1">
      <alignment horizontal="left" vertical="top" wrapText="1"/>
    </xf>
    <xf numFmtId="0" fontId="0" fillId="0" borderId="60" xfId="0" applyBorder="1" applyAlignment="1">
      <alignment horizontal="justify" vertical="center" wrapText="1"/>
    </xf>
    <xf numFmtId="0" fontId="76" fillId="0" borderId="181" xfId="0" applyFont="1" applyFill="1" applyBorder="1" applyAlignment="1">
      <alignment horizontal="left" vertical="top" wrapText="1"/>
    </xf>
    <xf numFmtId="4" fontId="0" fillId="0" borderId="60" xfId="0" applyNumberFormat="1" applyBorder="1" applyAlignment="1">
      <alignment horizontal="right" vertical="center"/>
    </xf>
    <xf numFmtId="0" fontId="76" fillId="0" borderId="47" xfId="0" applyFont="1" applyFill="1" applyBorder="1" applyAlignment="1">
      <alignment horizontal="justify" vertical="center"/>
    </xf>
    <xf numFmtId="4" fontId="0" fillId="0" borderId="102" xfId="0" applyNumberFormat="1" applyBorder="1" applyAlignment="1">
      <alignment horizontal="right" vertical="center"/>
    </xf>
    <xf numFmtId="0" fontId="76" fillId="0" borderId="53" xfId="0" applyFont="1" applyFill="1" applyBorder="1" applyAlignment="1">
      <alignment horizontal="justify" vertical="center"/>
    </xf>
    <xf numFmtId="0" fontId="76" fillId="0" borderId="101" xfId="0" applyFont="1" applyFill="1" applyBorder="1" applyAlignment="1">
      <alignment horizontal="left" vertical="top"/>
    </xf>
    <xf numFmtId="0" fontId="25" fillId="0" borderId="101" xfId="0" applyFont="1" applyFill="1" applyBorder="1" applyAlignment="1">
      <alignment horizontal="left" vertical="top" wrapText="1"/>
    </xf>
    <xf numFmtId="0" fontId="0" fillId="0" borderId="184" xfId="0" applyBorder="1" applyAlignment="1">
      <alignment horizontal="center"/>
    </xf>
    <xf numFmtId="0" fontId="0" fillId="0" borderId="65" xfId="0" applyBorder="1" applyAlignment="1">
      <alignment horizontal="center" vertical="center" wrapText="1"/>
    </xf>
    <xf numFmtId="0" fontId="76" fillId="0" borderId="50" xfId="0" applyFont="1" applyFill="1" applyBorder="1" applyAlignment="1">
      <alignment horizontal="justify" vertical="center" wrapText="1"/>
    </xf>
    <xf numFmtId="4" fontId="25" fillId="3" borderId="46" xfId="0" applyNumberFormat="1" applyFont="1" applyFill="1" applyBorder="1" applyAlignment="1">
      <alignment horizontal="right" vertical="center" wrapText="1"/>
    </xf>
    <xf numFmtId="0" fontId="0" fillId="0" borderId="182" xfId="0" applyBorder="1" applyAlignment="1">
      <alignment horizontal="center"/>
    </xf>
    <xf numFmtId="0" fontId="0" fillId="0" borderId="111" xfId="0" applyBorder="1" applyAlignment="1">
      <alignment horizontal="center" vertical="center" wrapText="1"/>
    </xf>
    <xf numFmtId="4" fontId="25" fillId="3" borderId="31" xfId="0" applyNumberFormat="1" applyFont="1" applyFill="1" applyBorder="1" applyAlignment="1">
      <alignment horizontal="right" vertical="center" wrapText="1"/>
    </xf>
    <xf numFmtId="0" fontId="0" fillId="0" borderId="183" xfId="0" applyBorder="1" applyAlignment="1">
      <alignment horizontal="center"/>
    </xf>
    <xf numFmtId="0" fontId="0" fillId="0" borderId="46" xfId="0" applyBorder="1" applyAlignment="1">
      <alignment horizontal="center" vertical="center" wrapText="1"/>
    </xf>
    <xf numFmtId="4" fontId="25" fillId="3" borderId="65" xfId="0" applyNumberFormat="1" applyFont="1" applyFill="1" applyBorder="1" applyAlignment="1">
      <alignment horizontal="right" vertical="center" wrapText="1"/>
    </xf>
    <xf numFmtId="0" fontId="78" fillId="21" borderId="187" xfId="0" applyFont="1" applyFill="1" applyBorder="1" applyAlignment="1">
      <alignment horizontal="left" vertical="center"/>
    </xf>
    <xf numFmtId="0" fontId="78" fillId="21" borderId="186" xfId="0" applyFont="1" applyFill="1" applyBorder="1" applyAlignment="1">
      <alignment vertical="center"/>
    </xf>
    <xf numFmtId="4" fontId="78" fillId="21" borderId="187" xfId="0" applyNumberFormat="1" applyFont="1" applyFill="1" applyBorder="1" applyAlignment="1">
      <alignment vertical="center"/>
    </xf>
    <xf numFmtId="0" fontId="69" fillId="0" borderId="114" xfId="0" applyFont="1" applyBorder="1" applyAlignment="1">
      <alignment horizontal="left" vertical="center"/>
    </xf>
    <xf numFmtId="0" fontId="75" fillId="21" borderId="123" xfId="0" applyFont="1" applyFill="1" applyBorder="1" applyAlignment="1">
      <alignment horizontal="center" vertical="center" wrapText="1"/>
    </xf>
    <xf numFmtId="0" fontId="75" fillId="21" borderId="123" xfId="0" applyFont="1" applyFill="1" applyBorder="1" applyAlignment="1">
      <alignment horizontal="center" vertical="center"/>
    </xf>
    <xf numFmtId="0" fontId="0" fillId="0" borderId="189" xfId="0" applyBorder="1" applyAlignment="1">
      <alignment horizontal="justify" vertical="center" wrapText="1"/>
    </xf>
    <xf numFmtId="0" fontId="76" fillId="0" borderId="31" xfId="0" applyFont="1" applyFill="1" applyBorder="1" applyAlignment="1">
      <alignment horizontal="justify" vertical="center"/>
    </xf>
    <xf numFmtId="4" fontId="25" fillId="3" borderId="123" xfId="0" applyNumberFormat="1" applyFont="1" applyFill="1" applyBorder="1" applyAlignment="1">
      <alignment vertical="center"/>
    </xf>
    <xf numFmtId="4" fontId="25" fillId="3" borderId="31" xfId="0" applyNumberFormat="1" applyFont="1" applyFill="1" applyBorder="1" applyAlignment="1">
      <alignment vertical="center"/>
    </xf>
    <xf numFmtId="0" fontId="76" fillId="0" borderId="31" xfId="0" applyFont="1" applyFill="1" applyBorder="1" applyAlignment="1">
      <alignment vertical="center" wrapText="1"/>
    </xf>
    <xf numFmtId="0" fontId="76" fillId="0" borderId="31" xfId="0" applyFont="1" applyFill="1" applyBorder="1" applyAlignment="1">
      <alignment horizontal="left" vertical="top" wrapText="1"/>
    </xf>
    <xf numFmtId="0" fontId="76" fillId="0" borderId="31" xfId="0" applyFont="1" applyFill="1" applyBorder="1" applyAlignment="1">
      <alignment horizontal="left" vertical="center" wrapText="1"/>
    </xf>
    <xf numFmtId="0" fontId="0" fillId="0" borderId="31" xfId="0" applyBorder="1" applyAlignment="1">
      <alignment horizontal="justify" vertical="center" wrapText="1"/>
    </xf>
    <xf numFmtId="0" fontId="0" fillId="0" borderId="140" xfId="0" applyBorder="1" applyAlignment="1">
      <alignment horizontal="justify" vertical="center" wrapText="1"/>
    </xf>
    <xf numFmtId="0" fontId="0" fillId="0" borderId="152" xfId="0" applyBorder="1" applyAlignment="1">
      <alignment horizontal="justify" vertical="center" wrapText="1"/>
    </xf>
    <xf numFmtId="0" fontId="76" fillId="0" borderId="152" xfId="0" applyFont="1" applyFill="1" applyBorder="1" applyAlignment="1">
      <alignment horizontal="left" vertical="center" wrapText="1"/>
    </xf>
    <xf numFmtId="4" fontId="0" fillId="0" borderId="152" xfId="0" applyNumberFormat="1" applyBorder="1" applyAlignment="1">
      <alignment vertical="center"/>
    </xf>
    <xf numFmtId="0" fontId="0" fillId="0" borderId="122" xfId="0" applyBorder="1" applyAlignment="1">
      <alignment horizontal="left" vertical="center" wrapText="1"/>
    </xf>
    <xf numFmtId="0" fontId="76" fillId="0" borderId="46" xfId="0" applyFont="1" applyFill="1" applyBorder="1" applyAlignment="1">
      <alignment horizontal="justify" vertical="center" wrapText="1"/>
    </xf>
    <xf numFmtId="4" fontId="25" fillId="3" borderId="46" xfId="0" applyNumberFormat="1" applyFont="1" applyFill="1" applyBorder="1" applyAlignment="1">
      <alignment vertical="center"/>
    </xf>
    <xf numFmtId="0" fontId="0" fillId="0" borderId="189" xfId="0" applyBorder="1" applyAlignment="1">
      <alignment horizontal="center"/>
    </xf>
    <xf numFmtId="0" fontId="0" fillId="0" borderId="111" xfId="0" applyBorder="1" applyAlignment="1">
      <alignment horizontal="left" vertical="center" wrapText="1"/>
    </xf>
    <xf numFmtId="0" fontId="76" fillId="0" borderId="31" xfId="0" applyFont="1" applyFill="1" applyBorder="1" applyAlignment="1">
      <alignment horizontal="justify" vertical="center" wrapText="1"/>
    </xf>
    <xf numFmtId="0" fontId="0" fillId="0" borderId="46" xfId="0" applyBorder="1" applyAlignment="1">
      <alignment horizontal="left" vertical="center" wrapText="1"/>
    </xf>
    <xf numFmtId="0" fontId="0" fillId="0" borderId="65" xfId="0" applyBorder="1" applyAlignment="1">
      <alignment horizontal="left" vertical="center" wrapText="1"/>
    </xf>
    <xf numFmtId="0" fontId="76" fillId="0" borderId="31" xfId="0" applyFont="1" applyFill="1" applyBorder="1" applyAlignment="1">
      <alignment horizontal="justify" vertical="center" wrapText="1"/>
    </xf>
    <xf numFmtId="4" fontId="0" fillId="0" borderId="65" xfId="0" applyNumberFormat="1" applyBorder="1" applyAlignment="1">
      <alignment vertical="center"/>
    </xf>
    <xf numFmtId="0" fontId="0" fillId="0" borderId="189" xfId="0" applyBorder="1"/>
    <xf numFmtId="4" fontId="0" fillId="0" borderId="46" xfId="0" applyNumberFormat="1" applyBorder="1" applyAlignment="1">
      <alignment vertical="center"/>
    </xf>
    <xf numFmtId="0" fontId="78" fillId="21" borderId="152" xfId="0" applyFont="1" applyFill="1" applyBorder="1" applyAlignment="1">
      <alignment horizontal="left" vertical="center"/>
    </xf>
    <xf numFmtId="0" fontId="78" fillId="21" borderId="152" xfId="0" applyFont="1" applyFill="1" applyBorder="1" applyAlignment="1">
      <alignment vertical="center"/>
    </xf>
    <xf numFmtId="4" fontId="78" fillId="21" borderId="152" xfId="0" applyNumberFormat="1" applyFont="1" applyFill="1" applyBorder="1" applyAlignment="1">
      <alignment vertical="center"/>
    </xf>
    <xf numFmtId="0" fontId="75" fillId="21" borderId="185" xfId="0" applyFont="1" applyFill="1" applyBorder="1" applyAlignment="1">
      <alignment horizontal="center" vertical="center" wrapText="1"/>
    </xf>
    <xf numFmtId="0" fontId="75" fillId="21" borderId="185" xfId="0" applyFont="1" applyFill="1" applyBorder="1" applyAlignment="1">
      <alignment horizontal="center" vertical="center"/>
    </xf>
    <xf numFmtId="0" fontId="0" fillId="0" borderId="125" xfId="0" applyBorder="1" applyAlignment="1">
      <alignment horizontal="center" vertical="top" wrapText="1"/>
    </xf>
    <xf numFmtId="0" fontId="25" fillId="0" borderId="125" xfId="0" applyFont="1" applyFill="1" applyBorder="1" applyAlignment="1">
      <alignment horizontal="justify" vertical="center" wrapText="1"/>
    </xf>
    <xf numFmtId="0" fontId="25" fillId="0" borderId="125" xfId="0" applyFont="1" applyFill="1" applyBorder="1" applyAlignment="1">
      <alignment horizontal="left" vertical="top" wrapText="1"/>
    </xf>
    <xf numFmtId="4" fontId="0" fillId="0" borderId="117" xfId="0" applyNumberFormat="1" applyFont="1" applyBorder="1" applyAlignment="1">
      <alignment vertical="center"/>
    </xf>
    <xf numFmtId="0" fontId="0" fillId="0" borderId="106" xfId="0" applyBorder="1" applyAlignment="1">
      <alignment horizontal="center" vertical="top" wrapText="1"/>
    </xf>
    <xf numFmtId="0" fontId="25" fillId="0" borderId="106" xfId="0" applyFont="1" applyFill="1" applyBorder="1" applyAlignment="1">
      <alignment horizontal="justify" vertical="center" wrapText="1"/>
    </xf>
    <xf numFmtId="0" fontId="0" fillId="0" borderId="0" xfId="0" applyFont="1" applyBorder="1"/>
    <xf numFmtId="0" fontId="0" fillId="0" borderId="191" xfId="0" applyBorder="1" applyAlignment="1">
      <alignment horizontal="center" vertical="top" wrapText="1"/>
    </xf>
    <xf numFmtId="0" fontId="25" fillId="0" borderId="125" xfId="0" applyFont="1" applyFill="1" applyBorder="1" applyAlignment="1">
      <alignment horizontal="justify" vertical="center" wrapText="1"/>
    </xf>
    <xf numFmtId="0" fontId="25" fillId="0" borderId="192" xfId="0" applyFont="1" applyFill="1" applyBorder="1" applyAlignment="1">
      <alignment horizontal="left" vertical="top" wrapText="1"/>
    </xf>
    <xf numFmtId="0" fontId="78" fillId="21" borderId="194" xfId="0" applyFont="1" applyFill="1" applyBorder="1" applyAlignment="1">
      <alignment horizontal="left" vertical="center"/>
    </xf>
    <xf numFmtId="0" fontId="78" fillId="21" borderId="193" xfId="0" applyFont="1" applyFill="1" applyBorder="1" applyAlignment="1">
      <alignment vertical="center"/>
    </xf>
    <xf numFmtId="4" fontId="78" fillId="21" borderId="194" xfId="0" applyNumberFormat="1" applyFont="1" applyFill="1" applyBorder="1" applyAlignment="1">
      <alignment vertical="center"/>
    </xf>
    <xf numFmtId="0" fontId="3" fillId="0" borderId="0" xfId="0" applyFont="1" applyAlignment="1">
      <alignment vertical="center" wrapText="1"/>
    </xf>
    <xf numFmtId="0" fontId="7" fillId="0" borderId="1" xfId="0" applyFont="1" applyBorder="1" applyAlignment="1">
      <alignment horizontal="left" vertical="center"/>
    </xf>
    <xf numFmtId="0" fontId="5" fillId="22" borderId="3" xfId="0" applyFont="1" applyFill="1" applyBorder="1" applyAlignment="1">
      <alignment horizontal="center" vertical="center" wrapText="1"/>
    </xf>
    <xf numFmtId="3" fontId="5" fillId="22" borderId="3" xfId="0" applyNumberFormat="1" applyFont="1" applyFill="1" applyBorder="1" applyAlignment="1">
      <alignment horizontal="center" vertical="center" wrapText="1"/>
    </xf>
    <xf numFmtId="0" fontId="5" fillId="22" borderId="6" xfId="0" applyFont="1" applyFill="1" applyBorder="1" applyAlignment="1">
      <alignment horizontal="center" vertical="center" wrapText="1"/>
    </xf>
    <xf numFmtId="3" fontId="5" fillId="22" borderId="6" xfId="0" applyNumberFormat="1" applyFont="1" applyFill="1" applyBorder="1" applyAlignment="1">
      <alignment horizontal="center" vertical="center" wrapText="1"/>
    </xf>
    <xf numFmtId="3" fontId="5" fillId="22" borderId="6" xfId="0" applyNumberFormat="1" applyFont="1" applyFill="1" applyBorder="1" applyAlignment="1">
      <alignment horizontal="center" vertical="center" wrapText="1"/>
    </xf>
    <xf numFmtId="3" fontId="9" fillId="0" borderId="6" xfId="0" applyNumberFormat="1" applyFont="1" applyBorder="1" applyAlignment="1">
      <alignment horizontal="justify" vertical="top" wrapText="1"/>
    </xf>
    <xf numFmtId="3" fontId="9" fillId="0" borderId="6" xfId="0" applyNumberFormat="1" applyFont="1" applyBorder="1" applyAlignment="1">
      <alignment horizontal="left" vertical="center" wrapText="1"/>
    </xf>
    <xf numFmtId="49" fontId="9" fillId="0" borderId="6" xfId="0" applyNumberFormat="1" applyFont="1" applyBorder="1" applyAlignment="1">
      <alignment horizontal="left" vertical="center" wrapText="1"/>
    </xf>
    <xf numFmtId="3" fontId="5" fillId="22" borderId="6" xfId="0" applyNumberFormat="1" applyFont="1" applyFill="1" applyBorder="1" applyAlignment="1">
      <alignment horizontal="center" vertical="center" textRotation="90" wrapText="1"/>
    </xf>
    <xf numFmtId="0" fontId="9" fillId="3" borderId="6" xfId="0" applyFont="1" applyFill="1" applyBorder="1" applyAlignment="1">
      <alignment horizontal="justify" vertical="top" wrapText="1"/>
    </xf>
    <xf numFmtId="3" fontId="47" fillId="3" borderId="6" xfId="0" applyNumberFormat="1" applyFont="1" applyFill="1" applyBorder="1" applyAlignment="1">
      <alignment horizontal="right" vertical="center" wrapText="1"/>
    </xf>
    <xf numFmtId="0" fontId="12" fillId="3" borderId="6" xfId="0" applyFont="1" applyFill="1" applyBorder="1" applyAlignment="1">
      <alignment horizontal="center" vertical="center" wrapText="1"/>
    </xf>
    <xf numFmtId="49" fontId="12" fillId="3" borderId="6" xfId="0" applyNumberFormat="1" applyFont="1" applyFill="1" applyBorder="1" applyAlignment="1">
      <alignment horizontal="center" vertical="center" wrapText="1"/>
    </xf>
    <xf numFmtId="0" fontId="9" fillId="3" borderId="6" xfId="0" applyFont="1" applyFill="1" applyBorder="1" applyAlignment="1">
      <alignment horizontal="justify" vertical="center" wrapText="1"/>
    </xf>
    <xf numFmtId="0" fontId="9" fillId="3" borderId="6" xfId="0" applyFont="1" applyFill="1" applyBorder="1" applyAlignment="1">
      <alignment horizontal="justify" vertical="center" wrapText="1"/>
    </xf>
    <xf numFmtId="3" fontId="47" fillId="3" borderId="6" xfId="0" applyNumberFormat="1" applyFont="1" applyFill="1" applyBorder="1" applyAlignment="1">
      <alignment horizontal="center" vertical="center" wrapText="1"/>
    </xf>
    <xf numFmtId="0" fontId="9" fillId="3" borderId="6" xfId="0" applyFont="1" applyFill="1" applyBorder="1" applyAlignment="1">
      <alignment horizontal="center" vertical="top" wrapText="1"/>
    </xf>
    <xf numFmtId="3" fontId="47" fillId="3" borderId="6" xfId="0" applyNumberFormat="1" applyFont="1" applyFill="1" applyBorder="1" applyAlignment="1">
      <alignment horizontal="left" vertical="center" wrapText="1"/>
    </xf>
    <xf numFmtId="4" fontId="47" fillId="3" borderId="6" xfId="0" applyNumberFormat="1" applyFont="1" applyFill="1" applyBorder="1" applyAlignment="1">
      <alignment horizontal="right" vertical="center" wrapText="1"/>
    </xf>
    <xf numFmtId="0" fontId="9" fillId="3" borderId="6" xfId="0" applyFont="1" applyFill="1" applyBorder="1" applyAlignment="1">
      <alignment horizontal="center" vertical="center" wrapText="1"/>
    </xf>
    <xf numFmtId="1" fontId="12" fillId="3" borderId="6" xfId="0" applyNumberFormat="1" applyFont="1" applyFill="1" applyBorder="1" applyAlignment="1">
      <alignment horizontal="right" vertical="center" wrapText="1"/>
    </xf>
    <xf numFmtId="4" fontId="12" fillId="3" borderId="6" xfId="0" applyNumberFormat="1" applyFont="1" applyFill="1" applyBorder="1" applyAlignment="1">
      <alignment vertical="center" wrapText="1"/>
    </xf>
    <xf numFmtId="1" fontId="56" fillId="3" borderId="6" xfId="0" applyNumberFormat="1" applyFont="1" applyFill="1" applyBorder="1" applyAlignment="1">
      <alignment horizontal="left" vertical="center" wrapText="1"/>
    </xf>
    <xf numFmtId="4" fontId="56" fillId="3" borderId="6" xfId="0" applyNumberFormat="1" applyFont="1" applyFill="1" applyBorder="1" applyAlignment="1">
      <alignment horizontal="left" vertical="center" wrapText="1"/>
    </xf>
    <xf numFmtId="1" fontId="12" fillId="3" borderId="6" xfId="0" applyNumberFormat="1" applyFont="1" applyFill="1" applyBorder="1" applyAlignment="1">
      <alignment horizontal="left" vertical="center" wrapText="1"/>
    </xf>
    <xf numFmtId="4" fontId="12" fillId="3" borderId="6" xfId="0" applyNumberFormat="1" applyFont="1" applyFill="1" applyBorder="1" applyAlignment="1">
      <alignment horizontal="left" vertical="center" wrapText="1"/>
    </xf>
    <xf numFmtId="0" fontId="9" fillId="3" borderId="6" xfId="0"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49" fontId="9" fillId="3" borderId="6" xfId="0" applyNumberFormat="1" applyFont="1" applyFill="1" applyBorder="1" applyAlignment="1">
      <alignment horizontal="center" vertical="center" wrapText="1"/>
    </xf>
    <xf numFmtId="0" fontId="4" fillId="0" borderId="9" xfId="0" applyFont="1" applyFill="1" applyBorder="1" applyAlignment="1">
      <alignment horizontal="center" vertical="top" wrapText="1"/>
    </xf>
    <xf numFmtId="4" fontId="4" fillId="0" borderId="9" xfId="0" applyNumberFormat="1" applyFont="1" applyFill="1" applyBorder="1" applyAlignment="1">
      <alignment horizontal="center" vertical="center" wrapText="1"/>
    </xf>
    <xf numFmtId="3" fontId="9" fillId="0" borderId="9" xfId="0" applyNumberFormat="1" applyFont="1" applyFill="1" applyBorder="1" applyAlignment="1">
      <alignment vertical="center" wrapText="1"/>
    </xf>
    <xf numFmtId="3" fontId="9" fillId="0" borderId="9" xfId="0" applyNumberFormat="1" applyFont="1" applyFill="1" applyBorder="1" applyAlignment="1">
      <alignment horizontal="right" vertical="center" wrapText="1"/>
    </xf>
    <xf numFmtId="49" fontId="9" fillId="3" borderId="9" xfId="0" applyNumberFormat="1" applyFont="1" applyFill="1" applyBorder="1" applyAlignment="1">
      <alignment horizontal="center" vertical="center" wrapText="1"/>
    </xf>
    <xf numFmtId="3" fontId="9" fillId="3" borderId="10" xfId="0" applyNumberFormat="1" applyFont="1" applyFill="1" applyBorder="1" applyAlignment="1">
      <alignment horizontal="center" vertical="center" wrapText="1"/>
    </xf>
    <xf numFmtId="0" fontId="4" fillId="0" borderId="12" xfId="0" applyFont="1" applyFill="1" applyBorder="1" applyAlignment="1">
      <alignment horizontal="justify" vertical="top" wrapText="1"/>
    </xf>
    <xf numFmtId="4" fontId="4" fillId="0" borderId="12" xfId="0" applyNumberFormat="1" applyFont="1" applyFill="1" applyBorder="1" applyAlignment="1">
      <alignment horizontal="center" vertical="center" wrapText="1"/>
    </xf>
    <xf numFmtId="3" fontId="9" fillId="0" borderId="12" xfId="0" applyNumberFormat="1" applyFont="1" applyFill="1" applyBorder="1" applyAlignment="1">
      <alignment vertical="center" wrapText="1"/>
    </xf>
    <xf numFmtId="3" fontId="9" fillId="0" borderId="12" xfId="0" applyNumberFormat="1" applyFont="1" applyFill="1" applyBorder="1" applyAlignment="1">
      <alignment horizontal="right" vertical="center" wrapText="1"/>
    </xf>
    <xf numFmtId="4" fontId="9" fillId="0" borderId="12" xfId="0" applyNumberFormat="1" applyFont="1" applyFill="1" applyBorder="1" applyAlignment="1">
      <alignment horizontal="right" vertical="center" wrapText="1"/>
    </xf>
    <xf numFmtId="3" fontId="5" fillId="3" borderId="12" xfId="0" applyNumberFormat="1" applyFont="1" applyFill="1" applyBorder="1" applyAlignment="1">
      <alignment horizontal="center" vertical="center" wrapText="1"/>
    </xf>
    <xf numFmtId="49" fontId="5" fillId="3" borderId="12" xfId="0" applyNumberFormat="1" applyFont="1" applyFill="1" applyBorder="1" applyAlignment="1">
      <alignment horizontal="center" vertical="center" wrapText="1"/>
    </xf>
    <xf numFmtId="3" fontId="5" fillId="3" borderId="6" xfId="0" applyNumberFormat="1" applyFont="1" applyFill="1" applyBorder="1" applyAlignment="1">
      <alignment horizontal="center" vertical="center" wrapText="1"/>
    </xf>
    <xf numFmtId="3" fontId="9" fillId="0" borderId="6" xfId="0" applyNumberFormat="1" applyFont="1" applyFill="1" applyBorder="1" applyAlignment="1">
      <alignment horizontal="center" vertical="center" wrapText="1"/>
    </xf>
    <xf numFmtId="0" fontId="13" fillId="0" borderId="6" xfId="0" applyFont="1" applyBorder="1" applyAlignment="1">
      <alignment horizontal="justify" vertical="center" wrapText="1"/>
    </xf>
    <xf numFmtId="0" fontId="4" fillId="0" borderId="6" xfId="0" applyFont="1" applyBorder="1" applyAlignment="1">
      <alignment horizontal="center" vertical="center" wrapText="1"/>
    </xf>
    <xf numFmtId="4" fontId="11" fillId="0" borderId="6" xfId="0" applyNumberFormat="1" applyFont="1" applyBorder="1" applyAlignment="1">
      <alignment horizontal="center" vertical="center" wrapText="1"/>
    </xf>
    <xf numFmtId="0" fontId="0" fillId="0" borderId="6" xfId="0" applyFont="1" applyBorder="1" applyAlignment="1">
      <alignment horizontal="justify" vertical="center" wrapText="1"/>
    </xf>
    <xf numFmtId="0" fontId="0" fillId="0" borderId="6" xfId="0" applyFont="1" applyBorder="1" applyAlignment="1">
      <alignment horizontal="right" vertical="center" wrapText="1"/>
    </xf>
    <xf numFmtId="4" fontId="0" fillId="0" borderId="6" xfId="0" applyNumberFormat="1" applyFont="1" applyBorder="1" applyAlignment="1">
      <alignment horizontal="right" vertical="center" wrapText="1"/>
    </xf>
    <xf numFmtId="0" fontId="0" fillId="0" borderId="6" xfId="0" applyFont="1" applyBorder="1" applyAlignment="1">
      <alignment horizontal="center" vertical="center" wrapText="1"/>
    </xf>
    <xf numFmtId="0" fontId="41" fillId="0" borderId="6" xfId="0" applyFont="1" applyBorder="1" applyAlignment="1">
      <alignment horizontal="center" vertical="center" wrapText="1"/>
    </xf>
    <xf numFmtId="0" fontId="4" fillId="0" borderId="9" xfId="0" applyFont="1" applyBorder="1" applyAlignment="1">
      <alignment horizontal="center" vertical="center" wrapText="1"/>
    </xf>
    <xf numFmtId="4" fontId="11" fillId="0" borderId="9" xfId="0" applyNumberFormat="1" applyFont="1" applyBorder="1" applyAlignment="1">
      <alignment horizontal="center" vertical="center" wrapText="1"/>
    </xf>
    <xf numFmtId="0" fontId="11" fillId="0" borderId="9" xfId="0" applyFont="1" applyBorder="1" applyAlignment="1">
      <alignment horizontal="justify" vertical="center" wrapText="1"/>
    </xf>
    <xf numFmtId="0" fontId="0" fillId="0" borderId="9" xfId="0" applyFont="1" applyBorder="1" applyAlignment="1">
      <alignment horizontal="right" vertical="center" wrapText="1"/>
    </xf>
    <xf numFmtId="0" fontId="11" fillId="0" borderId="9" xfId="0" applyFont="1" applyBorder="1" applyAlignment="1">
      <alignment horizontal="right" vertical="center" wrapText="1"/>
    </xf>
    <xf numFmtId="4" fontId="11" fillId="0" borderId="9" xfId="0" applyNumberFormat="1" applyFont="1" applyBorder="1" applyAlignment="1">
      <alignment horizontal="right"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75" fillId="21" borderId="42" xfId="0" applyFont="1" applyFill="1" applyBorder="1" applyAlignment="1">
      <alignment horizontal="center" vertical="center" wrapText="1"/>
    </xf>
    <xf numFmtId="0" fontId="75" fillId="21" borderId="49" xfId="0" applyFont="1" applyFill="1" applyBorder="1" applyAlignment="1">
      <alignment horizontal="center" vertical="center" wrapText="1"/>
    </xf>
    <xf numFmtId="0" fontId="0" fillId="0" borderId="49" xfId="0" applyBorder="1" applyAlignment="1">
      <alignment horizontal="center" vertical="top" wrapText="1"/>
    </xf>
    <xf numFmtId="0" fontId="0" fillId="0" borderId="49" xfId="0" applyBorder="1" applyAlignment="1">
      <alignment vertical="center"/>
    </xf>
    <xf numFmtId="0" fontId="0" fillId="0" borderId="0" xfId="0" applyBorder="1" applyAlignment="1">
      <alignment horizontal="center" vertical="center" wrapText="1"/>
    </xf>
    <xf numFmtId="0" fontId="0" fillId="0" borderId="49" xfId="0" applyBorder="1" applyAlignment="1">
      <alignment horizontal="center"/>
    </xf>
    <xf numFmtId="0" fontId="0" fillId="0" borderId="49" xfId="0" applyBorder="1" applyAlignment="1">
      <alignment horizontal="center" vertical="center"/>
    </xf>
    <xf numFmtId="0" fontId="0" fillId="0" borderId="49" xfId="0" applyBorder="1" applyAlignment="1">
      <alignment horizontal="justify" vertical="center" wrapText="1"/>
    </xf>
    <xf numFmtId="0" fontId="0" fillId="0" borderId="0" xfId="0" applyBorder="1" applyAlignment="1">
      <alignment horizontal="justify" vertical="center" wrapText="1"/>
    </xf>
    <xf numFmtId="0" fontId="0" fillId="0" borderId="49" xfId="0" applyBorder="1"/>
    <xf numFmtId="4" fontId="77" fillId="21" borderId="195" xfId="0" applyNumberFormat="1" applyFont="1" applyFill="1" applyBorder="1" applyAlignment="1">
      <alignment vertical="center"/>
    </xf>
    <xf numFmtId="4" fontId="0" fillId="0" borderId="0" xfId="0" applyNumberFormat="1" applyBorder="1"/>
    <xf numFmtId="0" fontId="75" fillId="21" borderId="192" xfId="0" applyFont="1" applyFill="1" applyBorder="1" applyAlignment="1">
      <alignment horizontal="center" vertical="center" wrapText="1"/>
    </xf>
    <xf numFmtId="0" fontId="75" fillId="21" borderId="162" xfId="0" applyFont="1" applyFill="1" applyBorder="1" applyAlignment="1">
      <alignment horizontal="center" vertical="center" wrapText="1"/>
    </xf>
    <xf numFmtId="0" fontId="0" fillId="0" borderId="196" xfId="0" applyBorder="1" applyAlignment="1">
      <alignment horizontal="center" vertical="center" wrapText="1"/>
    </xf>
    <xf numFmtId="0" fontId="0" fillId="0" borderId="162" xfId="0" applyBorder="1" applyAlignment="1">
      <alignment horizontal="center" vertical="center" wrapText="1"/>
    </xf>
    <xf numFmtId="0" fontId="0" fillId="0" borderId="197" xfId="0" applyBorder="1" applyAlignment="1">
      <alignment horizontal="center" vertical="center" wrapText="1"/>
    </xf>
    <xf numFmtId="0" fontId="0" fillId="0" borderId="198" xfId="0" applyBorder="1" applyAlignment="1">
      <alignment horizontal="center" vertical="center" wrapText="1"/>
    </xf>
    <xf numFmtId="0" fontId="0" fillId="0" borderId="110" xfId="0" applyBorder="1" applyAlignment="1">
      <alignment horizontal="center" vertical="center" wrapText="1"/>
    </xf>
    <xf numFmtId="0" fontId="0" fillId="0" borderId="49" xfId="0" applyBorder="1" applyAlignment="1">
      <alignment horizontal="center" vertical="center" wrapText="1"/>
    </xf>
    <xf numFmtId="0" fontId="0" fillId="0" borderId="0" xfId="0" applyBorder="1" applyAlignment="1">
      <alignment horizontal="center" vertical="center" wrapText="1"/>
    </xf>
    <xf numFmtId="0" fontId="0" fillId="0" borderId="164" xfId="0" applyBorder="1" applyAlignment="1">
      <alignment horizontal="center" vertical="center" wrapText="1"/>
    </xf>
    <xf numFmtId="0" fontId="0" fillId="0" borderId="112" xfId="0" applyBorder="1" applyAlignment="1">
      <alignment horizontal="center" vertical="top" wrapText="1"/>
    </xf>
    <xf numFmtId="0" fontId="0" fillId="0" borderId="102" xfId="0" applyBorder="1" applyAlignment="1">
      <alignment horizontal="center" vertical="top" wrapText="1"/>
    </xf>
    <xf numFmtId="0" fontId="0" fillId="0" borderId="49" xfId="0" applyBorder="1" applyAlignment="1">
      <alignment horizontal="justify" vertical="top" wrapText="1"/>
    </xf>
    <xf numFmtId="0" fontId="0" fillId="0" borderId="113" xfId="0" applyBorder="1" applyAlignment="1">
      <alignment horizontal="center" vertical="center" wrapText="1"/>
    </xf>
    <xf numFmtId="0" fontId="0" fillId="21" borderId="114" xfId="0" applyFill="1" applyBorder="1"/>
    <xf numFmtId="0" fontId="75" fillId="21" borderId="199" xfId="0" applyFont="1" applyFill="1" applyBorder="1" applyAlignment="1">
      <alignment horizontal="center" vertical="center" wrapText="1"/>
    </xf>
    <xf numFmtId="0" fontId="0" fillId="0" borderId="100" xfId="0" applyBorder="1" applyAlignment="1">
      <alignment horizontal="justify" vertical="center" wrapText="1"/>
    </xf>
    <xf numFmtId="0" fontId="0" fillId="0" borderId="102" xfId="0" applyBorder="1" applyAlignment="1">
      <alignment horizontal="justify" vertical="center" wrapText="1"/>
    </xf>
    <xf numFmtId="0" fontId="0" fillId="0" borderId="137" xfId="0" applyBorder="1" applyAlignment="1">
      <alignment horizontal="justify" vertical="center" wrapText="1"/>
    </xf>
    <xf numFmtId="0" fontId="0" fillId="0" borderId="102" xfId="0" applyBorder="1" applyAlignment="1">
      <alignment horizontal="justify" vertical="top" wrapText="1"/>
    </xf>
    <xf numFmtId="0" fontId="0" fillId="0" borderId="100" xfId="0" applyBorder="1" applyAlignment="1">
      <alignment horizontal="center" vertical="center" wrapText="1"/>
    </xf>
    <xf numFmtId="0" fontId="0" fillId="0" borderId="112" xfId="0" applyBorder="1" applyAlignment="1">
      <alignment horizontal="center" vertical="center" wrapText="1"/>
    </xf>
    <xf numFmtId="0" fontId="0" fillId="0" borderId="102" xfId="0" applyBorder="1" applyAlignment="1">
      <alignment horizontal="center" vertical="center" wrapText="1"/>
    </xf>
    <xf numFmtId="0" fontId="0" fillId="21" borderId="137" xfId="0" applyFill="1" applyBorder="1"/>
    <xf numFmtId="0" fontId="0" fillId="0" borderId="198" xfId="0" applyFont="1" applyBorder="1" applyAlignment="1">
      <alignment horizontal="center" vertical="center" wrapText="1"/>
    </xf>
    <xf numFmtId="0" fontId="0" fillId="0" borderId="162" xfId="0" applyFont="1" applyBorder="1" applyAlignment="1">
      <alignment horizontal="center" vertical="center" wrapText="1"/>
    </xf>
    <xf numFmtId="0" fontId="0" fillId="0" borderId="113" xfId="0" applyFont="1" applyBorder="1" applyAlignment="1">
      <alignment horizontal="center" vertical="center" wrapText="1"/>
    </xf>
    <xf numFmtId="0" fontId="0" fillId="21" borderId="107" xfId="0" applyFill="1" applyBorder="1"/>
    <xf numFmtId="0" fontId="73" fillId="0" borderId="31" xfId="0" applyFont="1" applyBorder="1" applyAlignment="1">
      <alignment vertical="center"/>
    </xf>
    <xf numFmtId="0" fontId="74" fillId="0" borderId="31" xfId="0" applyFont="1" applyBorder="1" applyAlignment="1"/>
    <xf numFmtId="4" fontId="0" fillId="0" borderId="31" xfId="0" applyNumberFormat="1" applyBorder="1"/>
    <xf numFmtId="0" fontId="5" fillId="0" borderId="0" xfId="0" applyFont="1" applyAlignment="1">
      <alignment horizontal="left" vertical="center"/>
    </xf>
    <xf numFmtId="0" fontId="32" fillId="0" borderId="0" xfId="0" applyFont="1" applyAlignment="1">
      <alignment horizontal="left" vertical="center"/>
    </xf>
    <xf numFmtId="0" fontId="3" fillId="2" borderId="36" xfId="0" applyFont="1" applyFill="1" applyBorder="1" applyAlignment="1"/>
    <xf numFmtId="0" fontId="3" fillId="2" borderId="37" xfId="0" applyFont="1" applyFill="1" applyBorder="1" applyAlignment="1"/>
    <xf numFmtId="0" fontId="24" fillId="2" borderId="38" xfId="0" applyFont="1" applyFill="1" applyBorder="1" applyAlignment="1">
      <alignment horizontal="center" vertical="top"/>
    </xf>
    <xf numFmtId="0" fontId="81" fillId="2" borderId="39" xfId="0" applyFont="1" applyFill="1" applyBorder="1" applyAlignment="1">
      <alignment horizontal="center" vertical="top"/>
    </xf>
    <xf numFmtId="0" fontId="81" fillId="2" borderId="40" xfId="0" applyFont="1" applyFill="1" applyBorder="1" applyAlignment="1">
      <alignment horizontal="center" vertical="top"/>
    </xf>
    <xf numFmtId="0" fontId="5" fillId="2" borderId="37"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175" xfId="0" applyFont="1" applyFill="1" applyBorder="1" applyAlignment="1">
      <alignment horizontal="center" vertical="center"/>
    </xf>
    <xf numFmtId="0" fontId="5" fillId="2" borderId="176"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54" xfId="0" applyFont="1" applyFill="1" applyBorder="1" applyAlignment="1">
      <alignment horizontal="center" vertical="center"/>
    </xf>
    <xf numFmtId="0" fontId="11" fillId="3" borderId="31" xfId="0" applyFont="1" applyFill="1" applyBorder="1" applyAlignment="1">
      <alignment horizontal="justify" vertical="top" wrapText="1"/>
    </xf>
    <xf numFmtId="0" fontId="11" fillId="3" borderId="31" xfId="0" applyFont="1" applyFill="1" applyBorder="1" applyAlignment="1">
      <alignment horizontal="center" vertical="center" wrapText="1"/>
    </xf>
    <xf numFmtId="4" fontId="11" fillId="3" borderId="31" xfId="0" applyNumberFormat="1" applyFont="1" applyFill="1" applyBorder="1" applyAlignment="1">
      <alignment horizontal="center" vertical="center"/>
    </xf>
    <xf numFmtId="0" fontId="11" fillId="3" borderId="31" xfId="0" applyFont="1" applyFill="1" applyBorder="1" applyAlignment="1">
      <alignment horizontal="center"/>
    </xf>
    <xf numFmtId="0" fontId="11" fillId="3" borderId="54" xfId="0" applyFont="1" applyFill="1" applyBorder="1" applyAlignment="1">
      <alignment horizontal="center"/>
    </xf>
    <xf numFmtId="0" fontId="32" fillId="3" borderId="0" xfId="0" applyFont="1" applyFill="1" applyBorder="1" applyAlignment="1">
      <alignment horizontal="left"/>
    </xf>
    <xf numFmtId="0" fontId="0" fillId="3" borderId="0" xfId="0" applyFill="1" applyBorder="1"/>
    <xf numFmtId="0" fontId="0" fillId="3" borderId="157" xfId="0" applyFill="1" applyBorder="1"/>
    <xf numFmtId="0" fontId="82" fillId="2" borderId="100" xfId="0" applyFont="1" applyFill="1" applyBorder="1" applyAlignment="1">
      <alignment vertical="center"/>
    </xf>
    <xf numFmtId="0" fontId="3" fillId="2" borderId="107" xfId="0" applyFont="1" applyFill="1" applyBorder="1" applyAlignment="1">
      <alignment horizontal="center" vertical="top"/>
    </xf>
    <xf numFmtId="0" fontId="4" fillId="2" borderId="108" xfId="0" applyFont="1" applyFill="1" applyBorder="1" applyAlignment="1">
      <alignment horizontal="center" vertical="top"/>
    </xf>
    <xf numFmtId="0" fontId="4" fillId="2" borderId="109" xfId="0" applyFont="1" applyFill="1" applyBorder="1" applyAlignment="1">
      <alignment horizontal="center" vertical="top"/>
    </xf>
    <xf numFmtId="0" fontId="3" fillId="2" borderId="108" xfId="0" applyFont="1" applyFill="1" applyBorder="1" applyAlignment="1">
      <alignment horizontal="center" vertical="top"/>
    </xf>
    <xf numFmtId="0" fontId="3" fillId="2" borderId="109" xfId="0" applyFont="1" applyFill="1" applyBorder="1" applyAlignment="1">
      <alignment horizontal="center" vertical="top"/>
    </xf>
    <xf numFmtId="0" fontId="47" fillId="2" borderId="56" xfId="0" applyFont="1" applyFill="1" applyBorder="1" applyAlignment="1">
      <alignment horizontal="center" vertical="center" wrapText="1"/>
    </xf>
    <xf numFmtId="0" fontId="47" fillId="2" borderId="108" xfId="0" applyFont="1" applyFill="1" applyBorder="1" applyAlignment="1"/>
    <xf numFmtId="0" fontId="47" fillId="2" borderId="200" xfId="0" applyFont="1" applyFill="1" applyBorder="1" applyAlignment="1"/>
    <xf numFmtId="0" fontId="0" fillId="2" borderId="111" xfId="0" applyFill="1" applyBorder="1" applyAlignment="1">
      <alignment vertical="center"/>
    </xf>
    <xf numFmtId="0" fontId="5" fillId="2" borderId="116" xfId="0" applyFont="1" applyFill="1" applyBorder="1" applyAlignment="1">
      <alignment horizontal="center" vertical="center" wrapText="1"/>
    </xf>
    <xf numFmtId="0" fontId="5" fillId="2" borderId="111" xfId="0" applyFont="1" applyFill="1" applyBorder="1" applyAlignment="1">
      <alignment horizontal="center" vertical="center" wrapText="1"/>
    </xf>
    <xf numFmtId="0" fontId="5" fillId="2" borderId="112" xfId="0" applyFont="1" applyFill="1" applyBorder="1" applyAlignment="1">
      <alignment horizontal="center" vertical="center" wrapText="1"/>
    </xf>
    <xf numFmtId="0" fontId="11" fillId="2" borderId="0" xfId="0" applyFont="1" applyFill="1" applyBorder="1" applyAlignment="1">
      <alignment horizontal="center" vertical="center"/>
    </xf>
    <xf numFmtId="0" fontId="62" fillId="2" borderId="111" xfId="0" applyFont="1" applyFill="1" applyBorder="1" applyAlignment="1">
      <alignment horizontal="center" vertical="center" wrapText="1"/>
    </xf>
    <xf numFmtId="0" fontId="62" fillId="2" borderId="160" xfId="0" applyFont="1" applyFill="1" applyBorder="1" applyAlignment="1">
      <alignment horizontal="center" vertical="center" wrapText="1"/>
    </xf>
    <xf numFmtId="4" fontId="11" fillId="3" borderId="31" xfId="0" applyNumberFormat="1" applyFont="1" applyFill="1" applyBorder="1" applyAlignment="1">
      <alignment horizontal="center" vertical="center"/>
    </xf>
    <xf numFmtId="4" fontId="12" fillId="3" borderId="31" xfId="0" applyNumberFormat="1" applyFont="1" applyFill="1" applyBorder="1" applyAlignment="1">
      <alignment horizontal="center" vertical="center" wrapText="1"/>
    </xf>
    <xf numFmtId="0" fontId="47" fillId="3" borderId="31" xfId="0" applyFont="1" applyFill="1" applyBorder="1" applyAlignment="1">
      <alignment horizontal="center" vertical="center" wrapText="1"/>
    </xf>
    <xf numFmtId="165" fontId="11" fillId="3" borderId="31" xfId="0" applyNumberFormat="1" applyFont="1" applyFill="1" applyBorder="1" applyAlignment="1">
      <alignment horizontal="center" vertical="center"/>
    </xf>
    <xf numFmtId="165" fontId="11" fillId="3" borderId="53" xfId="0" applyNumberFormat="1" applyFont="1" applyFill="1" applyBorder="1" applyAlignment="1">
      <alignment horizontal="center" vertical="center"/>
    </xf>
    <xf numFmtId="3" fontId="47" fillId="3" borderId="54" xfId="0" applyNumberFormat="1" applyFont="1" applyFill="1" applyBorder="1" applyAlignment="1">
      <alignment horizontal="center" vertical="center" wrapText="1"/>
    </xf>
    <xf numFmtId="4" fontId="11" fillId="3" borderId="65" xfId="0" applyNumberFormat="1" applyFont="1" applyFill="1" applyBorder="1" applyAlignment="1">
      <alignment horizontal="center" vertical="center"/>
    </xf>
    <xf numFmtId="0" fontId="12" fillId="3" borderId="123" xfId="0" applyFont="1" applyFill="1" applyBorder="1" applyAlignment="1">
      <alignment horizontal="center" vertical="center"/>
    </xf>
    <xf numFmtId="0" fontId="12" fillId="3" borderId="201" xfId="0" applyFont="1" applyFill="1" applyBorder="1" applyAlignment="1">
      <alignment horizontal="center" vertical="center"/>
    </xf>
    <xf numFmtId="4" fontId="11" fillId="3" borderId="46" xfId="0" applyNumberFormat="1" applyFont="1" applyFill="1" applyBorder="1" applyAlignment="1">
      <alignment horizontal="center" vertical="center"/>
    </xf>
    <xf numFmtId="0" fontId="12" fillId="3" borderId="123" xfId="0" applyFont="1" applyFill="1" applyBorder="1" applyAlignment="1">
      <alignment vertical="center"/>
    </xf>
    <xf numFmtId="4" fontId="11" fillId="3" borderId="65" xfId="0" applyNumberFormat="1" applyFont="1" applyFill="1" applyBorder="1" applyAlignment="1">
      <alignment horizontal="center" vertical="center"/>
    </xf>
    <xf numFmtId="165" fontId="11" fillId="3" borderId="111" xfId="0" applyNumberFormat="1" applyFont="1" applyFill="1" applyBorder="1" applyAlignment="1">
      <alignment horizontal="center" vertical="center"/>
    </xf>
    <xf numFmtId="0" fontId="11" fillId="3" borderId="201" xfId="0" applyFont="1" applyFill="1" applyBorder="1" applyAlignment="1">
      <alignment horizontal="center" vertical="center"/>
    </xf>
    <xf numFmtId="165" fontId="11" fillId="3" borderId="65" xfId="0" applyNumberFormat="1" applyFont="1" applyFill="1" applyBorder="1" applyAlignment="1">
      <alignment horizontal="center" vertical="center"/>
    </xf>
    <xf numFmtId="165" fontId="12" fillId="3" borderId="31" xfId="0" applyNumberFormat="1" applyFont="1" applyFill="1" applyBorder="1" applyAlignment="1">
      <alignment horizontal="center" vertical="center"/>
    </xf>
    <xf numFmtId="49" fontId="11" fillId="3" borderId="201" xfId="0" applyNumberFormat="1" applyFont="1" applyFill="1" applyBorder="1" applyAlignment="1">
      <alignment horizontal="center" vertical="center"/>
    </xf>
    <xf numFmtId="165" fontId="11" fillId="3" borderId="111" xfId="0" applyNumberFormat="1" applyFont="1" applyFill="1" applyBorder="1" applyAlignment="1">
      <alignment horizontal="center" vertical="center"/>
    </xf>
    <xf numFmtId="165" fontId="12" fillId="3" borderId="53" xfId="0" applyNumberFormat="1" applyFont="1" applyFill="1" applyBorder="1" applyAlignment="1">
      <alignment horizontal="center" vertical="center"/>
    </xf>
    <xf numFmtId="49" fontId="11" fillId="3" borderId="63" xfId="0" applyNumberFormat="1" applyFont="1" applyFill="1" applyBorder="1" applyAlignment="1">
      <alignment horizontal="center" vertical="center"/>
    </xf>
    <xf numFmtId="0" fontId="11" fillId="3" borderId="111" xfId="0" applyFont="1" applyFill="1" applyBorder="1" applyAlignment="1">
      <alignment horizontal="center" vertical="center"/>
    </xf>
    <xf numFmtId="0" fontId="29" fillId="3" borderId="49" xfId="0" applyFont="1" applyFill="1" applyBorder="1" applyAlignment="1">
      <alignment horizontal="center" vertical="center"/>
    </xf>
    <xf numFmtId="0" fontId="29" fillId="3" borderId="50" xfId="0" applyFont="1" applyFill="1" applyBorder="1" applyAlignment="1">
      <alignment horizontal="center" vertical="center"/>
    </xf>
    <xf numFmtId="0" fontId="29" fillId="3" borderId="53" xfId="0" applyFont="1" applyFill="1" applyBorder="1" applyAlignment="1">
      <alignment horizontal="center" vertical="center"/>
    </xf>
    <xf numFmtId="165" fontId="61" fillId="3" borderId="31" xfId="0" applyNumberFormat="1" applyFont="1" applyFill="1" applyBorder="1" applyAlignment="1">
      <alignment horizontal="center" vertical="center"/>
    </xf>
    <xf numFmtId="165" fontId="61" fillId="3" borderId="53" xfId="0" applyNumberFormat="1" applyFont="1" applyFill="1" applyBorder="1" applyAlignment="1">
      <alignment horizontal="center" vertical="center"/>
    </xf>
    <xf numFmtId="0" fontId="61" fillId="3" borderId="31" xfId="0" applyFont="1" applyFill="1" applyBorder="1" applyAlignment="1">
      <alignment vertical="center"/>
    </xf>
    <xf numFmtId="0" fontId="11" fillId="3" borderId="54" xfId="0" applyFont="1" applyFill="1" applyBorder="1" applyAlignment="1">
      <alignment vertical="center"/>
    </xf>
    <xf numFmtId="0" fontId="11" fillId="3" borderId="65" xfId="0" applyFont="1" applyFill="1" applyBorder="1" applyAlignment="1">
      <alignment vertical="center"/>
    </xf>
    <xf numFmtId="0" fontId="11" fillId="3" borderId="161" xfId="0" applyFont="1" applyFill="1" applyBorder="1" applyAlignment="1">
      <alignment vertical="center"/>
    </xf>
    <xf numFmtId="165" fontId="11" fillId="3" borderId="101" xfId="0" applyNumberFormat="1" applyFont="1" applyFill="1" applyBorder="1" applyAlignment="1">
      <alignment horizontal="center" vertical="center"/>
    </xf>
    <xf numFmtId="0" fontId="11" fillId="3" borderId="46" xfId="0" applyFont="1" applyFill="1" applyBorder="1" applyAlignment="1">
      <alignment horizontal="center" vertical="center" wrapText="1"/>
    </xf>
    <xf numFmtId="0" fontId="11" fillId="3" borderId="116" xfId="0" applyFont="1" applyFill="1" applyBorder="1" applyAlignment="1">
      <alignment horizontal="center" vertical="center"/>
    </xf>
    <xf numFmtId="4" fontId="11" fillId="3" borderId="46" xfId="0" applyNumberFormat="1" applyFont="1" applyFill="1" applyBorder="1" applyAlignment="1">
      <alignment horizontal="center" vertical="center"/>
    </xf>
    <xf numFmtId="165" fontId="11" fillId="3" borderId="46" xfId="0" applyNumberFormat="1" applyFont="1" applyFill="1" applyBorder="1" applyAlignment="1">
      <alignment horizontal="center" vertical="center"/>
    </xf>
    <xf numFmtId="0" fontId="12" fillId="3" borderId="54" xfId="0" applyFont="1" applyFill="1" applyBorder="1" applyAlignment="1">
      <alignment horizontal="center" vertical="center"/>
    </xf>
    <xf numFmtId="3" fontId="11" fillId="3" borderId="46" xfId="0" applyNumberFormat="1" applyFont="1" applyFill="1" applyBorder="1" applyAlignment="1">
      <alignment horizontal="center" vertical="center"/>
    </xf>
    <xf numFmtId="0" fontId="11" fillId="3" borderId="161" xfId="0" applyFont="1" applyFill="1" applyBorder="1" applyAlignment="1">
      <alignment horizontal="center" vertical="center"/>
    </xf>
    <xf numFmtId="49" fontId="11" fillId="3" borderId="54" xfId="0" applyNumberFormat="1" applyFont="1" applyFill="1" applyBorder="1" applyAlignment="1">
      <alignment horizontal="center" vertical="center"/>
    </xf>
    <xf numFmtId="4" fontId="11" fillId="3" borderId="152" xfId="0" applyNumberFormat="1" applyFont="1" applyFill="1" applyBorder="1" applyAlignment="1">
      <alignment horizontal="center" vertical="center"/>
    </xf>
    <xf numFmtId="0" fontId="11" fillId="3" borderId="152" xfId="0" applyFont="1" applyFill="1" applyBorder="1" applyAlignment="1">
      <alignment horizontal="center" vertical="center" wrapText="1"/>
    </xf>
    <xf numFmtId="0" fontId="11" fillId="3" borderId="152" xfId="0" applyFont="1" applyFill="1" applyBorder="1" applyAlignment="1">
      <alignment horizontal="center" vertical="center"/>
    </xf>
    <xf numFmtId="165" fontId="47" fillId="3" borderId="152" xfId="0" applyNumberFormat="1" applyFont="1" applyFill="1" applyBorder="1" applyAlignment="1">
      <alignment horizontal="center" vertical="center"/>
    </xf>
    <xf numFmtId="165" fontId="11" fillId="3" borderId="152" xfId="0" applyNumberFormat="1" applyFont="1" applyFill="1" applyBorder="1" applyAlignment="1">
      <alignment horizontal="center" vertical="center"/>
    </xf>
    <xf numFmtId="3" fontId="12" fillId="3" borderId="152" xfId="0" applyNumberFormat="1" applyFont="1" applyFill="1" applyBorder="1" applyAlignment="1">
      <alignment horizontal="center" vertical="center" wrapText="1"/>
    </xf>
    <xf numFmtId="0" fontId="11" fillId="3" borderId="202" xfId="0" applyFont="1" applyFill="1" applyBorder="1" applyAlignment="1">
      <alignment horizontal="center" vertical="center"/>
    </xf>
    <xf numFmtId="0" fontId="11" fillId="3" borderId="63" xfId="0" applyFont="1" applyFill="1" applyBorder="1" applyAlignment="1">
      <alignment horizontal="center" vertical="center"/>
    </xf>
    <xf numFmtId="0" fontId="11" fillId="3" borderId="48" xfId="0" applyFont="1" applyFill="1" applyBorder="1" applyAlignment="1">
      <alignment horizontal="center" vertical="center" wrapText="1"/>
    </xf>
    <xf numFmtId="165" fontId="11" fillId="0" borderId="65" xfId="0" applyNumberFormat="1" applyFont="1" applyBorder="1" applyAlignment="1">
      <alignment horizontal="center" vertical="center"/>
    </xf>
    <xf numFmtId="3" fontId="11" fillId="3" borderId="111" xfId="0" applyNumberFormat="1" applyFont="1" applyFill="1" applyBorder="1" applyAlignment="1">
      <alignment horizontal="center" vertical="center"/>
    </xf>
    <xf numFmtId="165" fontId="11" fillId="3" borderId="65" xfId="0" applyNumberFormat="1" applyFont="1" applyFill="1" applyBorder="1" applyAlignment="1">
      <alignment horizontal="center" vertical="center"/>
    </xf>
    <xf numFmtId="49" fontId="11" fillId="3" borderId="160" xfId="0" applyNumberFormat="1" applyFont="1" applyFill="1" applyBorder="1" applyAlignment="1">
      <alignment horizontal="center" vertical="center"/>
    </xf>
    <xf numFmtId="165" fontId="11" fillId="0" borderId="31" xfId="0" applyNumberFormat="1" applyFont="1" applyBorder="1" applyAlignment="1">
      <alignment horizontal="center" vertical="center"/>
    </xf>
    <xf numFmtId="3" fontId="11" fillId="3" borderId="31" xfId="0" applyNumberFormat="1" applyFont="1" applyFill="1" applyBorder="1" applyAlignment="1">
      <alignment horizontal="center" vertical="center"/>
    </xf>
    <xf numFmtId="0" fontId="0" fillId="0" borderId="164" xfId="0" applyBorder="1" applyAlignment="1">
      <alignment horizontal="center" vertical="center"/>
    </xf>
    <xf numFmtId="0" fontId="0" fillId="3" borderId="164" xfId="0" applyFill="1" applyBorder="1"/>
    <xf numFmtId="0" fontId="0" fillId="3" borderId="165" xfId="0" applyFill="1" applyBorder="1"/>
    <xf numFmtId="0" fontId="2" fillId="0" borderId="0" xfId="0" applyFont="1" applyAlignment="1"/>
    <xf numFmtId="0" fontId="2" fillId="0" borderId="0" xfId="0" applyFont="1" applyAlignment="1">
      <alignment vertical="center" wrapText="1"/>
    </xf>
    <xf numFmtId="0" fontId="52" fillId="0" borderId="203" xfId="0" applyFont="1" applyBorder="1" applyAlignment="1">
      <alignment horizontal="left" vertical="center"/>
    </xf>
    <xf numFmtId="0" fontId="52" fillId="0" borderId="204" xfId="0" applyFont="1" applyBorder="1" applyAlignment="1">
      <alignment horizontal="left" vertical="center"/>
    </xf>
    <xf numFmtId="0" fontId="5" fillId="2" borderId="205" xfId="0" applyFont="1" applyFill="1" applyBorder="1" applyAlignment="1">
      <alignment horizontal="center" vertical="center" wrapText="1"/>
    </xf>
    <xf numFmtId="0" fontId="5" fillId="2" borderId="206" xfId="0" applyFont="1" applyFill="1" applyBorder="1" applyAlignment="1">
      <alignment horizontal="center" vertical="center" wrapText="1"/>
    </xf>
    <xf numFmtId="0" fontId="5" fillId="2" borderId="33" xfId="0" applyFont="1" applyFill="1" applyBorder="1" applyAlignment="1">
      <alignment horizontal="center" vertical="center" wrapText="1"/>
    </xf>
    <xf numFmtId="3" fontId="5" fillId="2" borderId="34" xfId="0" applyNumberFormat="1" applyFont="1" applyFill="1" applyBorder="1" applyAlignment="1">
      <alignment horizontal="center" vertical="center" wrapText="1"/>
    </xf>
    <xf numFmtId="0" fontId="5" fillId="2" borderId="58" xfId="0" applyFont="1" applyFill="1" applyBorder="1" applyAlignment="1">
      <alignment horizontal="center" vertical="center" wrapText="1"/>
    </xf>
    <xf numFmtId="0" fontId="4" fillId="0" borderId="207" xfId="0" applyFont="1" applyFill="1" applyBorder="1" applyAlignment="1" applyProtection="1">
      <alignment horizontal="justify" vertical="top" wrapText="1"/>
      <protection locked="0"/>
    </xf>
    <xf numFmtId="0" fontId="4" fillId="0" borderId="53" xfId="0" applyFont="1" applyFill="1" applyBorder="1" applyAlignment="1" applyProtection="1">
      <alignment horizontal="justify" vertical="top" wrapText="1"/>
      <protection locked="0"/>
    </xf>
    <xf numFmtId="0" fontId="4" fillId="0" borderId="65" xfId="0" applyFont="1" applyBorder="1" applyAlignment="1">
      <alignment horizontal="center" vertical="center" wrapText="1"/>
    </xf>
    <xf numFmtId="3" fontId="9" fillId="3" borderId="16" xfId="0" applyNumberFormat="1" applyFont="1" applyFill="1" applyBorder="1" applyAlignment="1">
      <alignment horizontal="center" vertical="center" wrapText="1"/>
    </xf>
    <xf numFmtId="4" fontId="5" fillId="0" borderId="9" xfId="0" applyNumberFormat="1" applyFont="1" applyFill="1" applyBorder="1" applyAlignment="1">
      <alignment horizontal="right" vertical="center" wrapText="1"/>
    </xf>
    <xf numFmtId="49" fontId="9" fillId="0" borderId="208" xfId="0" applyNumberFormat="1" applyFont="1" applyBorder="1" applyAlignment="1">
      <alignment horizontal="left" vertical="center" wrapText="1"/>
    </xf>
    <xf numFmtId="0" fontId="7" fillId="0" borderId="209" xfId="0" applyFont="1" applyBorder="1" applyAlignment="1">
      <alignment horizontal="left"/>
    </xf>
    <xf numFmtId="0" fontId="15" fillId="0" borderId="12" xfId="0" applyFont="1" applyBorder="1" applyAlignment="1">
      <alignment horizontal="center"/>
    </xf>
    <xf numFmtId="0" fontId="15" fillId="0" borderId="58" xfId="0" applyFont="1" applyBorder="1" applyAlignment="1">
      <alignment horizontal="center"/>
    </xf>
    <xf numFmtId="3" fontId="5" fillId="2" borderId="58" xfId="0" applyNumberFormat="1" applyFont="1" applyFill="1" applyBorder="1" applyAlignment="1">
      <alignment horizontal="center" vertical="center" wrapText="1"/>
    </xf>
    <xf numFmtId="3" fontId="5" fillId="2" borderId="16" xfId="0" applyNumberFormat="1" applyFont="1" applyFill="1" applyBorder="1" applyAlignment="1">
      <alignment horizontal="center" vertical="center" wrapText="1"/>
    </xf>
    <xf numFmtId="0" fontId="4" fillId="3" borderId="101" xfId="0" applyFont="1" applyFill="1" applyBorder="1" applyAlignment="1">
      <alignment horizontal="justify" vertical="top" wrapText="1"/>
    </xf>
    <xf numFmtId="4" fontId="11" fillId="0" borderId="101" xfId="0" applyNumberFormat="1" applyFont="1" applyBorder="1" applyAlignment="1">
      <alignment horizontal="center" vertical="center"/>
    </xf>
    <xf numFmtId="3" fontId="12" fillId="0" borderId="15" xfId="0" applyNumberFormat="1" applyFont="1" applyFill="1" applyBorder="1" applyAlignment="1">
      <alignment horizontal="left" vertical="center" wrapText="1"/>
    </xf>
    <xf numFmtId="4" fontId="12" fillId="0" borderId="210" xfId="0" applyNumberFormat="1" applyFont="1" applyFill="1" applyBorder="1" applyAlignment="1">
      <alignment vertical="center" wrapText="1"/>
    </xf>
    <xf numFmtId="3" fontId="12" fillId="0" borderId="16" xfId="0" applyNumberFormat="1" applyFont="1" applyBorder="1" applyAlignment="1">
      <alignment horizontal="center" vertical="center" wrapText="1"/>
    </xf>
    <xf numFmtId="0" fontId="12" fillId="3" borderId="65" xfId="0" applyFont="1" applyFill="1" applyBorder="1" applyAlignment="1">
      <alignment vertical="center"/>
    </xf>
    <xf numFmtId="49" fontId="12" fillId="3" borderId="161" xfId="0" applyNumberFormat="1" applyFont="1" applyFill="1" applyBorder="1" applyAlignment="1">
      <alignment horizontal="center" vertical="center" wrapText="1"/>
    </xf>
    <xf numFmtId="0" fontId="4" fillId="3" borderId="127" xfId="0" applyFont="1" applyFill="1" applyBorder="1" applyAlignment="1">
      <alignment horizontal="justify" vertical="top" wrapText="1"/>
    </xf>
    <xf numFmtId="4" fontId="11" fillId="0" borderId="122" xfId="0" applyNumberFormat="1" applyFont="1" applyFill="1" applyBorder="1" applyAlignment="1">
      <alignment horizontal="center" vertical="center" wrapText="1"/>
    </xf>
    <xf numFmtId="0" fontId="11" fillId="3" borderId="130" xfId="0" applyFont="1" applyFill="1" applyBorder="1" applyAlignment="1">
      <alignment horizontal="left" vertical="center"/>
    </xf>
    <xf numFmtId="165" fontId="11" fillId="3" borderId="199" xfId="0" applyNumberFormat="1" applyFont="1" applyFill="1" applyBorder="1" applyAlignment="1">
      <alignment vertical="center"/>
    </xf>
    <xf numFmtId="4" fontId="12" fillId="0" borderId="211" xfId="0" applyNumberFormat="1" applyFont="1" applyFill="1" applyBorder="1" applyAlignment="1">
      <alignment horizontal="right" vertical="center" wrapText="1"/>
    </xf>
    <xf numFmtId="3" fontId="12" fillId="0" borderId="212" xfId="0" applyNumberFormat="1" applyFont="1" applyFill="1" applyBorder="1" applyAlignment="1">
      <alignment horizontal="right" vertical="center" wrapText="1"/>
    </xf>
    <xf numFmtId="3" fontId="12" fillId="0" borderId="211" xfId="0" applyNumberFormat="1" applyFont="1" applyBorder="1" applyAlignment="1">
      <alignment horizontal="center" vertical="center" wrapText="1"/>
    </xf>
    <xf numFmtId="3" fontId="12" fillId="3" borderId="211" xfId="0" applyNumberFormat="1" applyFont="1" applyFill="1" applyBorder="1" applyAlignment="1">
      <alignment horizontal="center" vertical="center" wrapText="1"/>
    </xf>
    <xf numFmtId="3" fontId="12" fillId="3" borderId="122" xfId="0" applyNumberFormat="1" applyFont="1" applyFill="1" applyBorder="1" applyAlignment="1">
      <alignment horizontal="center" vertical="center" wrapText="1"/>
    </xf>
    <xf numFmtId="0" fontId="12" fillId="3" borderId="122" xfId="0" applyFont="1" applyFill="1" applyBorder="1" applyAlignment="1">
      <alignment vertical="center"/>
    </xf>
    <xf numFmtId="49" fontId="12" fillId="3" borderId="213" xfId="0" applyNumberFormat="1" applyFont="1" applyFill="1" applyBorder="1" applyAlignment="1">
      <alignment horizontal="center" vertical="center" wrapText="1"/>
    </xf>
    <xf numFmtId="0" fontId="4" fillId="3" borderId="116" xfId="0" applyFont="1" applyFill="1" applyBorder="1" applyAlignment="1">
      <alignment horizontal="justify" vertical="top" wrapText="1"/>
    </xf>
    <xf numFmtId="4" fontId="11" fillId="0" borderId="111" xfId="0" applyNumberFormat="1" applyFont="1" applyFill="1" applyBorder="1" applyAlignment="1">
      <alignment horizontal="center" vertical="center" wrapText="1"/>
    </xf>
    <xf numFmtId="0" fontId="11" fillId="3" borderId="53" xfId="0" applyFont="1" applyFill="1" applyBorder="1" applyAlignment="1">
      <alignment horizontal="left" vertical="center"/>
    </xf>
    <xf numFmtId="165" fontId="12" fillId="3" borderId="49" xfId="0" applyNumberFormat="1" applyFont="1" applyFill="1" applyBorder="1" applyAlignment="1">
      <alignment vertical="center"/>
    </xf>
    <xf numFmtId="3" fontId="12" fillId="0" borderId="18" xfId="0" applyNumberFormat="1" applyFont="1" applyFill="1" applyBorder="1" applyAlignment="1">
      <alignment horizontal="right" vertical="center" wrapText="1"/>
    </xf>
    <xf numFmtId="165" fontId="11" fillId="3" borderId="49" xfId="0" applyNumberFormat="1" applyFont="1" applyFill="1" applyBorder="1" applyAlignment="1">
      <alignment vertical="center"/>
    </xf>
    <xf numFmtId="3" fontId="12" fillId="3" borderId="161" xfId="0" applyNumberFormat="1" applyFont="1" applyFill="1" applyBorder="1" applyAlignment="1">
      <alignment horizontal="center" vertical="center" wrapText="1"/>
    </xf>
    <xf numFmtId="0" fontId="4" fillId="3" borderId="151" xfId="0" applyFont="1" applyFill="1" applyBorder="1" applyAlignment="1">
      <alignment horizontal="justify" vertical="top" wrapText="1"/>
    </xf>
    <xf numFmtId="4" fontId="11" fillId="0" borderId="139" xfId="0" applyNumberFormat="1" applyFont="1" applyFill="1" applyBorder="1" applyAlignment="1">
      <alignment horizontal="center" vertical="center" wrapText="1"/>
    </xf>
    <xf numFmtId="0" fontId="11" fillId="3" borderId="214" xfId="0" applyFont="1" applyFill="1" applyBorder="1" applyAlignment="1">
      <alignment horizontal="left" vertical="center"/>
    </xf>
    <xf numFmtId="0" fontId="11" fillId="3" borderId="137" xfId="0" applyFont="1" applyFill="1" applyBorder="1" applyAlignment="1">
      <alignment horizontal="right" vertical="center"/>
    </xf>
    <xf numFmtId="4" fontId="12" fillId="0" borderId="215" xfId="0" applyNumberFormat="1" applyFont="1" applyFill="1" applyBorder="1" applyAlignment="1">
      <alignment horizontal="right" vertical="center" wrapText="1"/>
    </xf>
    <xf numFmtId="3" fontId="12" fillId="0" borderId="215" xfId="0" applyNumberFormat="1" applyFont="1" applyFill="1" applyBorder="1" applyAlignment="1">
      <alignment horizontal="right" vertical="center" wrapText="1"/>
    </xf>
    <xf numFmtId="3" fontId="12" fillId="0" borderId="215" xfId="0" applyNumberFormat="1" applyFont="1" applyFill="1" applyBorder="1" applyAlignment="1">
      <alignment horizontal="center" vertical="center" wrapText="1"/>
    </xf>
    <xf numFmtId="0" fontId="12" fillId="3" borderId="129" xfId="0" applyFont="1" applyFill="1" applyBorder="1" applyAlignment="1">
      <alignment vertical="center"/>
    </xf>
    <xf numFmtId="49" fontId="12" fillId="3" borderId="202" xfId="0" applyNumberFormat="1" applyFont="1" applyFill="1" applyBorder="1" applyAlignment="1">
      <alignment horizontal="center" vertical="center" wrapText="1"/>
    </xf>
    <xf numFmtId="0" fontId="4" fillId="0" borderId="111" xfId="0" applyFont="1" applyBorder="1"/>
    <xf numFmtId="0" fontId="11" fillId="0" borderId="116" xfId="0" applyFont="1" applyFill="1" applyBorder="1" applyAlignment="1">
      <alignment horizontal="justify" vertical="top"/>
    </xf>
    <xf numFmtId="0" fontId="11" fillId="3" borderId="102" xfId="0" applyFont="1" applyFill="1" applyBorder="1" applyAlignment="1">
      <alignment vertical="center"/>
    </xf>
    <xf numFmtId="4" fontId="12" fillId="0" borderId="19" xfId="0" applyNumberFormat="1" applyFont="1" applyFill="1" applyBorder="1" applyAlignment="1">
      <alignment horizontal="right" vertical="center" wrapText="1"/>
    </xf>
    <xf numFmtId="3" fontId="12" fillId="0" borderId="19" xfId="0" applyNumberFormat="1" applyFont="1" applyFill="1" applyBorder="1" applyAlignment="1">
      <alignment horizontal="right" vertical="center" wrapText="1"/>
    </xf>
    <xf numFmtId="3" fontId="12" fillId="0" borderId="19" xfId="0" applyNumberFormat="1" applyFont="1" applyFill="1" applyBorder="1" applyAlignment="1">
      <alignment horizontal="center" vertical="center" wrapText="1"/>
    </xf>
    <xf numFmtId="3" fontId="12" fillId="0" borderId="216" xfId="0" applyNumberFormat="1" applyFont="1" applyFill="1" applyBorder="1" applyAlignment="1">
      <alignment horizontal="center" vertical="center" wrapText="1"/>
    </xf>
    <xf numFmtId="0" fontId="9" fillId="3" borderId="101" xfId="0" applyFont="1" applyFill="1" applyBorder="1" applyAlignment="1">
      <alignment horizontal="justify" vertical="top" wrapText="1"/>
    </xf>
    <xf numFmtId="165" fontId="12" fillId="3" borderId="65" xfId="0" applyNumberFormat="1" applyFont="1" applyFill="1" applyBorder="1" applyAlignment="1">
      <alignment horizontal="center" vertical="center"/>
    </xf>
    <xf numFmtId="0" fontId="12" fillId="3" borderId="53" xfId="0" applyFont="1" applyFill="1" applyBorder="1" applyAlignment="1">
      <alignment horizontal="center" vertical="center" wrapText="1"/>
    </xf>
    <xf numFmtId="4" fontId="12" fillId="0" borderId="31" xfId="0" applyNumberFormat="1" applyFont="1" applyFill="1" applyBorder="1" applyAlignment="1">
      <alignment horizontal="right" vertical="center" wrapText="1"/>
    </xf>
    <xf numFmtId="3" fontId="12" fillId="0" borderId="31" xfId="0" applyNumberFormat="1" applyFont="1" applyFill="1" applyBorder="1" applyAlignment="1">
      <alignment horizontal="center" vertical="center" wrapText="1"/>
    </xf>
    <xf numFmtId="0" fontId="9" fillId="3" borderId="47" xfId="0" applyFont="1" applyFill="1" applyBorder="1" applyAlignment="1">
      <alignment horizontal="justify" vertical="top" wrapText="1"/>
    </xf>
    <xf numFmtId="165" fontId="12" fillId="3" borderId="46" xfId="0" applyNumberFormat="1" applyFont="1" applyFill="1" applyBorder="1" applyAlignment="1">
      <alignment horizontal="center" vertical="center"/>
    </xf>
    <xf numFmtId="0" fontId="12" fillId="3" borderId="101" xfId="0" applyFont="1" applyFill="1" applyBorder="1" applyAlignment="1">
      <alignment horizontal="center" vertical="center" wrapText="1"/>
    </xf>
    <xf numFmtId="0" fontId="12" fillId="3" borderId="65" xfId="0" applyFont="1" applyFill="1" applyBorder="1" applyAlignment="1">
      <alignment horizontal="center" vertical="center"/>
    </xf>
    <xf numFmtId="165" fontId="12" fillId="3" borderId="65" xfId="0" applyNumberFormat="1" applyFont="1" applyFill="1" applyBorder="1" applyAlignment="1">
      <alignment vertical="center"/>
    </xf>
    <xf numFmtId="0" fontId="11" fillId="0" borderId="46" xfId="0" applyFont="1" applyBorder="1"/>
    <xf numFmtId="3" fontId="12" fillId="3" borderId="217" xfId="0" applyNumberFormat="1" applyFont="1" applyFill="1" applyBorder="1" applyAlignment="1">
      <alignment horizontal="center" vertical="center" wrapText="1"/>
    </xf>
    <xf numFmtId="3" fontId="12" fillId="0" borderId="31" xfId="0" applyNumberFormat="1" applyFont="1" applyBorder="1" applyAlignment="1">
      <alignment horizontal="center" vertical="center" wrapText="1"/>
    </xf>
    <xf numFmtId="4" fontId="12" fillId="0" borderId="18" xfId="0" applyNumberFormat="1" applyFont="1" applyFill="1" applyBorder="1" applyAlignment="1">
      <alignment horizontal="right" vertical="center" wrapText="1"/>
    </xf>
    <xf numFmtId="0" fontId="4" fillId="3" borderId="47" xfId="0" applyFont="1" applyFill="1" applyBorder="1" applyAlignment="1">
      <alignment horizontal="justify" vertical="top" wrapText="1"/>
    </xf>
    <xf numFmtId="0" fontId="11" fillId="0" borderId="46" xfId="0" applyFont="1" applyBorder="1" applyAlignment="1">
      <alignment horizontal="center" vertical="center"/>
    </xf>
    <xf numFmtId="0" fontId="11" fillId="0" borderId="65" xfId="0" applyFont="1" applyBorder="1" applyAlignment="1">
      <alignment horizontal="center" vertical="center" wrapText="1"/>
    </xf>
    <xf numFmtId="3" fontId="12" fillId="0" borderId="65" xfId="0" applyNumberFormat="1" applyFont="1" applyBorder="1" applyAlignment="1">
      <alignment horizontal="center" vertical="center" wrapText="1"/>
    </xf>
    <xf numFmtId="165" fontId="11" fillId="0" borderId="65" xfId="0" applyNumberFormat="1" applyFont="1" applyBorder="1" applyAlignment="1">
      <alignment vertical="center"/>
    </xf>
    <xf numFmtId="165" fontId="11" fillId="0" borderId="111" xfId="0" applyNumberFormat="1" applyFont="1" applyBorder="1" applyAlignment="1">
      <alignment horizontal="center" vertical="center"/>
    </xf>
    <xf numFmtId="4" fontId="12" fillId="0" borderId="12" xfId="0" applyNumberFormat="1" applyFont="1" applyFill="1" applyBorder="1" applyAlignment="1">
      <alignment horizontal="right" vertical="center" wrapText="1"/>
    </xf>
    <xf numFmtId="3" fontId="12" fillId="3" borderId="218" xfId="0" applyNumberFormat="1" applyFont="1" applyFill="1" applyBorder="1" applyAlignment="1">
      <alignment horizontal="center" vertical="center" wrapText="1"/>
    </xf>
    <xf numFmtId="0" fontId="12" fillId="3" borderId="219" xfId="0" applyFont="1" applyFill="1" applyBorder="1" applyAlignment="1">
      <alignment vertical="center"/>
    </xf>
    <xf numFmtId="49" fontId="12" fillId="3" borderId="63" xfId="0" applyNumberFormat="1" applyFont="1" applyFill="1" applyBorder="1" applyAlignment="1">
      <alignment horizontal="center" vertical="center"/>
    </xf>
    <xf numFmtId="165" fontId="11" fillId="0" borderId="65" xfId="0" applyNumberFormat="1" applyFont="1" applyBorder="1" applyAlignment="1">
      <alignment horizontal="center" vertical="center"/>
    </xf>
    <xf numFmtId="165" fontId="11" fillId="0" borderId="31" xfId="0" applyNumberFormat="1" applyFont="1" applyBorder="1" applyAlignment="1">
      <alignment horizontal="right" vertical="center"/>
    </xf>
    <xf numFmtId="165" fontId="11" fillId="0" borderId="0" xfId="0" applyNumberFormat="1" applyFont="1" applyBorder="1" applyAlignment="1">
      <alignment horizontal="center" vertical="center"/>
    </xf>
    <xf numFmtId="0" fontId="12" fillId="3" borderId="46" xfId="0" applyFont="1" applyFill="1" applyBorder="1" applyAlignment="1">
      <alignment vertical="center"/>
    </xf>
    <xf numFmtId="0" fontId="9" fillId="3" borderId="116" xfId="0" applyFont="1" applyFill="1" applyBorder="1" applyAlignment="1">
      <alignment horizontal="justify" vertical="top" wrapText="1"/>
    </xf>
    <xf numFmtId="165" fontId="11" fillId="0" borderId="47" xfId="0" applyNumberFormat="1" applyFont="1" applyBorder="1" applyAlignment="1">
      <alignment horizontal="center" vertical="center"/>
    </xf>
    <xf numFmtId="3" fontId="12" fillId="0" borderId="58" xfId="0" applyNumberFormat="1" applyFont="1" applyFill="1" applyBorder="1" applyAlignment="1">
      <alignment horizontal="center" vertical="center" wrapText="1"/>
    </xf>
    <xf numFmtId="165" fontId="11" fillId="3" borderId="47" xfId="0" applyNumberFormat="1" applyFont="1" applyFill="1" applyBorder="1" applyAlignment="1">
      <alignment horizontal="center" vertical="center"/>
    </xf>
    <xf numFmtId="49" fontId="12" fillId="0" borderId="58" xfId="0" applyNumberFormat="1" applyFont="1" applyFill="1" applyBorder="1" applyAlignment="1">
      <alignment horizontal="center" vertical="center" wrapText="1"/>
    </xf>
    <xf numFmtId="165" fontId="27" fillId="3" borderId="101" xfId="0" applyNumberFormat="1" applyFont="1" applyFill="1" applyBorder="1" applyAlignment="1">
      <alignment vertical="center" wrapText="1"/>
    </xf>
    <xf numFmtId="0" fontId="12" fillId="3" borderId="46" xfId="0" applyFont="1" applyFill="1" applyBorder="1" applyAlignment="1">
      <alignment horizontal="center" vertical="center"/>
    </xf>
    <xf numFmtId="165" fontId="11" fillId="0" borderId="0" xfId="0" applyNumberFormat="1" applyFont="1" applyBorder="1"/>
    <xf numFmtId="49" fontId="12" fillId="3" borderId="54" xfId="0" applyNumberFormat="1" applyFont="1" applyFill="1" applyBorder="1" applyAlignment="1">
      <alignment horizontal="center" vertical="center" wrapText="1"/>
    </xf>
    <xf numFmtId="165" fontId="11" fillId="3" borderId="116" xfId="0" applyNumberFormat="1" applyFont="1" applyFill="1" applyBorder="1" applyAlignment="1">
      <alignment horizontal="center" vertical="center" wrapText="1"/>
    </xf>
    <xf numFmtId="0" fontId="12" fillId="3" borderId="65" xfId="0" applyFont="1" applyFill="1" applyBorder="1" applyAlignment="1">
      <alignment horizontal="center" vertical="center" wrapText="1"/>
    </xf>
    <xf numFmtId="3" fontId="12" fillId="3" borderId="31" xfId="0" applyNumberFormat="1" applyFont="1" applyFill="1" applyBorder="1" applyAlignment="1">
      <alignment vertical="center" wrapText="1"/>
    </xf>
    <xf numFmtId="165" fontId="27" fillId="3" borderId="116" xfId="0" applyNumberFormat="1" applyFont="1" applyFill="1" applyBorder="1" applyAlignment="1">
      <alignment vertical="center" wrapText="1"/>
    </xf>
    <xf numFmtId="3" fontId="12" fillId="3" borderId="65" xfId="0" applyNumberFormat="1" applyFont="1" applyFill="1" applyBorder="1" applyAlignment="1">
      <alignment vertical="center" wrapText="1"/>
    </xf>
    <xf numFmtId="165" fontId="27" fillId="3" borderId="47" xfId="0" applyNumberFormat="1" applyFont="1" applyFill="1" applyBorder="1" applyAlignment="1">
      <alignment vertical="center" wrapText="1"/>
    </xf>
    <xf numFmtId="0" fontId="4" fillId="3" borderId="53" xfId="0" applyFont="1" applyFill="1" applyBorder="1" applyAlignment="1">
      <alignment horizontal="justify" vertical="top" wrapText="1"/>
    </xf>
    <xf numFmtId="3" fontId="11" fillId="0" borderId="31" xfId="0" applyNumberFormat="1" applyFont="1" applyBorder="1" applyAlignment="1">
      <alignment horizontal="center" vertical="center"/>
    </xf>
    <xf numFmtId="3" fontId="12" fillId="0" borderId="65" xfId="0" applyNumberFormat="1" applyFont="1" applyBorder="1" applyAlignment="1">
      <alignment vertical="center" wrapText="1"/>
    </xf>
    <xf numFmtId="4" fontId="11" fillId="0" borderId="31" xfId="0" applyNumberFormat="1" applyFont="1" applyBorder="1" applyAlignment="1">
      <alignment horizontal="center" vertical="center"/>
    </xf>
    <xf numFmtId="165" fontId="45" fillId="0" borderId="31" xfId="0" applyNumberFormat="1" applyFont="1" applyBorder="1" applyAlignment="1">
      <alignment vertical="center"/>
    </xf>
    <xf numFmtId="0" fontId="13" fillId="0" borderId="222" xfId="0" applyFont="1" applyBorder="1" applyAlignment="1">
      <alignment horizontal="justify" vertical="center" wrapText="1"/>
    </xf>
    <xf numFmtId="0" fontId="13" fillId="0" borderId="223" xfId="0" applyFont="1" applyBorder="1" applyAlignment="1">
      <alignment horizontal="justify" vertical="center" wrapText="1"/>
    </xf>
    <xf numFmtId="0" fontId="27" fillId="0" borderId="0" xfId="0" applyFont="1" applyAlignment="1">
      <alignment horizontal="left" vertical="center" wrapText="1"/>
    </xf>
    <xf numFmtId="0" fontId="7" fillId="0" borderId="175" xfId="0" applyFont="1" applyBorder="1" applyAlignment="1">
      <alignment horizontal="left" vertical="center"/>
    </xf>
    <xf numFmtId="0" fontId="7" fillId="0" borderId="176" xfId="0" applyFont="1" applyBorder="1" applyAlignment="1">
      <alignment horizontal="left" vertical="center"/>
    </xf>
    <xf numFmtId="3" fontId="5" fillId="2" borderId="31" xfId="0" applyNumberFormat="1" applyFont="1" applyFill="1" applyBorder="1" applyAlignment="1">
      <alignment horizontal="center" vertical="center" wrapText="1"/>
    </xf>
    <xf numFmtId="0" fontId="5" fillId="2" borderId="54" xfId="0" applyFont="1" applyFill="1" applyBorder="1" applyAlignment="1">
      <alignment horizontal="center" vertical="center" wrapText="1"/>
    </xf>
    <xf numFmtId="3" fontId="5" fillId="2" borderId="31" xfId="0" applyNumberFormat="1" applyFont="1" applyFill="1" applyBorder="1" applyAlignment="1">
      <alignment horizontal="center" vertical="center" wrapText="1"/>
    </xf>
    <xf numFmtId="3" fontId="9" fillId="0" borderId="31" xfId="0" applyNumberFormat="1" applyFont="1" applyBorder="1" applyAlignment="1">
      <alignment horizontal="justify" vertical="top" wrapText="1"/>
    </xf>
    <xf numFmtId="3" fontId="9" fillId="0" borderId="31" xfId="0" applyNumberFormat="1" applyFont="1" applyBorder="1" applyAlignment="1">
      <alignment horizontal="center" vertical="center" wrapText="1"/>
    </xf>
    <xf numFmtId="3" fontId="25" fillId="0" borderId="31" xfId="0" applyNumberFormat="1" applyFont="1" applyBorder="1" applyAlignment="1">
      <alignment horizontal="center" vertical="center" wrapText="1"/>
    </xf>
    <xf numFmtId="3" fontId="9" fillId="3" borderId="31" xfId="0" applyNumberFormat="1" applyFont="1" applyFill="1" applyBorder="1" applyAlignment="1">
      <alignment horizontal="center" vertical="center" wrapText="1"/>
    </xf>
    <xf numFmtId="3" fontId="9" fillId="0" borderId="31" xfId="0" applyNumberFormat="1" applyFont="1" applyFill="1" applyBorder="1" applyAlignment="1">
      <alignment horizontal="center" vertical="center" wrapText="1"/>
    </xf>
    <xf numFmtId="4" fontId="5" fillId="0" borderId="31" xfId="0" applyNumberFormat="1" applyFont="1" applyFill="1" applyBorder="1" applyAlignment="1">
      <alignment horizontal="right" vertical="center" wrapText="1"/>
    </xf>
    <xf numFmtId="49" fontId="9" fillId="0" borderId="31" xfId="0" applyNumberFormat="1" applyFont="1" applyBorder="1" applyAlignment="1">
      <alignment horizontal="left" vertical="center" wrapText="1"/>
    </xf>
    <xf numFmtId="49" fontId="9" fillId="0" borderId="54" xfId="0" applyNumberFormat="1" applyFont="1" applyBorder="1" applyAlignment="1">
      <alignment horizontal="left" vertical="center" wrapText="1"/>
    </xf>
    <xf numFmtId="0" fontId="3" fillId="0" borderId="31" xfId="0" applyFont="1" applyBorder="1" applyAlignment="1">
      <alignment horizontal="center"/>
    </xf>
    <xf numFmtId="0" fontId="3" fillId="0" borderId="54" xfId="0" applyFont="1" applyBorder="1" applyAlignment="1">
      <alignment horizontal="center"/>
    </xf>
    <xf numFmtId="3" fontId="5" fillId="2" borderId="54" xfId="0" applyNumberFormat="1" applyFont="1" applyFill="1" applyBorder="1" applyAlignment="1">
      <alignment horizontal="center" vertical="center" wrapText="1"/>
    </xf>
    <xf numFmtId="3" fontId="5" fillId="2" borderId="31" xfId="0" applyNumberFormat="1" applyFont="1" applyFill="1" applyBorder="1" applyAlignment="1">
      <alignment horizontal="center" vertical="center" textRotation="90" wrapText="1"/>
    </xf>
    <xf numFmtId="3" fontId="5" fillId="2" borderId="54" xfId="0" applyNumberFormat="1" applyFont="1" applyFill="1" applyBorder="1" applyAlignment="1">
      <alignment horizontal="center" vertical="center" textRotation="90" wrapText="1"/>
    </xf>
    <xf numFmtId="0" fontId="4" fillId="0" borderId="31" xfId="0" applyFont="1" applyFill="1" applyBorder="1" applyAlignment="1">
      <alignment horizontal="justify" vertical="top" wrapText="1"/>
    </xf>
    <xf numFmtId="4" fontId="11" fillId="0" borderId="31" xfId="0" applyNumberFormat="1" applyFont="1" applyFill="1" applyBorder="1" applyAlignment="1">
      <alignment horizontal="center" vertical="center" wrapText="1"/>
    </xf>
    <xf numFmtId="3" fontId="12" fillId="0" borderId="31" xfId="0" applyNumberFormat="1" applyFont="1" applyFill="1" applyBorder="1" applyAlignment="1">
      <alignment vertical="center" wrapText="1"/>
    </xf>
    <xf numFmtId="3" fontId="12" fillId="0" borderId="54" xfId="0" applyNumberFormat="1" applyFont="1" applyFill="1" applyBorder="1" applyAlignment="1">
      <alignment horizontal="center" vertical="center" wrapText="1"/>
    </xf>
    <xf numFmtId="4" fontId="11" fillId="0" borderId="31" xfId="0" applyNumberFormat="1" applyFont="1" applyFill="1" applyBorder="1" applyAlignment="1">
      <alignment horizontal="center" vertical="center" wrapText="1"/>
    </xf>
    <xf numFmtId="0" fontId="4" fillId="0" borderId="31" xfId="0" applyFont="1" applyFill="1" applyBorder="1" applyAlignment="1">
      <alignment horizontal="justify" vertical="top" wrapText="1"/>
    </xf>
    <xf numFmtId="0" fontId="4" fillId="0" borderId="31" xfId="0" applyFont="1" applyBorder="1" applyAlignment="1">
      <alignment horizontal="justify" vertical="top" wrapText="1"/>
    </xf>
    <xf numFmtId="4" fontId="0" fillId="3" borderId="65" xfId="0" applyNumberFormat="1" applyFont="1" applyFill="1" applyBorder="1" applyAlignment="1">
      <alignment horizontal="center" vertical="center" wrapText="1"/>
    </xf>
    <xf numFmtId="3" fontId="25" fillId="3" borderId="31" xfId="0" applyNumberFormat="1" applyFont="1" applyFill="1" applyBorder="1" applyAlignment="1">
      <alignment vertical="center" wrapText="1"/>
    </xf>
    <xf numFmtId="3" fontId="25" fillId="0" borderId="31" xfId="0" applyNumberFormat="1" applyFont="1" applyFill="1" applyBorder="1" applyAlignment="1">
      <alignment horizontal="center" vertical="center" wrapText="1"/>
    </xf>
    <xf numFmtId="4" fontId="0" fillId="0" borderId="31" xfId="0" applyNumberFormat="1" applyFont="1" applyBorder="1" applyAlignment="1">
      <alignment horizontal="justify" vertical="top" wrapText="1"/>
    </xf>
    <xf numFmtId="4" fontId="25" fillId="0" borderId="31" xfId="0" applyNumberFormat="1" applyFont="1" applyFill="1" applyBorder="1" applyAlignment="1">
      <alignment horizontal="right" vertical="center" wrapText="1"/>
    </xf>
    <xf numFmtId="3" fontId="25" fillId="0" borderId="54" xfId="0" applyNumberFormat="1" applyFont="1" applyFill="1" applyBorder="1" applyAlignment="1">
      <alignment horizontal="center" vertical="center" wrapText="1"/>
    </xf>
    <xf numFmtId="4" fontId="0" fillId="3" borderId="111" xfId="0" applyNumberFormat="1" applyFont="1" applyFill="1" applyBorder="1" applyAlignment="1">
      <alignment horizontal="center" vertical="center" wrapText="1"/>
    </xf>
    <xf numFmtId="3" fontId="25" fillId="3" borderId="31" xfId="0" applyNumberFormat="1" applyFont="1" applyFill="1" applyBorder="1" applyAlignment="1">
      <alignment horizontal="center" vertical="center" wrapText="1"/>
    </xf>
    <xf numFmtId="4" fontId="0" fillId="3" borderId="31" xfId="0" applyNumberFormat="1" applyFont="1" applyFill="1" applyBorder="1" applyAlignment="1">
      <alignment horizontal="justify" vertical="top" wrapText="1"/>
    </xf>
    <xf numFmtId="4" fontId="0" fillId="3" borderId="46" xfId="0" applyNumberFormat="1" applyFont="1" applyFill="1" applyBorder="1" applyAlignment="1">
      <alignment horizontal="center" vertical="center" wrapText="1"/>
    </xf>
    <xf numFmtId="3" fontId="12" fillId="3" borderId="31" xfId="0" applyNumberFormat="1" applyFont="1" applyFill="1" applyBorder="1" applyAlignment="1">
      <alignment horizontal="right" vertical="center" wrapText="1"/>
    </xf>
    <xf numFmtId="0" fontId="0" fillId="3" borderId="31" xfId="0" applyFont="1" applyFill="1" applyBorder="1" applyAlignment="1">
      <alignment horizontal="justify" vertical="top" wrapText="1"/>
    </xf>
    <xf numFmtId="3" fontId="25" fillId="3" borderId="31" xfId="0" applyNumberFormat="1" applyFont="1" applyFill="1" applyBorder="1" applyAlignment="1">
      <alignment horizontal="right" vertical="center" wrapText="1"/>
    </xf>
    <xf numFmtId="4" fontId="0" fillId="0" borderId="31" xfId="0" applyNumberFormat="1" applyFont="1" applyBorder="1" applyAlignment="1">
      <alignment horizontal="center" vertical="center" wrapText="1"/>
    </xf>
    <xf numFmtId="4" fontId="0" fillId="0" borderId="31" xfId="0" applyNumberFormat="1" applyFont="1" applyBorder="1"/>
    <xf numFmtId="0" fontId="0" fillId="0" borderId="31" xfId="0" applyFont="1" applyBorder="1" applyAlignment="1">
      <alignment horizontal="center" vertical="center" wrapText="1"/>
    </xf>
    <xf numFmtId="3" fontId="25" fillId="0" borderId="31" xfId="0" applyNumberFormat="1" applyFont="1" applyFill="1" applyBorder="1" applyAlignment="1">
      <alignment vertical="center" wrapText="1"/>
    </xf>
    <xf numFmtId="3" fontId="25" fillId="0" borderId="31" xfId="0" applyNumberFormat="1" applyFont="1" applyFill="1" applyBorder="1" applyAlignment="1">
      <alignment horizontal="justify" vertical="top" wrapText="1"/>
    </xf>
    <xf numFmtId="3" fontId="25" fillId="0" borderId="31" xfId="0" applyNumberFormat="1" applyFont="1" applyFill="1" applyBorder="1" applyAlignment="1">
      <alignment horizontal="center" vertical="center"/>
    </xf>
    <xf numFmtId="4" fontId="25" fillId="0" borderId="31" xfId="0" applyNumberFormat="1" applyFont="1" applyFill="1" applyBorder="1" applyAlignment="1">
      <alignment wrapText="1"/>
    </xf>
    <xf numFmtId="4" fontId="25" fillId="0" borderId="31" xfId="0" applyNumberFormat="1" applyFont="1" applyFill="1" applyBorder="1" applyAlignment="1">
      <alignment horizontal="right" vertical="center"/>
    </xf>
    <xf numFmtId="4" fontId="0" fillId="0" borderId="31" xfId="0" applyNumberFormat="1" applyFont="1" applyBorder="1" applyAlignment="1"/>
    <xf numFmtId="3" fontId="25" fillId="0" borderId="31" xfId="0" applyNumberFormat="1" applyFont="1" applyFill="1" applyBorder="1" applyAlignment="1">
      <alignment horizontal="left" vertical="center"/>
    </xf>
    <xf numFmtId="3" fontId="9" fillId="0" borderId="31" xfId="0" applyNumberFormat="1" applyFont="1" applyFill="1" applyBorder="1" applyAlignment="1">
      <alignment horizontal="justify" vertical="top" wrapText="1"/>
    </xf>
    <xf numFmtId="3" fontId="9" fillId="3" borderId="31" xfId="0" applyNumberFormat="1" applyFont="1" applyFill="1" applyBorder="1" applyAlignment="1">
      <alignment horizontal="justify" vertical="top" wrapText="1"/>
    </xf>
    <xf numFmtId="4" fontId="11" fillId="3" borderId="31" xfId="0" applyNumberFormat="1" applyFont="1" applyFill="1" applyBorder="1" applyAlignment="1">
      <alignment horizontal="center" vertical="center" wrapText="1"/>
    </xf>
    <xf numFmtId="0" fontId="11" fillId="0" borderId="31" xfId="0" applyFont="1" applyBorder="1" applyAlignment="1">
      <alignment horizontal="justify" vertical="top" wrapText="1"/>
    </xf>
    <xf numFmtId="3" fontId="12" fillId="0" borderId="54" xfId="0" applyNumberFormat="1" applyFont="1" applyFill="1" applyBorder="1" applyAlignment="1">
      <alignment vertical="center" wrapText="1"/>
    </xf>
    <xf numFmtId="0" fontId="4" fillId="3" borderId="31" xfId="0" applyFont="1" applyFill="1" applyBorder="1" applyAlignment="1">
      <alignment horizontal="justify" vertical="center" wrapText="1"/>
    </xf>
    <xf numFmtId="0" fontId="0" fillId="3" borderId="31" xfId="0" applyFont="1" applyFill="1" applyBorder="1" applyAlignment="1">
      <alignment horizontal="center" vertical="center"/>
    </xf>
    <xf numFmtId="4" fontId="11" fillId="3" borderId="31" xfId="0" applyNumberFormat="1" applyFont="1" applyFill="1" applyBorder="1" applyAlignment="1">
      <alignment horizontal="center" vertical="center" wrapText="1"/>
    </xf>
    <xf numFmtId="4" fontId="27" fillId="3" borderId="31" xfId="0" applyNumberFormat="1" applyFont="1" applyFill="1" applyBorder="1" applyAlignment="1">
      <alignment horizontal="center" vertical="center" wrapText="1"/>
    </xf>
    <xf numFmtId="0" fontId="4" fillId="0" borderId="60" xfId="0" applyFont="1" applyBorder="1" applyAlignment="1">
      <alignment horizontal="justify" vertical="center" wrapText="1"/>
    </xf>
    <xf numFmtId="4" fontId="11" fillId="0" borderId="60" xfId="0" applyNumberFormat="1" applyFont="1" applyBorder="1" applyAlignment="1">
      <alignment horizontal="center" vertical="center"/>
    </xf>
    <xf numFmtId="3" fontId="12" fillId="0" borderId="60" xfId="0" applyNumberFormat="1" applyFont="1" applyFill="1" applyBorder="1" applyAlignment="1">
      <alignment vertical="center" wrapText="1"/>
    </xf>
    <xf numFmtId="3" fontId="25" fillId="0" borderId="60" xfId="0" applyNumberFormat="1" applyFont="1" applyFill="1" applyBorder="1" applyAlignment="1">
      <alignment horizontal="center" vertical="center" wrapText="1"/>
    </xf>
    <xf numFmtId="4" fontId="12" fillId="0" borderId="60" xfId="0" applyNumberFormat="1" applyFont="1" applyFill="1" applyBorder="1" applyAlignment="1">
      <alignment horizontal="right" vertical="center" wrapText="1"/>
    </xf>
    <xf numFmtId="4" fontId="11" fillId="0" borderId="60" xfId="0" applyNumberFormat="1" applyFont="1" applyBorder="1" applyAlignment="1">
      <alignment horizontal="right" vertical="center" wrapText="1"/>
    </xf>
    <xf numFmtId="3" fontId="25" fillId="0" borderId="60" xfId="0" applyNumberFormat="1" applyFont="1" applyBorder="1" applyAlignment="1">
      <alignment horizontal="center" vertical="center" wrapText="1"/>
    </xf>
    <xf numFmtId="3" fontId="12" fillId="0" borderId="60" xfId="0" applyNumberFormat="1" applyFont="1" applyFill="1" applyBorder="1" applyAlignment="1">
      <alignment horizontal="center" vertical="center" wrapText="1"/>
    </xf>
    <xf numFmtId="3" fontId="12" fillId="0" borderId="62" xfId="0" applyNumberFormat="1" applyFont="1" applyFill="1" applyBorder="1" applyAlignment="1">
      <alignment horizontal="center" vertical="center" wrapText="1"/>
    </xf>
    <xf numFmtId="4" fontId="4" fillId="0" borderId="0" xfId="0" applyNumberFormat="1" applyFont="1"/>
    <xf numFmtId="4" fontId="3" fillId="0" borderId="0" xfId="0" applyNumberFormat="1" applyFont="1" applyAlignment="1">
      <alignment vertical="center"/>
    </xf>
    <xf numFmtId="4" fontId="3" fillId="0" borderId="0" xfId="0" applyNumberFormat="1" applyFont="1" applyAlignment="1">
      <alignment horizontal="left" vertical="center" wrapText="1"/>
    </xf>
    <xf numFmtId="0" fontId="10" fillId="0" borderId="203" xfId="0" applyFont="1" applyBorder="1" applyAlignment="1">
      <alignment horizontal="left" vertical="center"/>
    </xf>
    <xf numFmtId="0" fontId="10" fillId="0" borderId="204" xfId="0" applyFont="1" applyBorder="1" applyAlignment="1">
      <alignment horizontal="left" vertical="center"/>
    </xf>
    <xf numFmtId="3" fontId="9" fillId="0" borderId="224" xfId="0" applyNumberFormat="1" applyFont="1" applyBorder="1" applyAlignment="1">
      <alignment horizontal="left" vertical="center" wrapText="1"/>
    </xf>
    <xf numFmtId="3" fontId="9" fillId="0" borderId="225" xfId="0" applyNumberFormat="1" applyFont="1" applyBorder="1" applyAlignment="1">
      <alignment horizontal="left" vertical="center" wrapText="1"/>
    </xf>
    <xf numFmtId="0" fontId="4" fillId="0" borderId="226" xfId="0" applyFont="1" applyBorder="1" applyAlignment="1">
      <alignment horizontal="center" vertical="center"/>
    </xf>
    <xf numFmtId="3" fontId="9" fillId="0" borderId="226" xfId="0" applyNumberFormat="1" applyFont="1" applyBorder="1" applyAlignment="1">
      <alignment horizontal="left" vertical="center" wrapText="1"/>
    </xf>
    <xf numFmtId="4" fontId="9" fillId="0" borderId="226" xfId="0" applyNumberFormat="1" applyFont="1" applyBorder="1" applyAlignment="1">
      <alignment horizontal="center" vertical="center" wrapText="1"/>
    </xf>
    <xf numFmtId="3" fontId="9" fillId="3" borderId="226" xfId="0" applyNumberFormat="1" applyFont="1" applyFill="1" applyBorder="1" applyAlignment="1">
      <alignment horizontal="center" vertical="center" wrapText="1"/>
    </xf>
    <xf numFmtId="4" fontId="9" fillId="0" borderId="226" xfId="0" applyNumberFormat="1" applyFont="1" applyFill="1" applyBorder="1" applyAlignment="1">
      <alignment horizontal="right" vertical="center" wrapText="1"/>
    </xf>
    <xf numFmtId="49" fontId="9" fillId="0" borderId="226" xfId="0" applyNumberFormat="1" applyFont="1" applyBorder="1" applyAlignment="1">
      <alignment horizontal="left" vertical="center" wrapText="1"/>
    </xf>
    <xf numFmtId="49" fontId="9" fillId="0" borderId="227" xfId="0" applyNumberFormat="1" applyFont="1" applyBorder="1" applyAlignment="1">
      <alignment horizontal="left" vertical="center" wrapText="1"/>
    </xf>
    <xf numFmtId="0" fontId="4" fillId="0" borderId="0" xfId="0" applyFont="1" applyBorder="1"/>
    <xf numFmtId="4" fontId="4" fillId="0" borderId="0" xfId="0" applyNumberFormat="1" applyFont="1" applyBorder="1"/>
    <xf numFmtId="0" fontId="4" fillId="0" borderId="157" xfId="0" applyFont="1" applyBorder="1"/>
    <xf numFmtId="0" fontId="3" fillId="0" borderId="50" xfId="0" applyFont="1" applyBorder="1" applyAlignment="1">
      <alignment horizontal="center"/>
    </xf>
    <xf numFmtId="4" fontId="3" fillId="0" borderId="50" xfId="0" applyNumberFormat="1" applyFont="1" applyBorder="1" applyAlignment="1">
      <alignment horizontal="center"/>
    </xf>
    <xf numFmtId="0" fontId="3" fillId="0" borderId="51" xfId="0" applyFont="1" applyBorder="1" applyAlignment="1">
      <alignment horizontal="center"/>
    </xf>
    <xf numFmtId="0" fontId="47" fillId="2" borderId="12" xfId="0" applyFont="1" applyFill="1" applyBorder="1" applyAlignment="1">
      <alignment horizontal="center" vertical="center" wrapText="1"/>
    </xf>
    <xf numFmtId="3" fontId="5" fillId="2" borderId="216" xfId="0" applyNumberFormat="1" applyFont="1" applyFill="1" applyBorder="1" applyAlignment="1">
      <alignment horizontal="center" vertical="center" wrapText="1"/>
    </xf>
    <xf numFmtId="3" fontId="5" fillId="2" borderId="16" xfId="0" applyNumberFormat="1" applyFont="1" applyFill="1" applyBorder="1" applyAlignment="1">
      <alignment horizontal="center" vertical="center" wrapText="1"/>
    </xf>
    <xf numFmtId="4" fontId="5" fillId="2" borderId="16" xfId="0" applyNumberFormat="1" applyFont="1" applyFill="1" applyBorder="1" applyAlignment="1">
      <alignment horizontal="center" vertical="center" wrapText="1"/>
    </xf>
    <xf numFmtId="0" fontId="47" fillId="2" borderId="16" xfId="0" applyFont="1" applyFill="1" applyBorder="1" applyAlignment="1">
      <alignment horizontal="center" vertical="center" wrapText="1"/>
    </xf>
    <xf numFmtId="3" fontId="5" fillId="2" borderId="16" xfId="0" applyNumberFormat="1" applyFont="1" applyFill="1" applyBorder="1" applyAlignment="1">
      <alignment horizontal="center" vertical="center" textRotation="90" wrapText="1"/>
    </xf>
    <xf numFmtId="3" fontId="5" fillId="2" borderId="228" xfId="0" applyNumberFormat="1" applyFont="1" applyFill="1" applyBorder="1" applyAlignment="1">
      <alignment horizontal="center" vertical="center" textRotation="90" wrapText="1"/>
    </xf>
    <xf numFmtId="0" fontId="4" fillId="0" borderId="229" xfId="0" applyFont="1" applyFill="1" applyBorder="1" applyAlignment="1">
      <alignment horizontal="justify" vertical="top" wrapText="1"/>
    </xf>
    <xf numFmtId="4" fontId="11" fillId="0" borderId="230" xfId="0" applyNumberFormat="1" applyFont="1" applyFill="1" applyBorder="1" applyAlignment="1">
      <alignment horizontal="center" vertical="center"/>
    </xf>
    <xf numFmtId="3" fontId="12" fillId="0" borderId="231" xfId="0" applyNumberFormat="1" applyFont="1" applyFill="1" applyBorder="1" applyAlignment="1">
      <alignment vertical="center" wrapText="1"/>
    </xf>
    <xf numFmtId="3" fontId="12" fillId="0" borderId="231" xfId="0" applyNumberFormat="1" applyFont="1" applyFill="1" applyBorder="1" applyAlignment="1">
      <alignment horizontal="center" vertical="center" wrapText="1"/>
    </xf>
    <xf numFmtId="4" fontId="12" fillId="0" borderId="232" xfId="0" applyNumberFormat="1" applyFont="1" applyFill="1" applyBorder="1" applyAlignment="1">
      <alignment horizontal="right" vertical="center" wrapText="1"/>
    </xf>
    <xf numFmtId="4" fontId="12" fillId="0" borderId="209" xfId="0" applyNumberFormat="1" applyFont="1" applyFill="1" applyBorder="1" applyAlignment="1">
      <alignment horizontal="right" vertical="center" wrapText="1"/>
    </xf>
    <xf numFmtId="4" fontId="12" fillId="0" borderId="231" xfId="0" applyNumberFormat="1" applyFont="1" applyFill="1" applyBorder="1" applyAlignment="1">
      <alignment horizontal="right" vertical="center" wrapText="1"/>
    </xf>
    <xf numFmtId="3" fontId="12" fillId="0" borderId="230" xfId="0" applyNumberFormat="1" applyFont="1" applyBorder="1" applyAlignment="1">
      <alignment horizontal="center" vertical="center" wrapText="1"/>
    </xf>
    <xf numFmtId="49" fontId="12" fillId="0" borderId="231" xfId="0" applyNumberFormat="1" applyFont="1" applyFill="1" applyBorder="1" applyAlignment="1">
      <alignment horizontal="center" vertical="center" wrapText="1"/>
    </xf>
    <xf numFmtId="49" fontId="12" fillId="0" borderId="233" xfId="0" applyNumberFormat="1" applyFont="1" applyFill="1" applyBorder="1" applyAlignment="1">
      <alignment horizontal="center" vertical="center" wrapText="1"/>
    </xf>
    <xf numFmtId="4" fontId="11" fillId="0" borderId="19" xfId="0" applyNumberFormat="1" applyFont="1" applyFill="1" applyBorder="1" applyAlignment="1">
      <alignment horizontal="center" vertical="center"/>
    </xf>
    <xf numFmtId="4" fontId="12" fillId="0" borderId="69" xfId="0" applyNumberFormat="1" applyFont="1" applyFill="1" applyBorder="1" applyAlignment="1">
      <alignment horizontal="right" vertical="center" wrapText="1"/>
    </xf>
    <xf numFmtId="3" fontId="12" fillId="0" borderId="19" xfId="0" applyNumberFormat="1" applyFont="1" applyBorder="1" applyAlignment="1">
      <alignment horizontal="center" vertical="center" wrapText="1"/>
    </xf>
    <xf numFmtId="0" fontId="4" fillId="0" borderId="234" xfId="0" applyFont="1" applyFill="1" applyBorder="1" applyAlignment="1">
      <alignment horizontal="justify" vertical="top" wrapText="1"/>
    </xf>
    <xf numFmtId="4" fontId="11" fillId="0" borderId="235" xfId="0" applyNumberFormat="1" applyFont="1" applyFill="1" applyBorder="1" applyAlignment="1">
      <alignment horizontal="center" vertical="center"/>
    </xf>
    <xf numFmtId="3" fontId="12" fillId="0" borderId="226" xfId="0" applyNumberFormat="1" applyFont="1" applyFill="1" applyBorder="1" applyAlignment="1">
      <alignment vertical="center" wrapText="1"/>
    </xf>
    <xf numFmtId="3" fontId="12" fillId="0" borderId="226" xfId="0" applyNumberFormat="1" applyFont="1" applyFill="1" applyBorder="1" applyAlignment="1">
      <alignment horizontal="center" vertical="center" wrapText="1"/>
    </xf>
    <xf numFmtId="4" fontId="12" fillId="0" borderId="224" xfId="0" applyNumberFormat="1" applyFont="1" applyFill="1" applyBorder="1" applyAlignment="1">
      <alignment horizontal="right" vertical="center" wrapText="1"/>
    </xf>
    <xf numFmtId="4" fontId="12" fillId="0" borderId="226" xfId="0" applyNumberFormat="1" applyFont="1" applyFill="1" applyBorder="1" applyAlignment="1">
      <alignment horizontal="right" vertical="center" wrapText="1"/>
    </xf>
    <xf numFmtId="3" fontId="12" fillId="0" borderId="235" xfId="0" applyNumberFormat="1" applyFont="1" applyBorder="1" applyAlignment="1">
      <alignment horizontal="center" vertical="center" wrapText="1"/>
    </xf>
    <xf numFmtId="49" fontId="12" fillId="0" borderId="226" xfId="0" applyNumberFormat="1" applyFont="1" applyFill="1" applyBorder="1" applyAlignment="1">
      <alignment horizontal="center" vertical="center" wrapText="1"/>
    </xf>
    <xf numFmtId="49" fontId="12" fillId="0" borderId="227" xfId="0" applyNumberFormat="1" applyFont="1" applyFill="1" applyBorder="1" applyAlignment="1">
      <alignment horizontal="center" vertical="center" wrapText="1"/>
    </xf>
    <xf numFmtId="0" fontId="4" fillId="0" borderId="116" xfId="0" applyFont="1" applyFill="1" applyBorder="1" applyAlignment="1">
      <alignment horizontal="justify" vertical="top" wrapText="1"/>
    </xf>
    <xf numFmtId="4" fontId="12" fillId="0" borderId="111" xfId="0" applyNumberFormat="1" applyFont="1" applyFill="1" applyBorder="1" applyAlignment="1">
      <alignment horizontal="center" vertical="center" wrapText="1"/>
    </xf>
    <xf numFmtId="3" fontId="12" fillId="0" borderId="46" xfId="0" applyNumberFormat="1" applyFont="1" applyFill="1" applyBorder="1" applyAlignment="1">
      <alignment vertical="center" wrapText="1"/>
    </xf>
    <xf numFmtId="0" fontId="0" fillId="0" borderId="46" xfId="0" applyFont="1" applyBorder="1" applyAlignment="1">
      <alignment horizontal="center" vertical="center"/>
    </xf>
    <xf numFmtId="4" fontId="12" fillId="0" borderId="21" xfId="0" applyNumberFormat="1" applyFont="1" applyFill="1" applyBorder="1" applyAlignment="1">
      <alignment horizontal="right" vertical="center" wrapText="1"/>
    </xf>
    <xf numFmtId="4" fontId="12" fillId="0" borderId="46" xfId="0" applyNumberFormat="1" applyFont="1" applyFill="1" applyBorder="1" applyAlignment="1">
      <alignment horizontal="right" vertical="center" wrapText="1"/>
    </xf>
    <xf numFmtId="3" fontId="12" fillId="0" borderId="36" xfId="0" applyNumberFormat="1" applyFont="1" applyBorder="1" applyAlignment="1">
      <alignment horizontal="center" vertical="center" wrapText="1"/>
    </xf>
    <xf numFmtId="49" fontId="12" fillId="0" borderId="19" xfId="0" applyNumberFormat="1" applyFont="1" applyFill="1" applyBorder="1" applyAlignment="1">
      <alignment horizontal="center" vertical="center" wrapText="1"/>
    </xf>
    <xf numFmtId="49" fontId="12" fillId="0" borderId="236" xfId="0" applyNumberFormat="1" applyFont="1" applyFill="1" applyBorder="1" applyAlignment="1">
      <alignment horizontal="center" vertical="center" wrapText="1"/>
    </xf>
    <xf numFmtId="0" fontId="0" fillId="0" borderId="31" xfId="0" applyFont="1" applyBorder="1" applyAlignment="1">
      <alignment horizontal="center"/>
    </xf>
    <xf numFmtId="4" fontId="12" fillId="0" borderId="53" xfId="0" applyNumberFormat="1" applyFont="1" applyFill="1" applyBorder="1" applyAlignment="1">
      <alignment horizontal="right" vertical="center" wrapText="1"/>
    </xf>
    <xf numFmtId="3" fontId="12" fillId="0" borderId="111" xfId="0" applyNumberFormat="1" applyFont="1" applyBorder="1" applyAlignment="1">
      <alignment horizontal="center" vertical="center" wrapText="1"/>
    </xf>
    <xf numFmtId="49" fontId="12" fillId="0" borderId="31" xfId="0" applyNumberFormat="1" applyFont="1" applyFill="1" applyBorder="1" applyAlignment="1">
      <alignment horizontal="center" vertical="center" wrapText="1"/>
    </xf>
    <xf numFmtId="49" fontId="12" fillId="0" borderId="54" xfId="0" applyNumberFormat="1" applyFont="1" applyFill="1" applyBorder="1" applyAlignment="1">
      <alignment horizontal="center" vertical="center" wrapText="1"/>
    </xf>
    <xf numFmtId="0" fontId="9" fillId="0" borderId="46" xfId="0" applyFont="1" applyFill="1" applyBorder="1" applyAlignment="1">
      <alignment horizontal="justify" vertical="top" wrapText="1"/>
    </xf>
    <xf numFmtId="4" fontId="11" fillId="0" borderId="91" xfId="0" applyNumberFormat="1" applyFont="1" applyFill="1" applyBorder="1" applyAlignment="1">
      <alignment horizontal="center" vertical="center"/>
    </xf>
    <xf numFmtId="0" fontId="0" fillId="0" borderId="46" xfId="0" applyFont="1" applyBorder="1" applyAlignment="1">
      <alignment horizontal="center"/>
    </xf>
    <xf numFmtId="4" fontId="12" fillId="0" borderId="21" xfId="0" applyNumberFormat="1" applyFont="1" applyFill="1" applyBorder="1" applyAlignment="1">
      <alignment horizontal="center" vertical="center" wrapText="1"/>
    </xf>
    <xf numFmtId="3" fontId="12" fillId="0" borderId="97" xfId="0" applyNumberFormat="1" applyFont="1" applyFill="1" applyBorder="1" applyAlignment="1">
      <alignment horizontal="center" vertical="center" wrapText="1"/>
    </xf>
    <xf numFmtId="4" fontId="0" fillId="0" borderId="46" xfId="0" applyNumberFormat="1" applyFont="1" applyBorder="1"/>
    <xf numFmtId="3" fontId="12" fillId="0" borderId="37" xfId="0" applyNumberFormat="1" applyFont="1" applyBorder="1" applyAlignment="1">
      <alignment horizontal="center" vertical="center" wrapText="1"/>
    </xf>
    <xf numFmtId="0" fontId="9" fillId="0" borderId="31" xfId="0" applyFont="1" applyFill="1" applyBorder="1" applyAlignment="1">
      <alignment horizontal="justify" vertical="top" wrapText="1"/>
    </xf>
    <xf numFmtId="4" fontId="11" fillId="0" borderId="70" xfId="0" applyNumberFormat="1" applyFont="1" applyFill="1" applyBorder="1" applyAlignment="1">
      <alignment horizontal="center" vertical="center"/>
    </xf>
    <xf numFmtId="4" fontId="12" fillId="0" borderId="53" xfId="0" applyNumberFormat="1" applyFont="1" applyFill="1" applyBorder="1" applyAlignment="1">
      <alignment horizontal="center" vertical="center" wrapText="1"/>
    </xf>
    <xf numFmtId="3" fontId="12" fillId="0" borderId="210" xfId="0" applyNumberFormat="1" applyFont="1" applyFill="1" applyBorder="1" applyAlignment="1">
      <alignment horizontal="center" vertical="center" wrapText="1"/>
    </xf>
    <xf numFmtId="4" fontId="12" fillId="0" borderId="15" xfId="0" applyNumberFormat="1" applyFont="1" applyFill="1" applyBorder="1" applyAlignment="1">
      <alignment horizontal="right" vertical="center" wrapText="1"/>
    </xf>
    <xf numFmtId="3" fontId="12" fillId="0" borderId="0" xfId="0" applyNumberFormat="1" applyFont="1" applyBorder="1" applyAlignment="1">
      <alignment horizontal="center" vertical="center" wrapText="1"/>
    </xf>
    <xf numFmtId="4" fontId="11" fillId="0" borderId="18" xfId="0" applyNumberFormat="1" applyFont="1" applyFill="1" applyBorder="1" applyAlignment="1">
      <alignment horizontal="center" vertical="center"/>
    </xf>
    <xf numFmtId="3" fontId="12" fillId="0" borderId="90" xfId="0" applyNumberFormat="1" applyFont="1" applyFill="1" applyBorder="1" applyAlignment="1">
      <alignment vertical="center" wrapText="1"/>
    </xf>
    <xf numFmtId="0" fontId="0" fillId="0" borderId="46" xfId="0" applyFont="1" applyBorder="1"/>
    <xf numFmtId="0" fontId="0" fillId="0" borderId="31" xfId="0" applyFont="1" applyBorder="1"/>
    <xf numFmtId="49" fontId="0" fillId="0" borderId="31" xfId="0" applyNumberFormat="1" applyFont="1" applyBorder="1" applyAlignment="1">
      <alignment horizontal="center" vertical="center"/>
    </xf>
    <xf numFmtId="0" fontId="9" fillId="0" borderId="60" xfId="0" applyFont="1" applyFill="1" applyBorder="1" applyAlignment="1">
      <alignment horizontal="justify" vertical="top" wrapText="1"/>
    </xf>
    <xf numFmtId="4" fontId="11" fillId="0" borderId="225" xfId="0" applyNumberFormat="1" applyFont="1" applyFill="1" applyBorder="1" applyAlignment="1">
      <alignment horizontal="center" vertical="center"/>
    </xf>
    <xf numFmtId="3" fontId="12" fillId="0" borderId="237" xfId="0" applyNumberFormat="1" applyFont="1" applyFill="1" applyBorder="1" applyAlignment="1">
      <alignment vertical="center" wrapText="1"/>
    </xf>
    <xf numFmtId="0" fontId="0" fillId="0" borderId="67" xfId="0" applyFont="1" applyBorder="1"/>
    <xf numFmtId="4" fontId="0" fillId="0" borderId="60" xfId="0" applyNumberFormat="1" applyFont="1" applyBorder="1"/>
    <xf numFmtId="0" fontId="0" fillId="0" borderId="60" xfId="0" applyFont="1" applyBorder="1"/>
    <xf numFmtId="3" fontId="12" fillId="0" borderId="164" xfId="0" applyNumberFormat="1" applyFont="1" applyBorder="1" applyAlignment="1">
      <alignment horizontal="center" vertical="center" wrapText="1"/>
    </xf>
    <xf numFmtId="49" fontId="0" fillId="0" borderId="60" xfId="0" applyNumberFormat="1" applyFont="1" applyBorder="1" applyAlignment="1">
      <alignment horizontal="center" vertical="center"/>
    </xf>
    <xf numFmtId="49" fontId="0" fillId="0" borderId="62" xfId="0" applyNumberFormat="1" applyFont="1" applyBorder="1"/>
    <xf numFmtId="4" fontId="11" fillId="0" borderId="19" xfId="0" applyNumberFormat="1" applyFont="1" applyFill="1" applyBorder="1" applyAlignment="1">
      <alignment horizontal="center" vertical="center"/>
    </xf>
    <xf numFmtId="3" fontId="12" fillId="0" borderId="19" xfId="0" applyNumberFormat="1" applyFont="1" applyFill="1" applyBorder="1" applyAlignment="1">
      <alignment vertical="center" wrapText="1"/>
    </xf>
    <xf numFmtId="0" fontId="4" fillId="0" borderId="231" xfId="0" applyFont="1" applyFill="1" applyBorder="1" applyAlignment="1">
      <alignment horizontal="justify" vertical="top" wrapText="1"/>
    </xf>
    <xf numFmtId="4" fontId="11" fillId="0" borderId="231" xfId="0" applyNumberFormat="1" applyFont="1" applyFill="1" applyBorder="1" applyAlignment="1">
      <alignment horizontal="center" vertical="center" wrapText="1"/>
    </xf>
    <xf numFmtId="3" fontId="12" fillId="0" borderId="116" xfId="0" applyNumberFormat="1" applyFont="1" applyFill="1" applyBorder="1" applyAlignment="1">
      <alignment vertical="center" wrapText="1"/>
    </xf>
    <xf numFmtId="3" fontId="12" fillId="0" borderId="12" xfId="0" applyNumberFormat="1" applyFont="1" applyBorder="1" applyAlignment="1">
      <alignment horizontal="center" vertical="center" wrapText="1"/>
    </xf>
    <xf numFmtId="4" fontId="85" fillId="0" borderId="6" xfId="0" applyNumberFormat="1" applyFont="1" applyFill="1" applyBorder="1" applyAlignment="1">
      <alignment horizontal="right" vertical="center" wrapText="1"/>
    </xf>
    <xf numFmtId="0" fontId="4" fillId="0" borderId="147" xfId="0" applyFont="1" applyFill="1" applyBorder="1" applyAlignment="1">
      <alignment horizontal="justify" vertical="top" wrapText="1"/>
    </xf>
    <xf numFmtId="0" fontId="4" fillId="0" borderId="217" xfId="0" applyFont="1" applyFill="1" applyBorder="1" applyAlignment="1">
      <alignment horizontal="justify" vertical="top" wrapText="1"/>
    </xf>
    <xf numFmtId="0" fontId="4" fillId="0" borderId="238" xfId="0" applyFont="1" applyFill="1" applyBorder="1" applyAlignment="1">
      <alignment horizontal="justify" vertical="top" wrapText="1"/>
    </xf>
    <xf numFmtId="0" fontId="0" fillId="0" borderId="60" xfId="0" applyFont="1" applyBorder="1" applyAlignment="1">
      <alignment horizontal="center" vertical="center"/>
    </xf>
    <xf numFmtId="0" fontId="4" fillId="0" borderId="12" xfId="0" applyFont="1" applyFill="1" applyBorder="1" applyAlignment="1">
      <alignment horizontal="justify" vertical="top" wrapText="1"/>
    </xf>
    <xf numFmtId="4" fontId="11" fillId="0" borderId="12"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216" xfId="0" applyNumberFormat="1" applyFont="1" applyFill="1" applyBorder="1" applyAlignment="1">
      <alignment horizontal="center" vertical="center" wrapText="1"/>
    </xf>
    <xf numFmtId="0" fontId="4" fillId="0" borderId="226" xfId="0" applyFont="1" applyFill="1" applyBorder="1" applyAlignment="1">
      <alignment horizontal="justify" vertical="top" wrapText="1"/>
    </xf>
    <xf numFmtId="4" fontId="11" fillId="0" borderId="226" xfId="0" applyNumberFormat="1" applyFont="1" applyFill="1" applyBorder="1" applyAlignment="1">
      <alignment horizontal="center" vertical="center" wrapText="1"/>
    </xf>
    <xf numFmtId="3" fontId="12" fillId="0" borderId="226" xfId="0" applyNumberFormat="1" applyFont="1" applyFill="1" applyBorder="1" applyAlignment="1">
      <alignment horizontal="right" vertical="center" wrapText="1"/>
    </xf>
    <xf numFmtId="3" fontId="12" fillId="0" borderId="226" xfId="0" applyNumberFormat="1" applyFont="1" applyBorder="1" applyAlignment="1">
      <alignment horizontal="center" vertical="center" wrapText="1"/>
    </xf>
    <xf numFmtId="0" fontId="4" fillId="3" borderId="239" xfId="0" applyFont="1" applyFill="1" applyBorder="1" applyAlignment="1">
      <alignment horizontal="justify" vertical="top" wrapText="1"/>
    </xf>
    <xf numFmtId="4" fontId="11" fillId="3" borderId="239" xfId="0" applyNumberFormat="1" applyFont="1" applyFill="1" applyBorder="1" applyAlignment="1">
      <alignment horizontal="center" vertical="center" wrapText="1"/>
    </xf>
    <xf numFmtId="3" fontId="12" fillId="3" borderId="239" xfId="0" applyNumberFormat="1" applyFont="1" applyFill="1" applyBorder="1" applyAlignment="1">
      <alignment vertical="center" wrapText="1"/>
    </xf>
    <xf numFmtId="3" fontId="12" fillId="3" borderId="239" xfId="0" applyNumberFormat="1" applyFont="1" applyFill="1" applyBorder="1" applyAlignment="1">
      <alignment horizontal="center" vertical="center" wrapText="1"/>
    </xf>
    <xf numFmtId="4" fontId="12" fillId="3" borderId="239" xfId="0" applyNumberFormat="1" applyFont="1" applyFill="1" applyBorder="1" applyAlignment="1">
      <alignment horizontal="right" vertical="center" wrapText="1"/>
    </xf>
    <xf numFmtId="3" fontId="12" fillId="0" borderId="240" xfId="0" applyNumberFormat="1" applyFont="1" applyBorder="1" applyAlignment="1">
      <alignment horizontal="center" vertical="center" wrapText="1"/>
    </xf>
    <xf numFmtId="49" fontId="12" fillId="3" borderId="239" xfId="0" applyNumberFormat="1" applyFont="1" applyFill="1" applyBorder="1" applyAlignment="1">
      <alignment horizontal="center" vertical="center" wrapText="1"/>
    </xf>
    <xf numFmtId="49" fontId="12" fillId="3" borderId="241" xfId="0" applyNumberFormat="1" applyFont="1" applyFill="1" applyBorder="1" applyAlignment="1">
      <alignment horizontal="center" vertical="center" wrapText="1"/>
    </xf>
    <xf numFmtId="0" fontId="4" fillId="3" borderId="12" xfId="0" applyFont="1" applyFill="1" applyBorder="1" applyAlignment="1">
      <alignment horizontal="justify" vertical="top" wrapText="1"/>
    </xf>
    <xf numFmtId="4" fontId="11" fillId="3" borderId="12" xfId="0" applyNumberFormat="1" applyFont="1" applyFill="1" applyBorder="1" applyAlignment="1">
      <alignment horizontal="center" vertical="center" wrapText="1"/>
    </xf>
    <xf numFmtId="3" fontId="12" fillId="3" borderId="12" xfId="0" applyNumberFormat="1" applyFont="1" applyFill="1" applyBorder="1" applyAlignment="1">
      <alignment vertical="center" wrapText="1"/>
    </xf>
    <xf numFmtId="4" fontId="12" fillId="3" borderId="12" xfId="0" applyNumberFormat="1" applyFont="1" applyFill="1" applyBorder="1" applyAlignment="1">
      <alignment horizontal="right" vertical="center" wrapText="1"/>
    </xf>
    <xf numFmtId="49" fontId="12" fillId="3" borderId="12" xfId="0" applyNumberFormat="1" applyFont="1" applyFill="1" applyBorder="1" applyAlignment="1">
      <alignment horizontal="center" vertical="center" wrapText="1"/>
    </xf>
    <xf numFmtId="49" fontId="12" fillId="3" borderId="216" xfId="0" applyNumberFormat="1" applyFont="1" applyFill="1" applyBorder="1" applyAlignment="1">
      <alignment horizontal="center" vertical="center" wrapText="1"/>
    </xf>
    <xf numFmtId="49" fontId="12" fillId="3" borderId="58" xfId="0" applyNumberFormat="1" applyFont="1" applyFill="1" applyBorder="1" applyAlignment="1">
      <alignment horizontal="center" vertical="center" wrapText="1"/>
    </xf>
    <xf numFmtId="0" fontId="4" fillId="3" borderId="226" xfId="0" applyFont="1" applyFill="1" applyBorder="1" applyAlignment="1">
      <alignment horizontal="justify" vertical="top" wrapText="1"/>
    </xf>
    <xf numFmtId="4" fontId="11" fillId="3" borderId="226" xfId="0" applyNumberFormat="1" applyFont="1" applyFill="1" applyBorder="1" applyAlignment="1">
      <alignment horizontal="center" vertical="center" wrapText="1"/>
    </xf>
    <xf numFmtId="3" fontId="12" fillId="3" borderId="226" xfId="0" applyNumberFormat="1" applyFont="1" applyFill="1" applyBorder="1" applyAlignment="1">
      <alignment vertical="center" wrapText="1"/>
    </xf>
    <xf numFmtId="3" fontId="12" fillId="3" borderId="226" xfId="0" applyNumberFormat="1" applyFont="1" applyFill="1" applyBorder="1" applyAlignment="1">
      <alignment horizontal="center" vertical="center" wrapText="1"/>
    </xf>
    <xf numFmtId="4" fontId="12" fillId="3" borderId="226" xfId="0" applyNumberFormat="1" applyFont="1" applyFill="1" applyBorder="1" applyAlignment="1">
      <alignment horizontal="right" vertical="center" wrapText="1"/>
    </xf>
    <xf numFmtId="49" fontId="12" fillId="3" borderId="226" xfId="0" applyNumberFormat="1" applyFont="1" applyFill="1" applyBorder="1" applyAlignment="1">
      <alignment horizontal="center" vertical="center" wrapText="1"/>
    </xf>
    <xf numFmtId="49" fontId="12" fillId="3" borderId="227" xfId="0" applyNumberFormat="1" applyFont="1" applyFill="1" applyBorder="1" applyAlignment="1">
      <alignment horizontal="center" vertical="center" wrapText="1"/>
    </xf>
    <xf numFmtId="0" fontId="4" fillId="0" borderId="0" xfId="0" applyFont="1" applyFill="1" applyBorder="1" applyAlignment="1">
      <alignment horizontal="justify" vertical="top" wrapText="1"/>
    </xf>
    <xf numFmtId="4" fontId="4" fillId="0" borderId="0" xfId="0" applyNumberFormat="1" applyFont="1" applyFill="1" applyBorder="1" applyAlignment="1">
      <alignment horizontal="center" vertical="center"/>
    </xf>
    <xf numFmtId="3" fontId="9" fillId="0" borderId="0" xfId="0" applyNumberFormat="1" applyFont="1" applyFill="1" applyBorder="1" applyAlignment="1">
      <alignment vertical="center" wrapText="1"/>
    </xf>
    <xf numFmtId="0" fontId="7" fillId="0" borderId="242" xfId="0" applyFont="1" applyBorder="1" applyAlignment="1">
      <alignment horizontal="left" vertical="center"/>
    </xf>
    <xf numFmtId="3" fontId="9" fillId="0" borderId="94" xfId="0" applyNumberFormat="1" applyFont="1" applyBorder="1" applyAlignment="1">
      <alignment horizontal="left" vertical="center" wrapText="1"/>
    </xf>
    <xf numFmtId="3" fontId="9" fillId="0" borderId="243" xfId="0" applyNumberFormat="1" applyFont="1" applyBorder="1" applyAlignment="1">
      <alignment horizontal="left" vertical="center" wrapText="1"/>
    </xf>
    <xf numFmtId="4" fontId="9" fillId="0" borderId="9" xfId="0" applyNumberFormat="1" applyFont="1" applyBorder="1" applyAlignment="1">
      <alignment horizontal="center" vertical="center" wrapText="1"/>
    </xf>
    <xf numFmtId="4" fontId="0" fillId="0" borderId="9" xfId="0" applyNumberFormat="1" applyFont="1" applyFill="1" applyBorder="1" applyAlignment="1">
      <alignment horizontal="right" vertical="center" wrapText="1"/>
    </xf>
    <xf numFmtId="4" fontId="4" fillId="0" borderId="12" xfId="0" applyNumberFormat="1" applyFont="1" applyBorder="1"/>
    <xf numFmtId="0" fontId="4" fillId="0" borderId="216" xfId="0" applyFont="1" applyBorder="1"/>
    <xf numFmtId="4" fontId="3" fillId="0" borderId="6" xfId="0" applyNumberFormat="1" applyFont="1" applyBorder="1" applyAlignment="1">
      <alignment horizontal="center"/>
    </xf>
    <xf numFmtId="0" fontId="3" fillId="0" borderId="58" xfId="0" applyFont="1" applyBorder="1" applyAlignment="1">
      <alignment horizontal="center"/>
    </xf>
    <xf numFmtId="0" fontId="47" fillId="2" borderId="6" xfId="0" applyFont="1" applyFill="1" applyBorder="1" applyAlignment="1">
      <alignment horizontal="center" vertical="center" wrapText="1"/>
    </xf>
    <xf numFmtId="0" fontId="5" fillId="2" borderId="226" xfId="0" applyFont="1" applyFill="1" applyBorder="1" applyAlignment="1">
      <alignment horizontal="center" vertical="center" wrapText="1"/>
    </xf>
    <xf numFmtId="3" fontId="5" fillId="2" borderId="226" xfId="0" applyNumberFormat="1" applyFont="1" applyFill="1" applyBorder="1" applyAlignment="1">
      <alignment horizontal="center" vertical="center" wrapText="1"/>
    </xf>
    <xf numFmtId="3" fontId="5" fillId="2" borderId="226" xfId="0" applyNumberFormat="1" applyFont="1" applyFill="1" applyBorder="1" applyAlignment="1">
      <alignment horizontal="center" vertical="center" wrapText="1"/>
    </xf>
    <xf numFmtId="4" fontId="5" fillId="2" borderId="226" xfId="0" applyNumberFormat="1" applyFont="1" applyFill="1" applyBorder="1" applyAlignment="1">
      <alignment horizontal="center" vertical="center" wrapText="1"/>
    </xf>
    <xf numFmtId="0" fontId="47" fillId="2" borderId="226" xfId="0" applyFont="1" applyFill="1" applyBorder="1" applyAlignment="1">
      <alignment horizontal="center" vertical="center" wrapText="1"/>
    </xf>
    <xf numFmtId="3" fontId="5" fillId="2" borderId="226" xfId="0" applyNumberFormat="1" applyFont="1" applyFill="1" applyBorder="1" applyAlignment="1">
      <alignment horizontal="center" vertical="center" textRotation="90" wrapText="1"/>
    </xf>
    <xf numFmtId="3" fontId="5" fillId="2" borderId="227" xfId="0" applyNumberFormat="1" applyFont="1" applyFill="1" applyBorder="1" applyAlignment="1">
      <alignment horizontal="center" vertical="center" textRotation="90" wrapText="1"/>
    </xf>
    <xf numFmtId="4" fontId="11" fillId="0" borderId="46" xfId="0" applyNumberFormat="1" applyFont="1" applyFill="1" applyBorder="1" applyAlignment="1">
      <alignment horizontal="center" vertical="center"/>
    </xf>
    <xf numFmtId="3" fontId="12" fillId="0" borderId="46" xfId="0" applyNumberFormat="1" applyFont="1" applyFill="1" applyBorder="1" applyAlignment="1">
      <alignment horizontal="center" vertical="center" wrapText="1"/>
    </xf>
    <xf numFmtId="3" fontId="12" fillId="0" borderId="63" xfId="0" applyNumberFormat="1" applyFont="1" applyFill="1" applyBorder="1" applyAlignment="1">
      <alignment horizontal="center" vertical="center" wrapText="1"/>
    </xf>
    <xf numFmtId="3" fontId="12" fillId="12" borderId="46" xfId="0" applyNumberFormat="1" applyFont="1" applyFill="1" applyBorder="1" applyAlignment="1">
      <alignment vertical="center" wrapText="1"/>
    </xf>
    <xf numFmtId="3" fontId="12" fillId="12" borderId="46" xfId="0" applyNumberFormat="1" applyFont="1" applyFill="1" applyBorder="1" applyAlignment="1">
      <alignment horizontal="center" vertical="center" wrapText="1"/>
    </xf>
    <xf numFmtId="4" fontId="12" fillId="12" borderId="46" xfId="0" applyNumberFormat="1" applyFont="1" applyFill="1" applyBorder="1" applyAlignment="1">
      <alignment horizontal="right" vertical="center" wrapText="1"/>
    </xf>
    <xf numFmtId="4" fontId="11" fillId="0" borderId="31" xfId="0" applyNumberFormat="1" applyFont="1" applyFill="1" applyBorder="1" applyAlignment="1">
      <alignment horizontal="center" vertical="center"/>
    </xf>
    <xf numFmtId="3" fontId="12" fillId="0" borderId="46" xfId="0" applyNumberFormat="1" applyFont="1" applyBorder="1" applyAlignment="1">
      <alignment horizontal="center" vertical="center" wrapText="1"/>
    </xf>
    <xf numFmtId="3" fontId="12" fillId="3" borderId="240" xfId="0" applyNumberFormat="1" applyFont="1" applyFill="1" applyBorder="1" applyAlignment="1">
      <alignment horizontal="center" vertical="center" wrapText="1"/>
    </xf>
    <xf numFmtId="3" fontId="12" fillId="3" borderId="241" xfId="0" applyNumberFormat="1" applyFont="1" applyFill="1" applyBorder="1" applyAlignment="1">
      <alignment horizontal="center" vertical="center" wrapText="1"/>
    </xf>
    <xf numFmtId="3" fontId="12" fillId="3" borderId="216" xfId="0" applyNumberFormat="1" applyFont="1" applyFill="1" applyBorder="1" applyAlignment="1">
      <alignment horizontal="center" vertical="center" wrapText="1"/>
    </xf>
    <xf numFmtId="3" fontId="12" fillId="3" borderId="58" xfId="0" applyNumberFormat="1" applyFont="1" applyFill="1" applyBorder="1" applyAlignment="1">
      <alignment horizontal="center" vertical="center" wrapText="1"/>
    </xf>
    <xf numFmtId="3" fontId="12" fillId="3" borderId="235" xfId="0" applyNumberFormat="1" applyFont="1" applyFill="1" applyBorder="1" applyAlignment="1">
      <alignment horizontal="center" vertical="center" wrapText="1"/>
    </xf>
    <xf numFmtId="3" fontId="12" fillId="3" borderId="227" xfId="0" applyNumberFormat="1" applyFont="1" applyFill="1" applyBorder="1" applyAlignment="1">
      <alignment horizontal="center" vertical="center" wrapText="1"/>
    </xf>
    <xf numFmtId="0" fontId="11" fillId="3" borderId="0" xfId="0" applyFont="1" applyFill="1" applyBorder="1" applyAlignment="1">
      <alignment horizontal="justify" vertical="top" wrapText="1"/>
    </xf>
    <xf numFmtId="4" fontId="11" fillId="3" borderId="0" xfId="0" applyNumberFormat="1" applyFont="1" applyFill="1" applyBorder="1" applyAlignment="1">
      <alignment horizontal="center" vertical="center" wrapText="1"/>
    </xf>
    <xf numFmtId="3" fontId="12" fillId="3" borderId="0" xfId="0" applyNumberFormat="1" applyFont="1" applyFill="1" applyBorder="1" applyAlignment="1">
      <alignment vertical="center" wrapText="1"/>
    </xf>
    <xf numFmtId="3" fontId="12" fillId="3" borderId="0" xfId="0" applyNumberFormat="1" applyFont="1" applyFill="1" applyBorder="1" applyAlignment="1">
      <alignment horizontal="center" vertical="center" wrapText="1"/>
    </xf>
    <xf numFmtId="4" fontId="12" fillId="3" borderId="0" xfId="0" applyNumberFormat="1" applyFont="1" applyFill="1" applyBorder="1" applyAlignment="1">
      <alignment horizontal="right" vertical="center" wrapText="1"/>
    </xf>
    <xf numFmtId="3" fontId="12" fillId="3" borderId="0" xfId="0" applyNumberFormat="1" applyFont="1" applyFill="1" applyBorder="1" applyAlignment="1">
      <alignment horizontal="right" vertical="center" wrapText="1"/>
    </xf>
    <xf numFmtId="3" fontId="12" fillId="3" borderId="157" xfId="0" applyNumberFormat="1" applyFont="1" applyFill="1" applyBorder="1" applyAlignment="1">
      <alignment horizontal="center" vertical="center" wrapText="1"/>
    </xf>
    <xf numFmtId="0" fontId="10" fillId="0" borderId="242" xfId="0" applyFont="1" applyBorder="1" applyAlignment="1">
      <alignment horizontal="left" vertical="center"/>
    </xf>
    <xf numFmtId="4" fontId="5" fillId="2" borderId="82" xfId="0" applyNumberFormat="1" applyFont="1" applyFill="1" applyBorder="1" applyAlignment="1">
      <alignment horizontal="center" vertical="center" wrapText="1"/>
    </xf>
    <xf numFmtId="0" fontId="5" fillId="2" borderId="244" xfId="0" applyFont="1" applyFill="1" applyBorder="1" applyAlignment="1">
      <alignment horizontal="center" vertical="center" wrapText="1"/>
    </xf>
    <xf numFmtId="0" fontId="5" fillId="2" borderId="73" xfId="0" applyFont="1" applyFill="1" applyBorder="1" applyAlignment="1">
      <alignment horizontal="center" vertical="center" wrapText="1"/>
    </xf>
    <xf numFmtId="4" fontId="5" fillId="2" borderId="12" xfId="0" applyNumberFormat="1" applyFont="1" applyFill="1" applyBorder="1" applyAlignment="1">
      <alignment horizontal="center" vertical="center" wrapText="1"/>
    </xf>
    <xf numFmtId="0" fontId="5" fillId="2" borderId="245" xfId="0" applyFont="1" applyFill="1" applyBorder="1" applyAlignment="1">
      <alignment horizontal="center" vertical="center" wrapText="1"/>
    </xf>
    <xf numFmtId="3" fontId="9" fillId="3" borderId="94" xfId="0" applyNumberFormat="1" applyFont="1" applyFill="1" applyBorder="1" applyAlignment="1">
      <alignment horizontal="left" vertical="top" wrapText="1"/>
    </xf>
    <xf numFmtId="3" fontId="9" fillId="3" borderId="243" xfId="0" applyNumberFormat="1" applyFont="1" applyFill="1" applyBorder="1" applyAlignment="1">
      <alignment horizontal="left" vertical="top" wrapText="1"/>
    </xf>
    <xf numFmtId="4" fontId="9" fillId="3" borderId="9" xfId="0" applyNumberFormat="1" applyFont="1" applyFill="1" applyBorder="1" applyAlignment="1">
      <alignment horizontal="center" vertical="center" wrapText="1"/>
    </xf>
    <xf numFmtId="49" fontId="9" fillId="3" borderId="9" xfId="0" applyNumberFormat="1" applyFont="1" applyFill="1" applyBorder="1" applyAlignment="1">
      <alignment horizontal="left" vertical="center" wrapText="1"/>
    </xf>
    <xf numFmtId="49" fontId="9" fillId="3" borderId="208" xfId="0" applyNumberFormat="1" applyFont="1" applyFill="1" applyBorder="1" applyAlignment="1">
      <alignment horizontal="left" vertical="center" wrapText="1"/>
    </xf>
    <xf numFmtId="0" fontId="4" fillId="3" borderId="231" xfId="0" applyFont="1" applyFill="1" applyBorder="1" applyAlignment="1">
      <alignment horizontal="justify" vertical="top" wrapText="1"/>
    </xf>
    <xf numFmtId="4" fontId="11" fillId="3" borderId="231" xfId="0" applyNumberFormat="1" applyFont="1" applyFill="1" applyBorder="1" applyAlignment="1">
      <alignment horizontal="center" vertical="center" wrapText="1"/>
    </xf>
    <xf numFmtId="3" fontId="12" fillId="3" borderId="231" xfId="0" applyNumberFormat="1" applyFont="1" applyFill="1" applyBorder="1" applyAlignment="1">
      <alignment vertical="center" wrapText="1"/>
    </xf>
    <xf numFmtId="3" fontId="12" fillId="3" borderId="231" xfId="0" applyNumberFormat="1" applyFont="1" applyFill="1" applyBorder="1" applyAlignment="1">
      <alignment horizontal="center" vertical="center" wrapText="1"/>
    </xf>
    <xf numFmtId="4" fontId="12" fillId="3" borderId="231" xfId="0" applyNumberFormat="1" applyFont="1" applyFill="1" applyBorder="1" applyAlignment="1">
      <alignment horizontal="right" vertical="center" wrapText="1"/>
    </xf>
    <xf numFmtId="3" fontId="12" fillId="3" borderId="233" xfId="0" applyNumberFormat="1" applyFont="1" applyFill="1" applyBorder="1" applyAlignment="1">
      <alignment horizontal="center" vertical="center" wrapText="1"/>
    </xf>
    <xf numFmtId="0" fontId="4" fillId="3" borderId="46" xfId="0" applyFont="1" applyFill="1" applyBorder="1" applyAlignment="1">
      <alignment horizontal="left" vertical="top" wrapText="1"/>
    </xf>
    <xf numFmtId="4" fontId="12" fillId="3" borderId="111" xfId="0" applyNumberFormat="1" applyFont="1" applyFill="1" applyBorder="1" applyAlignment="1">
      <alignment horizontal="center" vertical="center" wrapText="1"/>
    </xf>
    <xf numFmtId="0" fontId="4" fillId="3" borderId="31" xfId="0" applyFont="1" applyFill="1" applyBorder="1" applyAlignment="1">
      <alignment horizontal="left" vertical="top" wrapText="1"/>
    </xf>
    <xf numFmtId="3" fontId="12" fillId="3" borderId="18" xfId="0" applyNumberFormat="1" applyFont="1" applyFill="1" applyBorder="1" applyAlignment="1">
      <alignment vertical="center" wrapText="1"/>
    </xf>
    <xf numFmtId="0" fontId="4" fillId="3" borderId="60" xfId="0" applyFont="1" applyFill="1" applyBorder="1" applyAlignment="1">
      <alignment horizontal="left" vertical="top" wrapText="1"/>
    </xf>
    <xf numFmtId="4" fontId="12" fillId="3" borderId="67" xfId="0" applyNumberFormat="1" applyFont="1" applyFill="1" applyBorder="1" applyAlignment="1">
      <alignment horizontal="center" vertical="center" wrapText="1"/>
    </xf>
    <xf numFmtId="3" fontId="12" fillId="3" borderId="225" xfId="0" applyNumberFormat="1" applyFont="1" applyFill="1" applyBorder="1" applyAlignment="1">
      <alignment vertical="center" wrapText="1"/>
    </xf>
    <xf numFmtId="0" fontId="9" fillId="3" borderId="31" xfId="0" applyFont="1" applyFill="1" applyBorder="1" applyAlignment="1">
      <alignment horizontal="justify" vertical="top" wrapText="1"/>
    </xf>
    <xf numFmtId="4" fontId="12" fillId="3" borderId="209" xfId="0" applyNumberFormat="1" applyFont="1" applyFill="1" applyBorder="1" applyAlignment="1">
      <alignment horizontal="right" vertical="center" wrapText="1"/>
    </xf>
    <xf numFmtId="3" fontId="12" fillId="3" borderId="230" xfId="0" applyNumberFormat="1" applyFont="1" applyFill="1" applyBorder="1" applyAlignment="1">
      <alignment horizontal="center" vertical="center" wrapText="1"/>
    </xf>
    <xf numFmtId="3" fontId="12" fillId="3" borderId="246" xfId="0" applyNumberFormat="1" applyFont="1" applyFill="1" applyBorder="1" applyAlignment="1">
      <alignment horizontal="center" vertical="center" wrapText="1"/>
    </xf>
    <xf numFmtId="4" fontId="12" fillId="3" borderId="18" xfId="0" applyNumberFormat="1" applyFont="1" applyFill="1" applyBorder="1" applyAlignment="1">
      <alignment horizontal="right" vertical="center" wrapText="1"/>
    </xf>
    <xf numFmtId="0" fontId="4" fillId="3" borderId="46" xfId="0" applyFont="1" applyFill="1" applyBorder="1" applyAlignment="1">
      <alignment horizontal="justify" vertical="top" wrapText="1"/>
    </xf>
    <xf numFmtId="4" fontId="12" fillId="3" borderId="19" xfId="0" applyNumberFormat="1" applyFont="1" applyFill="1" applyBorder="1" applyAlignment="1">
      <alignment horizontal="right" vertical="center" wrapText="1"/>
    </xf>
    <xf numFmtId="3" fontId="12" fillId="3" borderId="236" xfId="0" applyNumberFormat="1" applyFont="1" applyFill="1" applyBorder="1" applyAlignment="1">
      <alignment horizontal="center" vertical="center" wrapText="1"/>
    </xf>
    <xf numFmtId="4" fontId="12" fillId="3" borderId="16" xfId="0" applyNumberFormat="1" applyFont="1" applyFill="1" applyBorder="1" applyAlignment="1">
      <alignment horizontal="right" vertical="center" wrapText="1"/>
    </xf>
    <xf numFmtId="4" fontId="12" fillId="3" borderId="230" xfId="0" applyNumberFormat="1" applyFont="1" applyFill="1" applyBorder="1" applyAlignment="1">
      <alignment horizontal="right" vertical="center" wrapText="1"/>
    </xf>
    <xf numFmtId="4" fontId="12" fillId="3" borderId="69" xfId="0" applyNumberFormat="1" applyFont="1" applyFill="1" applyBorder="1" applyAlignment="1">
      <alignment horizontal="right" vertical="center" wrapText="1"/>
    </xf>
    <xf numFmtId="0" fontId="4" fillId="3" borderId="0" xfId="0" applyFont="1" applyFill="1" applyBorder="1" applyAlignment="1">
      <alignment horizontal="justify" vertical="top" wrapText="1"/>
    </xf>
    <xf numFmtId="3" fontId="9" fillId="3" borderId="226" xfId="0" applyNumberFormat="1" applyFont="1" applyFill="1" applyBorder="1" applyAlignment="1">
      <alignment horizontal="left" vertical="center" wrapText="1"/>
    </xf>
    <xf numFmtId="4" fontId="9" fillId="3" borderId="226" xfId="0" applyNumberFormat="1" applyFont="1" applyFill="1" applyBorder="1" applyAlignment="1">
      <alignment horizontal="right" vertical="center" wrapText="1"/>
    </xf>
    <xf numFmtId="49" fontId="9" fillId="3" borderId="226" xfId="0" applyNumberFormat="1" applyFont="1" applyFill="1" applyBorder="1" applyAlignment="1">
      <alignment horizontal="left" vertical="center" wrapText="1"/>
    </xf>
    <xf numFmtId="49" fontId="9" fillId="3" borderId="227" xfId="0" applyNumberFormat="1" applyFont="1" applyFill="1" applyBorder="1" applyAlignment="1">
      <alignment horizontal="left" vertical="center" wrapText="1"/>
    </xf>
    <xf numFmtId="0" fontId="3" fillId="3" borderId="61" xfId="0" applyFont="1" applyFill="1" applyBorder="1" applyAlignment="1">
      <alignment horizontal="center"/>
    </xf>
    <xf numFmtId="0" fontId="3" fillId="3" borderId="248" xfId="0" applyFont="1" applyFill="1" applyBorder="1" applyAlignment="1">
      <alignment horizontal="center"/>
    </xf>
    <xf numFmtId="0" fontId="3" fillId="3" borderId="249" xfId="0" applyFont="1" applyFill="1" applyBorder="1" applyAlignment="1">
      <alignment horizontal="center"/>
    </xf>
    <xf numFmtId="4" fontId="3" fillId="3" borderId="249" xfId="0" applyNumberFormat="1" applyFont="1" applyFill="1" applyBorder="1" applyAlignment="1">
      <alignment horizontal="center"/>
    </xf>
    <xf numFmtId="0" fontId="3" fillId="3" borderId="250" xfId="0" applyFont="1" applyFill="1" applyBorder="1" applyAlignment="1">
      <alignment horizontal="center"/>
    </xf>
    <xf numFmtId="3" fontId="12" fillId="3" borderId="231" xfId="0" applyNumberFormat="1" applyFont="1" applyFill="1" applyBorder="1" applyAlignment="1">
      <alignment horizontal="right" vertical="center" wrapText="1"/>
    </xf>
    <xf numFmtId="0" fontId="33" fillId="3" borderId="251" xfId="0" applyFont="1" applyFill="1" applyBorder="1" applyAlignment="1">
      <alignment horizontal="justify" vertical="top" wrapText="1"/>
    </xf>
    <xf numFmtId="4" fontId="33" fillId="3" borderId="252" xfId="0" applyNumberFormat="1" applyFont="1" applyFill="1" applyBorder="1" applyAlignment="1">
      <alignment horizontal="center" vertical="center" wrapText="1"/>
    </xf>
    <xf numFmtId="3" fontId="9" fillId="3" borderId="253" xfId="0" applyNumberFormat="1" applyFont="1" applyFill="1" applyBorder="1" applyAlignment="1">
      <alignment vertical="center" wrapText="1"/>
    </xf>
    <xf numFmtId="3" fontId="9" fillId="3" borderId="253" xfId="0" applyNumberFormat="1" applyFont="1" applyFill="1" applyBorder="1" applyAlignment="1">
      <alignment horizontal="center" vertical="center" wrapText="1"/>
    </xf>
    <xf numFmtId="4" fontId="9" fillId="3" borderId="253" xfId="0" applyNumberFormat="1" applyFont="1" applyFill="1" applyBorder="1" applyAlignment="1">
      <alignment horizontal="right" vertical="center" wrapText="1"/>
    </xf>
    <xf numFmtId="3" fontId="9" fillId="3" borderId="251" xfId="0" applyNumberFormat="1" applyFont="1" applyFill="1" applyBorder="1" applyAlignment="1">
      <alignment horizontal="right" vertical="center" wrapText="1"/>
    </xf>
    <xf numFmtId="3" fontId="9" fillId="3" borderId="222" xfId="0" applyNumberFormat="1" applyFont="1" applyFill="1" applyBorder="1" applyAlignment="1">
      <alignment horizontal="right" vertical="center" wrapText="1"/>
    </xf>
    <xf numFmtId="3" fontId="9" fillId="3" borderId="252" xfId="0" applyNumberFormat="1" applyFont="1" applyFill="1" applyBorder="1" applyAlignment="1">
      <alignment horizontal="right" vertical="center" wrapText="1"/>
    </xf>
    <xf numFmtId="3" fontId="9" fillId="3" borderId="251" xfId="0" applyNumberFormat="1" applyFont="1" applyFill="1" applyBorder="1" applyAlignment="1">
      <alignment horizontal="center" vertical="center" wrapText="1"/>
    </xf>
    <xf numFmtId="3" fontId="9" fillId="3" borderId="222" xfId="0" applyNumberFormat="1" applyFont="1" applyFill="1" applyBorder="1" applyAlignment="1">
      <alignment horizontal="center" vertical="center" wrapText="1"/>
    </xf>
    <xf numFmtId="3" fontId="9" fillId="3" borderId="223" xfId="0" applyNumberFormat="1" applyFont="1" applyFill="1" applyBorder="1" applyAlignment="1">
      <alignment horizontal="center" vertical="center" wrapText="1"/>
    </xf>
    <xf numFmtId="0" fontId="13" fillId="0" borderId="0" xfId="0" applyFont="1" applyAlignment="1">
      <alignment vertical="center"/>
    </xf>
    <xf numFmtId="0" fontId="13" fillId="0" borderId="0" xfId="0" applyFont="1" applyAlignment="1">
      <alignment horizontal="left" vertical="center" wrapText="1"/>
    </xf>
    <xf numFmtId="0" fontId="13" fillId="0" borderId="0" xfId="0" applyFont="1" applyAlignment="1">
      <alignment vertical="center" wrapText="1"/>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7" fillId="0" borderId="0" xfId="0" applyFont="1" applyBorder="1" applyAlignment="1"/>
    <xf numFmtId="0" fontId="13" fillId="0" borderId="0" xfId="0" applyFont="1" applyAlignment="1">
      <alignment horizontal="center"/>
    </xf>
    <xf numFmtId="0" fontId="5" fillId="2" borderId="254" xfId="0" applyFont="1" applyFill="1" applyBorder="1" applyAlignment="1">
      <alignment horizontal="center" vertical="center" wrapText="1"/>
    </xf>
    <xf numFmtId="3" fontId="5" fillId="2" borderId="255" xfId="0" applyNumberFormat="1" applyFont="1" applyFill="1" applyBorder="1" applyAlignment="1">
      <alignment horizontal="center" vertical="center" wrapText="1"/>
    </xf>
    <xf numFmtId="3" fontId="5" fillId="2" borderId="254" xfId="0" applyNumberFormat="1" applyFont="1" applyFill="1" applyBorder="1" applyAlignment="1">
      <alignment horizontal="center" vertical="center" wrapText="1"/>
    </xf>
    <xf numFmtId="3" fontId="5" fillId="2" borderId="256" xfId="0" applyNumberFormat="1" applyFont="1" applyFill="1" applyBorder="1" applyAlignment="1">
      <alignment horizontal="center" vertical="center" wrapText="1"/>
    </xf>
    <xf numFmtId="3" fontId="5" fillId="2" borderId="254" xfId="0" applyNumberFormat="1" applyFont="1" applyFill="1" applyBorder="1" applyAlignment="1">
      <alignment horizontal="center" vertical="center" wrapText="1"/>
    </xf>
    <xf numFmtId="3" fontId="9" fillId="0" borderId="98" xfId="0" applyNumberFormat="1" applyFont="1" applyBorder="1" applyAlignment="1">
      <alignment horizontal="justify" vertical="top" wrapText="1"/>
    </xf>
    <xf numFmtId="3" fontId="9" fillId="0" borderId="99" xfId="0" applyNumberFormat="1" applyFont="1" applyBorder="1" applyAlignment="1">
      <alignment horizontal="justify" vertical="top" wrapText="1"/>
    </xf>
    <xf numFmtId="3" fontId="9" fillId="0" borderId="257" xfId="0" applyNumberFormat="1" applyFont="1" applyBorder="1" applyAlignment="1">
      <alignment horizontal="center" vertical="center" wrapText="1"/>
    </xf>
    <xf numFmtId="3" fontId="9" fillId="3" borderId="257" xfId="0" applyNumberFormat="1" applyFont="1" applyFill="1" applyBorder="1" applyAlignment="1">
      <alignment horizontal="center" vertical="center" wrapText="1"/>
    </xf>
    <xf numFmtId="3" fontId="9" fillId="0" borderId="257" xfId="0" applyNumberFormat="1" applyFont="1" applyFill="1" applyBorder="1" applyAlignment="1">
      <alignment horizontal="center" vertical="center" wrapText="1"/>
    </xf>
    <xf numFmtId="4" fontId="5" fillId="0" borderId="82" xfId="0" applyNumberFormat="1" applyFont="1" applyFill="1" applyBorder="1" applyAlignment="1">
      <alignment horizontal="center" vertical="center" wrapText="1"/>
    </xf>
    <xf numFmtId="49" fontId="9" fillId="0" borderId="82" xfId="0" applyNumberFormat="1" applyFont="1" applyBorder="1" applyAlignment="1">
      <alignment horizontal="left" vertical="center" wrapText="1"/>
    </xf>
    <xf numFmtId="49" fontId="9" fillId="0" borderId="258" xfId="0" applyNumberFormat="1" applyFont="1" applyBorder="1" applyAlignment="1">
      <alignment horizontal="left" vertical="center" wrapText="1"/>
    </xf>
    <xf numFmtId="0" fontId="13" fillId="0" borderId="259" xfId="0" applyFont="1" applyBorder="1" applyAlignment="1">
      <alignment horizontal="center"/>
    </xf>
    <xf numFmtId="3" fontId="5" fillId="2" borderId="260" xfId="0" applyNumberFormat="1" applyFont="1" applyFill="1" applyBorder="1" applyAlignment="1">
      <alignment horizontal="center" vertical="center" wrapText="1"/>
    </xf>
    <xf numFmtId="3" fontId="5" fillId="2" borderId="260" xfId="0" applyNumberFormat="1" applyFont="1" applyFill="1" applyBorder="1" applyAlignment="1">
      <alignment horizontal="center" vertical="center" textRotation="90" wrapText="1"/>
    </xf>
    <xf numFmtId="0" fontId="9" fillId="3" borderId="53" xfId="0" applyFont="1" applyFill="1" applyBorder="1" applyAlignment="1">
      <alignment horizontal="left" vertical="center" wrapText="1"/>
    </xf>
    <xf numFmtId="0" fontId="12" fillId="3" borderId="31" xfId="0" applyFont="1" applyFill="1" applyBorder="1" applyAlignment="1">
      <alignment vertical="center" wrapText="1"/>
    </xf>
    <xf numFmtId="3" fontId="12" fillId="3" borderId="260" xfId="0" applyNumberFormat="1" applyFont="1" applyFill="1" applyBorder="1" applyAlignment="1">
      <alignment horizontal="center" vertical="center" wrapText="1"/>
    </xf>
    <xf numFmtId="0" fontId="4" fillId="3" borderId="31" xfId="0" applyFont="1" applyFill="1" applyBorder="1" applyAlignment="1">
      <alignment horizontal="left" vertical="center" wrapText="1"/>
    </xf>
    <xf numFmtId="3" fontId="12" fillId="0" borderId="260" xfId="0" applyNumberFormat="1" applyFont="1" applyFill="1" applyBorder="1" applyAlignment="1">
      <alignment horizontal="center" vertical="center" wrapText="1"/>
    </xf>
    <xf numFmtId="0" fontId="12" fillId="3" borderId="31" xfId="0" applyFont="1" applyFill="1" applyBorder="1" applyAlignment="1">
      <alignment horizontal="left" vertical="center" wrapText="1"/>
    </xf>
    <xf numFmtId="0" fontId="12" fillId="3" borderId="31" xfId="0" applyFont="1" applyFill="1" applyBorder="1" applyAlignment="1">
      <alignment horizontal="left" vertical="center"/>
    </xf>
    <xf numFmtId="165" fontId="12" fillId="3" borderId="31" xfId="0" applyNumberFormat="1" applyFont="1" applyFill="1" applyBorder="1" applyAlignment="1">
      <alignment horizontal="left" vertical="center" wrapText="1"/>
    </xf>
    <xf numFmtId="0" fontId="12" fillId="3" borderId="31" xfId="0" applyNumberFormat="1" applyFont="1" applyFill="1" applyBorder="1" applyAlignment="1">
      <alignment horizontal="left" vertical="center"/>
    </xf>
    <xf numFmtId="0" fontId="11" fillId="3" borderId="31" xfId="0" applyNumberFormat="1" applyFont="1" applyFill="1" applyBorder="1" applyAlignment="1">
      <alignment horizontal="left" vertical="center"/>
    </xf>
    <xf numFmtId="0" fontId="4" fillId="3" borderId="65" xfId="0" applyFont="1" applyFill="1" applyBorder="1" applyAlignment="1">
      <alignment horizontal="left" vertical="center" wrapText="1"/>
    </xf>
    <xf numFmtId="4" fontId="11" fillId="3" borderId="65" xfId="0" applyNumberFormat="1" applyFont="1" applyFill="1" applyBorder="1" applyAlignment="1">
      <alignment horizontal="center" vertical="center" wrapText="1"/>
    </xf>
    <xf numFmtId="0" fontId="11" fillId="3" borderId="65" xfId="0" applyFont="1" applyFill="1" applyBorder="1" applyAlignment="1">
      <alignment horizontal="left" vertical="center" wrapText="1"/>
    </xf>
    <xf numFmtId="0" fontId="11" fillId="3" borderId="65" xfId="0" applyNumberFormat="1" applyFont="1" applyFill="1" applyBorder="1" applyAlignment="1">
      <alignment horizontal="left" vertical="center"/>
    </xf>
    <xf numFmtId="165" fontId="11" fillId="3" borderId="65" xfId="0" applyNumberFormat="1" applyFont="1" applyFill="1" applyBorder="1" applyAlignment="1">
      <alignment horizontal="right" vertical="center"/>
    </xf>
    <xf numFmtId="4" fontId="12" fillId="3" borderId="65" xfId="0" applyNumberFormat="1" applyFont="1" applyFill="1" applyBorder="1" applyAlignment="1">
      <alignment horizontal="right" vertical="center" wrapText="1"/>
    </xf>
    <xf numFmtId="3" fontId="12" fillId="0" borderId="65" xfId="0" applyNumberFormat="1" applyFont="1" applyFill="1" applyBorder="1" applyAlignment="1">
      <alignment horizontal="center" vertical="center" wrapText="1"/>
    </xf>
    <xf numFmtId="0" fontId="12" fillId="3" borderId="65" xfId="0" applyFont="1" applyFill="1" applyBorder="1" applyAlignment="1">
      <alignment vertical="center" wrapText="1"/>
    </xf>
    <xf numFmtId="3" fontId="12" fillId="0" borderId="261" xfId="0" applyNumberFormat="1" applyFont="1" applyFill="1" applyBorder="1" applyAlignment="1">
      <alignment horizontal="center" vertical="center" wrapText="1"/>
    </xf>
    <xf numFmtId="0" fontId="4" fillId="0" borderId="262" xfId="0" applyFont="1" applyFill="1" applyBorder="1" applyAlignment="1">
      <alignment horizontal="left" vertical="top" wrapText="1"/>
    </xf>
    <xf numFmtId="4" fontId="11" fillId="0" borderId="263" xfId="0" applyNumberFormat="1" applyFont="1" applyFill="1" applyBorder="1" applyAlignment="1">
      <alignment horizontal="center" vertical="center" wrapText="1"/>
    </xf>
    <xf numFmtId="0" fontId="11" fillId="3" borderId="263" xfId="0" applyFont="1" applyFill="1" applyBorder="1" applyAlignment="1">
      <alignment horizontal="left" vertical="center" wrapText="1"/>
    </xf>
    <xf numFmtId="0" fontId="11" fillId="3" borderId="263" xfId="0" applyNumberFormat="1" applyFont="1" applyFill="1" applyBorder="1" applyAlignment="1">
      <alignment horizontal="left" vertical="center"/>
    </xf>
    <xf numFmtId="165" fontId="11" fillId="3" borderId="264" xfId="0" applyNumberFormat="1" applyFont="1" applyFill="1" applyBorder="1" applyAlignment="1">
      <alignment horizontal="right" vertical="center"/>
    </xf>
    <xf numFmtId="3" fontId="86" fillId="3" borderId="264" xfId="0" applyNumberFormat="1" applyFont="1" applyFill="1" applyBorder="1" applyAlignment="1">
      <alignment horizontal="right" vertical="center" wrapText="1"/>
    </xf>
    <xf numFmtId="4" fontId="12" fillId="3" borderId="264" xfId="0" applyNumberFormat="1" applyFont="1" applyFill="1" applyBorder="1" applyAlignment="1">
      <alignment horizontal="right" vertical="center" wrapText="1"/>
    </xf>
    <xf numFmtId="3" fontId="86" fillId="3" borderId="264" xfId="0" applyNumberFormat="1" applyFont="1" applyFill="1" applyBorder="1" applyAlignment="1">
      <alignment horizontal="center" vertical="center" wrapText="1"/>
    </xf>
    <xf numFmtId="3" fontId="86" fillId="0" borderId="264" xfId="0" applyNumberFormat="1" applyFont="1" applyFill="1" applyBorder="1" applyAlignment="1">
      <alignment horizontal="center" vertical="center" wrapText="1"/>
    </xf>
    <xf numFmtId="0" fontId="12" fillId="3" borderId="264" xfId="0" applyFont="1" applyFill="1" applyBorder="1" applyAlignment="1">
      <alignment vertical="center" wrapText="1"/>
    </xf>
    <xf numFmtId="3" fontId="12" fillId="0" borderId="264" xfId="0" applyNumberFormat="1" applyFont="1" applyFill="1" applyBorder="1" applyAlignment="1">
      <alignment horizontal="center" vertical="center" wrapText="1"/>
    </xf>
    <xf numFmtId="3" fontId="12" fillId="0" borderId="265" xfId="0" applyNumberFormat="1" applyFont="1" applyFill="1" applyBorder="1" applyAlignment="1">
      <alignment horizontal="center" vertical="center" wrapText="1"/>
    </xf>
    <xf numFmtId="0" fontId="4" fillId="0" borderId="116" xfId="0" applyFont="1" applyFill="1" applyBorder="1" applyAlignment="1">
      <alignment horizontal="left" vertical="top" wrapText="1"/>
    </xf>
    <xf numFmtId="3" fontId="86" fillId="3" borderId="31" xfId="0" applyNumberFormat="1" applyFont="1" applyFill="1" applyBorder="1" applyAlignment="1">
      <alignment horizontal="right" vertical="center" wrapText="1"/>
    </xf>
    <xf numFmtId="3" fontId="86" fillId="0" borderId="31" xfId="0" applyNumberFormat="1" applyFont="1" applyFill="1" applyBorder="1" applyAlignment="1">
      <alignment horizontal="center" vertical="center" wrapText="1"/>
    </xf>
    <xf numFmtId="0" fontId="4" fillId="0" borderId="266" xfId="0" applyFont="1" applyFill="1" applyBorder="1" applyAlignment="1">
      <alignment horizontal="left" vertical="top" wrapText="1"/>
    </xf>
    <xf numFmtId="4" fontId="11" fillId="0" borderId="267" xfId="0" applyNumberFormat="1" applyFont="1" applyFill="1" applyBorder="1" applyAlignment="1">
      <alignment horizontal="center" vertical="center" wrapText="1"/>
    </xf>
    <xf numFmtId="0" fontId="11" fillId="3" borderId="268" xfId="0" applyFont="1" applyFill="1" applyBorder="1" applyAlignment="1">
      <alignment horizontal="left" vertical="center" wrapText="1"/>
    </xf>
    <xf numFmtId="0" fontId="11" fillId="3" borderId="268" xfId="0" applyFont="1" applyFill="1" applyBorder="1" applyAlignment="1">
      <alignment horizontal="left" vertical="center"/>
    </xf>
    <xf numFmtId="165" fontId="11" fillId="3" borderId="268" xfId="0" applyNumberFormat="1" applyFont="1" applyFill="1" applyBorder="1" applyAlignment="1">
      <alignment horizontal="right" vertical="center"/>
    </xf>
    <xf numFmtId="3" fontId="12" fillId="3" borderId="268" xfId="0" applyNumberFormat="1" applyFont="1" applyFill="1" applyBorder="1" applyAlignment="1">
      <alignment horizontal="right" vertical="center" wrapText="1"/>
    </xf>
    <xf numFmtId="3" fontId="86" fillId="0" borderId="268" xfId="0" applyNumberFormat="1" applyFont="1" applyFill="1" applyBorder="1" applyAlignment="1">
      <alignment horizontal="center" vertical="center" wrapText="1"/>
    </xf>
    <xf numFmtId="0" fontId="12" fillId="3" borderId="268" xfId="0" applyFont="1" applyFill="1" applyBorder="1" applyAlignment="1">
      <alignment vertical="center" wrapText="1"/>
    </xf>
    <xf numFmtId="3" fontId="12" fillId="0" borderId="268" xfId="0" applyNumberFormat="1" applyFont="1" applyFill="1" applyBorder="1" applyAlignment="1">
      <alignment horizontal="center" vertical="center" wrapText="1"/>
    </xf>
    <xf numFmtId="3" fontId="12" fillId="0" borderId="269" xfId="0" applyNumberFormat="1" applyFont="1" applyFill="1" applyBorder="1" applyAlignment="1">
      <alignment horizontal="center" vertical="center" wrapText="1"/>
    </xf>
    <xf numFmtId="0" fontId="11" fillId="3" borderId="264" xfId="0" applyFont="1" applyFill="1" applyBorder="1" applyAlignment="1">
      <alignment horizontal="left" vertical="center" wrapText="1"/>
    </xf>
    <xf numFmtId="0" fontId="11" fillId="3" borderId="263" xfId="0" applyFont="1" applyFill="1" applyBorder="1" applyAlignment="1">
      <alignment horizontal="left" vertical="center"/>
    </xf>
    <xf numFmtId="165" fontId="11" fillId="3" borderId="263" xfId="0" applyNumberFormat="1" applyFont="1" applyFill="1" applyBorder="1" applyAlignment="1">
      <alignment horizontal="right" vertical="center"/>
    </xf>
    <xf numFmtId="3" fontId="12" fillId="3" borderId="264" xfId="0" applyNumberFormat="1" applyFont="1" applyFill="1" applyBorder="1" applyAlignment="1">
      <alignment horizontal="right" vertical="center" wrapText="1"/>
    </xf>
    <xf numFmtId="0" fontId="11" fillId="3" borderId="46" xfId="0" applyFont="1" applyFill="1" applyBorder="1" applyAlignment="1">
      <alignment horizontal="left" vertical="center" wrapText="1"/>
    </xf>
    <xf numFmtId="0" fontId="11" fillId="3" borderId="46" xfId="0" applyNumberFormat="1" applyFont="1" applyFill="1" applyBorder="1" applyAlignment="1">
      <alignment horizontal="left" vertical="center"/>
    </xf>
    <xf numFmtId="165" fontId="11" fillId="3" borderId="46" xfId="0" applyNumberFormat="1" applyFont="1" applyFill="1" applyBorder="1" applyAlignment="1">
      <alignment horizontal="right" vertical="center"/>
    </xf>
    <xf numFmtId="3" fontId="12" fillId="3" borderId="46" xfId="0" applyNumberFormat="1" applyFont="1" applyFill="1" applyBorder="1" applyAlignment="1">
      <alignment horizontal="right" vertical="center" wrapText="1"/>
    </xf>
    <xf numFmtId="3" fontId="12" fillId="0" borderId="46" xfId="0" applyNumberFormat="1" applyFont="1" applyFill="1" applyBorder="1" applyAlignment="1">
      <alignment horizontal="right" vertical="center" wrapText="1"/>
    </xf>
    <xf numFmtId="0" fontId="12" fillId="3" borderId="46" xfId="0" applyFont="1" applyFill="1" applyBorder="1" applyAlignment="1">
      <alignment vertical="center" wrapText="1"/>
    </xf>
    <xf numFmtId="3" fontId="12" fillId="0" borderId="270" xfId="0" applyNumberFormat="1" applyFont="1" applyFill="1" applyBorder="1" applyAlignment="1">
      <alignment horizontal="center" vertical="center" wrapText="1"/>
    </xf>
    <xf numFmtId="3" fontId="12" fillId="0" borderId="31" xfId="0" applyNumberFormat="1" applyFont="1" applyFill="1" applyBorder="1" applyAlignment="1">
      <alignment horizontal="right" vertical="center" wrapText="1"/>
    </xf>
    <xf numFmtId="3" fontId="12" fillId="3" borderId="65" xfId="0" applyNumberFormat="1" applyFont="1" applyFill="1" applyBorder="1" applyAlignment="1">
      <alignment horizontal="right" vertical="center" wrapText="1"/>
    </xf>
    <xf numFmtId="3" fontId="12" fillId="0" borderId="65" xfId="0" applyNumberFormat="1" applyFont="1" applyFill="1" applyBorder="1" applyAlignment="1">
      <alignment horizontal="right" vertical="center" wrapText="1"/>
    </xf>
    <xf numFmtId="0" fontId="3" fillId="3" borderId="31" xfId="0" applyFont="1" applyFill="1" applyBorder="1" applyAlignment="1">
      <alignment horizontal="justify" vertical="center"/>
    </xf>
    <xf numFmtId="4" fontId="3" fillId="3" borderId="31" xfId="0" applyNumberFormat="1" applyFont="1" applyFill="1" applyBorder="1" applyAlignment="1">
      <alignment horizontal="center" vertical="center"/>
    </xf>
    <xf numFmtId="0" fontId="41" fillId="3" borderId="31" xfId="0" applyFont="1" applyFill="1" applyBorder="1" applyAlignment="1">
      <alignment horizontal="left" vertical="center" wrapText="1"/>
    </xf>
    <xf numFmtId="0" fontId="41" fillId="3" borderId="31" xfId="0" applyFont="1" applyFill="1" applyBorder="1" applyAlignment="1">
      <alignment horizontal="left" vertical="center"/>
    </xf>
    <xf numFmtId="4" fontId="41" fillId="3" borderId="31" xfId="0" applyNumberFormat="1" applyFont="1" applyFill="1" applyBorder="1" applyAlignment="1">
      <alignment horizontal="right" vertical="center"/>
    </xf>
    <xf numFmtId="165" fontId="41" fillId="3" borderId="31" xfId="0" applyNumberFormat="1" applyFont="1" applyFill="1" applyBorder="1" applyAlignment="1">
      <alignment horizontal="right" vertical="center"/>
    </xf>
    <xf numFmtId="3" fontId="41" fillId="3" borderId="31" xfId="0" applyNumberFormat="1" applyFont="1" applyFill="1" applyBorder="1" applyAlignment="1">
      <alignment horizontal="right" vertical="center"/>
    </xf>
    <xf numFmtId="3" fontId="41" fillId="0" borderId="31" xfId="0" applyNumberFormat="1" applyFont="1" applyBorder="1" applyAlignment="1">
      <alignment horizontal="right" vertical="center"/>
    </xf>
    <xf numFmtId="3" fontId="53" fillId="0" borderId="31" xfId="0" applyNumberFormat="1" applyFont="1" applyFill="1" applyBorder="1" applyAlignment="1">
      <alignment horizontal="right" vertical="center" wrapText="1"/>
    </xf>
    <xf numFmtId="3" fontId="53" fillId="0" borderId="31" xfId="0" applyNumberFormat="1" applyFont="1" applyBorder="1" applyAlignment="1">
      <alignment horizontal="center" vertical="center" wrapText="1"/>
    </xf>
    <xf numFmtId="0" fontId="41" fillId="0" borderId="31" xfId="0" applyFont="1" applyBorder="1" applyAlignment="1">
      <alignment horizontal="center" vertical="center"/>
    </xf>
    <xf numFmtId="0" fontId="41" fillId="0" borderId="260" xfId="0" applyFont="1" applyBorder="1" applyAlignment="1">
      <alignment horizontal="center" vertical="center"/>
    </xf>
    <xf numFmtId="0" fontId="6" fillId="0" borderId="0" xfId="0" applyFont="1" applyBorder="1" applyAlignment="1">
      <alignment horizontal="justify" vertical="center"/>
    </xf>
    <xf numFmtId="4" fontId="6" fillId="0" borderId="0" xfId="0" applyNumberFormat="1" applyFont="1" applyBorder="1" applyAlignment="1">
      <alignment horizontal="right" vertical="center"/>
    </xf>
    <xf numFmtId="0" fontId="6" fillId="0" borderId="0" xfId="0" applyFont="1" applyBorder="1" applyAlignment="1">
      <alignment horizontal="left" vertical="center" wrapText="1"/>
    </xf>
    <xf numFmtId="0" fontId="6" fillId="0" borderId="0" xfId="0" applyFont="1" applyBorder="1" applyAlignment="1">
      <alignment horizontal="center" vertical="center"/>
    </xf>
    <xf numFmtId="4" fontId="6" fillId="0" borderId="0" xfId="0" applyNumberFormat="1" applyFont="1" applyFill="1" applyBorder="1" applyAlignment="1">
      <alignment horizontal="right" vertical="center"/>
    </xf>
    <xf numFmtId="165" fontId="6" fillId="0" borderId="0" xfId="0" applyNumberFormat="1" applyFont="1" applyBorder="1" applyAlignment="1">
      <alignment horizontal="left" vertical="center"/>
    </xf>
    <xf numFmtId="3" fontId="6" fillId="0" borderId="0" xfId="0" applyNumberFormat="1" applyFont="1" applyBorder="1" applyAlignment="1">
      <alignment horizontal="right" vertical="center"/>
    </xf>
    <xf numFmtId="3" fontId="87" fillId="0" borderId="0" xfId="0" applyNumberFormat="1" applyFont="1" applyFill="1" applyBorder="1" applyAlignment="1">
      <alignment horizontal="right" vertical="center" wrapText="1"/>
    </xf>
    <xf numFmtId="3" fontId="87" fillId="0" borderId="0" xfId="0" applyNumberFormat="1" applyFont="1" applyBorder="1" applyAlignment="1">
      <alignment horizontal="center" vertical="center" wrapText="1"/>
    </xf>
    <xf numFmtId="0" fontId="6" fillId="0" borderId="259" xfId="0" applyFont="1" applyBorder="1" applyAlignment="1">
      <alignment horizontal="center" vertical="center"/>
    </xf>
    <xf numFmtId="0" fontId="88" fillId="2" borderId="254" xfId="0" applyFont="1" applyFill="1" applyBorder="1" applyAlignment="1">
      <alignment horizontal="center" vertical="center" wrapText="1"/>
    </xf>
    <xf numFmtId="3" fontId="88" fillId="2" borderId="255" xfId="0" applyNumberFormat="1" applyFont="1" applyFill="1" applyBorder="1" applyAlignment="1">
      <alignment horizontal="center" vertical="center" wrapText="1"/>
    </xf>
    <xf numFmtId="3" fontId="88" fillId="2" borderId="254" xfId="0" applyNumberFormat="1" applyFont="1" applyFill="1" applyBorder="1" applyAlignment="1">
      <alignment horizontal="center" vertical="center" wrapText="1"/>
    </xf>
    <xf numFmtId="3" fontId="88" fillId="2" borderId="256" xfId="0" applyNumberFormat="1" applyFont="1" applyFill="1" applyBorder="1" applyAlignment="1">
      <alignment horizontal="center" vertical="center" wrapText="1"/>
    </xf>
    <xf numFmtId="3" fontId="88" fillId="2" borderId="254" xfId="0" applyNumberFormat="1" applyFont="1" applyFill="1" applyBorder="1" applyAlignment="1">
      <alignment horizontal="center" vertical="center" wrapText="1"/>
    </xf>
    <xf numFmtId="3" fontId="9" fillId="3" borderId="98" xfId="0" applyNumberFormat="1" applyFont="1" applyFill="1" applyBorder="1" applyAlignment="1">
      <alignment horizontal="justify" vertical="top" wrapText="1"/>
    </xf>
    <xf numFmtId="3" fontId="9" fillId="3" borderId="99" xfId="0" applyNumberFormat="1" applyFont="1" applyFill="1" applyBorder="1" applyAlignment="1">
      <alignment horizontal="justify" vertical="top" wrapText="1"/>
    </xf>
    <xf numFmtId="3" fontId="9" fillId="3" borderId="3" xfId="0" applyNumberFormat="1" applyFont="1" applyFill="1" applyBorder="1" applyAlignment="1">
      <alignment horizontal="center" vertical="center" wrapText="1"/>
    </xf>
    <xf numFmtId="3" fontId="9" fillId="0" borderId="3"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49" fontId="9" fillId="0" borderId="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0" fontId="9" fillId="3" borderId="31" xfId="0" applyFont="1" applyFill="1" applyBorder="1" applyAlignment="1">
      <alignment vertical="center" wrapText="1"/>
    </xf>
    <xf numFmtId="0" fontId="4" fillId="3" borderId="31" xfId="0" applyFont="1" applyFill="1" applyBorder="1" applyAlignment="1">
      <alignment vertical="center"/>
    </xf>
    <xf numFmtId="3" fontId="11" fillId="3" borderId="31" xfId="0" applyNumberFormat="1" applyFont="1" applyFill="1" applyBorder="1" applyAlignment="1">
      <alignment horizontal="right" vertical="center" wrapText="1"/>
    </xf>
    <xf numFmtId="3" fontId="11" fillId="0" borderId="31" xfId="0" applyNumberFormat="1" applyFont="1" applyBorder="1" applyAlignment="1">
      <alignment horizontal="right" vertical="center"/>
    </xf>
    <xf numFmtId="0" fontId="11" fillId="0" borderId="260" xfId="0" applyFont="1" applyBorder="1" applyAlignment="1">
      <alignment horizontal="center" vertical="center"/>
    </xf>
    <xf numFmtId="0" fontId="21" fillId="12" borderId="53" xfId="0" applyFont="1" applyFill="1" applyBorder="1" applyAlignment="1">
      <alignment horizontal="left" vertical="center"/>
    </xf>
    <xf numFmtId="4" fontId="27" fillId="12" borderId="31" xfId="0" applyNumberFormat="1" applyFont="1" applyFill="1" applyBorder="1" applyAlignment="1">
      <alignment horizontal="center" vertical="center"/>
    </xf>
    <xf numFmtId="165" fontId="11" fillId="3" borderId="31" xfId="0" applyNumberFormat="1" applyFont="1" applyFill="1" applyBorder="1" applyAlignment="1">
      <alignment horizontal="left" vertical="center"/>
    </xf>
    <xf numFmtId="0" fontId="6" fillId="0" borderId="0" xfId="0" applyFont="1" applyBorder="1"/>
    <xf numFmtId="0" fontId="6" fillId="0" borderId="259" xfId="0" applyFont="1" applyBorder="1"/>
    <xf numFmtId="3" fontId="9" fillId="0" borderId="271" xfId="0" applyNumberFormat="1" applyFont="1" applyBorder="1" applyAlignment="1">
      <alignment horizontal="justify" vertical="top" wrapText="1"/>
    </xf>
    <xf numFmtId="3" fontId="9" fillId="0" borderId="272" xfId="0" applyNumberFormat="1" applyFont="1" applyBorder="1" applyAlignment="1">
      <alignment horizontal="justify" vertical="top" wrapText="1"/>
    </xf>
    <xf numFmtId="3" fontId="9" fillId="0" borderId="273" xfId="0" applyNumberFormat="1" applyFont="1" applyBorder="1" applyAlignment="1">
      <alignment horizontal="center" vertical="center" wrapText="1"/>
    </xf>
    <xf numFmtId="3" fontId="9" fillId="3" borderId="273" xfId="0" applyNumberFormat="1" applyFont="1" applyFill="1" applyBorder="1" applyAlignment="1">
      <alignment horizontal="center" vertical="center" wrapText="1"/>
    </xf>
    <xf numFmtId="3" fontId="9" fillId="0" borderId="273" xfId="0" applyNumberFormat="1" applyFont="1" applyFill="1" applyBorder="1" applyAlignment="1">
      <alignment horizontal="center" vertical="center" wrapText="1"/>
    </xf>
    <xf numFmtId="4" fontId="5" fillId="0" borderId="273" xfId="0" applyNumberFormat="1" applyFont="1" applyFill="1" applyBorder="1" applyAlignment="1">
      <alignment horizontal="center" vertical="center" wrapText="1"/>
    </xf>
    <xf numFmtId="49" fontId="9" fillId="0" borderId="273" xfId="0" applyNumberFormat="1" applyFont="1" applyBorder="1" applyAlignment="1">
      <alignment horizontal="left" vertical="center" wrapText="1"/>
    </xf>
    <xf numFmtId="49" fontId="9" fillId="0" borderId="274" xfId="0" applyNumberFormat="1" applyFont="1" applyBorder="1" applyAlignment="1">
      <alignment horizontal="left" vertical="center" wrapText="1"/>
    </xf>
    <xf numFmtId="0" fontId="5" fillId="2" borderId="255" xfId="0" applyFont="1" applyFill="1" applyBorder="1" applyAlignment="1">
      <alignment horizontal="center" vertical="center" wrapText="1"/>
    </xf>
    <xf numFmtId="3" fontId="5" fillId="2" borderId="255" xfId="0" applyNumberFormat="1" applyFont="1" applyFill="1" applyBorder="1" applyAlignment="1">
      <alignment horizontal="center" vertical="center" wrapText="1"/>
    </xf>
    <xf numFmtId="3" fontId="5" fillId="2" borderId="255" xfId="0" applyNumberFormat="1" applyFont="1" applyFill="1" applyBorder="1" applyAlignment="1">
      <alignment horizontal="center" vertical="center" textRotation="90" wrapText="1"/>
    </xf>
    <xf numFmtId="0" fontId="4" fillId="3" borderId="101" xfId="0" applyFont="1" applyFill="1" applyBorder="1" applyAlignment="1">
      <alignment vertical="top" wrapText="1"/>
    </xf>
    <xf numFmtId="3" fontId="12" fillId="0" borderId="31" xfId="0" applyNumberFormat="1" applyFont="1" applyFill="1" applyBorder="1" applyAlignment="1">
      <alignment horizontal="left" vertical="center" wrapText="1"/>
    </xf>
    <xf numFmtId="0" fontId="4" fillId="3" borderId="116" xfId="0" applyFont="1" applyFill="1" applyBorder="1" applyAlignment="1">
      <alignment vertical="top" wrapText="1"/>
    </xf>
    <xf numFmtId="4" fontId="11" fillId="3" borderId="111" xfId="0" applyNumberFormat="1" applyFont="1" applyFill="1" applyBorder="1" applyAlignment="1">
      <alignment horizontal="center" vertical="center" wrapText="1"/>
    </xf>
    <xf numFmtId="0" fontId="4" fillId="3" borderId="47" xfId="0" applyFont="1" applyFill="1" applyBorder="1" applyAlignment="1">
      <alignment vertical="top" wrapText="1"/>
    </xf>
    <xf numFmtId="4" fontId="11" fillId="3" borderId="46" xfId="0" applyNumberFormat="1" applyFont="1" applyFill="1" applyBorder="1" applyAlignment="1">
      <alignment horizontal="center" vertical="center" wrapText="1"/>
    </xf>
    <xf numFmtId="0" fontId="5" fillId="3" borderId="53" xfId="0" applyFont="1" applyFill="1" applyBorder="1" applyAlignment="1">
      <alignment horizontal="left" vertical="top" wrapText="1"/>
    </xf>
    <xf numFmtId="4" fontId="5" fillId="3" borderId="31" xfId="0" applyNumberFormat="1" applyFont="1" applyFill="1" applyBorder="1" applyAlignment="1">
      <alignment horizontal="center" vertical="center" wrapText="1"/>
    </xf>
    <xf numFmtId="0" fontId="41" fillId="3" borderId="31" xfId="0" applyNumberFormat="1" applyFont="1" applyFill="1" applyBorder="1" applyAlignment="1">
      <alignment horizontal="left" vertical="center"/>
    </xf>
    <xf numFmtId="3" fontId="53" fillId="0" borderId="31" xfId="0" applyNumberFormat="1" applyFont="1" applyFill="1" applyBorder="1" applyAlignment="1">
      <alignment horizontal="left" vertical="center" wrapText="1"/>
    </xf>
    <xf numFmtId="3" fontId="53" fillId="0" borderId="260" xfId="0" applyNumberFormat="1" applyFont="1" applyFill="1" applyBorder="1" applyAlignment="1">
      <alignment horizontal="left" vertical="center" wrapText="1"/>
    </xf>
    <xf numFmtId="0" fontId="6" fillId="0" borderId="0" xfId="0" applyFont="1" applyFill="1" applyBorder="1" applyAlignment="1">
      <alignment horizontal="left" vertical="top" wrapText="1"/>
    </xf>
    <xf numFmtId="4" fontId="6" fillId="0" borderId="0" xfId="0" applyNumberFormat="1" applyFont="1" applyFill="1" applyBorder="1" applyAlignment="1">
      <alignment horizontal="left" vertical="center" wrapText="1"/>
    </xf>
    <xf numFmtId="0" fontId="6" fillId="0" borderId="0" xfId="0" applyNumberFormat="1" applyFont="1" applyBorder="1" applyAlignment="1">
      <alignment horizontal="left" vertical="center"/>
    </xf>
    <xf numFmtId="3" fontId="87" fillId="0" borderId="0" xfId="0" applyNumberFormat="1" applyFont="1" applyFill="1" applyBorder="1" applyAlignment="1">
      <alignment horizontal="left" vertical="center" wrapText="1"/>
    </xf>
    <xf numFmtId="3" fontId="87" fillId="0" borderId="0" xfId="0" applyNumberFormat="1" applyFont="1" applyBorder="1" applyAlignment="1">
      <alignment horizontal="left" vertical="center" wrapText="1"/>
    </xf>
    <xf numFmtId="3" fontId="87" fillId="0" borderId="259" xfId="0" applyNumberFormat="1" applyFont="1" applyFill="1" applyBorder="1" applyAlignment="1">
      <alignment horizontal="left" vertical="center" wrapText="1"/>
    </xf>
    <xf numFmtId="0" fontId="5" fillId="2" borderId="260" xfId="0" applyFont="1" applyFill="1" applyBorder="1" applyAlignment="1">
      <alignment horizontal="center" vertical="center" wrapText="1"/>
    </xf>
    <xf numFmtId="3" fontId="9" fillId="0" borderId="3" xfId="0" applyNumberFormat="1" applyFont="1" applyBorder="1" applyAlignment="1">
      <alignment horizontal="center" vertical="center" wrapText="1"/>
    </xf>
    <xf numFmtId="4" fontId="5" fillId="0" borderId="31" xfId="0" applyNumberFormat="1" applyFont="1" applyFill="1" applyBorder="1" applyAlignment="1">
      <alignment horizontal="center" vertical="center" wrapText="1"/>
    </xf>
    <xf numFmtId="49" fontId="9" fillId="0" borderId="260" xfId="0" applyNumberFormat="1" applyFont="1" applyBorder="1" applyAlignment="1">
      <alignment horizontal="left" vertical="center" wrapText="1"/>
    </xf>
    <xf numFmtId="0" fontId="4" fillId="3" borderId="101" xfId="0" applyFont="1" applyFill="1" applyBorder="1" applyAlignment="1">
      <alignment vertical="center" wrapText="1"/>
    </xf>
    <xf numFmtId="165" fontId="11" fillId="3" borderId="65" xfId="0" applyNumberFormat="1" applyFont="1" applyFill="1" applyBorder="1" applyAlignment="1">
      <alignment horizontal="center" vertical="center" wrapText="1"/>
    </xf>
    <xf numFmtId="0" fontId="11" fillId="3" borderId="31" xfId="0" applyFont="1" applyFill="1" applyBorder="1"/>
    <xf numFmtId="0" fontId="4" fillId="3" borderId="116" xfId="0" applyFont="1" applyFill="1" applyBorder="1" applyAlignment="1">
      <alignment vertical="center" wrapText="1"/>
    </xf>
    <xf numFmtId="165" fontId="11" fillId="3" borderId="111" xfId="0" applyNumberFormat="1" applyFont="1" applyFill="1" applyBorder="1" applyAlignment="1">
      <alignment horizontal="center" vertical="center" wrapText="1"/>
    </xf>
    <xf numFmtId="0" fontId="4" fillId="3" borderId="47" xfId="0" applyFont="1" applyFill="1" applyBorder="1" applyAlignment="1">
      <alignment vertical="center" wrapText="1"/>
    </xf>
    <xf numFmtId="165" fontId="11" fillId="3" borderId="46" xfId="0" applyNumberFormat="1" applyFont="1" applyFill="1" applyBorder="1" applyAlignment="1">
      <alignment horizontal="center" vertical="center" wrapText="1"/>
    </xf>
    <xf numFmtId="0" fontId="11" fillId="3" borderId="31" xfId="0" applyFont="1" applyFill="1" applyBorder="1" applyAlignment="1"/>
    <xf numFmtId="0" fontId="4" fillId="3" borderId="101" xfId="0" applyFont="1" applyFill="1" applyBorder="1" applyAlignment="1">
      <alignment horizontal="left" vertical="top" wrapText="1"/>
    </xf>
    <xf numFmtId="165" fontId="11" fillId="0" borderId="65" xfId="0" applyNumberFormat="1" applyFont="1" applyBorder="1" applyAlignment="1">
      <alignment horizontal="center" vertical="center" wrapText="1"/>
    </xf>
    <xf numFmtId="0" fontId="4" fillId="3" borderId="116" xfId="0" applyFont="1" applyFill="1" applyBorder="1" applyAlignment="1">
      <alignment horizontal="left" vertical="top" wrapText="1"/>
    </xf>
    <xf numFmtId="165" fontId="11" fillId="0" borderId="111" xfId="0" applyNumberFormat="1" applyFont="1" applyBorder="1" applyAlignment="1">
      <alignment horizontal="center" vertical="center" wrapText="1"/>
    </xf>
    <xf numFmtId="0" fontId="4" fillId="3" borderId="47" xfId="0" applyFont="1" applyFill="1" applyBorder="1" applyAlignment="1">
      <alignment horizontal="left" vertical="top" wrapText="1"/>
    </xf>
    <xf numFmtId="165" fontId="11" fillId="0" borderId="46" xfId="0" applyNumberFormat="1" applyFont="1" applyBorder="1" applyAlignment="1">
      <alignment horizontal="center" vertical="center" wrapText="1"/>
    </xf>
    <xf numFmtId="0" fontId="4" fillId="3" borderId="31" xfId="0" applyFont="1" applyFill="1" applyBorder="1" applyAlignment="1">
      <alignment vertical="top" wrapText="1"/>
    </xf>
    <xf numFmtId="0" fontId="4" fillId="3" borderId="53" xfId="0" applyFont="1" applyFill="1" applyBorder="1" applyAlignment="1">
      <alignment horizontal="left" vertical="top" wrapText="1"/>
    </xf>
    <xf numFmtId="165" fontId="11" fillId="0" borderId="46" xfId="0" applyNumberFormat="1" applyFont="1" applyBorder="1" applyAlignment="1">
      <alignment horizontal="center" vertical="center" wrapText="1"/>
    </xf>
    <xf numFmtId="0" fontId="3" fillId="3" borderId="276" xfId="0" applyFont="1" applyFill="1" applyBorder="1" applyAlignment="1">
      <alignment horizontal="left" wrapText="1"/>
    </xf>
    <xf numFmtId="165" fontId="3" fillId="3" borderId="277" xfId="0" applyNumberFormat="1" applyFont="1" applyFill="1" applyBorder="1" applyAlignment="1">
      <alignment horizontal="center" vertical="center"/>
    </xf>
    <xf numFmtId="0" fontId="6" fillId="0" borderId="277" xfId="0" applyFont="1" applyBorder="1" applyAlignment="1"/>
    <xf numFmtId="0" fontId="6" fillId="0" borderId="277" xfId="0" applyFont="1" applyBorder="1" applyAlignment="1">
      <alignment horizontal="left" vertical="center"/>
    </xf>
    <xf numFmtId="4" fontId="6" fillId="0" borderId="277" xfId="0" applyNumberFormat="1" applyFont="1" applyBorder="1" applyAlignment="1"/>
    <xf numFmtId="165" fontId="6" fillId="0" borderId="277" xfId="0" applyNumberFormat="1" applyFont="1" applyBorder="1" applyAlignment="1">
      <alignment vertical="center"/>
    </xf>
    <xf numFmtId="0" fontId="6" fillId="0" borderId="277" xfId="0" applyFont="1" applyBorder="1"/>
    <xf numFmtId="3" fontId="87" fillId="0" borderId="277" xfId="0" applyNumberFormat="1" applyFont="1" applyBorder="1" applyAlignment="1">
      <alignment horizontal="center" vertical="center" wrapText="1"/>
    </xf>
    <xf numFmtId="0" fontId="6" fillId="0" borderId="278" xfId="0" applyFont="1" applyBorder="1"/>
    <xf numFmtId="0" fontId="6" fillId="0" borderId="0" xfId="0" applyFont="1" applyBorder="1" applyAlignment="1">
      <alignment wrapText="1"/>
    </xf>
    <xf numFmtId="0" fontId="6" fillId="0" borderId="0" xfId="0" applyFont="1" applyBorder="1" applyAlignment="1"/>
    <xf numFmtId="165" fontId="6" fillId="0" borderId="0" xfId="0" applyNumberFormat="1" applyFont="1" applyBorder="1" applyAlignment="1">
      <alignment vertical="center"/>
    </xf>
    <xf numFmtId="0" fontId="9" fillId="3" borderId="31" xfId="0" applyFont="1" applyFill="1" applyBorder="1" applyAlignment="1">
      <alignment horizontal="left" vertical="top" wrapText="1"/>
    </xf>
    <xf numFmtId="0" fontId="9" fillId="3" borderId="101" xfId="0" applyFont="1" applyFill="1" applyBorder="1" applyAlignment="1">
      <alignment horizontal="left" vertical="center" wrapText="1"/>
    </xf>
    <xf numFmtId="0" fontId="11" fillId="3" borderId="31" xfId="0" applyFont="1" applyFill="1" applyBorder="1" applyAlignment="1">
      <alignment horizontal="left" vertical="top"/>
    </xf>
    <xf numFmtId="0" fontId="9" fillId="3" borderId="116" xfId="0" applyFont="1" applyFill="1" applyBorder="1" applyAlignment="1">
      <alignment horizontal="left" vertical="center" wrapText="1"/>
    </xf>
    <xf numFmtId="0" fontId="11" fillId="3" borderId="31" xfId="0" applyFont="1" applyFill="1" applyBorder="1" applyAlignment="1">
      <alignment horizontal="center" vertical="center"/>
    </xf>
    <xf numFmtId="3" fontId="11" fillId="3" borderId="31" xfId="0" applyNumberFormat="1" applyFont="1" applyFill="1" applyBorder="1" applyAlignment="1">
      <alignment horizontal="left" vertical="top"/>
    </xf>
    <xf numFmtId="0" fontId="11" fillId="3" borderId="31" xfId="0" applyFont="1" applyFill="1" applyBorder="1" applyAlignment="1">
      <alignment wrapText="1"/>
    </xf>
    <xf numFmtId="0" fontId="9" fillId="3" borderId="47" xfId="0" applyFont="1" applyFill="1" applyBorder="1" applyAlignment="1">
      <alignment horizontal="left" vertical="center" wrapText="1"/>
    </xf>
    <xf numFmtId="0" fontId="9" fillId="3" borderId="31" xfId="0" applyFont="1" applyFill="1" applyBorder="1" applyAlignment="1">
      <alignment horizontal="left" vertical="center"/>
    </xf>
    <xf numFmtId="0" fontId="9" fillId="3" borderId="31" xfId="0" applyFont="1" applyFill="1" applyBorder="1" applyAlignment="1">
      <alignment horizontal="left" vertical="center" wrapText="1"/>
    </xf>
    <xf numFmtId="4" fontId="11" fillId="0" borderId="31" xfId="0" applyNumberFormat="1" applyFont="1" applyBorder="1" applyAlignment="1">
      <alignment horizontal="right" vertical="center"/>
    </xf>
    <xf numFmtId="4" fontId="12" fillId="0" borderId="31" xfId="0" applyNumberFormat="1" applyFont="1" applyFill="1" applyBorder="1" applyAlignment="1">
      <alignment horizontal="center" vertical="center" wrapText="1"/>
    </xf>
    <xf numFmtId="165" fontId="11" fillId="3" borderId="31" xfId="0" applyNumberFormat="1" applyFont="1" applyFill="1" applyBorder="1" applyAlignment="1">
      <alignment horizontal="center" vertical="center"/>
    </xf>
    <xf numFmtId="4" fontId="11" fillId="3" borderId="31" xfId="0" applyNumberFormat="1" applyFont="1" applyFill="1" applyBorder="1" applyAlignment="1"/>
    <xf numFmtId="4" fontId="11" fillId="0" borderId="31" xfId="0" applyNumberFormat="1" applyFont="1" applyBorder="1"/>
    <xf numFmtId="4" fontId="86" fillId="3" borderId="31" xfId="0" applyNumberFormat="1" applyFont="1" applyFill="1" applyBorder="1" applyAlignment="1">
      <alignment horizontal="right" vertical="center" wrapText="1"/>
    </xf>
    <xf numFmtId="4" fontId="12" fillId="3" borderId="31" xfId="0" applyNumberFormat="1" applyFont="1" applyFill="1" applyBorder="1" applyAlignment="1">
      <alignment horizontal="center" vertical="center"/>
    </xf>
    <xf numFmtId="0" fontId="21" fillId="3" borderId="53" xfId="0" applyFont="1" applyFill="1" applyBorder="1" applyAlignment="1">
      <alignment horizontal="left" vertical="top" wrapText="1"/>
    </xf>
    <xf numFmtId="4" fontId="21" fillId="3" borderId="31" xfId="0" applyNumberFormat="1" applyFont="1" applyFill="1" applyBorder="1" applyAlignment="1">
      <alignment horizontal="center" vertical="center" wrapText="1"/>
    </xf>
    <xf numFmtId="0" fontId="41" fillId="0" borderId="31" xfId="0" applyFont="1" applyBorder="1" applyAlignment="1">
      <alignment horizontal="left" vertical="center" wrapText="1"/>
    </xf>
    <xf numFmtId="0" fontId="41" fillId="0" borderId="31" xfId="0" applyFont="1" applyBorder="1" applyAlignment="1">
      <alignment horizontal="left" vertical="center"/>
    </xf>
    <xf numFmtId="165" fontId="41" fillId="0" borderId="31" xfId="0" applyNumberFormat="1" applyFont="1" applyBorder="1" applyAlignment="1">
      <alignment horizontal="left" vertical="center"/>
    </xf>
    <xf numFmtId="3" fontId="89" fillId="3" borderId="31" xfId="0" applyNumberFormat="1" applyFont="1" applyFill="1" applyBorder="1" applyAlignment="1">
      <alignment horizontal="right" vertical="center" wrapText="1"/>
    </xf>
    <xf numFmtId="3" fontId="53" fillId="3" borderId="31" xfId="0" applyNumberFormat="1" applyFont="1" applyFill="1" applyBorder="1" applyAlignment="1">
      <alignment horizontal="center" vertical="center" wrapText="1"/>
    </xf>
    <xf numFmtId="3" fontId="53" fillId="3" borderId="260" xfId="0" applyNumberFormat="1" applyFont="1" applyFill="1" applyBorder="1" applyAlignment="1">
      <alignment horizontal="center" vertical="center" wrapText="1"/>
    </xf>
    <xf numFmtId="0" fontId="41" fillId="0" borderId="31" xfId="0" applyFont="1" applyBorder="1"/>
    <xf numFmtId="0" fontId="41" fillId="0" borderId="260" xfId="0" applyFont="1" applyBorder="1"/>
    <xf numFmtId="4" fontId="9" fillId="0" borderId="31" xfId="0" applyNumberFormat="1" applyFont="1" applyFill="1" applyBorder="1" applyAlignment="1">
      <alignment horizontal="right" vertical="center" wrapText="1"/>
    </xf>
    <xf numFmtId="3" fontId="5" fillId="2" borderId="279" xfId="0" applyNumberFormat="1" applyFont="1" applyFill="1" applyBorder="1" applyAlignment="1">
      <alignment horizontal="center" vertical="center" wrapText="1"/>
    </xf>
    <xf numFmtId="3" fontId="5" fillId="2" borderId="280" xfId="0" applyNumberFormat="1" applyFont="1" applyFill="1" applyBorder="1" applyAlignment="1">
      <alignment horizontal="center" vertical="center" wrapText="1"/>
    </xf>
    <xf numFmtId="3" fontId="5" fillId="2" borderId="281" xfId="0" applyNumberFormat="1" applyFont="1" applyFill="1" applyBorder="1" applyAlignment="1">
      <alignment horizontal="center" vertical="center" wrapText="1"/>
    </xf>
    <xf numFmtId="3" fontId="5" fillId="2" borderId="86" xfId="0" applyNumberFormat="1" applyFont="1" applyFill="1" applyBorder="1" applyAlignment="1">
      <alignment horizontal="center" vertical="center" wrapText="1"/>
    </xf>
    <xf numFmtId="0" fontId="9" fillId="3" borderId="282" xfId="0" applyFont="1" applyFill="1" applyBorder="1" applyAlignment="1">
      <alignment horizontal="justify" vertical="top" wrapText="1"/>
    </xf>
    <xf numFmtId="4" fontId="9" fillId="3" borderId="283" xfId="0" applyNumberFormat="1" applyFont="1" applyFill="1" applyBorder="1" applyAlignment="1">
      <alignment horizontal="center" vertical="center"/>
    </xf>
    <xf numFmtId="0" fontId="9" fillId="3" borderId="284" xfId="0" applyFont="1" applyFill="1" applyBorder="1" applyAlignment="1">
      <alignment horizontal="justify" vertical="center"/>
    </xf>
    <xf numFmtId="0" fontId="9" fillId="3" borderId="283" xfId="0" applyFont="1" applyFill="1" applyBorder="1" applyAlignment="1">
      <alignment horizontal="center" vertical="center"/>
    </xf>
    <xf numFmtId="4" fontId="9" fillId="3" borderId="283" xfId="0" applyNumberFormat="1" applyFont="1" applyFill="1" applyBorder="1" applyAlignment="1">
      <alignment horizontal="right" vertical="center"/>
    </xf>
    <xf numFmtId="0" fontId="9" fillId="3" borderId="283" xfId="0" applyFont="1" applyFill="1" applyBorder="1" applyAlignment="1">
      <alignment horizontal="center" vertical="center" wrapText="1"/>
    </xf>
    <xf numFmtId="0" fontId="9" fillId="3" borderId="283" xfId="0" applyFont="1" applyFill="1" applyBorder="1" applyAlignment="1">
      <alignment vertical="center"/>
    </xf>
    <xf numFmtId="0" fontId="9" fillId="3" borderId="0" xfId="0" applyFont="1" applyFill="1" applyBorder="1" applyAlignment="1">
      <alignment vertical="center"/>
    </xf>
    <xf numFmtId="0" fontId="9" fillId="3" borderId="285" xfId="0" applyFont="1" applyFill="1" applyBorder="1" applyAlignment="1">
      <alignment vertical="center"/>
    </xf>
    <xf numFmtId="0" fontId="51" fillId="3" borderId="53" xfId="0" applyFont="1" applyFill="1" applyBorder="1" applyAlignment="1">
      <alignment horizontal="center" vertical="top" wrapText="1"/>
    </xf>
    <xf numFmtId="4" fontId="5" fillId="3" borderId="31" xfId="0" applyNumberFormat="1" applyFont="1" applyFill="1" applyBorder="1" applyAlignment="1">
      <alignment horizontal="center" vertical="center"/>
    </xf>
    <xf numFmtId="0" fontId="53" fillId="3" borderId="31" xfId="0" applyFont="1" applyFill="1" applyBorder="1" applyAlignment="1">
      <alignment horizontal="justify" vertical="center"/>
    </xf>
    <xf numFmtId="0" fontId="53" fillId="3" borderId="31" xfId="0" applyFont="1" applyFill="1" applyBorder="1" applyAlignment="1">
      <alignment horizontal="center" vertical="center"/>
    </xf>
    <xf numFmtId="4" fontId="53" fillId="3" borderId="31" xfId="0" applyNumberFormat="1" applyFont="1" applyFill="1" applyBorder="1" applyAlignment="1">
      <alignment horizontal="right" vertical="center"/>
    </xf>
    <xf numFmtId="0" fontId="53" fillId="3" borderId="31" xfId="0" applyFont="1" applyFill="1" applyBorder="1" applyAlignment="1">
      <alignment horizontal="justify" vertical="center" wrapText="1"/>
    </xf>
    <xf numFmtId="0" fontId="53" fillId="3" borderId="31" xfId="0" applyFont="1" applyFill="1" applyBorder="1" applyAlignment="1">
      <alignment vertical="center"/>
    </xf>
    <xf numFmtId="0" fontId="53" fillId="3" borderId="260" xfId="0" applyFont="1" applyFill="1" applyBorder="1" applyAlignment="1">
      <alignment vertical="center"/>
    </xf>
    <xf numFmtId="0" fontId="88" fillId="3" borderId="276" xfId="0" applyFont="1" applyFill="1" applyBorder="1" applyAlignment="1">
      <alignment horizontal="center" vertical="top" wrapText="1"/>
    </xf>
    <xf numFmtId="4" fontId="13" fillId="3" borderId="286" xfId="0" applyNumberFormat="1" applyFont="1" applyFill="1" applyBorder="1" applyAlignment="1">
      <alignment horizontal="center" vertical="center"/>
    </xf>
    <xf numFmtId="0" fontId="0" fillId="0" borderId="1" xfId="0" applyBorder="1"/>
    <xf numFmtId="0" fontId="0" fillId="0" borderId="287" xfId="0" applyBorder="1"/>
    <xf numFmtId="0" fontId="7" fillId="0" borderId="288" xfId="0" applyFont="1" applyBorder="1" applyAlignment="1">
      <alignment horizontal="left"/>
    </xf>
    <xf numFmtId="0" fontId="7" fillId="0" borderId="280" xfId="0" applyFont="1" applyBorder="1" applyAlignment="1">
      <alignment horizontal="left"/>
    </xf>
    <xf numFmtId="0" fontId="20" fillId="2" borderId="254" xfId="0" applyFont="1" applyFill="1" applyBorder="1" applyAlignment="1">
      <alignment horizontal="center" vertical="center" wrapText="1"/>
    </xf>
    <xf numFmtId="3" fontId="20" fillId="2" borderId="255" xfId="0" applyNumberFormat="1" applyFont="1" applyFill="1" applyBorder="1" applyAlignment="1">
      <alignment horizontal="center" vertical="center" wrapText="1"/>
    </xf>
    <xf numFmtId="3" fontId="20" fillId="2" borderId="254" xfId="0" applyNumberFormat="1" applyFont="1" applyFill="1" applyBorder="1" applyAlignment="1">
      <alignment horizontal="center" vertical="center" wrapText="1"/>
    </xf>
    <xf numFmtId="3" fontId="20" fillId="2" borderId="256" xfId="0" applyNumberFormat="1" applyFont="1" applyFill="1" applyBorder="1" applyAlignment="1">
      <alignment horizontal="center" vertical="center" wrapText="1"/>
    </xf>
    <xf numFmtId="3" fontId="20" fillId="2" borderId="254" xfId="0" applyNumberFormat="1" applyFont="1" applyFill="1" applyBorder="1" applyAlignment="1">
      <alignment horizontal="center" vertical="center" wrapText="1"/>
    </xf>
    <xf numFmtId="4" fontId="5" fillId="0" borderId="82" xfId="0" applyNumberFormat="1" applyFont="1" applyFill="1" applyBorder="1" applyAlignment="1">
      <alignment horizontal="right" vertical="center" wrapText="1"/>
    </xf>
    <xf numFmtId="3" fontId="5" fillId="2" borderId="254" xfId="0" applyNumberFormat="1" applyFont="1" applyFill="1" applyBorder="1" applyAlignment="1">
      <alignment horizontal="center" vertical="center" textRotation="90" wrapText="1"/>
    </xf>
    <xf numFmtId="0" fontId="4" fillId="0" borderId="81" xfId="0" applyFont="1" applyFill="1" applyBorder="1" applyAlignment="1">
      <alignment horizontal="left" vertical="top" wrapText="1"/>
    </xf>
    <xf numFmtId="4" fontId="38" fillId="0" borderId="82" xfId="0" applyNumberFormat="1" applyFont="1" applyFill="1" applyBorder="1" applyAlignment="1">
      <alignment horizontal="center" vertical="center" wrapText="1"/>
    </xf>
    <xf numFmtId="0" fontId="38" fillId="0" borderId="31" xfId="0" applyFont="1" applyBorder="1" applyAlignment="1">
      <alignment horizontal="left" vertical="center" wrapText="1"/>
    </xf>
    <xf numFmtId="0" fontId="38" fillId="0" borderId="31" xfId="0" applyFont="1" applyBorder="1" applyAlignment="1">
      <alignment horizontal="left" vertical="center"/>
    </xf>
    <xf numFmtId="165" fontId="38" fillId="0" borderId="31" xfId="0" applyNumberFormat="1" applyFont="1" applyBorder="1" applyAlignment="1">
      <alignment horizontal="left" vertical="center"/>
    </xf>
    <xf numFmtId="3" fontId="82" fillId="0" borderId="3" xfId="0" applyNumberFormat="1" applyFont="1" applyFill="1" applyBorder="1" applyAlignment="1">
      <alignment horizontal="left" vertical="center" wrapText="1"/>
    </xf>
    <xf numFmtId="3" fontId="82" fillId="0" borderId="3" xfId="0" applyNumberFormat="1" applyFont="1" applyBorder="1" applyAlignment="1">
      <alignment horizontal="center" vertical="center" wrapText="1"/>
    </xf>
    <xf numFmtId="49" fontId="82" fillId="0" borderId="3" xfId="0" applyNumberFormat="1" applyFont="1" applyFill="1" applyBorder="1" applyAlignment="1">
      <alignment horizontal="left" vertical="center" wrapText="1"/>
    </xf>
    <xf numFmtId="3" fontId="25" fillId="0" borderId="4" xfId="0" applyNumberFormat="1" applyFont="1" applyFill="1" applyBorder="1" applyAlignment="1">
      <alignment horizontal="center" vertical="center" wrapText="1"/>
    </xf>
    <xf numFmtId="4" fontId="38" fillId="0" borderId="19" xfId="0" applyNumberFormat="1" applyFont="1" applyFill="1" applyBorder="1" applyAlignment="1">
      <alignment horizontal="center" vertical="center" wrapText="1"/>
    </xf>
    <xf numFmtId="0" fontId="38" fillId="0" borderId="65" xfId="0" applyFont="1" applyBorder="1" applyAlignment="1">
      <alignment horizontal="left" vertical="center" wrapText="1"/>
    </xf>
    <xf numFmtId="0" fontId="38" fillId="0" borderId="65" xfId="0" applyFont="1" applyBorder="1" applyAlignment="1">
      <alignment horizontal="left" vertical="center"/>
    </xf>
    <xf numFmtId="165" fontId="38" fillId="0" borderId="65" xfId="0" applyNumberFormat="1" applyFont="1" applyBorder="1" applyAlignment="1">
      <alignment horizontal="left" vertical="center"/>
    </xf>
    <xf numFmtId="3" fontId="82" fillId="0" borderId="82" xfId="0" applyNumberFormat="1" applyFont="1" applyFill="1" applyBorder="1" applyAlignment="1">
      <alignment horizontal="left" vertical="center" wrapText="1"/>
    </xf>
    <xf numFmtId="3" fontId="82" fillId="0" borderId="82" xfId="0" applyNumberFormat="1" applyFont="1" applyBorder="1" applyAlignment="1">
      <alignment horizontal="center" vertical="center" wrapText="1"/>
    </xf>
    <xf numFmtId="3" fontId="82" fillId="0" borderId="19" xfId="0" applyNumberFormat="1" applyFont="1" applyFill="1" applyBorder="1" applyAlignment="1">
      <alignment horizontal="left" vertical="center" wrapText="1"/>
    </xf>
    <xf numFmtId="49" fontId="82" fillId="0" borderId="19" xfId="0" applyNumberFormat="1" applyFont="1" applyFill="1" applyBorder="1" applyAlignment="1">
      <alignment horizontal="left" vertical="center" wrapText="1"/>
    </xf>
    <xf numFmtId="3" fontId="25" fillId="0" borderId="289" xfId="0" applyNumberFormat="1" applyFont="1" applyFill="1" applyBorder="1" applyAlignment="1">
      <alignment horizontal="center" vertical="center" wrapText="1"/>
    </xf>
    <xf numFmtId="0" fontId="4" fillId="0" borderId="31" xfId="0" applyFont="1" applyFill="1" applyBorder="1" applyAlignment="1">
      <alignment horizontal="left" vertical="top" wrapText="1"/>
    </xf>
    <xf numFmtId="4" fontId="38" fillId="0" borderId="31" xfId="0" applyNumberFormat="1" applyFont="1" applyFill="1" applyBorder="1" applyAlignment="1">
      <alignment horizontal="center" vertical="center" wrapText="1"/>
    </xf>
    <xf numFmtId="3" fontId="90" fillId="0" borderId="31" xfId="0" applyNumberFormat="1" applyFont="1" applyFill="1" applyBorder="1" applyAlignment="1">
      <alignment horizontal="left" vertical="center" wrapText="1"/>
    </xf>
    <xf numFmtId="3" fontId="19" fillId="0" borderId="31" xfId="0" applyNumberFormat="1" applyFont="1" applyFill="1" applyBorder="1" applyAlignment="1">
      <alignment horizontal="left" vertical="center" wrapText="1"/>
    </xf>
    <xf numFmtId="3" fontId="82" fillId="0" borderId="31" xfId="0" applyNumberFormat="1" applyFont="1" applyBorder="1" applyAlignment="1">
      <alignment horizontal="center" vertical="center" wrapText="1"/>
    </xf>
    <xf numFmtId="3" fontId="82" fillId="0" borderId="31" xfId="0" applyNumberFormat="1" applyFont="1" applyFill="1" applyBorder="1" applyAlignment="1">
      <alignment horizontal="left" vertical="center" wrapText="1"/>
    </xf>
    <xf numFmtId="49" fontId="82" fillId="0" borderId="31" xfId="0" applyNumberFormat="1" applyFont="1" applyFill="1" applyBorder="1" applyAlignment="1">
      <alignment horizontal="left" vertical="center" wrapText="1"/>
    </xf>
    <xf numFmtId="3" fontId="25" fillId="0" borderId="260" xfId="0" applyNumberFormat="1" applyFont="1" applyFill="1" applyBorder="1" applyAlignment="1">
      <alignment horizontal="center" vertical="center" wrapText="1"/>
    </xf>
    <xf numFmtId="0" fontId="27" fillId="3" borderId="53" xfId="0" applyFont="1" applyFill="1" applyBorder="1" applyAlignment="1">
      <alignment horizontal="left" vertical="top" wrapText="1"/>
    </xf>
    <xf numFmtId="0" fontId="38" fillId="0" borderId="0" xfId="0" applyFont="1" applyFill="1" applyBorder="1" applyAlignment="1">
      <alignment horizontal="center" vertical="top" wrapText="1"/>
    </xf>
    <xf numFmtId="4" fontId="21" fillId="0" borderId="0" xfId="0" applyNumberFormat="1" applyFont="1" applyFill="1" applyBorder="1" applyAlignment="1">
      <alignment horizontal="right" vertical="center" wrapText="1"/>
    </xf>
    <xf numFmtId="0" fontId="38" fillId="0" borderId="0" xfId="0" applyFont="1" applyBorder="1" applyAlignment="1">
      <alignment vertical="center" wrapText="1"/>
    </xf>
    <xf numFmtId="0" fontId="38" fillId="0" borderId="0" xfId="0" applyFont="1" applyBorder="1" applyAlignment="1">
      <alignment horizontal="center" vertical="center"/>
    </xf>
    <xf numFmtId="165" fontId="38" fillId="0" borderId="0" xfId="0" applyNumberFormat="1" applyFont="1" applyBorder="1" applyAlignment="1">
      <alignment vertical="center"/>
    </xf>
    <xf numFmtId="3" fontId="82" fillId="0" borderId="0" xfId="0" applyNumberFormat="1" applyFont="1" applyFill="1" applyBorder="1" applyAlignment="1">
      <alignment horizontal="right" vertical="center" wrapText="1"/>
    </xf>
    <xf numFmtId="3" fontId="25" fillId="0" borderId="0" xfId="0" applyNumberFormat="1" applyFont="1" applyFill="1" applyBorder="1" applyAlignment="1">
      <alignment horizontal="right" vertical="center" wrapText="1"/>
    </xf>
    <xf numFmtId="3" fontId="25" fillId="0" borderId="0" xfId="0" applyNumberFormat="1" applyFont="1" applyBorder="1" applyAlignment="1">
      <alignment horizontal="center" vertical="center" wrapText="1"/>
    </xf>
    <xf numFmtId="3" fontId="25" fillId="0" borderId="0" xfId="0" applyNumberFormat="1" applyFont="1" applyFill="1" applyBorder="1" applyAlignment="1">
      <alignment horizontal="center" vertical="center" wrapText="1"/>
    </xf>
    <xf numFmtId="3" fontId="25" fillId="0" borderId="259" xfId="0" applyNumberFormat="1" applyFont="1" applyFill="1" applyBorder="1" applyAlignment="1">
      <alignment horizontal="center" vertical="center" wrapText="1"/>
    </xf>
    <xf numFmtId="4" fontId="38" fillId="0" borderId="0" xfId="0" applyNumberFormat="1" applyFont="1" applyFill="1" applyBorder="1" applyAlignment="1">
      <alignment horizontal="center" vertical="center" wrapText="1"/>
    </xf>
    <xf numFmtId="3" fontId="20" fillId="2" borderId="254" xfId="0" applyNumberFormat="1" applyFont="1" applyFill="1" applyBorder="1" applyAlignment="1">
      <alignment horizontal="center" vertical="center" textRotation="90" wrapText="1"/>
    </xf>
    <xf numFmtId="0" fontId="4" fillId="3" borderId="81" xfId="0" applyFont="1" applyFill="1" applyBorder="1" applyAlignment="1">
      <alignment horizontal="left" vertical="top" wrapText="1"/>
    </xf>
    <xf numFmtId="3" fontId="12" fillId="0" borderId="3" xfId="0" applyNumberFormat="1" applyFont="1" applyBorder="1" applyAlignment="1">
      <alignment horizontal="center" vertical="center" wrapText="1"/>
    </xf>
    <xf numFmtId="3" fontId="12" fillId="0" borderId="4" xfId="0" applyNumberFormat="1" applyFont="1" applyFill="1" applyBorder="1" applyAlignment="1">
      <alignment horizontal="center" vertical="center" wrapText="1"/>
    </xf>
    <xf numFmtId="0" fontId="4" fillId="3" borderId="21" xfId="0" applyFont="1" applyFill="1" applyBorder="1" applyAlignment="1">
      <alignment horizontal="left" vertical="top" wrapText="1"/>
    </xf>
    <xf numFmtId="0" fontId="11" fillId="0" borderId="65" xfId="0" applyFont="1" applyBorder="1" applyAlignment="1">
      <alignment vertical="center" wrapText="1"/>
    </xf>
    <xf numFmtId="0" fontId="11" fillId="0" borderId="65" xfId="0" applyFont="1" applyBorder="1" applyAlignment="1">
      <alignment horizontal="center" vertical="center"/>
    </xf>
    <xf numFmtId="3" fontId="12" fillId="0" borderId="82" xfId="0" applyNumberFormat="1" applyFont="1" applyFill="1" applyBorder="1" applyAlignment="1">
      <alignment horizontal="center" vertical="center" wrapText="1"/>
    </xf>
    <xf numFmtId="3" fontId="12" fillId="0" borderId="82" xfId="0" applyNumberFormat="1" applyFont="1" applyBorder="1" applyAlignment="1">
      <alignment horizontal="center" vertical="center" wrapText="1"/>
    </xf>
    <xf numFmtId="3" fontId="12" fillId="0" borderId="289" xfId="0" applyNumberFormat="1" applyFont="1" applyFill="1" applyBorder="1" applyAlignment="1">
      <alignment horizontal="center" vertical="center" wrapText="1"/>
    </xf>
    <xf numFmtId="3" fontId="86" fillId="0" borderId="31" xfId="0" applyNumberFormat="1" applyFont="1" applyFill="1" applyBorder="1" applyAlignment="1">
      <alignment horizontal="right" vertical="center" wrapText="1"/>
    </xf>
    <xf numFmtId="0" fontId="3" fillId="3" borderId="31" xfId="0" applyFont="1" applyFill="1" applyBorder="1" applyAlignment="1">
      <alignment horizontal="left" vertical="top" wrapText="1"/>
    </xf>
    <xf numFmtId="4" fontId="39" fillId="3" borderId="31" xfId="0" applyNumberFormat="1" applyFont="1" applyFill="1" applyBorder="1" applyAlignment="1">
      <alignment horizontal="center" vertical="center" wrapText="1"/>
    </xf>
    <xf numFmtId="0" fontId="38" fillId="0" borderId="31" xfId="0" applyFont="1" applyBorder="1" applyAlignment="1">
      <alignment vertical="center" wrapText="1"/>
    </xf>
    <xf numFmtId="0" fontId="38" fillId="0" borderId="31" xfId="0" applyFont="1" applyBorder="1" applyAlignment="1">
      <alignment horizontal="center" vertical="center"/>
    </xf>
    <xf numFmtId="165" fontId="38" fillId="0" borderId="31" xfId="0" applyNumberFormat="1" applyFont="1" applyBorder="1" applyAlignment="1">
      <alignment vertical="center"/>
    </xf>
    <xf numFmtId="3" fontId="82" fillId="0" borderId="31" xfId="0" applyNumberFormat="1" applyFont="1" applyFill="1" applyBorder="1" applyAlignment="1">
      <alignment horizontal="right" vertical="center" wrapText="1"/>
    </xf>
    <xf numFmtId="3" fontId="82" fillId="0" borderId="31" xfId="0" applyNumberFormat="1" applyFont="1" applyFill="1" applyBorder="1" applyAlignment="1">
      <alignment horizontal="center" vertical="center" wrapText="1"/>
    </xf>
    <xf numFmtId="0" fontId="3" fillId="3" borderId="0" xfId="0" applyFont="1" applyFill="1" applyBorder="1" applyAlignment="1">
      <alignment horizontal="left" vertical="top" wrapText="1"/>
    </xf>
    <xf numFmtId="4" fontId="39" fillId="3" borderId="0" xfId="0" applyNumberFormat="1" applyFont="1" applyFill="1" applyBorder="1" applyAlignment="1">
      <alignment horizontal="center" vertical="center" wrapText="1"/>
    </xf>
    <xf numFmtId="3" fontId="82" fillId="0" borderId="0" xfId="0" applyNumberFormat="1" applyFont="1" applyBorder="1" applyAlignment="1">
      <alignment horizontal="center" vertical="center" wrapText="1"/>
    </xf>
    <xf numFmtId="3" fontId="82" fillId="0" borderId="0" xfId="0" applyNumberFormat="1" applyFont="1" applyFill="1" applyBorder="1" applyAlignment="1">
      <alignment horizontal="center" vertical="center" wrapText="1"/>
    </xf>
    <xf numFmtId="0" fontId="15" fillId="0" borderId="0" xfId="0" applyFont="1" applyBorder="1" applyAlignment="1">
      <alignment horizontal="center"/>
    </xf>
    <xf numFmtId="0" fontId="8" fillId="0" borderId="0" xfId="0" applyFont="1" applyBorder="1"/>
    <xf numFmtId="0" fontId="8" fillId="0" borderId="259" xfId="0" applyFont="1" applyBorder="1"/>
    <xf numFmtId="3" fontId="9" fillId="0" borderId="31" xfId="0" applyNumberFormat="1" applyFont="1" applyBorder="1" applyAlignment="1">
      <alignment horizontal="center" vertical="center" wrapText="1"/>
    </xf>
    <xf numFmtId="4" fontId="9" fillId="0" borderId="3" xfId="0" applyNumberFormat="1" applyFont="1" applyFill="1" applyBorder="1" applyAlignment="1">
      <alignment horizontal="right" vertical="center" wrapText="1"/>
    </xf>
    <xf numFmtId="0" fontId="4" fillId="0" borderId="101" xfId="0" applyFont="1" applyFill="1" applyBorder="1" applyAlignment="1">
      <alignment horizontal="center" vertical="top" wrapText="1"/>
    </xf>
    <xf numFmtId="4" fontId="54" fillId="3" borderId="65" xfId="0" applyNumberFormat="1" applyFont="1" applyFill="1" applyBorder="1" applyAlignment="1">
      <alignment horizontal="center" vertical="center" wrapText="1"/>
    </xf>
    <xf numFmtId="3" fontId="54" fillId="3" borderId="31" xfId="0" applyNumberFormat="1" applyFont="1" applyFill="1" applyBorder="1" applyAlignment="1">
      <alignment horizontal="left" vertical="center" wrapText="1"/>
    </xf>
    <xf numFmtId="4" fontId="54" fillId="3" borderId="31" xfId="0" applyNumberFormat="1" applyFont="1" applyFill="1" applyBorder="1" applyAlignment="1">
      <alignment horizontal="right" vertical="center" wrapText="1"/>
    </xf>
    <xf numFmtId="3" fontId="49" fillId="3" borderId="31" xfId="0" applyNumberFormat="1" applyFont="1" applyFill="1" applyBorder="1" applyAlignment="1">
      <alignment horizontal="center" vertical="center" wrapText="1"/>
    </xf>
    <xf numFmtId="0" fontId="49" fillId="3" borderId="31" xfId="0" applyFont="1" applyFill="1" applyBorder="1" applyAlignment="1">
      <alignment horizontal="center" vertical="center" wrapText="1"/>
    </xf>
    <xf numFmtId="49" fontId="49" fillId="3" borderId="31" xfId="0" applyNumberFormat="1" applyFont="1" applyFill="1" applyBorder="1" applyAlignment="1">
      <alignment horizontal="center" vertical="center" wrapText="1"/>
    </xf>
    <xf numFmtId="3" fontId="49" fillId="3" borderId="260" xfId="0" applyNumberFormat="1" applyFont="1" applyFill="1" applyBorder="1" applyAlignment="1">
      <alignment horizontal="center" vertical="center" wrapText="1"/>
    </xf>
    <xf numFmtId="0" fontId="4" fillId="0" borderId="116" xfId="0" applyFont="1" applyFill="1" applyBorder="1" applyAlignment="1">
      <alignment horizontal="center" vertical="top" wrapText="1"/>
    </xf>
    <xf numFmtId="4" fontId="54" fillId="3" borderId="111" xfId="0" applyNumberFormat="1" applyFont="1" applyFill="1" applyBorder="1" applyAlignment="1">
      <alignment horizontal="center" vertical="center" wrapText="1"/>
    </xf>
    <xf numFmtId="0" fontId="45" fillId="3" borderId="31" xfId="0" applyFont="1" applyFill="1" applyBorder="1" applyAlignment="1">
      <alignment horizontal="left" vertical="center"/>
    </xf>
    <xf numFmtId="3" fontId="54" fillId="0" borderId="31" xfId="0" applyNumberFormat="1" applyFont="1" applyFill="1" applyBorder="1" applyAlignment="1">
      <alignment horizontal="center" vertical="center" wrapText="1"/>
    </xf>
    <xf numFmtId="3" fontId="54" fillId="0" borderId="31" xfId="0" applyNumberFormat="1" applyFont="1" applyBorder="1" applyAlignment="1">
      <alignment horizontal="center" vertical="center" wrapText="1"/>
    </xf>
    <xf numFmtId="3" fontId="54" fillId="0" borderId="260" xfId="0" applyNumberFormat="1" applyFont="1" applyFill="1" applyBorder="1" applyAlignment="1">
      <alignment horizontal="center" vertical="center" wrapText="1"/>
    </xf>
    <xf numFmtId="0" fontId="45" fillId="3" borderId="31" xfId="0" applyFont="1" applyFill="1" applyBorder="1" applyAlignment="1">
      <alignment horizontal="left" vertical="center" wrapText="1"/>
    </xf>
    <xf numFmtId="3" fontId="91" fillId="0" borderId="31" xfId="0" applyNumberFormat="1" applyFont="1" applyFill="1" applyBorder="1" applyAlignment="1">
      <alignment horizontal="right" vertical="center" wrapText="1"/>
    </xf>
    <xf numFmtId="3" fontId="54" fillId="0" borderId="31" xfId="0" applyNumberFormat="1" applyFont="1" applyFill="1" applyBorder="1" applyAlignment="1">
      <alignment horizontal="right" vertical="center" wrapText="1"/>
    </xf>
    <xf numFmtId="0" fontId="45" fillId="3" borderId="31" xfId="0" applyFont="1" applyFill="1" applyBorder="1" applyAlignment="1">
      <alignment wrapText="1"/>
    </xf>
    <xf numFmtId="0" fontId="4" fillId="0" borderId="47" xfId="0" applyFont="1" applyFill="1" applyBorder="1" applyAlignment="1">
      <alignment horizontal="center" vertical="top" wrapText="1"/>
    </xf>
    <xf numFmtId="4" fontId="54" fillId="3" borderId="46" xfId="0" applyNumberFormat="1" applyFont="1" applyFill="1" applyBorder="1" applyAlignment="1">
      <alignment horizontal="center" vertical="center" wrapText="1"/>
    </xf>
    <xf numFmtId="0" fontId="4" fillId="0" borderId="31" xfId="0" applyFont="1" applyFill="1" applyBorder="1" applyAlignment="1">
      <alignment horizontal="center" vertical="top" wrapText="1"/>
    </xf>
    <xf numFmtId="0" fontId="38" fillId="3" borderId="31" xfId="0" applyFont="1" applyFill="1" applyBorder="1" applyAlignment="1">
      <alignment horizontal="left"/>
    </xf>
    <xf numFmtId="3" fontId="82" fillId="3" borderId="31" xfId="0" applyNumberFormat="1" applyFont="1" applyFill="1" applyBorder="1" applyAlignment="1">
      <alignment horizontal="left" vertical="center" wrapText="1"/>
    </xf>
    <xf numFmtId="4" fontId="82" fillId="3" borderId="31" xfId="0" applyNumberFormat="1" applyFont="1" applyFill="1" applyBorder="1" applyAlignment="1">
      <alignment horizontal="right" vertical="center" wrapText="1"/>
    </xf>
    <xf numFmtId="3" fontId="82" fillId="3" borderId="31" xfId="0" applyNumberFormat="1" applyFont="1" applyFill="1" applyBorder="1" applyAlignment="1">
      <alignment horizontal="center" vertical="center" wrapText="1"/>
    </xf>
    <xf numFmtId="3" fontId="82" fillId="0" borderId="260" xfId="0" applyNumberFormat="1" applyFont="1" applyFill="1" applyBorder="1" applyAlignment="1">
      <alignment horizontal="center" vertical="center" wrapText="1"/>
    </xf>
    <xf numFmtId="1" fontId="82" fillId="0" borderId="260" xfId="0" applyNumberFormat="1" applyFont="1" applyFill="1" applyBorder="1" applyAlignment="1">
      <alignment horizontal="center" vertical="center" wrapText="1"/>
    </xf>
    <xf numFmtId="0" fontId="38" fillId="3" borderId="31" xfId="0" applyFont="1" applyFill="1" applyBorder="1" applyAlignment="1">
      <alignment horizontal="left" vertical="center" wrapText="1"/>
    </xf>
    <xf numFmtId="0" fontId="38" fillId="3" borderId="31" xfId="0" applyFont="1" applyFill="1" applyBorder="1" applyAlignment="1">
      <alignment horizontal="left" vertical="center"/>
    </xf>
    <xf numFmtId="4" fontId="38" fillId="0" borderId="31" xfId="0" applyNumberFormat="1" applyFont="1" applyFill="1" applyBorder="1" applyAlignment="1">
      <alignment horizontal="center" vertical="center" wrapText="1"/>
    </xf>
    <xf numFmtId="0" fontId="38" fillId="3" borderId="31" xfId="0" applyFont="1" applyFill="1" applyBorder="1"/>
    <xf numFmtId="4" fontId="82" fillId="0" borderId="31" xfId="0" applyNumberFormat="1" applyFont="1" applyFill="1" applyBorder="1" applyAlignment="1">
      <alignment horizontal="right" vertical="center" wrapText="1"/>
    </xf>
    <xf numFmtId="4" fontId="3" fillId="3" borderId="31" xfId="0" applyNumberFormat="1" applyFont="1" applyFill="1" applyBorder="1" applyAlignment="1">
      <alignment horizontal="center" vertical="center" wrapText="1"/>
    </xf>
    <xf numFmtId="4" fontId="5" fillId="0" borderId="3" xfId="0" applyNumberFormat="1" applyFont="1" applyFill="1" applyBorder="1" applyAlignment="1">
      <alignment horizontal="right" vertical="center" wrapText="1"/>
    </xf>
    <xf numFmtId="0" fontId="0" fillId="0" borderId="259" xfId="0" applyFont="1" applyBorder="1"/>
    <xf numFmtId="0" fontId="15" fillId="0" borderId="259" xfId="0" applyFont="1" applyBorder="1" applyAlignment="1">
      <alignment horizontal="center"/>
    </xf>
    <xf numFmtId="4" fontId="12" fillId="0" borderId="31" xfId="0" applyNumberFormat="1" applyFont="1" applyFill="1" applyBorder="1" applyAlignment="1">
      <alignment horizontal="left" vertical="center" wrapText="1"/>
    </xf>
    <xf numFmtId="3" fontId="56" fillId="0" borderId="31" xfId="0" applyNumberFormat="1" applyFont="1" applyFill="1" applyBorder="1" applyAlignment="1">
      <alignment horizontal="center" vertical="center" wrapText="1"/>
    </xf>
    <xf numFmtId="3" fontId="11" fillId="0" borderId="31" xfId="0" applyNumberFormat="1" applyFont="1" applyFill="1" applyBorder="1" applyAlignment="1">
      <alignment horizontal="right" vertical="center" wrapText="1"/>
    </xf>
    <xf numFmtId="3" fontId="11" fillId="0" borderId="31" xfId="0" applyNumberFormat="1" applyFont="1" applyBorder="1" applyAlignment="1">
      <alignment horizontal="center" vertical="center" wrapText="1"/>
    </xf>
    <xf numFmtId="3" fontId="11" fillId="0" borderId="31" xfId="0" applyNumberFormat="1" applyFont="1" applyFill="1" applyBorder="1" applyAlignment="1">
      <alignment horizontal="center" vertical="center" wrapText="1"/>
    </xf>
    <xf numFmtId="4" fontId="12" fillId="0" borderId="31" xfId="0" applyNumberFormat="1" applyFont="1" applyFill="1" applyBorder="1" applyAlignment="1">
      <alignment horizontal="center" vertical="center" wrapText="1"/>
    </xf>
    <xf numFmtId="0" fontId="9" fillId="0" borderId="101" xfId="0" applyFont="1" applyBorder="1" applyAlignment="1">
      <alignment horizontal="left" vertical="center"/>
    </xf>
    <xf numFmtId="4" fontId="12" fillId="0" borderId="65" xfId="0" applyNumberFormat="1" applyFont="1" applyFill="1" applyBorder="1" applyAlignment="1">
      <alignment horizontal="center" vertical="center" wrapText="1"/>
    </xf>
    <xf numFmtId="0" fontId="9" fillId="0" borderId="47" xfId="0" applyFont="1" applyBorder="1" applyAlignment="1">
      <alignment horizontal="left" vertical="center"/>
    </xf>
    <xf numFmtId="4" fontId="12" fillId="0" borderId="46" xfId="0" applyNumberFormat="1" applyFont="1" applyFill="1" applyBorder="1" applyAlignment="1">
      <alignment horizontal="center" vertical="center" wrapText="1"/>
    </xf>
    <xf numFmtId="3" fontId="12" fillId="0" borderId="31" xfId="0" applyNumberFormat="1" applyFont="1" applyBorder="1" applyAlignment="1">
      <alignment horizontal="left"/>
    </xf>
    <xf numFmtId="3" fontId="11" fillId="0" borderId="31" xfId="0" applyNumberFormat="1" applyFont="1" applyBorder="1" applyAlignment="1">
      <alignment horizontal="left"/>
    </xf>
    <xf numFmtId="3" fontId="11" fillId="0" borderId="31" xfId="0" applyNumberFormat="1" applyFont="1" applyBorder="1" applyAlignment="1">
      <alignment horizontal="right"/>
    </xf>
    <xf numFmtId="4" fontId="12" fillId="3" borderId="31" xfId="0" applyNumberFormat="1" applyFont="1" applyFill="1" applyBorder="1" applyAlignment="1">
      <alignment horizontal="left" vertical="center" wrapText="1"/>
    </xf>
    <xf numFmtId="0" fontId="19" fillId="3" borderId="53" xfId="0" applyFont="1" applyFill="1" applyBorder="1" applyAlignment="1">
      <alignment horizontal="left"/>
    </xf>
    <xf numFmtId="4" fontId="19" fillId="3" borderId="31" xfId="0" applyNumberFormat="1" applyFont="1" applyFill="1" applyBorder="1" applyAlignment="1">
      <alignment horizontal="center" vertical="center" wrapText="1"/>
    </xf>
    <xf numFmtId="3" fontId="82" fillId="0" borderId="31" xfId="0" applyNumberFormat="1" applyFont="1" applyBorder="1" applyAlignment="1">
      <alignment horizontal="left"/>
    </xf>
    <xf numFmtId="3" fontId="0" fillId="0" borderId="31" xfId="0" applyNumberFormat="1" applyFont="1" applyBorder="1" applyAlignment="1">
      <alignment horizontal="left"/>
    </xf>
    <xf numFmtId="0" fontId="0" fillId="0" borderId="31" xfId="0" applyFont="1" applyBorder="1" applyAlignment="1">
      <alignment horizontal="left"/>
    </xf>
    <xf numFmtId="0" fontId="0" fillId="0" borderId="260" xfId="0" applyFont="1" applyBorder="1" applyAlignment="1">
      <alignment horizontal="left"/>
    </xf>
    <xf numFmtId="0" fontId="82" fillId="0" borderId="0" xfId="0" applyFont="1" applyBorder="1" applyAlignment="1">
      <alignment horizontal="center"/>
    </xf>
    <xf numFmtId="4" fontId="82" fillId="0" borderId="0" xfId="0" applyNumberFormat="1" applyFont="1" applyFill="1" applyBorder="1" applyAlignment="1">
      <alignment horizontal="center" vertical="center" wrapText="1"/>
    </xf>
    <xf numFmtId="3" fontId="82" fillId="0" borderId="0" xfId="0" applyNumberFormat="1" applyFont="1" applyFill="1" applyBorder="1" applyAlignment="1">
      <alignment horizontal="left" vertical="center" wrapText="1"/>
    </xf>
    <xf numFmtId="3" fontId="82" fillId="0" borderId="0" xfId="0" applyNumberFormat="1" applyFont="1" applyBorder="1" applyAlignment="1">
      <alignment horizontal="left"/>
    </xf>
    <xf numFmtId="4" fontId="25" fillId="0" borderId="0" xfId="0" applyNumberFormat="1" applyFont="1" applyFill="1" applyBorder="1" applyAlignment="1">
      <alignment horizontal="right" vertical="center" wrapText="1"/>
    </xf>
    <xf numFmtId="3" fontId="0" fillId="0" borderId="0" xfId="0" applyNumberFormat="1" applyFont="1" applyBorder="1" applyAlignment="1">
      <alignment horizontal="left"/>
    </xf>
    <xf numFmtId="0" fontId="0" fillId="0" borderId="0" xfId="0" applyFont="1" applyBorder="1" applyAlignment="1">
      <alignment horizontal="left"/>
    </xf>
    <xf numFmtId="0" fontId="0" fillId="0" borderId="0" xfId="0" applyFont="1" applyBorder="1" applyAlignment="1">
      <alignment horizontal="center" vertical="center"/>
    </xf>
    <xf numFmtId="0" fontId="0" fillId="0" borderId="259" xfId="0" applyFont="1" applyBorder="1" applyAlignment="1">
      <alignment horizontal="left"/>
    </xf>
    <xf numFmtId="4" fontId="21" fillId="0" borderId="0" xfId="0" applyNumberFormat="1" applyFont="1" applyBorder="1" applyAlignment="1">
      <alignment horizontal="center"/>
    </xf>
    <xf numFmtId="0" fontId="4" fillId="0" borderId="31" xfId="0" applyFont="1" applyFill="1" applyBorder="1" applyAlignment="1">
      <alignment horizontal="left" vertical="center" wrapText="1"/>
    </xf>
    <xf numFmtId="0" fontId="39" fillId="3" borderId="53" xfId="0" applyFont="1" applyFill="1" applyBorder="1" applyAlignment="1">
      <alignment horizontal="left"/>
    </xf>
    <xf numFmtId="4" fontId="27" fillId="3" borderId="31" xfId="0" applyNumberFormat="1" applyFont="1" applyFill="1" applyBorder="1" applyAlignment="1">
      <alignment horizontal="center" vertical="center"/>
    </xf>
    <xf numFmtId="0" fontId="27" fillId="0" borderId="31" xfId="0" applyFont="1" applyBorder="1" applyAlignment="1">
      <alignment horizontal="left"/>
    </xf>
    <xf numFmtId="0" fontId="27" fillId="0" borderId="31" xfId="0" applyFont="1" applyBorder="1" applyAlignment="1">
      <alignment horizontal="center"/>
    </xf>
    <xf numFmtId="0" fontId="11" fillId="0" borderId="260" xfId="0" applyFont="1" applyBorder="1"/>
    <xf numFmtId="0" fontId="39" fillId="3" borderId="276" xfId="0" applyFont="1" applyFill="1" applyBorder="1" applyAlignment="1">
      <alignment horizontal="center"/>
    </xf>
    <xf numFmtId="4" fontId="39" fillId="0" borderId="277" xfId="0" applyNumberFormat="1" applyFont="1" applyBorder="1" applyAlignment="1">
      <alignment horizontal="center"/>
    </xf>
    <xf numFmtId="0" fontId="39" fillId="0" borderId="277" xfId="0" applyFont="1" applyBorder="1" applyAlignment="1">
      <alignment horizontal="center"/>
    </xf>
    <xf numFmtId="0" fontId="38" fillId="0" borderId="277" xfId="0" applyFont="1" applyBorder="1"/>
    <xf numFmtId="0" fontId="38" fillId="0" borderId="278" xfId="0" applyFont="1" applyBorder="1"/>
    <xf numFmtId="0" fontId="74" fillId="0" borderId="114" xfId="0" applyFont="1" applyBorder="1" applyAlignment="1">
      <alignment horizontal="left"/>
    </xf>
    <xf numFmtId="0" fontId="75" fillId="23" borderId="188" xfId="0" applyFont="1" applyFill="1" applyBorder="1" applyAlignment="1">
      <alignment horizontal="center" vertical="center" wrapText="1"/>
    </xf>
    <xf numFmtId="0" fontId="75" fillId="23" borderId="123" xfId="0" applyFont="1" applyFill="1" applyBorder="1" applyAlignment="1">
      <alignment horizontal="center" vertical="center" wrapText="1"/>
    </xf>
    <xf numFmtId="0" fontId="75" fillId="23" borderId="123" xfId="0" applyFont="1" applyFill="1" applyBorder="1" applyAlignment="1">
      <alignment horizontal="center" vertical="center"/>
    </xf>
    <xf numFmtId="0" fontId="75" fillId="23" borderId="189" xfId="0" applyFont="1" applyFill="1" applyBorder="1" applyAlignment="1">
      <alignment horizontal="center" vertical="center" wrapText="1"/>
    </xf>
    <xf numFmtId="0" fontId="75" fillId="23" borderId="31" xfId="0" applyFont="1" applyFill="1" applyBorder="1" applyAlignment="1">
      <alignment horizontal="center" vertical="center" wrapText="1"/>
    </xf>
    <xf numFmtId="0" fontId="75" fillId="23" borderId="31" xfId="0" applyFont="1" applyFill="1" applyBorder="1" applyAlignment="1">
      <alignment horizontal="center" vertical="center"/>
    </xf>
    <xf numFmtId="0" fontId="0" fillId="0" borderId="189" xfId="0" applyBorder="1" applyAlignment="1">
      <alignment horizontal="center" vertical="top" wrapText="1"/>
    </xf>
    <xf numFmtId="0" fontId="0" fillId="0" borderId="189" xfId="0" applyBorder="1" applyAlignment="1">
      <alignment horizontal="center" vertical="top" wrapText="1"/>
    </xf>
    <xf numFmtId="0" fontId="77" fillId="23" borderId="290" xfId="0" applyFont="1" applyFill="1" applyBorder="1" applyAlignment="1">
      <alignment horizontal="left" vertical="center"/>
    </xf>
    <xf numFmtId="0" fontId="77" fillId="23" borderId="177" xfId="0" applyFont="1" applyFill="1" applyBorder="1" applyAlignment="1">
      <alignment horizontal="left" vertical="center"/>
    </xf>
    <xf numFmtId="0" fontId="77" fillId="23" borderId="177" xfId="0" applyFont="1" applyFill="1" applyBorder="1" applyAlignment="1">
      <alignment vertical="center"/>
    </xf>
    <xf numFmtId="4" fontId="77" fillId="23" borderId="177" xfId="0" applyNumberFormat="1" applyFont="1" applyFill="1" applyBorder="1" applyAlignment="1">
      <alignment vertical="center"/>
    </xf>
    <xf numFmtId="0" fontId="75" fillId="23" borderId="125" xfId="0" applyFont="1" applyFill="1" applyBorder="1" applyAlignment="1">
      <alignment horizontal="center" vertical="center" wrapText="1"/>
    </xf>
    <xf numFmtId="0" fontId="75" fillId="23" borderId="125" xfId="0" applyFont="1" applyFill="1" applyBorder="1" applyAlignment="1">
      <alignment horizontal="center" vertical="center"/>
    </xf>
    <xf numFmtId="0" fontId="75" fillId="23" borderId="185" xfId="0" applyFont="1" applyFill="1" applyBorder="1" applyAlignment="1">
      <alignment horizontal="center" vertical="center" wrapText="1"/>
    </xf>
    <xf numFmtId="0" fontId="75" fillId="23" borderId="185" xfId="0" applyFont="1" applyFill="1" applyBorder="1" applyAlignment="1">
      <alignment horizontal="center" vertical="center"/>
    </xf>
    <xf numFmtId="0" fontId="0" fillId="0" borderId="141" xfId="0" applyBorder="1" applyAlignment="1">
      <alignment horizontal="justify" vertical="center" wrapText="1"/>
    </xf>
    <xf numFmtId="0" fontId="0" fillId="0" borderId="122" xfId="0" applyBorder="1" applyAlignment="1">
      <alignment horizontal="center" vertical="top" wrapText="1"/>
    </xf>
    <xf numFmtId="0" fontId="76" fillId="0" borderId="47" xfId="0" applyFont="1" applyFill="1" applyBorder="1" applyAlignment="1">
      <alignment horizontal="justify" vertical="center" wrapText="1"/>
    </xf>
    <xf numFmtId="4" fontId="0" fillId="0" borderId="124" xfId="0" applyNumberFormat="1" applyBorder="1" applyAlignment="1">
      <alignment horizontal="right" vertical="center"/>
    </xf>
    <xf numFmtId="0" fontId="0" fillId="0" borderId="182" xfId="0" applyBorder="1" applyAlignment="1">
      <alignment horizontal="justify" vertical="center" wrapText="1"/>
    </xf>
    <xf numFmtId="0" fontId="0" fillId="0" borderId="112" xfId="0" applyBorder="1" applyAlignment="1">
      <alignment horizontal="justify" vertical="center" wrapText="1"/>
    </xf>
    <xf numFmtId="0" fontId="76" fillId="0" borderId="184" xfId="0" applyFont="1" applyFill="1" applyBorder="1" applyAlignment="1">
      <alignment horizontal="left" vertical="center" wrapText="1"/>
    </xf>
    <xf numFmtId="0" fontId="76" fillId="0" borderId="184" xfId="0" applyFont="1" applyFill="1" applyBorder="1" applyAlignment="1">
      <alignment horizontal="left" vertical="top" wrapText="1"/>
    </xf>
    <xf numFmtId="0" fontId="57" fillId="0" borderId="100" xfId="0" applyFont="1" applyBorder="1" applyAlignment="1">
      <alignment horizontal="justify" vertical="center" wrapText="1"/>
    </xf>
    <xf numFmtId="0" fontId="92" fillId="0" borderId="53" xfId="0" applyFont="1" applyFill="1" applyBorder="1" applyAlignment="1">
      <alignment horizontal="justify" vertical="center"/>
    </xf>
    <xf numFmtId="0" fontId="57" fillId="0" borderId="112" xfId="0" applyFont="1" applyBorder="1" applyAlignment="1">
      <alignment horizontal="justify" vertical="center" wrapText="1"/>
    </xf>
    <xf numFmtId="0" fontId="92" fillId="0" borderId="184" xfId="0" applyFont="1" applyFill="1" applyBorder="1" applyAlignment="1">
      <alignment horizontal="left" vertical="top"/>
    </xf>
    <xf numFmtId="0" fontId="0" fillId="0" borderId="183" xfId="0" applyBorder="1" applyAlignment="1">
      <alignment horizontal="justify" vertical="center" wrapText="1"/>
    </xf>
    <xf numFmtId="0" fontId="57" fillId="0" borderId="102" xfId="0" applyFont="1" applyBorder="1" applyAlignment="1">
      <alignment horizontal="justify" vertical="center" wrapText="1"/>
    </xf>
    <xf numFmtId="0" fontId="25" fillId="0" borderId="184" xfId="0" applyFont="1" applyFill="1" applyBorder="1" applyAlignment="1">
      <alignment horizontal="left" vertical="top" wrapText="1"/>
    </xf>
    <xf numFmtId="4" fontId="0" fillId="0" borderId="190" xfId="0" applyNumberFormat="1" applyBorder="1" applyAlignment="1">
      <alignment horizontal="right" vertical="center"/>
    </xf>
    <xf numFmtId="0" fontId="78" fillId="23" borderId="186" xfId="0" applyFont="1" applyFill="1" applyBorder="1" applyAlignment="1">
      <alignment horizontal="left" vertical="center"/>
    </xf>
    <xf numFmtId="0" fontId="78" fillId="23" borderId="187" xfId="0" applyFont="1" applyFill="1" applyBorder="1" applyAlignment="1">
      <alignment horizontal="left" vertical="center"/>
    </xf>
    <xf numFmtId="0" fontId="78" fillId="23" borderId="186" xfId="0" applyFont="1" applyFill="1" applyBorder="1" applyAlignment="1">
      <alignment vertical="center"/>
    </xf>
    <xf numFmtId="4" fontId="78" fillId="23" borderId="187" xfId="0" applyNumberFormat="1" applyFont="1" applyFill="1" applyBorder="1" applyAlignment="1">
      <alignment vertical="center"/>
    </xf>
    <xf numFmtId="0" fontId="57" fillId="0" borderId="31" xfId="0" applyFont="1" applyBorder="1" applyAlignment="1">
      <alignment horizontal="justify" vertical="top" wrapText="1"/>
    </xf>
    <xf numFmtId="0" fontId="92" fillId="3" borderId="31" xfId="0" applyFont="1" applyFill="1" applyBorder="1" applyAlignment="1">
      <alignment horizontal="left" vertical="top" wrapText="1"/>
    </xf>
    <xf numFmtId="0" fontId="92" fillId="0" borderId="31" xfId="0" applyFont="1" applyFill="1" applyBorder="1" applyAlignment="1">
      <alignment horizontal="left" vertical="center" wrapText="1"/>
    </xf>
    <xf numFmtId="4" fontId="0" fillId="0" borderId="46" xfId="0" applyNumberFormat="1" applyBorder="1" applyAlignment="1">
      <alignment vertical="center"/>
    </xf>
    <xf numFmtId="0" fontId="0" fillId="0" borderId="31" xfId="0" applyBorder="1" applyAlignment="1">
      <alignment horizontal="center" vertical="center" wrapText="1"/>
    </xf>
    <xf numFmtId="0" fontId="78" fillId="23" borderId="140" xfId="0" applyFont="1" applyFill="1" applyBorder="1" applyAlignment="1">
      <alignment horizontal="left" vertical="center"/>
    </xf>
    <xf numFmtId="0" fontId="78" fillId="23" borderId="152" xfId="0" applyFont="1" applyFill="1" applyBorder="1" applyAlignment="1">
      <alignment horizontal="left" vertical="center"/>
    </xf>
    <xf numFmtId="0" fontId="78" fillId="23" borderId="152" xfId="0" applyFont="1" applyFill="1" applyBorder="1" applyAlignment="1">
      <alignment vertical="center"/>
    </xf>
    <xf numFmtId="4" fontId="78" fillId="23" borderId="152" xfId="0" applyNumberFormat="1" applyFont="1" applyFill="1" applyBorder="1" applyAlignment="1">
      <alignment vertical="center"/>
    </xf>
    <xf numFmtId="0" fontId="75" fillId="23" borderId="142" xfId="0" applyFont="1" applyFill="1" applyBorder="1" applyAlignment="1">
      <alignment horizontal="center" vertical="center" wrapText="1"/>
    </xf>
    <xf numFmtId="0" fontId="75" fillId="23" borderId="143" xfId="0" applyFont="1" applyFill="1" applyBorder="1" applyAlignment="1">
      <alignment horizontal="center" vertical="center" wrapText="1"/>
    </xf>
    <xf numFmtId="0" fontId="76" fillId="0" borderId="125" xfId="0" applyFont="1" applyFill="1" applyBorder="1" applyAlignment="1">
      <alignment horizontal="justify" vertical="center" wrapText="1"/>
    </xf>
    <xf numFmtId="0" fontId="76" fillId="0" borderId="125" xfId="0" applyFont="1" applyFill="1" applyBorder="1" applyAlignment="1">
      <alignment horizontal="left" vertical="top" wrapText="1"/>
    </xf>
    <xf numFmtId="4" fontId="0" fillId="0" borderId="117" xfId="0" applyNumberFormat="1" applyBorder="1" applyAlignment="1">
      <alignment vertical="center"/>
    </xf>
    <xf numFmtId="0" fontId="76" fillId="0" borderId="106" xfId="0" applyFont="1" applyFill="1" applyBorder="1" applyAlignment="1">
      <alignment horizontal="justify" vertical="center" wrapText="1"/>
    </xf>
    <xf numFmtId="0" fontId="76" fillId="0" borderId="125" xfId="0" applyFont="1" applyFill="1" applyBorder="1" applyAlignment="1">
      <alignment horizontal="justify" vertical="center" wrapText="1"/>
    </xf>
    <xf numFmtId="0" fontId="76" fillId="0" borderId="192" xfId="0" applyFont="1" applyFill="1" applyBorder="1" applyAlignment="1">
      <alignment horizontal="left" vertical="top" wrapText="1"/>
    </xf>
    <xf numFmtId="0" fontId="78" fillId="23" borderId="193" xfId="0" applyFont="1" applyFill="1" applyBorder="1" applyAlignment="1">
      <alignment horizontal="left" vertical="center"/>
    </xf>
    <xf numFmtId="0" fontId="78" fillId="23" borderId="194" xfId="0" applyFont="1" applyFill="1" applyBorder="1" applyAlignment="1">
      <alignment horizontal="left" vertical="center"/>
    </xf>
    <xf numFmtId="0" fontId="78" fillId="23" borderId="193" xfId="0" applyFont="1" applyFill="1" applyBorder="1" applyAlignment="1">
      <alignment vertical="center"/>
    </xf>
    <xf numFmtId="4" fontId="78" fillId="23" borderId="194" xfId="0" applyNumberFormat="1" applyFont="1" applyFill="1" applyBorder="1" applyAlignment="1">
      <alignment vertical="center"/>
    </xf>
    <xf numFmtId="0" fontId="75" fillId="23" borderId="199" xfId="0" applyFont="1" applyFill="1" applyBorder="1" applyAlignment="1">
      <alignment horizontal="center" vertical="center" wrapText="1"/>
    </xf>
    <xf numFmtId="0" fontId="75" fillId="23" borderId="49" xfId="0" applyFont="1" applyFill="1" applyBorder="1" applyAlignment="1">
      <alignment horizontal="center" vertical="center" wrapText="1"/>
    </xf>
    <xf numFmtId="4" fontId="77" fillId="23" borderId="195" xfId="0" applyNumberFormat="1" applyFont="1" applyFill="1" applyBorder="1" applyAlignment="1">
      <alignment vertical="center"/>
    </xf>
    <xf numFmtId="0" fontId="75" fillId="23" borderId="192" xfId="0" applyFont="1" applyFill="1" applyBorder="1" applyAlignment="1">
      <alignment horizontal="center" vertical="center" wrapText="1"/>
    </xf>
    <xf numFmtId="0" fontId="75" fillId="23" borderId="113" xfId="0" applyFont="1" applyFill="1" applyBorder="1" applyAlignment="1">
      <alignment horizontal="center" vertical="center" wrapText="1"/>
    </xf>
    <xf numFmtId="0" fontId="0" fillId="0" borderId="192" xfId="0" applyBorder="1" applyAlignment="1">
      <alignment horizontal="center" vertical="center" wrapText="1"/>
    </xf>
    <xf numFmtId="0" fontId="0" fillId="0" borderId="162" xfId="0" applyBorder="1" applyAlignment="1">
      <alignment horizontal="justify" vertical="top" wrapText="1"/>
    </xf>
    <xf numFmtId="0" fontId="0" fillId="0" borderId="0" xfId="0" applyBorder="1" applyAlignment="1">
      <alignment horizontal="justify" vertical="top" wrapText="1"/>
    </xf>
    <xf numFmtId="0" fontId="0" fillId="0" borderId="162" xfId="0" applyBorder="1" applyAlignment="1">
      <alignment horizontal="justify" vertical="center" wrapText="1"/>
    </xf>
    <xf numFmtId="0" fontId="0" fillId="0" borderId="113" xfId="0" applyBorder="1" applyAlignment="1">
      <alignment horizontal="justify" vertical="center" wrapText="1"/>
    </xf>
    <xf numFmtId="0" fontId="0" fillId="23" borderId="114" xfId="0" applyFill="1" applyBorder="1"/>
    <xf numFmtId="0" fontId="0" fillId="23" borderId="137" xfId="0" applyFill="1" applyBorder="1"/>
    <xf numFmtId="0" fontId="0" fillId="23" borderId="107" xfId="0" applyFill="1" applyBorder="1"/>
    <xf numFmtId="0" fontId="73" fillId="0" borderId="151" xfId="0" applyFont="1" applyBorder="1" applyAlignment="1">
      <alignment horizontal="center" vertical="center" wrapText="1"/>
    </xf>
    <xf numFmtId="0" fontId="73" fillId="0" borderId="139" xfId="0" applyFont="1" applyBorder="1" applyAlignment="1">
      <alignment horizontal="center" vertical="center" wrapText="1"/>
    </xf>
    <xf numFmtId="0" fontId="73" fillId="0" borderId="120" xfId="0" applyFont="1" applyBorder="1" applyAlignment="1">
      <alignment horizontal="center" vertical="center" wrapText="1"/>
    </xf>
    <xf numFmtId="0" fontId="73" fillId="24" borderId="188" xfId="0" applyFont="1" applyFill="1" applyBorder="1" applyAlignment="1">
      <alignment horizontal="center" vertical="center" wrapText="1"/>
    </xf>
    <xf numFmtId="0" fontId="73" fillId="24" borderId="123" xfId="0" applyFont="1" applyFill="1" applyBorder="1" applyAlignment="1">
      <alignment horizontal="center" vertical="center" wrapText="1"/>
    </xf>
    <xf numFmtId="0" fontId="73" fillId="24" borderId="123" xfId="0" applyFont="1" applyFill="1" applyBorder="1" applyAlignment="1">
      <alignment horizontal="center" vertical="top" wrapText="1"/>
    </xf>
    <xf numFmtId="0" fontId="73" fillId="24" borderId="189" xfId="0" applyFont="1" applyFill="1" applyBorder="1" applyAlignment="1">
      <alignment horizontal="center" vertical="center" wrapText="1"/>
    </xf>
    <xf numFmtId="0" fontId="73" fillId="24" borderId="31" xfId="0" applyFont="1" applyFill="1" applyBorder="1" applyAlignment="1">
      <alignment horizontal="center" vertical="center" wrapText="1"/>
    </xf>
    <xf numFmtId="0" fontId="74" fillId="24" borderId="117" xfId="0" applyFont="1" applyFill="1" applyBorder="1" applyAlignment="1">
      <alignment horizontal="center" vertical="center" wrapText="1"/>
    </xf>
    <xf numFmtId="0" fontId="73" fillId="13" borderId="31" xfId="0" applyFont="1" applyFill="1" applyBorder="1" applyAlignment="1">
      <alignment horizontal="center" vertical="center" wrapText="1"/>
    </xf>
    <xf numFmtId="164" fontId="74" fillId="13" borderId="49" xfId="0" applyNumberFormat="1" applyFont="1" applyFill="1" applyBorder="1" applyAlignment="1">
      <alignment horizontal="center" vertical="center" wrapText="1"/>
    </xf>
    <xf numFmtId="0" fontId="74" fillId="20" borderId="189" xfId="0" applyFont="1" applyFill="1" applyBorder="1" applyAlignment="1">
      <alignment horizontal="center" vertical="center"/>
    </xf>
    <xf numFmtId="0" fontId="73" fillId="20" borderId="31" xfId="0" applyFont="1" applyFill="1" applyBorder="1" applyAlignment="1">
      <alignment horizontal="left" vertical="top" wrapText="1"/>
    </xf>
    <xf numFmtId="0" fontId="73" fillId="20" borderId="31" xfId="0" applyFont="1" applyFill="1" applyBorder="1" applyAlignment="1">
      <alignment horizontal="center" vertical="top" wrapText="1"/>
    </xf>
    <xf numFmtId="4" fontId="74" fillId="20" borderId="31" xfId="0" applyNumberFormat="1" applyFont="1" applyFill="1" applyBorder="1" applyAlignment="1">
      <alignment horizontal="right" vertical="center" wrapText="1"/>
    </xf>
    <xf numFmtId="0" fontId="93" fillId="0" borderId="184" xfId="0" applyFont="1" applyBorder="1" applyAlignment="1">
      <alignment horizontal="center" vertical="center"/>
    </xf>
    <xf numFmtId="0" fontId="73" fillId="0" borderId="31" xfId="0" applyFont="1" applyBorder="1" applyAlignment="1">
      <alignment horizontal="justify" vertical="center" wrapText="1"/>
    </xf>
    <xf numFmtId="0" fontId="94" fillId="0" borderId="31" xfId="0" applyFont="1" applyBorder="1" applyAlignment="1">
      <alignment horizontal="left" vertical="center" wrapText="1"/>
    </xf>
    <xf numFmtId="0" fontId="94" fillId="0" borderId="31" xfId="0" applyFont="1" applyBorder="1" applyAlignment="1">
      <alignment horizontal="justify" vertical="center"/>
    </xf>
    <xf numFmtId="43" fontId="93" fillId="0" borderId="65" xfId="7" applyFont="1" applyBorder="1" applyAlignment="1">
      <alignment horizontal="right" vertical="center"/>
    </xf>
    <xf numFmtId="0" fontId="93" fillId="0" borderId="182" xfId="0" applyFont="1" applyBorder="1" applyAlignment="1">
      <alignment horizontal="center" vertical="center"/>
    </xf>
    <xf numFmtId="43" fontId="93" fillId="0" borderId="111" xfId="7" applyFont="1" applyBorder="1" applyAlignment="1">
      <alignment horizontal="right" vertical="center"/>
    </xf>
    <xf numFmtId="43" fontId="93" fillId="0" borderId="46" xfId="7" applyFont="1" applyBorder="1" applyAlignment="1">
      <alignment horizontal="right" vertical="center"/>
    </xf>
    <xf numFmtId="0" fontId="94" fillId="25" borderId="31" xfId="0" applyFont="1" applyFill="1" applyBorder="1" applyAlignment="1">
      <alignment horizontal="left" vertical="center" wrapText="1"/>
    </xf>
    <xf numFmtId="0" fontId="94" fillId="25" borderId="31" xfId="0" applyFont="1" applyFill="1" applyBorder="1" applyAlignment="1">
      <alignment horizontal="justify" vertical="center"/>
    </xf>
    <xf numFmtId="0" fontId="94" fillId="0" borderId="31" xfId="0" applyFont="1" applyBorder="1" applyAlignment="1">
      <alignment horizontal="justify" vertical="center" wrapText="1"/>
    </xf>
    <xf numFmtId="0" fontId="35" fillId="15" borderId="31" xfId="0" applyFont="1" applyFill="1" applyBorder="1" applyAlignment="1">
      <alignment horizontal="justify" vertical="center" wrapText="1"/>
    </xf>
    <xf numFmtId="43" fontId="93" fillId="0" borderId="65" xfId="7" applyFont="1" applyBorder="1" applyAlignment="1">
      <alignment horizontal="center" vertical="center"/>
    </xf>
    <xf numFmtId="43" fontId="93" fillId="0" borderId="111" xfId="7" applyFont="1" applyBorder="1" applyAlignment="1">
      <alignment horizontal="center" vertical="center"/>
    </xf>
    <xf numFmtId="0" fontId="35" fillId="25" borderId="31" xfId="0" applyFont="1" applyFill="1" applyBorder="1" applyAlignment="1">
      <alignment horizontal="justify" vertical="center" wrapText="1"/>
    </xf>
    <xf numFmtId="0" fontId="94" fillId="3" borderId="31" xfId="0" applyFont="1" applyFill="1" applyBorder="1" applyAlignment="1">
      <alignment horizontal="justify" vertical="center" wrapText="1"/>
    </xf>
    <xf numFmtId="43" fontId="93" fillId="0" borderId="46" xfId="7" applyFont="1" applyBorder="1" applyAlignment="1">
      <alignment horizontal="center" vertical="center"/>
    </xf>
    <xf numFmtId="0" fontId="93" fillId="0" borderId="183" xfId="0" applyFont="1" applyBorder="1" applyAlignment="1">
      <alignment horizontal="center" vertical="center"/>
    </xf>
    <xf numFmtId="0" fontId="93" fillId="0" borderId="189" xfId="0" applyFont="1" applyBorder="1" applyAlignment="1">
      <alignment vertical="center"/>
    </xf>
    <xf numFmtId="0" fontId="95" fillId="0" borderId="31" xfId="0" applyFont="1" applyBorder="1" applyAlignment="1">
      <alignment horizontal="left" vertical="center"/>
    </xf>
    <xf numFmtId="0" fontId="35" fillId="3" borderId="31" xfId="0" applyFont="1" applyFill="1" applyBorder="1" applyAlignment="1">
      <alignment horizontal="justify" vertical="center" wrapText="1"/>
    </xf>
    <xf numFmtId="0" fontId="35" fillId="15" borderId="31" xfId="0" applyFont="1" applyFill="1" applyBorder="1" applyAlignment="1">
      <alignment horizontal="left" vertical="center" wrapText="1"/>
    </xf>
    <xf numFmtId="0" fontId="95" fillId="0" borderId="31" xfId="0" applyFont="1" applyBorder="1" applyAlignment="1">
      <alignment horizontal="center" vertical="center"/>
    </xf>
    <xf numFmtId="0" fontId="35" fillId="0" borderId="31" xfId="0" applyFont="1" applyBorder="1" applyAlignment="1">
      <alignment horizontal="justify" vertical="center" wrapText="1"/>
    </xf>
    <xf numFmtId="0" fontId="95" fillId="0" borderId="65" xfId="0" applyFont="1" applyBorder="1" applyAlignment="1">
      <alignment horizontal="justify" vertical="center" wrapText="1"/>
    </xf>
    <xf numFmtId="0" fontId="95" fillId="0" borderId="46" xfId="0" applyFont="1" applyBorder="1" applyAlignment="1">
      <alignment horizontal="justify" vertical="center" wrapText="1"/>
    </xf>
    <xf numFmtId="0" fontId="94" fillId="0" borderId="31" xfId="0" applyFont="1" applyBorder="1" applyAlignment="1">
      <alignment horizontal="justify" vertical="top"/>
    </xf>
    <xf numFmtId="0" fontId="93" fillId="25" borderId="189" xfId="0" applyFont="1" applyFill="1" applyBorder="1" applyAlignment="1">
      <alignment horizontal="center" vertical="center"/>
    </xf>
    <xf numFmtId="0" fontId="93" fillId="25" borderId="31" xfId="0" applyFont="1" applyFill="1" applyBorder="1" applyAlignment="1">
      <alignment horizontal="center" vertical="center"/>
    </xf>
    <xf numFmtId="4" fontId="93" fillId="25" borderId="31" xfId="0" applyNumberFormat="1" applyFont="1" applyFill="1" applyBorder="1" applyAlignment="1">
      <alignment horizontal="right"/>
    </xf>
    <xf numFmtId="0" fontId="73" fillId="0" borderId="189" xfId="0" applyFont="1" applyBorder="1" applyAlignment="1">
      <alignment horizontal="left" vertical="center" wrapText="1"/>
    </xf>
    <xf numFmtId="43" fontId="68" fillId="0" borderId="31" xfId="7" applyFont="1" applyBorder="1" applyAlignment="1">
      <alignment vertical="top"/>
    </xf>
    <xf numFmtId="0" fontId="95" fillId="0" borderId="111" xfId="0" applyFont="1" applyBorder="1" applyAlignment="1">
      <alignment horizontal="justify" vertical="center" wrapText="1"/>
    </xf>
    <xf numFmtId="0" fontId="94" fillId="0" borderId="31" xfId="0" applyFont="1" applyFill="1" applyBorder="1" applyAlignment="1">
      <alignment horizontal="justify" vertical="center"/>
    </xf>
    <xf numFmtId="0" fontId="93" fillId="25" borderId="189" xfId="0" applyFont="1" applyFill="1" applyBorder="1" applyAlignment="1">
      <alignment vertical="center"/>
    </xf>
    <xf numFmtId="0" fontId="93" fillId="25" borderId="31" xfId="0" applyFont="1" applyFill="1" applyBorder="1" applyAlignment="1">
      <alignment vertical="center"/>
    </xf>
    <xf numFmtId="4" fontId="93" fillId="25" borderId="31" xfId="0" applyNumberFormat="1" applyFont="1" applyFill="1" applyBorder="1" applyAlignment="1">
      <alignment vertical="center"/>
    </xf>
    <xf numFmtId="0" fontId="73" fillId="0" borderId="189" xfId="0" applyFont="1" applyBorder="1" applyAlignment="1">
      <alignment horizontal="left" vertical="center"/>
    </xf>
    <xf numFmtId="0" fontId="72" fillId="0" borderId="31" xfId="0" applyFont="1" applyBorder="1" applyAlignment="1">
      <alignment horizontal="justify" vertical="center" wrapText="1"/>
    </xf>
    <xf numFmtId="0" fontId="94" fillId="0" borderId="65" xfId="0" applyFont="1" applyBorder="1" applyAlignment="1">
      <alignment horizontal="justify" vertical="center" wrapText="1"/>
    </xf>
    <xf numFmtId="43" fontId="93" fillId="0" borderId="31" xfId="7" applyFont="1" applyBorder="1" applyAlignment="1">
      <alignment horizontal="left" vertical="center"/>
    </xf>
    <xf numFmtId="0" fontId="94" fillId="0" borderId="111" xfId="0" applyFont="1" applyBorder="1" applyAlignment="1">
      <alignment horizontal="justify" vertical="center" wrapText="1"/>
    </xf>
    <xf numFmtId="0" fontId="35" fillId="15" borderId="31" xfId="0" applyFont="1" applyFill="1" applyBorder="1" applyAlignment="1">
      <alignment horizontal="justify" vertical="top" wrapText="1"/>
    </xf>
    <xf numFmtId="0" fontId="35" fillId="0" borderId="31" xfId="0" applyFont="1" applyBorder="1" applyAlignment="1">
      <alignment horizontal="justify" vertical="top" wrapText="1"/>
    </xf>
    <xf numFmtId="0" fontId="94" fillId="0" borderId="46" xfId="0" applyFont="1" applyBorder="1" applyAlignment="1">
      <alignment horizontal="justify" vertical="center" wrapText="1"/>
    </xf>
    <xf numFmtId="0" fontId="95" fillId="25" borderId="49" xfId="0" applyFont="1" applyFill="1" applyBorder="1" applyAlignment="1">
      <alignment horizontal="justify" vertical="center"/>
    </xf>
    <xf numFmtId="0" fontId="94" fillId="25" borderId="50" xfId="0" applyFont="1" applyFill="1" applyBorder="1" applyAlignment="1">
      <alignment horizontal="justify" vertical="center"/>
    </xf>
    <xf numFmtId="0" fontId="93" fillId="25" borderId="50" xfId="0" applyFont="1" applyFill="1" applyBorder="1" applyAlignment="1">
      <alignment vertical="center"/>
    </xf>
    <xf numFmtId="4" fontId="93" fillId="25" borderId="50" xfId="0" applyNumberFormat="1" applyFont="1" applyFill="1" applyBorder="1" applyAlignment="1">
      <alignment vertical="center"/>
    </xf>
    <xf numFmtId="0" fontId="73" fillId="0" borderId="189" xfId="0" applyFont="1" applyBorder="1" applyAlignment="1">
      <alignment horizontal="center" vertical="center"/>
    </xf>
    <xf numFmtId="0" fontId="95" fillId="0" borderId="31" xfId="0" applyFont="1" applyBorder="1" applyAlignment="1">
      <alignment horizontal="justify" vertical="center" wrapText="1"/>
    </xf>
    <xf numFmtId="0" fontId="35" fillId="0" borderId="31" xfId="0" applyFont="1" applyFill="1" applyBorder="1" applyAlignment="1">
      <alignment horizontal="left" vertical="center" wrapText="1"/>
    </xf>
    <xf numFmtId="0" fontId="73" fillId="25" borderId="189" xfId="0" applyFont="1" applyFill="1" applyBorder="1" applyAlignment="1">
      <alignment horizontal="center" vertical="center"/>
    </xf>
    <xf numFmtId="0" fontId="95" fillId="25" borderId="49" xfId="0" applyFont="1" applyFill="1" applyBorder="1" applyAlignment="1">
      <alignment horizontal="left" vertical="center" wrapText="1"/>
    </xf>
    <xf numFmtId="0" fontId="95" fillId="25" borderId="50" xfId="0" applyFont="1" applyFill="1" applyBorder="1" applyAlignment="1">
      <alignment horizontal="left" vertical="center" wrapText="1"/>
    </xf>
    <xf numFmtId="0" fontId="95" fillId="25" borderId="53" xfId="0" applyFont="1" applyFill="1" applyBorder="1" applyAlignment="1">
      <alignment horizontal="left" vertical="center" wrapText="1"/>
    </xf>
    <xf numFmtId="4" fontId="73" fillId="25" borderId="189" xfId="0" applyNumberFormat="1" applyFont="1" applyFill="1" applyBorder="1" applyAlignment="1">
      <alignment horizontal="right" vertical="center"/>
    </xf>
    <xf numFmtId="0" fontId="73" fillId="20" borderId="189" xfId="0" applyFont="1" applyFill="1" applyBorder="1" applyAlignment="1">
      <alignment horizontal="center" vertical="center"/>
    </xf>
    <xf numFmtId="0" fontId="95" fillId="20" borderId="49" xfId="0" applyFont="1" applyFill="1" applyBorder="1" applyAlignment="1">
      <alignment horizontal="left" vertical="center" wrapText="1"/>
    </xf>
    <xf numFmtId="0" fontId="95" fillId="20" borderId="50" xfId="0" applyFont="1" applyFill="1" applyBorder="1" applyAlignment="1">
      <alignment horizontal="left" vertical="center" wrapText="1"/>
    </xf>
    <xf numFmtId="0" fontId="95" fillId="20" borderId="53" xfId="0" applyFont="1" applyFill="1" applyBorder="1" applyAlignment="1">
      <alignment horizontal="left" vertical="center" wrapText="1"/>
    </xf>
    <xf numFmtId="4" fontId="93" fillId="20" borderId="31" xfId="0" applyNumberFormat="1" applyFont="1" applyFill="1" applyBorder="1" applyAlignment="1">
      <alignment vertical="center"/>
    </xf>
    <xf numFmtId="0" fontId="95" fillId="0" borderId="65" xfId="0" applyFont="1" applyBorder="1" applyAlignment="1">
      <alignment horizontal="center" vertical="center" wrapText="1"/>
    </xf>
    <xf numFmtId="0" fontId="95" fillId="0" borderId="111" xfId="0" applyFont="1" applyBorder="1" applyAlignment="1">
      <alignment horizontal="center" vertical="center" wrapText="1"/>
    </xf>
    <xf numFmtId="0" fontId="93" fillId="0" borderId="31" xfId="0" applyFont="1" applyBorder="1" applyAlignment="1">
      <alignment horizontal="justify" vertical="center" wrapText="1"/>
    </xf>
    <xf numFmtId="0" fontId="95" fillId="0" borderId="46" xfId="0" applyFont="1" applyBorder="1" applyAlignment="1">
      <alignment horizontal="center" vertical="center" wrapText="1"/>
    </xf>
    <xf numFmtId="0" fontId="73" fillId="25" borderId="189" xfId="0" applyFont="1" applyFill="1" applyBorder="1" applyAlignment="1">
      <alignment horizontal="center" vertical="center"/>
    </xf>
    <xf numFmtId="0" fontId="73" fillId="25" borderId="31" xfId="0" applyFont="1" applyFill="1" applyBorder="1" applyAlignment="1">
      <alignment horizontal="center" vertical="center"/>
    </xf>
    <xf numFmtId="0" fontId="73" fillId="0" borderId="184" xfId="0" applyFont="1" applyBorder="1" applyAlignment="1">
      <alignment horizontal="center" vertical="center"/>
    </xf>
    <xf numFmtId="0" fontId="94" fillId="0" borderId="65" xfId="0" applyFont="1" applyBorder="1" applyAlignment="1">
      <alignment horizontal="center" vertical="center" wrapText="1"/>
    </xf>
    <xf numFmtId="0" fontId="73" fillId="0" borderId="182" xfId="0" applyFont="1" applyBorder="1" applyAlignment="1">
      <alignment horizontal="center" vertical="center"/>
    </xf>
    <xf numFmtId="0" fontId="94" fillId="0" borderId="111" xfId="0" applyFont="1" applyBorder="1" applyAlignment="1">
      <alignment horizontal="center" vertical="center" wrapText="1"/>
    </xf>
    <xf numFmtId="0" fontId="94" fillId="0" borderId="31" xfId="0" applyFont="1" applyBorder="1" applyAlignment="1">
      <alignment horizontal="left" vertical="top" wrapText="1"/>
    </xf>
    <xf numFmtId="0" fontId="73" fillId="0" borderId="183" xfId="0" applyFont="1" applyBorder="1" applyAlignment="1">
      <alignment horizontal="center" vertical="center"/>
    </xf>
    <xf numFmtId="0" fontId="94" fillId="0" borderId="46" xfId="0" applyFont="1" applyBorder="1" applyAlignment="1">
      <alignment horizontal="center" vertical="center" wrapText="1"/>
    </xf>
    <xf numFmtId="0" fontId="73" fillId="0" borderId="128" xfId="0" applyFont="1" applyBorder="1" applyAlignment="1">
      <alignment horizontal="center" vertical="center"/>
    </xf>
    <xf numFmtId="0" fontId="95" fillId="0" borderId="139" xfId="0" applyFont="1" applyBorder="1" applyAlignment="1">
      <alignment horizontal="justify" vertical="center" wrapText="1"/>
    </xf>
    <xf numFmtId="0" fontId="94" fillId="0" borderId="139" xfId="0" applyFont="1" applyBorder="1" applyAlignment="1">
      <alignment horizontal="justify" vertical="center" wrapText="1"/>
    </xf>
    <xf numFmtId="0" fontId="35" fillId="15" borderId="152" xfId="0" applyFont="1" applyFill="1" applyBorder="1" applyAlignment="1">
      <alignment horizontal="justify" vertical="center" wrapText="1"/>
    </xf>
    <xf numFmtId="0" fontId="73" fillId="0" borderId="141" xfId="0" applyFont="1" applyBorder="1" applyAlignment="1">
      <alignment horizontal="center" vertical="center"/>
    </xf>
    <xf numFmtId="0" fontId="95" fillId="0" borderId="122" xfId="0" applyFont="1" applyBorder="1" applyAlignment="1">
      <alignment horizontal="justify" vertical="center" wrapText="1"/>
    </xf>
    <xf numFmtId="0" fontId="73" fillId="25" borderId="31" xfId="0" applyFont="1" applyFill="1" applyBorder="1" applyAlignment="1">
      <alignment vertical="center"/>
    </xf>
    <xf numFmtId="43" fontId="73" fillId="25" borderId="31" xfId="7" applyFont="1" applyFill="1" applyBorder="1" applyAlignment="1">
      <alignment vertical="center"/>
    </xf>
    <xf numFmtId="0" fontId="95" fillId="0" borderId="31" xfId="0" applyFont="1" applyBorder="1" applyAlignment="1">
      <alignment horizontal="left" vertical="center" wrapText="1"/>
    </xf>
    <xf numFmtId="0" fontId="97" fillId="0" borderId="31" xfId="0" applyFont="1" applyBorder="1" applyAlignment="1">
      <alignment horizontal="justify" vertical="center"/>
    </xf>
    <xf numFmtId="0" fontId="97" fillId="15" borderId="31" xfId="0" applyFont="1" applyFill="1" applyBorder="1" applyAlignment="1">
      <alignment horizontal="justify" vertical="center" wrapText="1"/>
    </xf>
    <xf numFmtId="0" fontId="97" fillId="0" borderId="31" xfId="0" applyFont="1" applyBorder="1" applyAlignment="1">
      <alignment horizontal="justify" vertical="center" wrapText="1"/>
    </xf>
    <xf numFmtId="0" fontId="93" fillId="0" borderId="31" xfId="0" applyFont="1" applyBorder="1" applyAlignment="1">
      <alignment horizontal="center" vertical="center"/>
    </xf>
    <xf numFmtId="0" fontId="95" fillId="25" borderId="31" xfId="0" applyFont="1" applyFill="1" applyBorder="1" applyAlignment="1">
      <alignment horizontal="left" vertical="center" wrapText="1"/>
    </xf>
    <xf numFmtId="43" fontId="95" fillId="25" borderId="31" xfId="7" applyFont="1" applyFill="1" applyBorder="1" applyAlignment="1">
      <alignment vertical="center" wrapText="1"/>
    </xf>
    <xf numFmtId="0" fontId="73" fillId="0" borderId="65" xfId="0" applyFont="1" applyBorder="1" applyAlignment="1">
      <alignment horizontal="justify" vertical="center" wrapText="1"/>
    </xf>
    <xf numFmtId="43" fontId="93" fillId="0" borderId="31" xfId="7" applyFont="1" applyBorder="1" applyAlignment="1">
      <alignment horizontal="center" vertical="center"/>
    </xf>
    <xf numFmtId="0" fontId="93" fillId="0" borderId="111" xfId="0" applyFont="1" applyBorder="1" applyAlignment="1">
      <alignment horizontal="justify" vertical="center" wrapText="1"/>
    </xf>
    <xf numFmtId="0" fontId="93" fillId="0" borderId="46" xfId="0" applyFont="1" applyBorder="1" applyAlignment="1">
      <alignment horizontal="justify" vertical="center" wrapText="1"/>
    </xf>
    <xf numFmtId="0" fontId="93" fillId="0" borderId="65" xfId="0" applyNumberFormat="1" applyFont="1" applyBorder="1" applyAlignment="1">
      <alignment horizontal="justify" vertical="center" wrapText="1"/>
    </xf>
    <xf numFmtId="0" fontId="35" fillId="3" borderId="31" xfId="8" applyFont="1" applyFill="1" applyBorder="1" applyAlignment="1">
      <alignment horizontal="justify" vertical="center" wrapText="1"/>
    </xf>
    <xf numFmtId="0" fontId="93" fillId="0" borderId="189" xfId="0" applyFont="1" applyBorder="1" applyAlignment="1">
      <alignment horizontal="center" vertical="center"/>
    </xf>
    <xf numFmtId="0" fontId="93" fillId="0" borderId="111" xfId="0" applyNumberFormat="1" applyFont="1" applyBorder="1" applyAlignment="1">
      <alignment horizontal="justify" vertical="center" wrapText="1"/>
    </xf>
    <xf numFmtId="0" fontId="93" fillId="0" borderId="189" xfId="0" applyFont="1" applyBorder="1" applyAlignment="1">
      <alignment horizontal="center" vertical="center"/>
    </xf>
    <xf numFmtId="0" fontId="94" fillId="0" borderId="31" xfId="0" applyFont="1" applyBorder="1" applyAlignment="1">
      <alignment horizontal="center" vertical="center" wrapText="1"/>
    </xf>
    <xf numFmtId="0" fontId="93" fillId="0" borderId="46" xfId="0" applyNumberFormat="1" applyFont="1" applyBorder="1" applyAlignment="1">
      <alignment horizontal="justify" vertical="center" wrapText="1"/>
    </xf>
    <xf numFmtId="0" fontId="73" fillId="25" borderId="189" xfId="0" applyFont="1" applyFill="1" applyBorder="1" applyAlignment="1">
      <alignment vertical="center"/>
    </xf>
    <xf numFmtId="43" fontId="73" fillId="25" borderId="31" xfId="0" applyNumberFormat="1" applyFont="1" applyFill="1" applyBorder="1" applyAlignment="1">
      <alignment horizontal="right" vertical="center"/>
    </xf>
    <xf numFmtId="0" fontId="73" fillId="0" borderId="189" xfId="0" applyFont="1" applyBorder="1" applyAlignment="1">
      <alignment horizontal="center" vertical="center"/>
    </xf>
    <xf numFmtId="0" fontId="35" fillId="3" borderId="31" xfId="5" applyFont="1" applyFill="1" applyBorder="1" applyAlignment="1">
      <alignment horizontal="justify" vertical="center" wrapText="1"/>
    </xf>
    <xf numFmtId="0" fontId="94" fillId="0" borderId="31" xfId="0" applyFont="1" applyBorder="1" applyAlignment="1">
      <alignment horizontal="center" vertical="center" wrapText="1"/>
    </xf>
    <xf numFmtId="43" fontId="93" fillId="0" borderId="31" xfId="7" applyFont="1" applyBorder="1" applyAlignment="1">
      <alignment horizontal="center" vertical="center"/>
    </xf>
    <xf numFmtId="0" fontId="93" fillId="25" borderId="140" xfId="0" applyFont="1" applyFill="1" applyBorder="1"/>
    <xf numFmtId="0" fontId="73" fillId="25" borderId="137" xfId="0" applyFont="1" applyFill="1" applyBorder="1" applyAlignment="1">
      <alignment horizontal="left"/>
    </xf>
    <xf numFmtId="0" fontId="73" fillId="25" borderId="138" xfId="0" applyFont="1" applyFill="1" applyBorder="1" applyAlignment="1">
      <alignment horizontal="left"/>
    </xf>
    <xf numFmtId="0" fontId="73" fillId="25" borderId="214" xfId="0" applyFont="1" applyFill="1" applyBorder="1" applyAlignment="1">
      <alignment horizontal="left"/>
    </xf>
    <xf numFmtId="4" fontId="72" fillId="9" borderId="152" xfId="5" applyNumberFormat="1" applyFont="1" applyFill="1" applyBorder="1" applyAlignment="1">
      <alignment vertical="center"/>
    </xf>
    <xf numFmtId="0" fontId="94" fillId="0" borderId="122" xfId="0" applyFont="1" applyBorder="1" applyAlignment="1">
      <alignment horizontal="justify" vertical="center" wrapText="1"/>
    </xf>
    <xf numFmtId="0" fontId="93" fillId="0" borderId="129" xfId="0" applyFont="1" applyBorder="1" applyAlignment="1">
      <alignment horizontal="justify" vertical="center" wrapText="1"/>
    </xf>
    <xf numFmtId="0" fontId="35" fillId="0" borderId="31" xfId="8" applyFont="1" applyBorder="1" applyAlignment="1">
      <alignment horizontal="justify" vertical="center" wrapText="1"/>
    </xf>
    <xf numFmtId="0" fontId="94" fillId="0" borderId="65" xfId="0" applyFont="1" applyBorder="1" applyAlignment="1">
      <alignment horizontal="justify" vertical="center"/>
    </xf>
    <xf numFmtId="0" fontId="93" fillId="0" borderId="46" xfId="0" applyFont="1" applyBorder="1" applyAlignment="1">
      <alignment horizontal="justify" vertical="center" wrapText="1"/>
    </xf>
    <xf numFmtId="0" fontId="73" fillId="25" borderId="31" xfId="0" applyFont="1" applyFill="1" applyBorder="1" applyAlignment="1">
      <alignment horizontal="left" vertical="center"/>
    </xf>
    <xf numFmtId="43" fontId="98" fillId="25" borderId="31" xfId="0" applyNumberFormat="1" applyFont="1" applyFill="1" applyBorder="1" applyAlignment="1">
      <alignment vertical="center"/>
    </xf>
    <xf numFmtId="0" fontId="94" fillId="0" borderId="31" xfId="0" applyFont="1" applyBorder="1" applyAlignment="1">
      <alignment horizontal="left" vertical="center"/>
    </xf>
    <xf numFmtId="0" fontId="93" fillId="0" borderId="31" xfId="0" applyFont="1" applyFill="1" applyBorder="1" applyAlignment="1">
      <alignment horizontal="justify" vertical="center" wrapText="1"/>
    </xf>
    <xf numFmtId="0" fontId="73" fillId="0" borderId="140" xfId="0" applyFont="1" applyBorder="1" applyAlignment="1">
      <alignment horizontal="left" vertical="center"/>
    </xf>
    <xf numFmtId="0" fontId="94" fillId="0" borderId="152" xfId="0" applyFont="1" applyBorder="1" applyAlignment="1">
      <alignment horizontal="left" vertical="center"/>
    </xf>
    <xf numFmtId="0" fontId="94" fillId="0" borderId="152" xfId="0" applyFont="1" applyBorder="1" applyAlignment="1">
      <alignment horizontal="left" vertical="center" wrapText="1"/>
    </xf>
    <xf numFmtId="0" fontId="93" fillId="0" borderId="152" xfId="0" applyFont="1" applyFill="1" applyBorder="1" applyAlignment="1">
      <alignment horizontal="justify" vertical="center" wrapText="1"/>
    </xf>
    <xf numFmtId="43" fontId="93" fillId="0" borderId="152" xfId="7" applyFont="1" applyBorder="1" applyAlignment="1">
      <alignment horizontal="center" vertical="center"/>
    </xf>
    <xf numFmtId="0" fontId="73" fillId="24" borderId="199" xfId="0" applyFont="1" applyFill="1" applyBorder="1" applyAlignment="1">
      <alignment horizontal="center" vertical="top" wrapText="1"/>
    </xf>
    <xf numFmtId="0" fontId="74" fillId="24" borderId="49" xfId="0" applyFont="1" applyFill="1" applyBorder="1" applyAlignment="1">
      <alignment horizontal="center" vertical="center" wrapText="1"/>
    </xf>
    <xf numFmtId="0" fontId="74" fillId="13" borderId="49" xfId="0" applyFont="1" applyFill="1" applyBorder="1" applyAlignment="1">
      <alignment horizontal="center" vertical="center" wrapText="1"/>
    </xf>
    <xf numFmtId="4" fontId="74" fillId="20" borderId="49" xfId="0" applyNumberFormat="1" applyFont="1" applyFill="1" applyBorder="1" applyAlignment="1">
      <alignment horizontal="right" vertical="center" wrapText="1"/>
    </xf>
    <xf numFmtId="43" fontId="93" fillId="0" borderId="100" xfId="7" applyFont="1" applyBorder="1" applyAlignment="1">
      <alignment horizontal="right" vertical="center"/>
    </xf>
    <xf numFmtId="43" fontId="93" fillId="0" borderId="112" xfId="7" applyFont="1" applyBorder="1" applyAlignment="1">
      <alignment horizontal="right" vertical="center"/>
    </xf>
    <xf numFmtId="43" fontId="93" fillId="0" borderId="102" xfId="7" applyFont="1" applyBorder="1" applyAlignment="1">
      <alignment horizontal="right" vertical="center"/>
    </xf>
    <xf numFmtId="0" fontId="94" fillId="25" borderId="49" xfId="0" applyFont="1" applyFill="1" applyBorder="1" applyAlignment="1">
      <alignment horizontal="justify" vertical="center"/>
    </xf>
    <xf numFmtId="43" fontId="93" fillId="0" borderId="100" xfId="7" applyFont="1" applyBorder="1" applyAlignment="1">
      <alignment horizontal="center" vertical="center"/>
    </xf>
    <xf numFmtId="43" fontId="93" fillId="0" borderId="112" xfId="7" applyFont="1" applyBorder="1" applyAlignment="1">
      <alignment horizontal="center" vertical="center"/>
    </xf>
    <xf numFmtId="0" fontId="35" fillId="25" borderId="49" xfId="0" applyFont="1" applyFill="1" applyBorder="1" applyAlignment="1">
      <alignment horizontal="justify" vertical="center" wrapText="1"/>
    </xf>
    <xf numFmtId="43" fontId="93" fillId="0" borderId="102" xfId="7" applyFont="1" applyBorder="1" applyAlignment="1">
      <alignment horizontal="center" vertical="center"/>
    </xf>
    <xf numFmtId="4" fontId="93" fillId="25" borderId="49" xfId="0" applyNumberFormat="1" applyFont="1" applyFill="1" applyBorder="1" applyAlignment="1">
      <alignment horizontal="right"/>
    </xf>
    <xf numFmtId="43" fontId="68" fillId="0" borderId="49" xfId="7" applyFont="1" applyBorder="1" applyAlignment="1">
      <alignment horizontal="left" vertical="top"/>
    </xf>
    <xf numFmtId="4" fontId="93" fillId="25" borderId="49" xfId="0" applyNumberFormat="1" applyFont="1" applyFill="1" applyBorder="1" applyAlignment="1">
      <alignment vertical="center"/>
    </xf>
    <xf numFmtId="43" fontId="93" fillId="0" borderId="49" xfId="7" applyFont="1" applyBorder="1" applyAlignment="1">
      <alignment horizontal="left" vertical="center"/>
    </xf>
    <xf numFmtId="4" fontId="73" fillId="25" borderId="110" xfId="0" applyNumberFormat="1" applyFont="1" applyFill="1" applyBorder="1" applyAlignment="1">
      <alignment horizontal="right" vertical="center"/>
    </xf>
    <xf numFmtId="4" fontId="93" fillId="20" borderId="49" xfId="0" applyNumberFormat="1" applyFont="1" applyFill="1" applyBorder="1" applyAlignment="1">
      <alignment vertical="center"/>
    </xf>
    <xf numFmtId="0" fontId="73" fillId="25" borderId="49" xfId="0" applyFont="1" applyFill="1" applyBorder="1" applyAlignment="1">
      <alignment horizontal="center" vertical="center"/>
    </xf>
    <xf numFmtId="43" fontId="93" fillId="0" borderId="49" xfId="7" applyFont="1" applyBorder="1" applyAlignment="1">
      <alignment horizontal="center" vertical="center"/>
    </xf>
    <xf numFmtId="43" fontId="73" fillId="25" borderId="49" xfId="7" applyFont="1" applyFill="1" applyBorder="1" applyAlignment="1">
      <alignment vertical="center"/>
    </xf>
    <xf numFmtId="0" fontId="93" fillId="0" borderId="49" xfId="0" applyFont="1" applyBorder="1" applyAlignment="1">
      <alignment horizontal="center" vertical="center"/>
    </xf>
    <xf numFmtId="43" fontId="95" fillId="25" borderId="49" xfId="7" applyFont="1" applyFill="1" applyBorder="1" applyAlignment="1">
      <alignment vertical="center" wrapText="1"/>
    </xf>
    <xf numFmtId="43" fontId="73" fillId="25" borderId="49" xfId="0" applyNumberFormat="1" applyFont="1" applyFill="1" applyBorder="1" applyAlignment="1">
      <alignment vertical="center"/>
    </xf>
    <xf numFmtId="43" fontId="93" fillId="0" borderId="49" xfId="7" applyFont="1" applyBorder="1" applyAlignment="1">
      <alignment horizontal="center" vertical="center"/>
    </xf>
    <xf numFmtId="4" fontId="72" fillId="9" borderId="137" xfId="5" applyNumberFormat="1" applyFont="1" applyFill="1" applyBorder="1" applyAlignment="1">
      <alignment vertical="center"/>
    </xf>
    <xf numFmtId="43" fontId="98" fillId="25" borderId="49" xfId="0" applyNumberFormat="1" applyFont="1" applyFill="1" applyBorder="1" applyAlignment="1">
      <alignment vertical="center"/>
    </xf>
    <xf numFmtId="43" fontId="93" fillId="0" borderId="137" xfId="7" applyFont="1" applyBorder="1" applyAlignment="1">
      <alignment horizontal="center" vertical="center"/>
    </xf>
    <xf numFmtId="0" fontId="3" fillId="0" borderId="0" xfId="0" applyFont="1" applyAlignment="1"/>
    <xf numFmtId="0" fontId="16" fillId="0" borderId="0" xfId="0" applyFont="1" applyAlignment="1"/>
    <xf numFmtId="3" fontId="9" fillId="0" borderId="31" xfId="0" applyNumberFormat="1" applyFont="1" applyBorder="1" applyAlignment="1">
      <alignment horizontal="left" vertical="top" wrapText="1"/>
    </xf>
    <xf numFmtId="3" fontId="9" fillId="0" borderId="31" xfId="0" applyNumberFormat="1" applyFont="1" applyBorder="1" applyAlignment="1">
      <alignment horizontal="left" vertical="center" wrapText="1"/>
    </xf>
    <xf numFmtId="3" fontId="12" fillId="0" borderId="31" xfId="0" applyNumberFormat="1" applyFont="1" applyBorder="1" applyAlignment="1">
      <alignment horizontal="center" vertical="center" wrapText="1"/>
    </xf>
    <xf numFmtId="4" fontId="12" fillId="0" borderId="31" xfId="0" applyNumberFormat="1" applyFont="1" applyBorder="1" applyAlignment="1">
      <alignment horizontal="center" vertical="center" wrapText="1"/>
    </xf>
    <xf numFmtId="4" fontId="11" fillId="0" borderId="31" xfId="0" applyNumberFormat="1" applyFont="1" applyFill="1" applyBorder="1" applyAlignment="1">
      <alignment horizontal="right" vertical="center" wrapText="1"/>
    </xf>
    <xf numFmtId="3" fontId="47" fillId="0" borderId="31" xfId="0" applyNumberFormat="1"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52" xfId="0" applyFont="1" applyFill="1" applyBorder="1" applyAlignment="1">
      <alignment horizontal="center" vertical="center" wrapText="1"/>
    </xf>
    <xf numFmtId="4" fontId="11" fillId="0" borderId="152" xfId="0" applyNumberFormat="1" applyFont="1" applyFill="1" applyBorder="1" applyAlignment="1">
      <alignment horizontal="center" vertical="center"/>
    </xf>
    <xf numFmtId="3" fontId="12" fillId="0" borderId="152" xfId="0" applyNumberFormat="1" applyFont="1" applyFill="1" applyBorder="1" applyAlignment="1">
      <alignment vertical="center" wrapText="1"/>
    </xf>
    <xf numFmtId="3" fontId="12" fillId="0" borderId="152" xfId="0" applyNumberFormat="1" applyFont="1" applyFill="1" applyBorder="1" applyAlignment="1">
      <alignment horizontal="center" vertical="center" wrapText="1"/>
    </xf>
    <xf numFmtId="4" fontId="12" fillId="0" borderId="152" xfId="0" applyNumberFormat="1" applyFont="1" applyFill="1" applyBorder="1" applyAlignment="1">
      <alignment horizontal="right" vertical="center" wrapText="1"/>
    </xf>
    <xf numFmtId="3" fontId="12" fillId="0" borderId="152" xfId="0" applyNumberFormat="1" applyFont="1" applyFill="1" applyBorder="1" applyAlignment="1">
      <alignment horizontal="right" vertical="center" wrapText="1"/>
    </xf>
    <xf numFmtId="4" fontId="11" fillId="3" borderId="152" xfId="0" applyNumberFormat="1" applyFont="1" applyFill="1" applyBorder="1" applyAlignment="1"/>
    <xf numFmtId="0" fontId="11" fillId="3" borderId="152" xfId="0" applyNumberFormat="1" applyFont="1" applyFill="1" applyBorder="1" applyAlignment="1"/>
    <xf numFmtId="0" fontId="11" fillId="3" borderId="202" xfId="0" applyNumberFormat="1" applyFont="1" applyFill="1" applyBorder="1" applyAlignment="1"/>
    <xf numFmtId="0" fontId="4" fillId="0" borderId="46" xfId="0" applyFont="1" applyFill="1" applyBorder="1" applyAlignment="1">
      <alignment horizontal="justify" vertical="center" wrapText="1"/>
    </xf>
    <xf numFmtId="4" fontId="11" fillId="0" borderId="46" xfId="0" applyNumberFormat="1" applyFont="1" applyFill="1" applyBorder="1" applyAlignment="1">
      <alignment horizontal="center" vertical="center" wrapText="1"/>
    </xf>
    <xf numFmtId="4" fontId="12" fillId="0" borderId="46" xfId="0" applyNumberFormat="1" applyFont="1" applyFill="1" applyBorder="1" applyAlignment="1">
      <alignment horizontal="center" vertical="center" wrapText="1"/>
    </xf>
    <xf numFmtId="3" fontId="47" fillId="0" borderId="46" xfId="0" applyNumberFormat="1" applyFont="1" applyFill="1" applyBorder="1" applyAlignment="1">
      <alignment horizontal="center" vertical="center" wrapText="1"/>
    </xf>
    <xf numFmtId="49" fontId="12" fillId="0" borderId="46" xfId="0" applyNumberFormat="1" applyFont="1" applyFill="1" applyBorder="1" applyAlignment="1">
      <alignment horizontal="center" vertical="center" wrapText="1"/>
    </xf>
    <xf numFmtId="0" fontId="4" fillId="0" borderId="31" xfId="0" applyFont="1" applyFill="1" applyBorder="1" applyAlignment="1">
      <alignment horizontal="justify" vertical="center" wrapText="1"/>
    </xf>
    <xf numFmtId="0" fontId="27" fillId="0" borderId="31" xfId="0" applyFont="1" applyBorder="1"/>
    <xf numFmtId="0" fontId="27" fillId="0" borderId="31" xfId="0" applyFont="1" applyBorder="1" applyAlignment="1">
      <alignment horizontal="right"/>
    </xf>
    <xf numFmtId="0" fontId="11" fillId="3" borderId="31" xfId="0" applyNumberFormat="1" applyFont="1" applyFill="1" applyBorder="1" applyAlignment="1"/>
    <xf numFmtId="0" fontId="11" fillId="3" borderId="54" xfId="0" applyNumberFormat="1" applyFont="1" applyFill="1" applyBorder="1" applyAlignment="1"/>
    <xf numFmtId="4" fontId="4" fillId="0" borderId="31" xfId="0" applyNumberFormat="1" applyFont="1" applyFill="1" applyBorder="1" applyAlignment="1">
      <alignment horizontal="center" vertical="center" wrapText="1"/>
    </xf>
    <xf numFmtId="4" fontId="4" fillId="0" borderId="31" xfId="0" applyNumberFormat="1" applyFont="1" applyBorder="1" applyAlignment="1">
      <alignment horizontal="center" vertical="center"/>
    </xf>
    <xf numFmtId="0" fontId="3" fillId="0" borderId="31" xfId="0" applyFont="1" applyBorder="1"/>
    <xf numFmtId="0" fontId="3" fillId="0" borderId="31" xfId="0" applyFont="1" applyBorder="1" applyAlignment="1">
      <alignment horizontal="right"/>
    </xf>
    <xf numFmtId="49" fontId="3" fillId="3" borderId="31" xfId="0" applyNumberFormat="1" applyFont="1" applyFill="1" applyBorder="1" applyAlignment="1">
      <alignment horizontal="center"/>
    </xf>
    <xf numFmtId="49" fontId="3" fillId="3" borderId="54" xfId="0" applyNumberFormat="1" applyFont="1" applyFill="1" applyBorder="1" applyAlignment="1">
      <alignment horizontal="center"/>
    </xf>
    <xf numFmtId="0" fontId="3" fillId="3" borderId="31" xfId="0" applyFont="1" applyFill="1" applyBorder="1" applyAlignment="1">
      <alignment horizontal="left" vertical="center"/>
    </xf>
    <xf numFmtId="0" fontId="3" fillId="3" borderId="54" xfId="0" applyFont="1" applyFill="1" applyBorder="1" applyAlignment="1">
      <alignment horizontal="left" vertical="center"/>
    </xf>
    <xf numFmtId="1" fontId="12" fillId="0" borderId="31" xfId="0" applyNumberFormat="1" applyFont="1" applyFill="1" applyBorder="1" applyAlignment="1">
      <alignment horizontal="center" vertical="center" wrapText="1"/>
    </xf>
    <xf numFmtId="43" fontId="12" fillId="0" borderId="31" xfId="0" applyNumberFormat="1" applyFont="1" applyFill="1" applyBorder="1" applyAlignment="1">
      <alignment horizontal="center" vertical="center" wrapText="1"/>
    </xf>
    <xf numFmtId="0" fontId="12" fillId="0" borderId="31" xfId="0" applyFont="1" applyFill="1" applyBorder="1" applyAlignment="1">
      <alignment horizontal="center" vertical="center" wrapText="1"/>
    </xf>
    <xf numFmtId="164" fontId="12" fillId="0" borderId="31" xfId="9" applyFont="1" applyFill="1" applyBorder="1" applyAlignment="1">
      <alignment horizontal="center" vertical="center"/>
    </xf>
    <xf numFmtId="164" fontId="12" fillId="3" borderId="31" xfId="9" applyFont="1" applyFill="1" applyBorder="1" applyAlignment="1">
      <alignment horizontal="center" vertical="center"/>
    </xf>
    <xf numFmtId="0" fontId="12" fillId="0" borderId="31" xfId="0" applyFont="1" applyFill="1" applyBorder="1" applyAlignment="1">
      <alignment horizontal="center" vertical="center" wrapText="1"/>
    </xf>
    <xf numFmtId="164" fontId="12" fillId="0" borderId="31" xfId="0" applyNumberFormat="1" applyFont="1" applyFill="1" applyBorder="1" applyAlignment="1">
      <alignment horizontal="center" vertical="center" wrapText="1"/>
    </xf>
    <xf numFmtId="1" fontId="12" fillId="0" borderId="31" xfId="0" applyNumberFormat="1" applyFont="1" applyFill="1" applyBorder="1" applyAlignment="1">
      <alignment horizontal="center" vertical="center" wrapText="1"/>
    </xf>
    <xf numFmtId="3" fontId="12" fillId="0" borderId="31" xfId="0" applyNumberFormat="1" applyFont="1" applyFill="1" applyBorder="1" applyAlignment="1">
      <alignment horizontal="center" vertical="center" wrapText="1"/>
    </xf>
    <xf numFmtId="49" fontId="12" fillId="3" borderId="31" xfId="0" applyNumberFormat="1" applyFont="1" applyFill="1" applyBorder="1" applyAlignment="1">
      <alignment horizontal="center" vertical="center" wrapText="1"/>
    </xf>
    <xf numFmtId="0" fontId="37" fillId="3" borderId="31" xfId="0" applyFont="1" applyFill="1" applyBorder="1" applyAlignment="1">
      <alignment horizontal="left" vertical="center" wrapText="1"/>
    </xf>
    <xf numFmtId="0" fontId="37" fillId="3" borderId="54" xfId="0" applyFont="1" applyFill="1" applyBorder="1" applyAlignment="1">
      <alignment horizontal="left" vertical="center" wrapText="1"/>
    </xf>
    <xf numFmtId="0" fontId="11" fillId="0" borderId="31" xfId="0" applyFont="1" applyFill="1" applyBorder="1" applyAlignment="1">
      <alignment vertical="center" wrapText="1"/>
    </xf>
    <xf numFmtId="0" fontId="7" fillId="0" borderId="50" xfId="0" applyFont="1" applyBorder="1" applyAlignment="1"/>
    <xf numFmtId="0" fontId="7" fillId="0" borderId="53" xfId="0" applyFont="1" applyBorder="1" applyAlignment="1"/>
    <xf numFmtId="3" fontId="9" fillId="0" borderId="31" xfId="0" applyNumberFormat="1" applyFont="1" applyBorder="1" applyAlignment="1">
      <alignment horizontal="left" vertical="center" wrapText="1"/>
    </xf>
    <xf numFmtId="4" fontId="4" fillId="0" borderId="31" xfId="0" applyNumberFormat="1" applyFont="1" applyFill="1" applyBorder="1" applyAlignment="1">
      <alignment vertical="center" wrapText="1"/>
    </xf>
    <xf numFmtId="4" fontId="4" fillId="0" borderId="31" xfId="0" applyNumberFormat="1" applyFont="1" applyFill="1" applyBorder="1" applyAlignment="1">
      <alignment horizontal="right" vertical="center" wrapText="1"/>
    </xf>
    <xf numFmtId="0" fontId="4" fillId="0" borderId="60" xfId="0" applyFont="1" applyFill="1" applyBorder="1" applyAlignment="1">
      <alignment horizontal="center" vertical="top" wrapText="1"/>
    </xf>
    <xf numFmtId="4" fontId="3" fillId="0" borderId="60" xfId="0" applyNumberFormat="1" applyFont="1" applyFill="1" applyBorder="1" applyAlignment="1">
      <alignment horizontal="right" vertical="center" wrapText="1"/>
    </xf>
    <xf numFmtId="3" fontId="9" fillId="0" borderId="60" xfId="0" applyNumberFormat="1" applyFont="1" applyFill="1" applyBorder="1" applyAlignment="1">
      <alignment vertical="center" wrapText="1"/>
    </xf>
    <xf numFmtId="3" fontId="9" fillId="0" borderId="60" xfId="0" applyNumberFormat="1" applyFont="1" applyFill="1" applyBorder="1" applyAlignment="1">
      <alignment horizontal="center" vertical="center" wrapText="1"/>
    </xf>
    <xf numFmtId="4" fontId="9" fillId="0" borderId="60" xfId="0" applyNumberFormat="1" applyFont="1" applyFill="1" applyBorder="1" applyAlignment="1">
      <alignment horizontal="right" vertical="center" wrapText="1"/>
    </xf>
    <xf numFmtId="3" fontId="9" fillId="0" borderId="60" xfId="0" applyNumberFormat="1" applyFont="1" applyFill="1" applyBorder="1" applyAlignment="1">
      <alignment horizontal="right" vertical="center" wrapText="1"/>
    </xf>
    <xf numFmtId="3" fontId="5" fillId="0" borderId="60" xfId="0" applyNumberFormat="1" applyFont="1" applyFill="1" applyBorder="1" applyAlignment="1">
      <alignment horizontal="center" vertical="center" wrapText="1"/>
    </xf>
    <xf numFmtId="3" fontId="9" fillId="0" borderId="60" xfId="0" applyNumberFormat="1" applyFont="1" applyBorder="1" applyAlignment="1">
      <alignment horizontal="center" vertical="center" wrapText="1"/>
    </xf>
    <xf numFmtId="3" fontId="9" fillId="0" borderId="62" xfId="0" applyNumberFormat="1" applyFont="1" applyFill="1" applyBorder="1" applyAlignment="1">
      <alignment horizontal="center" vertical="center" wrapText="1"/>
    </xf>
    <xf numFmtId="0" fontId="75" fillId="21" borderId="179" xfId="0" applyFont="1" applyFill="1" applyBorder="1" applyAlignment="1">
      <alignment horizontal="center" vertical="center" wrapText="1"/>
    </xf>
    <xf numFmtId="0" fontId="75" fillId="21" borderId="53" xfId="0" applyFont="1" applyFill="1" applyBorder="1" applyAlignment="1">
      <alignment horizontal="center" vertical="center" wrapText="1"/>
    </xf>
    <xf numFmtId="0" fontId="0" fillId="0" borderId="53" xfId="0" applyBorder="1" applyAlignment="1">
      <alignment horizontal="center" vertical="top" wrapText="1"/>
    </xf>
    <xf numFmtId="0" fontId="0" fillId="0" borderId="53" xfId="0" applyBorder="1" applyAlignment="1">
      <alignment horizontal="center" vertical="top" wrapText="1"/>
    </xf>
    <xf numFmtId="0" fontId="77" fillId="21" borderId="291" xfId="0" applyFont="1" applyFill="1" applyBorder="1" applyAlignment="1">
      <alignment horizontal="left" vertical="center"/>
    </xf>
    <xf numFmtId="0" fontId="75" fillId="21" borderId="292" xfId="0" applyFont="1" applyFill="1" applyBorder="1" applyAlignment="1">
      <alignment horizontal="center" vertical="center" wrapText="1"/>
    </xf>
    <xf numFmtId="0" fontId="75" fillId="21" borderId="134"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116" xfId="0" applyBorder="1" applyAlignment="1">
      <alignment horizontal="center" vertical="center" wrapText="1"/>
    </xf>
    <xf numFmtId="0" fontId="0" fillId="0" borderId="293" xfId="0" applyBorder="1" applyAlignment="1">
      <alignment horizontal="center" vertical="center" wrapText="1"/>
    </xf>
    <xf numFmtId="0" fontId="0" fillId="0" borderId="47" xfId="0" applyBorder="1" applyAlignment="1">
      <alignment horizontal="center" vertical="center" wrapText="1"/>
    </xf>
    <xf numFmtId="0" fontId="0" fillId="0" borderId="101" xfId="0" applyBorder="1" applyAlignment="1">
      <alignment horizontal="center"/>
    </xf>
    <xf numFmtId="0" fontId="0" fillId="0" borderId="116" xfId="0" applyBorder="1" applyAlignment="1">
      <alignment horizontal="center"/>
    </xf>
    <xf numFmtId="0" fontId="0" fillId="0" borderId="47" xfId="0" applyBorder="1" applyAlignment="1">
      <alignment horizontal="center"/>
    </xf>
    <xf numFmtId="0" fontId="75" fillId="21" borderId="130" xfId="0" applyFont="1" applyFill="1" applyBorder="1" applyAlignment="1">
      <alignment horizontal="center" vertical="center" wrapText="1"/>
    </xf>
    <xf numFmtId="0" fontId="0" fillId="0" borderId="53" xfId="0" applyBorder="1" applyAlignment="1">
      <alignment horizontal="justify" vertical="center" wrapText="1"/>
    </xf>
    <xf numFmtId="0" fontId="0" fillId="0" borderId="214" xfId="0" applyBorder="1" applyAlignment="1">
      <alignment horizontal="justify" vertical="center" wrapText="1"/>
    </xf>
    <xf numFmtId="0" fontId="0" fillId="0" borderId="53" xfId="0" applyBorder="1" applyAlignment="1">
      <alignment horizontal="center"/>
    </xf>
    <xf numFmtId="0" fontId="0" fillId="0" borderId="53" xfId="0" applyBorder="1"/>
    <xf numFmtId="0" fontId="78" fillId="21" borderId="214" xfId="0" applyFont="1" applyFill="1" applyBorder="1" applyAlignment="1">
      <alignment horizontal="left" vertical="center"/>
    </xf>
    <xf numFmtId="0" fontId="75" fillId="21" borderId="115" xfId="0" applyFont="1" applyFill="1" applyBorder="1" applyAlignment="1">
      <alignment horizontal="center" vertical="center" wrapText="1"/>
    </xf>
    <xf numFmtId="0" fontId="0" fillId="0" borderId="292" xfId="0" applyBorder="1" applyAlignment="1">
      <alignment horizontal="center" vertical="top" wrapText="1"/>
    </xf>
    <xf numFmtId="0" fontId="0" fillId="0" borderId="134" xfId="0" applyBorder="1" applyAlignment="1">
      <alignment horizontal="center" vertical="top" wrapText="1"/>
    </xf>
    <xf numFmtId="0" fontId="0" fillId="0" borderId="135" xfId="0" applyBorder="1" applyAlignment="1">
      <alignment horizontal="center" vertical="top" wrapText="1"/>
    </xf>
    <xf numFmtId="0" fontId="5" fillId="22" borderId="84" xfId="0" applyFont="1" applyFill="1" applyBorder="1" applyAlignment="1">
      <alignment horizontal="center" vertical="center" wrapText="1"/>
    </xf>
    <xf numFmtId="0" fontId="5" fillId="22" borderId="18" xfId="0" applyFont="1" applyFill="1" applyBorder="1" applyAlignment="1">
      <alignment horizontal="center" vertical="center" wrapText="1"/>
    </xf>
    <xf numFmtId="0" fontId="9" fillId="0" borderId="18" xfId="0" applyFont="1" applyBorder="1" applyAlignment="1">
      <alignment horizontal="justify" vertical="top" wrapText="1"/>
    </xf>
    <xf numFmtId="0" fontId="7" fillId="0" borderId="18" xfId="0" applyFont="1" applyBorder="1" applyAlignment="1"/>
    <xf numFmtId="0" fontId="9" fillId="3" borderId="18" xfId="0" applyFont="1" applyFill="1" applyBorder="1" applyAlignment="1">
      <alignment horizontal="justify" vertical="top" wrapText="1"/>
    </xf>
    <xf numFmtId="0" fontId="9" fillId="3" borderId="18" xfId="0" applyFont="1" applyFill="1" applyBorder="1" applyAlignment="1">
      <alignment horizontal="justify" vertical="center" wrapText="1"/>
    </xf>
    <xf numFmtId="0" fontId="9" fillId="3" borderId="18" xfId="0" applyFont="1" applyFill="1" applyBorder="1" applyAlignment="1">
      <alignment horizontal="justify" vertical="center" wrapText="1"/>
    </xf>
    <xf numFmtId="0" fontId="9" fillId="3" borderId="18" xfId="0" applyFont="1" applyFill="1" applyBorder="1" applyAlignment="1">
      <alignment horizontal="center" vertical="top" wrapText="1"/>
    </xf>
    <xf numFmtId="0" fontId="9" fillId="3" borderId="18"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4" fillId="0" borderId="243" xfId="0" applyFont="1" applyFill="1" applyBorder="1" applyAlignment="1">
      <alignment horizontal="center" vertical="top" wrapText="1"/>
    </xf>
    <xf numFmtId="0" fontId="13" fillId="0" borderId="18" xfId="0" applyFont="1" applyBorder="1" applyAlignment="1">
      <alignment horizontal="justify" vertical="center" wrapText="1"/>
    </xf>
    <xf numFmtId="0" fontId="4" fillId="0" borderId="18" xfId="0" applyFont="1" applyBorder="1" applyAlignment="1">
      <alignment horizontal="center" vertical="center" wrapText="1"/>
    </xf>
    <xf numFmtId="0" fontId="4" fillId="0" borderId="243" xfId="0" applyFont="1" applyBorder="1" applyAlignment="1">
      <alignment horizontal="center" vertical="center" wrapText="1"/>
    </xf>
    <xf numFmtId="0" fontId="3" fillId="2" borderId="41" xfId="0" applyFont="1" applyFill="1" applyBorder="1" applyAlignment="1"/>
    <xf numFmtId="0" fontId="11" fillId="3" borderId="53" xfId="0" applyFont="1" applyFill="1" applyBorder="1" applyAlignment="1">
      <alignment horizontal="justify" vertical="top" wrapText="1"/>
    </xf>
    <xf numFmtId="0" fontId="3" fillId="2" borderId="101" xfId="0" applyFont="1" applyFill="1" applyBorder="1" applyAlignment="1">
      <alignment horizontal="center" vertical="center"/>
    </xf>
    <xf numFmtId="0" fontId="4" fillId="2" borderId="116" xfId="0" applyFont="1" applyFill="1" applyBorder="1" applyAlignment="1">
      <alignment vertical="center"/>
    </xf>
    <xf numFmtId="0" fontId="4" fillId="3" borderId="53" xfId="0" applyFont="1" applyFill="1" applyBorder="1" applyAlignment="1">
      <alignment horizontal="justify" vertical="top" wrapText="1"/>
    </xf>
    <xf numFmtId="0" fontId="9" fillId="3" borderId="53" xfId="6" applyFont="1" applyFill="1" applyBorder="1" applyAlignment="1">
      <alignment horizontal="justify" vertical="top" wrapText="1"/>
    </xf>
    <xf numFmtId="0" fontId="9" fillId="3" borderId="101" xfId="6" applyFont="1" applyFill="1" applyBorder="1" applyAlignment="1">
      <alignment horizontal="justify" vertical="top" wrapText="1"/>
    </xf>
    <xf numFmtId="0" fontId="9" fillId="3" borderId="47" xfId="6" applyFont="1" applyFill="1" applyBorder="1" applyAlignment="1">
      <alignment horizontal="justify" vertical="top" wrapText="1"/>
    </xf>
    <xf numFmtId="0" fontId="9" fillId="3" borderId="47" xfId="6" applyFont="1" applyFill="1" applyBorder="1" applyAlignment="1">
      <alignment horizontal="justify" vertical="top" wrapText="1"/>
    </xf>
    <xf numFmtId="0" fontId="9" fillId="3" borderId="101" xfId="6" applyFont="1" applyFill="1" applyBorder="1" applyAlignment="1">
      <alignment horizontal="justify" vertical="top" wrapText="1"/>
    </xf>
    <xf numFmtId="0" fontId="9" fillId="3" borderId="53" xfId="6" applyFont="1" applyFill="1" applyBorder="1" applyAlignment="1">
      <alignment horizontal="justify" vertical="top" wrapText="1"/>
    </xf>
    <xf numFmtId="0" fontId="9" fillId="3" borderId="116" xfId="6" applyFont="1" applyFill="1" applyBorder="1" applyAlignment="1">
      <alignment horizontal="justify" vertical="top" wrapText="1"/>
    </xf>
    <xf numFmtId="0" fontId="9" fillId="3" borderId="116" xfId="0" applyFont="1" applyFill="1" applyBorder="1" applyAlignment="1">
      <alignment horizontal="justify" vertical="top" wrapText="1"/>
    </xf>
    <xf numFmtId="0" fontId="9" fillId="3" borderId="214" xfId="0" applyFont="1" applyFill="1" applyBorder="1" applyAlignment="1">
      <alignment horizontal="justify" vertical="top" wrapText="1"/>
    </xf>
    <xf numFmtId="0" fontId="4" fillId="3" borderId="47" xfId="0" applyFont="1" applyFill="1" applyBorder="1" applyAlignment="1">
      <alignment horizontal="justify" vertical="top" wrapText="1"/>
    </xf>
    <xf numFmtId="0" fontId="4" fillId="3" borderId="116" xfId="0" applyFont="1" applyFill="1" applyBorder="1" applyAlignment="1">
      <alignment horizontal="justify" vertical="top" wrapText="1"/>
    </xf>
    <xf numFmtId="0" fontId="1" fillId="3" borderId="164" xfId="0" applyFont="1" applyFill="1" applyBorder="1" applyAlignment="1">
      <alignment vertical="center" wrapText="1"/>
    </xf>
    <xf numFmtId="0" fontId="5" fillId="2" borderId="84"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4" fillId="0" borderId="294" xfId="0" applyFont="1" applyFill="1" applyBorder="1" applyAlignment="1" applyProtection="1">
      <alignment horizontal="justify" vertical="top" wrapText="1"/>
      <protection locked="0"/>
    </xf>
    <xf numFmtId="0" fontId="7" fillId="0" borderId="295" xfId="0" applyFont="1" applyBorder="1" applyAlignment="1">
      <alignment horizontal="left"/>
    </xf>
    <xf numFmtId="0" fontId="5" fillId="2" borderId="15" xfId="0" applyFont="1" applyFill="1" applyBorder="1" applyAlignment="1">
      <alignment horizontal="center" vertical="center" wrapText="1"/>
    </xf>
    <xf numFmtId="0" fontId="4" fillId="3" borderId="56" xfId="0" applyFont="1" applyFill="1" applyBorder="1" applyAlignment="1">
      <alignment horizontal="justify" vertical="top" wrapText="1"/>
    </xf>
    <xf numFmtId="0" fontId="4" fillId="3" borderId="296" xfId="0" applyFont="1" applyFill="1" applyBorder="1" applyAlignment="1">
      <alignment horizontal="justify" vertical="top" wrapText="1"/>
    </xf>
    <xf numFmtId="0" fontId="4" fillId="3" borderId="0" xfId="0" applyFont="1" applyFill="1" applyBorder="1" applyAlignment="1">
      <alignment horizontal="justify" vertical="top" wrapText="1"/>
    </xf>
    <xf numFmtId="0" fontId="4" fillId="3" borderId="114" xfId="0" applyFont="1" applyFill="1" applyBorder="1" applyAlignment="1">
      <alignment horizontal="justify" vertical="top" wrapText="1"/>
    </xf>
    <xf numFmtId="0" fontId="4" fillId="3" borderId="48" xfId="0" applyFont="1" applyFill="1" applyBorder="1" applyAlignment="1">
      <alignment horizontal="justify" vertical="top"/>
    </xf>
    <xf numFmtId="0" fontId="9" fillId="3" borderId="56" xfId="0" applyFont="1" applyFill="1" applyBorder="1" applyAlignment="1">
      <alignment horizontal="justify" vertical="top" wrapText="1"/>
    </xf>
    <xf numFmtId="0" fontId="9" fillId="3" borderId="48" xfId="0" applyFont="1" applyFill="1" applyBorder="1" applyAlignment="1">
      <alignment horizontal="justify" vertical="top" wrapText="1"/>
    </xf>
    <xf numFmtId="0" fontId="4" fillId="3" borderId="48" xfId="0" applyFont="1" applyFill="1" applyBorder="1" applyAlignment="1">
      <alignment horizontal="justify" vertical="top" wrapText="1"/>
    </xf>
    <xf numFmtId="0" fontId="9" fillId="3" borderId="0" xfId="0" applyFont="1" applyFill="1" applyBorder="1" applyAlignment="1">
      <alignment horizontal="justify" vertical="top" wrapText="1"/>
    </xf>
    <xf numFmtId="0" fontId="4" fillId="3" borderId="50" xfId="0" applyFont="1" applyFill="1" applyBorder="1" applyAlignment="1">
      <alignment horizontal="justify" vertical="top" wrapText="1"/>
    </xf>
    <xf numFmtId="0" fontId="7" fillId="0" borderId="179" xfId="0" applyFont="1" applyBorder="1" applyAlignment="1">
      <alignment horizontal="left" vertical="center"/>
    </xf>
    <xf numFmtId="0" fontId="5" fillId="2" borderId="53" xfId="0" applyFont="1" applyFill="1" applyBorder="1" applyAlignment="1">
      <alignment horizontal="center" vertical="center" wrapText="1"/>
    </xf>
    <xf numFmtId="0" fontId="4" fillId="0" borderId="53" xfId="0" applyFont="1" applyBorder="1" applyAlignment="1">
      <alignment horizontal="justify" vertical="top" wrapText="1"/>
    </xf>
    <xf numFmtId="0" fontId="4" fillId="0" borderId="53" xfId="0" applyFont="1" applyFill="1" applyBorder="1" applyAlignment="1">
      <alignment horizontal="justify" vertical="top" wrapText="1"/>
    </xf>
    <xf numFmtId="0" fontId="4" fillId="0" borderId="53" xfId="0" applyFont="1" applyFill="1" applyBorder="1" applyAlignment="1">
      <alignment horizontal="justify" vertical="top" wrapText="1"/>
    </xf>
    <xf numFmtId="0" fontId="4" fillId="0" borderId="53" xfId="0" applyFont="1" applyBorder="1" applyAlignment="1">
      <alignment horizontal="justify" vertical="top" wrapText="1"/>
    </xf>
    <xf numFmtId="3" fontId="9" fillId="0" borderId="53" xfId="0" applyNumberFormat="1" applyFont="1" applyFill="1" applyBorder="1" applyAlignment="1">
      <alignment horizontal="justify" vertical="top" wrapText="1"/>
    </xf>
    <xf numFmtId="0" fontId="0" fillId="0" borderId="53" xfId="0" applyBorder="1" applyAlignment="1">
      <alignment horizontal="justify" vertical="top" wrapText="1"/>
    </xf>
    <xf numFmtId="3" fontId="9" fillId="3" borderId="53" xfId="0" applyNumberFormat="1" applyFont="1" applyFill="1" applyBorder="1" applyAlignment="1">
      <alignment horizontal="justify" vertical="top" wrapText="1"/>
    </xf>
    <xf numFmtId="0" fontId="4" fillId="3" borderId="53" xfId="0" applyFont="1" applyFill="1" applyBorder="1" applyAlignment="1">
      <alignment horizontal="justify" vertical="center" wrapText="1"/>
    </xf>
    <xf numFmtId="0" fontId="4" fillId="0" borderId="181" xfId="0" applyFont="1" applyBorder="1" applyAlignment="1">
      <alignment horizontal="justify" vertical="center" wrapText="1"/>
    </xf>
    <xf numFmtId="0" fontId="3" fillId="0" borderId="225" xfId="0" applyFont="1" applyBorder="1" applyAlignment="1">
      <alignment horizontal="left" vertical="center" wrapText="1"/>
    </xf>
    <xf numFmtId="0" fontId="10" fillId="0" borderId="50" xfId="0" applyFont="1" applyBorder="1" applyAlignment="1"/>
    <xf numFmtId="0" fontId="4" fillId="0" borderId="56" xfId="0" applyFont="1" applyFill="1" applyBorder="1" applyAlignment="1">
      <alignment horizontal="justify" vertical="top" wrapText="1"/>
    </xf>
    <xf numFmtId="0" fontId="4" fillId="0" borderId="0" xfId="0" applyFont="1" applyFill="1" applyBorder="1" applyAlignment="1">
      <alignment horizontal="justify" vertical="top" wrapText="1"/>
    </xf>
    <xf numFmtId="0" fontId="4" fillId="0" borderId="164" xfId="0" applyFont="1" applyFill="1" applyBorder="1" applyAlignment="1">
      <alignment horizontal="justify" vertical="top" wrapText="1"/>
    </xf>
    <xf numFmtId="0" fontId="9" fillId="0" borderId="47" xfId="0" applyFont="1" applyFill="1" applyBorder="1" applyAlignment="1">
      <alignment horizontal="justify" vertical="top" wrapText="1"/>
    </xf>
    <xf numFmtId="0" fontId="9" fillId="0" borderId="53" xfId="0" applyFont="1" applyFill="1" applyBorder="1" applyAlignment="1">
      <alignment horizontal="justify" vertical="top" wrapText="1"/>
    </xf>
    <xf numFmtId="0" fontId="9" fillId="0" borderId="181" xfId="0" applyFont="1" applyFill="1" applyBorder="1" applyAlignment="1">
      <alignment horizontal="justify" vertical="top" wrapText="1"/>
    </xf>
    <xf numFmtId="0" fontId="4" fillId="0" borderId="0" xfId="0" applyFont="1" applyFill="1" applyBorder="1" applyAlignment="1">
      <alignment horizontal="justify" vertical="top"/>
    </xf>
    <xf numFmtId="0" fontId="4" fillId="0" borderId="209" xfId="0" applyFont="1" applyFill="1" applyBorder="1" applyAlignment="1">
      <alignment horizontal="justify" vertical="top" wrapText="1"/>
    </xf>
    <xf numFmtId="0" fontId="4" fillId="0" borderId="225" xfId="0" applyFont="1" applyFill="1" applyBorder="1" applyAlignment="1">
      <alignment horizontal="justify" vertical="top" wrapText="1"/>
    </xf>
    <xf numFmtId="0" fontId="4" fillId="3" borderId="297" xfId="0" applyFont="1" applyFill="1" applyBorder="1" applyAlignment="1">
      <alignment horizontal="justify" vertical="top" wrapText="1"/>
    </xf>
    <xf numFmtId="0" fontId="4" fillId="3" borderId="225" xfId="0" applyFont="1" applyFill="1" applyBorder="1" applyAlignment="1">
      <alignment horizontal="justify" vertical="top" wrapText="1"/>
    </xf>
    <xf numFmtId="0" fontId="3" fillId="0" borderId="243" xfId="0" applyFont="1" applyBorder="1" applyAlignment="1">
      <alignment horizontal="left" vertical="center" wrapText="1"/>
    </xf>
    <xf numFmtId="0" fontId="4" fillId="0" borderId="73" xfId="0" applyFont="1" applyBorder="1"/>
    <xf numFmtId="0" fontId="5" fillId="2" borderId="225" xfId="0" applyFont="1" applyFill="1" applyBorder="1" applyAlignment="1">
      <alignment horizontal="center" vertical="center" wrapText="1"/>
    </xf>
    <xf numFmtId="0" fontId="3" fillId="3" borderId="243" xfId="0" applyFont="1" applyFill="1" applyBorder="1" applyAlignment="1">
      <alignment horizontal="justify" vertical="top" wrapText="1"/>
    </xf>
    <xf numFmtId="0" fontId="4" fillId="3" borderId="209" xfId="0" applyFont="1" applyFill="1" applyBorder="1" applyAlignment="1">
      <alignment horizontal="justify" vertical="top" wrapText="1"/>
    </xf>
    <xf numFmtId="0" fontId="4" fillId="3" borderId="181" xfId="0" applyFont="1" applyFill="1" applyBorder="1" applyAlignment="1">
      <alignment horizontal="left" vertical="top" wrapText="1"/>
    </xf>
    <xf numFmtId="0" fontId="9" fillId="3" borderId="53" xfId="0" applyFont="1" applyFill="1" applyBorder="1" applyAlignment="1">
      <alignment horizontal="justify" vertical="top" wrapText="1"/>
    </xf>
    <xf numFmtId="0" fontId="3" fillId="3" borderId="225" xfId="0" applyFont="1" applyFill="1" applyBorder="1" applyAlignment="1">
      <alignment horizontal="left" vertical="center" wrapText="1"/>
    </xf>
    <xf numFmtId="0" fontId="7" fillId="3" borderId="61" xfId="0" applyFont="1" applyFill="1" applyBorder="1" applyAlignment="1"/>
    <xf numFmtId="0" fontId="33" fillId="3" borderId="252" xfId="0" applyFont="1" applyFill="1" applyBorder="1" applyAlignment="1">
      <alignment horizontal="justify" vertical="top" wrapText="1"/>
    </xf>
    <xf numFmtId="0" fontId="5" fillId="2" borderId="280" xfId="0" applyFont="1" applyFill="1" applyBorder="1" applyAlignment="1">
      <alignment horizontal="center" vertical="center" wrapText="1"/>
    </xf>
    <xf numFmtId="0" fontId="9" fillId="0" borderId="99" xfId="0" applyFont="1" applyBorder="1" applyAlignment="1">
      <alignment horizontal="justify" vertical="top" wrapText="1"/>
    </xf>
    <xf numFmtId="0" fontId="9" fillId="3" borderId="50" xfId="0" applyFont="1" applyFill="1" applyBorder="1" applyAlignment="1">
      <alignment horizontal="left" vertical="center" wrapText="1"/>
    </xf>
    <xf numFmtId="0" fontId="4" fillId="3" borderId="53" xfId="0" applyFont="1" applyFill="1" applyBorder="1" applyAlignment="1">
      <alignment horizontal="left" vertical="center" wrapText="1"/>
    </xf>
    <xf numFmtId="0" fontId="4" fillId="0" borderId="29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99" xfId="0" applyFont="1" applyFill="1" applyBorder="1" applyAlignment="1">
      <alignment horizontal="left" vertical="top" wrapText="1"/>
    </xf>
    <xf numFmtId="0" fontId="3" fillId="3" borderId="53" xfId="0" applyFont="1" applyFill="1" applyBorder="1" applyAlignment="1">
      <alignment horizontal="justify" vertical="center"/>
    </xf>
    <xf numFmtId="0" fontId="88" fillId="2" borderId="280" xfId="0" applyFont="1" applyFill="1" applyBorder="1" applyAlignment="1">
      <alignment horizontal="center" vertical="center" wrapText="1"/>
    </xf>
    <xf numFmtId="0" fontId="9" fillId="3" borderId="84" xfId="0" applyFont="1" applyFill="1" applyBorder="1" applyAlignment="1">
      <alignment horizontal="justify" vertical="top" wrapText="1"/>
    </xf>
    <xf numFmtId="0" fontId="9" fillId="3" borderId="53" xfId="0" applyFont="1" applyFill="1" applyBorder="1" applyAlignment="1">
      <alignment vertical="center" wrapText="1"/>
    </xf>
    <xf numFmtId="0" fontId="4" fillId="3" borderId="53" xfId="0" applyFont="1" applyFill="1" applyBorder="1" applyAlignment="1">
      <alignment vertical="center"/>
    </xf>
    <xf numFmtId="0" fontId="21" fillId="12" borderId="50" xfId="0" applyFont="1" applyFill="1" applyBorder="1" applyAlignment="1">
      <alignment horizontal="left" vertical="center"/>
    </xf>
    <xf numFmtId="0" fontId="9" fillId="0" borderId="272" xfId="0" applyFont="1" applyBorder="1" applyAlignment="1">
      <alignment horizontal="justify" vertical="top" wrapText="1"/>
    </xf>
    <xf numFmtId="0" fontId="4" fillId="3" borderId="56" xfId="0" applyFont="1" applyFill="1" applyBorder="1" applyAlignment="1">
      <alignment vertical="top" wrapText="1"/>
    </xf>
    <xf numFmtId="0" fontId="4" fillId="3" borderId="0" xfId="0" applyFont="1" applyFill="1" applyBorder="1" applyAlignment="1">
      <alignment vertical="top" wrapText="1"/>
    </xf>
    <xf numFmtId="0" fontId="4" fillId="3" borderId="48" xfId="0" applyFont="1" applyFill="1" applyBorder="1" applyAlignment="1">
      <alignment vertical="top" wrapText="1"/>
    </xf>
    <xf numFmtId="0" fontId="5" fillId="3" borderId="50" xfId="0" applyFont="1" applyFill="1" applyBorder="1" applyAlignment="1">
      <alignment horizontal="left" vertical="top" wrapText="1"/>
    </xf>
    <xf numFmtId="0" fontId="9" fillId="0" borderId="53" xfId="0" applyFont="1" applyBorder="1" applyAlignment="1">
      <alignment horizontal="justify" vertical="top" wrapText="1"/>
    </xf>
    <xf numFmtId="0" fontId="4" fillId="3" borderId="56" xfId="0" applyFont="1" applyFill="1" applyBorder="1" applyAlignment="1">
      <alignment vertical="center" wrapText="1"/>
    </xf>
    <xf numFmtId="0" fontId="4" fillId="3" borderId="0" xfId="0" applyFont="1" applyFill="1" applyBorder="1" applyAlignment="1">
      <alignment vertical="center" wrapText="1"/>
    </xf>
    <xf numFmtId="0" fontId="4" fillId="3" borderId="48" xfId="0" applyFont="1" applyFill="1" applyBorder="1" applyAlignment="1">
      <alignment vertical="center" wrapText="1"/>
    </xf>
    <xf numFmtId="0" fontId="4" fillId="3" borderId="56"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48" xfId="0" applyFont="1" applyFill="1" applyBorder="1" applyAlignment="1">
      <alignment horizontal="left" vertical="top" wrapText="1"/>
    </xf>
    <xf numFmtId="0" fontId="4" fillId="3" borderId="53" xfId="0" applyFont="1" applyFill="1" applyBorder="1" applyAlignment="1">
      <alignment vertical="top" wrapText="1"/>
    </xf>
    <xf numFmtId="0" fontId="4" fillId="3" borderId="50" xfId="0" applyFont="1" applyFill="1" applyBorder="1" applyAlignment="1">
      <alignment horizontal="left" vertical="top" wrapText="1"/>
    </xf>
    <xf numFmtId="0" fontId="3" fillId="3" borderId="300" xfId="0" applyFont="1" applyFill="1" applyBorder="1" applyAlignment="1">
      <alignment horizontal="left" wrapText="1"/>
    </xf>
    <xf numFmtId="0" fontId="52" fillId="0" borderId="0" xfId="0" applyFont="1" applyBorder="1" applyAlignment="1">
      <alignment wrapText="1"/>
    </xf>
    <xf numFmtId="0" fontId="9" fillId="3" borderId="53" xfId="0" applyFont="1" applyFill="1" applyBorder="1" applyAlignment="1">
      <alignment horizontal="left" vertical="top" wrapText="1"/>
    </xf>
    <xf numFmtId="0" fontId="9" fillId="3" borderId="56"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48" xfId="0" applyFont="1" applyFill="1" applyBorder="1" applyAlignment="1">
      <alignment horizontal="left" vertical="center" wrapText="1"/>
    </xf>
    <xf numFmtId="0" fontId="9" fillId="3" borderId="53" xfId="0" applyFont="1" applyFill="1" applyBorder="1" applyAlignment="1">
      <alignment horizontal="left" vertical="center"/>
    </xf>
    <xf numFmtId="0" fontId="21" fillId="3" borderId="50" xfId="0" applyFont="1" applyFill="1" applyBorder="1" applyAlignment="1">
      <alignment horizontal="left" vertical="top" wrapText="1"/>
    </xf>
    <xf numFmtId="0" fontId="52" fillId="0" borderId="53" xfId="0" applyFont="1" applyBorder="1"/>
    <xf numFmtId="0" fontId="9" fillId="3" borderId="298" xfId="0" applyFont="1" applyFill="1" applyBorder="1" applyAlignment="1">
      <alignment horizontal="justify" vertical="top" wrapText="1"/>
    </xf>
    <xf numFmtId="0" fontId="51" fillId="3" borderId="50" xfId="0" applyFont="1" applyFill="1" applyBorder="1" applyAlignment="1">
      <alignment horizontal="center" vertical="top" wrapText="1"/>
    </xf>
    <xf numFmtId="0" fontId="88" fillId="3" borderId="300" xfId="0" applyFont="1" applyFill="1" applyBorder="1" applyAlignment="1">
      <alignment horizontal="center" vertical="top" wrapText="1"/>
    </xf>
    <xf numFmtId="0" fontId="20" fillId="2" borderId="280" xfId="0" applyFont="1" applyFill="1" applyBorder="1" applyAlignment="1">
      <alignment horizontal="center" vertical="center" wrapText="1"/>
    </xf>
    <xf numFmtId="0" fontId="4" fillId="0" borderId="85" xfId="0" applyFont="1" applyFill="1" applyBorder="1" applyAlignment="1">
      <alignment horizontal="left" vertical="top" wrapText="1"/>
    </xf>
    <xf numFmtId="0" fontId="4" fillId="0" borderId="53" xfId="0" applyFont="1" applyFill="1" applyBorder="1" applyAlignment="1">
      <alignment horizontal="left" vertical="top" wrapText="1"/>
    </xf>
    <xf numFmtId="0" fontId="27" fillId="3" borderId="50" xfId="0" applyFont="1" applyFill="1" applyBorder="1" applyAlignment="1">
      <alignment horizontal="left" vertical="top" wrapText="1"/>
    </xf>
    <xf numFmtId="0" fontId="4" fillId="3" borderId="85" xfId="0" applyFont="1" applyFill="1" applyBorder="1" applyAlignment="1">
      <alignment horizontal="left" vertical="top" wrapText="1"/>
    </xf>
    <xf numFmtId="0" fontId="3" fillId="3" borderId="53" xfId="0" applyFont="1" applyFill="1" applyBorder="1" applyAlignment="1">
      <alignment horizontal="left" vertical="top" wrapText="1"/>
    </xf>
    <xf numFmtId="0" fontId="4" fillId="0" borderId="53" xfId="0" applyFont="1" applyBorder="1" applyAlignment="1">
      <alignment horizontal="center" vertical="center" wrapText="1"/>
    </xf>
    <xf numFmtId="0" fontId="4" fillId="0" borderId="56"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48" xfId="0" applyFont="1" applyFill="1" applyBorder="1" applyAlignment="1">
      <alignment horizontal="center" vertical="top" wrapText="1"/>
    </xf>
    <xf numFmtId="0" fontId="4" fillId="0" borderId="53" xfId="0" applyFont="1" applyFill="1" applyBorder="1" applyAlignment="1">
      <alignment horizontal="center" vertical="top" wrapText="1"/>
    </xf>
    <xf numFmtId="0" fontId="9" fillId="0" borderId="84" xfId="0" applyFont="1" applyBorder="1" applyAlignment="1">
      <alignment horizontal="justify" vertical="top" wrapText="1"/>
    </xf>
    <xf numFmtId="0" fontId="9" fillId="0" borderId="56" xfId="0" applyFont="1" applyBorder="1" applyAlignment="1">
      <alignment horizontal="left" vertical="center"/>
    </xf>
    <xf numFmtId="0" fontId="9" fillId="0" borderId="48" xfId="0" applyFont="1" applyBorder="1" applyAlignment="1">
      <alignment horizontal="left" vertical="center"/>
    </xf>
    <xf numFmtId="0" fontId="19" fillId="3" borderId="50" xfId="0" applyFont="1" applyFill="1" applyBorder="1" applyAlignment="1">
      <alignment horizontal="left"/>
    </xf>
    <xf numFmtId="0" fontId="4" fillId="0" borderId="99" xfId="0" applyFont="1" applyBorder="1" applyAlignment="1">
      <alignment horizontal="justify" vertical="top" wrapText="1"/>
    </xf>
    <xf numFmtId="0" fontId="4" fillId="0" borderId="53" xfId="0" applyFont="1" applyFill="1" applyBorder="1" applyAlignment="1">
      <alignment horizontal="left" vertical="center" wrapText="1"/>
    </xf>
    <xf numFmtId="0" fontId="39" fillId="3" borderId="50" xfId="0" applyFont="1" applyFill="1" applyBorder="1" applyAlignment="1">
      <alignment horizontal="left"/>
    </xf>
    <xf numFmtId="0" fontId="39" fillId="3" borderId="300" xfId="0" applyFont="1" applyFill="1" applyBorder="1" applyAlignment="1">
      <alignment horizontal="center"/>
    </xf>
    <xf numFmtId="0" fontId="75" fillId="23" borderId="130" xfId="0" applyFont="1" applyFill="1" applyBorder="1" applyAlignment="1">
      <alignment horizontal="center" vertical="center" wrapText="1"/>
    </xf>
    <xf numFmtId="0" fontId="75" fillId="23" borderId="53" xfId="0" applyFont="1" applyFill="1" applyBorder="1" applyAlignment="1">
      <alignment horizontal="center" vertical="center" wrapText="1"/>
    </xf>
    <xf numFmtId="0" fontId="77" fillId="23" borderId="291" xfId="0" applyFont="1" applyFill="1" applyBorder="1" applyAlignment="1">
      <alignment horizontal="left" vertical="center"/>
    </xf>
    <xf numFmtId="0" fontId="75" fillId="23" borderId="292" xfId="0" applyFont="1" applyFill="1" applyBorder="1" applyAlignment="1">
      <alignment horizontal="center" vertical="center" wrapText="1"/>
    </xf>
    <xf numFmtId="0" fontId="75" fillId="23" borderId="115" xfId="0" applyFont="1" applyFill="1" applyBorder="1" applyAlignment="1">
      <alignment horizontal="center" vertical="center" wrapText="1"/>
    </xf>
    <xf numFmtId="0" fontId="0" fillId="0" borderId="127" xfId="0" applyBorder="1" applyAlignment="1">
      <alignment horizontal="justify" vertical="center" wrapText="1"/>
    </xf>
    <xf numFmtId="0" fontId="0" fillId="0" borderId="116" xfId="0" applyBorder="1" applyAlignment="1">
      <alignment horizontal="justify" vertical="center" wrapText="1"/>
    </xf>
    <xf numFmtId="0" fontId="0" fillId="0" borderId="47" xfId="0" applyBorder="1" applyAlignment="1">
      <alignment horizontal="justify" vertical="center" wrapText="1"/>
    </xf>
    <xf numFmtId="0" fontId="78" fillId="23" borderId="214" xfId="0" applyFont="1" applyFill="1" applyBorder="1" applyAlignment="1">
      <alignment horizontal="left" vertical="center"/>
    </xf>
    <xf numFmtId="0" fontId="73" fillId="24" borderId="130" xfId="0" applyFont="1" applyFill="1" applyBorder="1" applyAlignment="1">
      <alignment horizontal="center" vertical="center" wrapText="1"/>
    </xf>
    <xf numFmtId="0" fontId="73" fillId="24" borderId="53" xfId="0" applyFont="1" applyFill="1" applyBorder="1" applyAlignment="1">
      <alignment horizontal="center" vertical="center" wrapText="1"/>
    </xf>
    <xf numFmtId="0" fontId="73" fillId="13" borderId="53" xfId="0" applyFont="1" applyFill="1" applyBorder="1" applyAlignment="1">
      <alignment horizontal="center" vertical="center" wrapText="1"/>
    </xf>
    <xf numFmtId="0" fontId="74" fillId="20" borderId="53" xfId="0" applyFont="1" applyFill="1" applyBorder="1" applyAlignment="1">
      <alignment horizontal="center" vertical="center"/>
    </xf>
    <xf numFmtId="0" fontId="93" fillId="0" borderId="101" xfId="0" applyFont="1" applyBorder="1" applyAlignment="1">
      <alignment horizontal="center" vertical="center"/>
    </xf>
    <xf numFmtId="0" fontId="93" fillId="0" borderId="116" xfId="0" applyFont="1" applyBorder="1" applyAlignment="1">
      <alignment horizontal="center" vertical="center"/>
    </xf>
    <xf numFmtId="0" fontId="93" fillId="0" borderId="47" xfId="0" applyFont="1" applyBorder="1" applyAlignment="1">
      <alignment horizontal="center" vertical="center"/>
    </xf>
    <xf numFmtId="0" fontId="93" fillId="0" borderId="53" xfId="0" applyFont="1" applyBorder="1" applyAlignment="1">
      <alignment vertical="center"/>
    </xf>
    <xf numFmtId="0" fontId="93" fillId="25" borderId="53" xfId="0" applyFont="1" applyFill="1" applyBorder="1" applyAlignment="1">
      <alignment horizontal="center" vertical="center"/>
    </xf>
    <xf numFmtId="0" fontId="73" fillId="0" borderId="53" xfId="0" applyFont="1" applyBorder="1" applyAlignment="1">
      <alignment horizontal="left" vertical="center" wrapText="1"/>
    </xf>
    <xf numFmtId="0" fontId="93" fillId="25" borderId="53" xfId="0" applyFont="1" applyFill="1" applyBorder="1" applyAlignment="1">
      <alignment vertical="center"/>
    </xf>
    <xf numFmtId="0" fontId="73" fillId="0" borderId="53" xfId="0" applyFont="1" applyBorder="1" applyAlignment="1">
      <alignment horizontal="left" vertical="center"/>
    </xf>
    <xf numFmtId="0" fontId="73" fillId="0" borderId="53" xfId="0" applyFont="1" applyBorder="1" applyAlignment="1">
      <alignment horizontal="center" vertical="center"/>
    </xf>
    <xf numFmtId="0" fontId="73" fillId="25" borderId="53" xfId="0" applyFont="1" applyFill="1" applyBorder="1" applyAlignment="1">
      <alignment horizontal="center" vertical="center"/>
    </xf>
    <xf numFmtId="0" fontId="73" fillId="20" borderId="53" xfId="0" applyFont="1" applyFill="1" applyBorder="1" applyAlignment="1">
      <alignment horizontal="center" vertical="center"/>
    </xf>
    <xf numFmtId="0" fontId="73" fillId="25" borderId="53" xfId="0" applyFont="1" applyFill="1" applyBorder="1" applyAlignment="1">
      <alignment horizontal="center" vertical="center"/>
    </xf>
    <xf numFmtId="0" fontId="73" fillId="0" borderId="101" xfId="0" applyFont="1" applyBorder="1" applyAlignment="1">
      <alignment horizontal="center" vertical="center"/>
    </xf>
    <xf numFmtId="0" fontId="73" fillId="0" borderId="116" xfId="0" applyFont="1" applyBorder="1" applyAlignment="1">
      <alignment horizontal="center" vertical="center"/>
    </xf>
    <xf numFmtId="0" fontId="73" fillId="0" borderId="47" xfId="0" applyFont="1" applyBorder="1" applyAlignment="1">
      <alignment horizontal="center" vertical="center"/>
    </xf>
    <xf numFmtId="0" fontId="73" fillId="0" borderId="151" xfId="0" applyFont="1" applyBorder="1" applyAlignment="1">
      <alignment horizontal="center" vertical="center"/>
    </xf>
    <xf numFmtId="0" fontId="73" fillId="0" borderId="127" xfId="0" applyFont="1" applyBorder="1" applyAlignment="1">
      <alignment horizontal="center" vertical="center"/>
    </xf>
    <xf numFmtId="0" fontId="93" fillId="0" borderId="53" xfId="0" applyFont="1" applyBorder="1" applyAlignment="1">
      <alignment horizontal="center" vertical="center"/>
    </xf>
    <xf numFmtId="0" fontId="93" fillId="0" borderId="53" xfId="0" applyFont="1" applyBorder="1" applyAlignment="1">
      <alignment horizontal="center" vertical="center"/>
    </xf>
    <xf numFmtId="0" fontId="73" fillId="25" borderId="53" xfId="0" applyFont="1" applyFill="1" applyBorder="1" applyAlignment="1">
      <alignment vertical="center"/>
    </xf>
    <xf numFmtId="0" fontId="73" fillId="0" borderId="53" xfId="0" applyFont="1" applyBorder="1" applyAlignment="1">
      <alignment horizontal="center" vertical="center"/>
    </xf>
    <xf numFmtId="0" fontId="93" fillId="25" borderId="214" xfId="0" applyFont="1" applyFill="1" applyBorder="1"/>
    <xf numFmtId="0" fontId="73" fillId="0" borderId="214" xfId="0" applyFont="1" applyBorder="1" applyAlignment="1">
      <alignment horizontal="left" vertical="center"/>
    </xf>
    <xf numFmtId="0" fontId="4" fillId="0" borderId="53" xfId="0" applyFont="1" applyFill="1" applyBorder="1" applyAlignment="1">
      <alignment horizontal="center" vertical="center" wrapText="1"/>
    </xf>
    <xf numFmtId="0" fontId="4" fillId="0" borderId="214" xfId="0" applyFont="1" applyFill="1" applyBorder="1" applyAlignment="1">
      <alignment horizontal="center" vertical="center" wrapText="1"/>
    </xf>
    <xf numFmtId="0" fontId="4" fillId="0" borderId="47" xfId="0" applyFont="1" applyFill="1" applyBorder="1" applyAlignment="1">
      <alignment horizontal="justify" vertical="center" wrapText="1"/>
    </xf>
    <xf numFmtId="0" fontId="4" fillId="0" borderId="53" xfId="0" applyFont="1" applyFill="1" applyBorder="1" applyAlignment="1">
      <alignment horizontal="justify" vertical="center" wrapText="1"/>
    </xf>
    <xf numFmtId="0" fontId="3" fillId="3" borderId="53" xfId="0" applyFont="1" applyFill="1" applyBorder="1" applyAlignment="1">
      <alignment horizontal="left" vertical="center"/>
    </xf>
    <xf numFmtId="0" fontId="9" fillId="0" borderId="53" xfId="0" applyFont="1" applyFill="1" applyBorder="1" applyAlignment="1">
      <alignment horizontal="justify" vertical="center" wrapText="1"/>
    </xf>
    <xf numFmtId="0" fontId="9" fillId="0" borderId="53" xfId="0" applyFont="1" applyBorder="1" applyAlignment="1">
      <alignment horizontal="justify" vertical="center" wrapText="1"/>
    </xf>
    <xf numFmtId="0" fontId="9" fillId="0" borderId="53" xfId="0" applyFont="1" applyFill="1" applyBorder="1" applyAlignment="1">
      <alignment horizontal="justify" vertical="center"/>
    </xf>
    <xf numFmtId="0" fontId="9" fillId="0" borderId="53" xfId="0" applyFont="1" applyFill="1" applyBorder="1" applyAlignment="1">
      <alignment horizontal="center" vertical="center" wrapText="1"/>
    </xf>
    <xf numFmtId="0" fontId="37" fillId="3" borderId="53" xfId="0" applyFont="1" applyFill="1" applyBorder="1" applyAlignment="1">
      <alignment horizontal="left" vertical="center" wrapText="1"/>
    </xf>
    <xf numFmtId="0" fontId="4" fillId="0" borderId="181" xfId="0" applyFont="1" applyFill="1" applyBorder="1" applyAlignment="1">
      <alignment horizontal="center" vertical="top" wrapText="1"/>
    </xf>
    <xf numFmtId="0" fontId="35" fillId="0" borderId="31" xfId="0" applyFont="1" applyBorder="1" applyAlignment="1">
      <alignment horizontal="justify" vertical="center" wrapText="1"/>
    </xf>
    <xf numFmtId="0" fontId="76" fillId="0" borderId="184" xfId="0" applyFont="1" applyFill="1" applyBorder="1" applyAlignment="1">
      <alignment horizontal="left" vertical="top"/>
    </xf>
    <xf numFmtId="0" fontId="99" fillId="0" borderId="0" xfId="0" applyFont="1" applyAlignment="1">
      <alignment vertical="center"/>
    </xf>
    <xf numFmtId="0" fontId="99" fillId="0" borderId="0" xfId="0" applyFont="1"/>
    <xf numFmtId="0" fontId="100" fillId="0" borderId="0" xfId="0" applyFont="1" applyAlignment="1">
      <alignment horizontal="left" vertical="center"/>
    </xf>
    <xf numFmtId="4" fontId="2" fillId="0" borderId="0" xfId="0" applyNumberFormat="1" applyFont="1" applyAlignment="1">
      <alignment horizontal="left"/>
    </xf>
    <xf numFmtId="0" fontId="15" fillId="0" borderId="0" xfId="0" applyFont="1" applyAlignment="1">
      <alignment horizontal="left" vertical="center"/>
    </xf>
    <xf numFmtId="4" fontId="2" fillId="0" borderId="0" xfId="0" applyNumberFormat="1" applyFont="1" applyAlignment="1">
      <alignment vertical="center" wrapText="1"/>
    </xf>
    <xf numFmtId="0" fontId="21" fillId="0" borderId="0" xfId="0" applyFont="1" applyAlignment="1">
      <alignment vertical="center" wrapText="1"/>
    </xf>
    <xf numFmtId="0" fontId="3" fillId="0" borderId="0" xfId="0" applyFont="1" applyAlignment="1">
      <alignment horizontal="left"/>
    </xf>
    <xf numFmtId="0" fontId="4" fillId="0" borderId="12" xfId="0" applyFont="1" applyFill="1" applyBorder="1"/>
    <xf numFmtId="0" fontId="4" fillId="3" borderId="12" xfId="0" applyFont="1" applyFill="1" applyBorder="1"/>
    <xf numFmtId="4" fontId="0" fillId="0" borderId="82" xfId="0" applyNumberFormat="1" applyFont="1" applyFill="1" applyBorder="1" applyAlignment="1">
      <alignment horizontal="right" vertical="center" wrapText="1"/>
    </xf>
    <xf numFmtId="3" fontId="25" fillId="0" borderId="3" xfId="0" applyNumberFormat="1" applyFont="1" applyFill="1" applyBorder="1" applyAlignment="1">
      <alignment horizontal="center" vertical="center" wrapText="1"/>
    </xf>
    <xf numFmtId="4" fontId="25" fillId="0" borderId="3"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0" fontId="4" fillId="0" borderId="72" xfId="0" applyFont="1" applyFill="1" applyBorder="1" applyAlignment="1">
      <alignment horizontal="left" vertical="top" wrapText="1"/>
    </xf>
    <xf numFmtId="0" fontId="4" fillId="0" borderId="73" xfId="0" applyFont="1" applyFill="1" applyBorder="1" applyAlignment="1">
      <alignment horizontal="left" vertical="top" wrapText="1"/>
    </xf>
    <xf numFmtId="4" fontId="0" fillId="0" borderId="34" xfId="0" applyNumberFormat="1" applyFont="1" applyFill="1" applyBorder="1" applyAlignment="1">
      <alignment horizontal="right" vertical="center" wrapText="1"/>
    </xf>
    <xf numFmtId="3" fontId="25" fillId="3" borderId="77" xfId="0" applyNumberFormat="1" applyFont="1" applyFill="1" applyBorder="1" applyAlignment="1">
      <alignment horizontal="center" vertical="center" wrapText="1"/>
    </xf>
    <xf numFmtId="4" fontId="25" fillId="3" borderId="77" xfId="0" applyNumberFormat="1" applyFont="1" applyFill="1" applyBorder="1" applyAlignment="1">
      <alignment horizontal="center" vertical="center" wrapText="1"/>
    </xf>
    <xf numFmtId="4" fontId="25" fillId="3" borderId="257" xfId="0" applyNumberFormat="1" applyFont="1" applyFill="1" applyBorder="1" applyAlignment="1">
      <alignment horizontal="center" vertical="center" wrapText="1"/>
    </xf>
    <xf numFmtId="3" fontId="25" fillId="3" borderId="3" xfId="0" applyNumberFormat="1" applyFont="1" applyFill="1" applyBorder="1" applyAlignment="1">
      <alignment horizontal="center" vertical="center" wrapText="1"/>
    </xf>
    <xf numFmtId="4" fontId="25" fillId="3" borderId="3" xfId="0" applyNumberFormat="1" applyFont="1" applyFill="1" applyBorder="1" applyAlignment="1">
      <alignment horizontal="center" vertical="center" wrapText="1"/>
    </xf>
    <xf numFmtId="0" fontId="4" fillId="0" borderId="32" xfId="0" applyFont="1" applyFill="1" applyBorder="1" applyAlignment="1">
      <alignment horizontal="left" vertical="top" wrapText="1"/>
    </xf>
    <xf numFmtId="0" fontId="4" fillId="0" borderId="33" xfId="0" applyFont="1" applyFill="1" applyBorder="1" applyAlignment="1">
      <alignment horizontal="left" vertical="top" wrapText="1"/>
    </xf>
    <xf numFmtId="4" fontId="4" fillId="0" borderId="12" xfId="0" applyNumberFormat="1" applyFont="1" applyFill="1" applyBorder="1" applyAlignment="1">
      <alignment horizontal="right" vertical="center" wrapText="1"/>
    </xf>
    <xf numFmtId="3" fontId="25" fillId="0" borderId="77" xfId="0" applyNumberFormat="1" applyFont="1" applyFill="1" applyBorder="1" applyAlignment="1">
      <alignment horizontal="center" vertical="center" wrapText="1"/>
    </xf>
    <xf numFmtId="4" fontId="25" fillId="0" borderId="77" xfId="0" applyNumberFormat="1" applyFont="1" applyFill="1" applyBorder="1" applyAlignment="1">
      <alignment horizontal="center" vertical="center" wrapText="1"/>
    </xf>
    <xf numFmtId="4" fontId="25" fillId="0" borderId="257" xfId="0" applyNumberFormat="1" applyFont="1" applyFill="1" applyBorder="1" applyAlignment="1">
      <alignment horizontal="center" vertical="center" wrapText="1"/>
    </xf>
    <xf numFmtId="0" fontId="4" fillId="0" borderId="275" xfId="0" applyFont="1" applyFill="1" applyBorder="1" applyAlignment="1">
      <alignment horizontal="justify" vertical="top" wrapText="1"/>
    </xf>
    <xf numFmtId="0" fontId="4" fillId="0" borderId="72" xfId="0" applyFont="1" applyFill="1" applyBorder="1" applyAlignment="1">
      <alignment horizontal="left" vertical="center" wrapText="1"/>
    </xf>
    <xf numFmtId="0" fontId="4" fillId="0" borderId="73" xfId="0" applyFont="1" applyFill="1" applyBorder="1" applyAlignment="1">
      <alignment horizontal="left" vertical="center" wrapText="1"/>
    </xf>
    <xf numFmtId="4" fontId="0" fillId="0" borderId="230" xfId="0" applyNumberFormat="1" applyFont="1" applyFill="1" applyBorder="1" applyAlignment="1">
      <alignment horizontal="right" vertical="center" wrapText="1"/>
    </xf>
    <xf numFmtId="4" fontId="25" fillId="3" borderId="34" xfId="0" applyNumberFormat="1" applyFont="1" applyFill="1" applyBorder="1" applyAlignment="1">
      <alignment horizontal="center" vertical="center" wrapText="1"/>
    </xf>
    <xf numFmtId="4" fontId="25" fillId="0" borderId="34" xfId="0" applyNumberFormat="1" applyFont="1" applyFill="1" applyBorder="1" applyAlignment="1">
      <alignment horizontal="center" vertical="center" wrapText="1"/>
    </xf>
    <xf numFmtId="4" fontId="0" fillId="0" borderId="96" xfId="0" applyNumberFormat="1" applyFont="1" applyFill="1" applyBorder="1" applyAlignment="1">
      <alignment horizontal="right" vertical="center" wrapText="1"/>
    </xf>
    <xf numFmtId="3" fontId="25" fillId="3" borderId="19" xfId="0" applyNumberFormat="1" applyFont="1" applyFill="1" applyBorder="1" applyAlignment="1">
      <alignment horizontal="center" vertical="center" wrapText="1"/>
    </xf>
    <xf numFmtId="4" fontId="25" fillId="3" borderId="19" xfId="0" applyNumberFormat="1" applyFont="1" applyFill="1" applyBorder="1" applyAlignment="1">
      <alignment horizontal="center" vertical="center" wrapText="1"/>
    </xf>
    <xf numFmtId="4" fontId="25" fillId="0" borderId="19" xfId="0" applyNumberFormat="1" applyFont="1" applyFill="1" applyBorder="1" applyAlignment="1">
      <alignment horizontal="center" vertical="center" wrapText="1"/>
    </xf>
    <xf numFmtId="4" fontId="4" fillId="0" borderId="6" xfId="0" applyNumberFormat="1" applyFont="1" applyFill="1" applyBorder="1" applyAlignment="1">
      <alignment vertical="center" wrapText="1"/>
    </xf>
    <xf numFmtId="0" fontId="4" fillId="0" borderId="17"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8" xfId="0" applyFont="1" applyBorder="1"/>
    <xf numFmtId="0" fontId="4" fillId="0" borderId="9" xfId="0" applyFont="1" applyBorder="1"/>
    <xf numFmtId="0" fontId="3" fillId="0" borderId="9" xfId="0" applyFont="1" applyBorder="1"/>
    <xf numFmtId="0" fontId="3" fillId="0" borderId="9" xfId="0" applyFont="1" applyBorder="1" applyAlignment="1">
      <alignment horizontal="right"/>
    </xf>
    <xf numFmtId="4" fontId="3" fillId="26" borderId="9" xfId="0" applyNumberFormat="1" applyFont="1" applyFill="1" applyBorder="1" applyAlignment="1">
      <alignment horizontal="center"/>
    </xf>
    <xf numFmtId="4" fontId="3" fillId="26" borderId="10" xfId="0" applyNumberFormat="1" applyFont="1" applyFill="1" applyBorder="1" applyAlignment="1">
      <alignment horizontal="center"/>
    </xf>
    <xf numFmtId="0" fontId="15" fillId="0" borderId="0" xfId="0" applyFont="1" applyBorder="1" applyAlignment="1"/>
    <xf numFmtId="0" fontId="7" fillId="0" borderId="114" xfId="0" applyFont="1" applyBorder="1" applyAlignment="1">
      <alignment horizontal="center"/>
    </xf>
    <xf numFmtId="0" fontId="5" fillId="2" borderId="301" xfId="0" applyFont="1" applyFill="1" applyBorder="1" applyAlignment="1">
      <alignment horizontal="center" vertical="center" wrapText="1"/>
    </xf>
    <xf numFmtId="0" fontId="5" fillId="2" borderId="302" xfId="0" applyFont="1" applyFill="1" applyBorder="1" applyAlignment="1">
      <alignment horizontal="justify" vertical="top" wrapText="1"/>
    </xf>
    <xf numFmtId="3" fontId="5" fillId="2" borderId="303" xfId="0" applyNumberFormat="1" applyFont="1" applyFill="1" applyBorder="1" applyAlignment="1">
      <alignment horizontal="center" vertical="center" wrapText="1"/>
    </xf>
    <xf numFmtId="3" fontId="5" fillId="2" borderId="302" xfId="0" applyNumberFormat="1" applyFont="1" applyFill="1" applyBorder="1" applyAlignment="1">
      <alignment horizontal="center" vertical="center" wrapText="1"/>
    </xf>
    <xf numFmtId="0" fontId="5" fillId="2" borderId="302" xfId="0" applyFont="1" applyFill="1" applyBorder="1" applyAlignment="1">
      <alignment horizontal="center" vertical="center" wrapText="1"/>
    </xf>
    <xf numFmtId="0" fontId="5" fillId="2" borderId="304" xfId="0" applyFont="1" applyFill="1" applyBorder="1" applyAlignment="1">
      <alignment horizontal="center" vertical="center" wrapText="1"/>
    </xf>
    <xf numFmtId="0" fontId="5" fillId="2" borderId="305" xfId="0" applyFont="1" applyFill="1" applyBorder="1" applyAlignment="1">
      <alignment horizontal="center" vertical="center" wrapText="1"/>
    </xf>
    <xf numFmtId="0" fontId="5" fillId="2" borderId="254" xfId="0" applyFont="1" applyFill="1" applyBorder="1" applyAlignment="1">
      <alignment horizontal="justify" vertical="top" wrapText="1"/>
    </xf>
    <xf numFmtId="0" fontId="5" fillId="2" borderId="306" xfId="0" applyFont="1" applyFill="1" applyBorder="1" applyAlignment="1">
      <alignment horizontal="center" vertical="center" wrapText="1"/>
    </xf>
    <xf numFmtId="0" fontId="9" fillId="0" borderId="307" xfId="0" applyFont="1" applyBorder="1" applyAlignment="1">
      <alignment horizontal="left" vertical="top" wrapText="1"/>
    </xf>
    <xf numFmtId="3" fontId="9" fillId="0" borderId="83" xfId="0" applyNumberFormat="1" applyFont="1" applyBorder="1" applyAlignment="1">
      <alignment horizontal="justify" vertical="top" wrapText="1"/>
    </xf>
    <xf numFmtId="3" fontId="9" fillId="0" borderId="84" xfId="0" applyNumberFormat="1" applyFont="1" applyBorder="1" applyAlignment="1">
      <alignment horizontal="justify" vertical="top" wrapText="1"/>
    </xf>
    <xf numFmtId="3" fontId="9" fillId="0" borderId="3" xfId="0" applyNumberFormat="1" applyFont="1" applyBorder="1" applyAlignment="1">
      <alignment horizontal="left" vertical="top" wrapText="1"/>
    </xf>
    <xf numFmtId="3" fontId="5" fillId="0" borderId="3" xfId="0" applyNumberFormat="1" applyFont="1" applyBorder="1" applyAlignment="1">
      <alignment horizontal="center" vertical="center" wrapText="1"/>
    </xf>
    <xf numFmtId="4" fontId="9" fillId="0" borderId="3" xfId="0" applyNumberFormat="1" applyFont="1" applyFill="1" applyBorder="1" applyAlignment="1">
      <alignment horizontal="center" vertical="center" wrapText="1"/>
    </xf>
    <xf numFmtId="49" fontId="9" fillId="0" borderId="308" xfId="0" applyNumberFormat="1" applyFont="1" applyBorder="1" applyAlignment="1">
      <alignment horizontal="left" vertical="center" wrapText="1"/>
    </xf>
    <xf numFmtId="0" fontId="14" fillId="0" borderId="309" xfId="0" applyFont="1" applyFill="1" applyBorder="1" applyAlignment="1">
      <alignment horizontal="center"/>
    </xf>
    <xf numFmtId="0" fontId="14" fillId="0" borderId="1" xfId="0" applyFont="1" applyFill="1" applyBorder="1" applyAlignment="1">
      <alignment horizontal="center"/>
    </xf>
    <xf numFmtId="0" fontId="14" fillId="0" borderId="310" xfId="0" applyFont="1" applyFill="1" applyBorder="1" applyAlignment="1">
      <alignment horizontal="center"/>
    </xf>
    <xf numFmtId="3" fontId="5" fillId="2" borderId="306" xfId="0" applyNumberFormat="1" applyFont="1" applyFill="1" applyBorder="1" applyAlignment="1">
      <alignment horizontal="center" vertical="center" wrapText="1"/>
    </xf>
    <xf numFmtId="3" fontId="5" fillId="2" borderId="306" xfId="0" applyNumberFormat="1" applyFont="1" applyFill="1" applyBorder="1" applyAlignment="1">
      <alignment horizontal="center" vertical="center" textRotation="90" wrapText="1"/>
    </xf>
    <xf numFmtId="0" fontId="4" fillId="0" borderId="311" xfId="0" applyFont="1" applyFill="1" applyBorder="1" applyAlignment="1">
      <alignment horizontal="justify" vertical="top" wrapText="1"/>
    </xf>
    <xf numFmtId="0" fontId="4" fillId="0" borderId="85" xfId="0" applyFont="1" applyFill="1" applyBorder="1" applyAlignment="1">
      <alignment horizontal="justify" vertical="top" wrapText="1"/>
    </xf>
    <xf numFmtId="4" fontId="11" fillId="0" borderId="312" xfId="0" applyNumberFormat="1" applyFont="1" applyFill="1" applyBorder="1" applyAlignment="1">
      <alignment horizontal="center" vertical="center" wrapText="1"/>
    </xf>
    <xf numFmtId="3" fontId="12" fillId="0" borderId="257" xfId="0" applyNumberFormat="1" applyFont="1" applyFill="1" applyBorder="1" applyAlignment="1">
      <alignment horizontal="center" vertical="center" wrapText="1"/>
    </xf>
    <xf numFmtId="4" fontId="12" fillId="0" borderId="257" xfId="0" applyNumberFormat="1" applyFont="1" applyFill="1" applyBorder="1" applyAlignment="1">
      <alignment horizontal="center" vertical="center" wrapText="1"/>
    </xf>
    <xf numFmtId="3" fontId="12" fillId="0" borderId="257" xfId="0" applyNumberFormat="1" applyFont="1" applyBorder="1" applyAlignment="1">
      <alignment horizontal="center" vertical="center" wrapText="1"/>
    </xf>
    <xf numFmtId="3" fontId="12" fillId="0" borderId="313" xfId="0" applyNumberFormat="1" applyFont="1" applyFill="1" applyBorder="1" applyAlignment="1">
      <alignment horizontal="center" vertical="center" wrapText="1"/>
    </xf>
    <xf numFmtId="3" fontId="12" fillId="0" borderId="314" xfId="0" applyNumberFormat="1" applyFont="1" applyFill="1" applyBorder="1" applyAlignment="1">
      <alignment horizontal="center" vertical="center" wrapText="1"/>
    </xf>
    <xf numFmtId="0" fontId="4" fillId="0" borderId="315" xfId="0" applyFont="1" applyFill="1" applyBorder="1" applyAlignment="1">
      <alignment horizontal="justify" vertical="top" wrapText="1"/>
    </xf>
    <xf numFmtId="4" fontId="11" fillId="0" borderId="316" xfId="0" applyNumberFormat="1" applyFont="1" applyFill="1" applyBorder="1" applyAlignment="1">
      <alignment horizontal="center" vertical="center" wrapText="1"/>
    </xf>
    <xf numFmtId="3" fontId="12" fillId="0" borderId="235" xfId="0" applyNumberFormat="1" applyFont="1" applyFill="1" applyBorder="1" applyAlignment="1">
      <alignment horizontal="center" vertical="center" wrapText="1"/>
    </xf>
    <xf numFmtId="4" fontId="12" fillId="0" borderId="235" xfId="0" applyNumberFormat="1" applyFont="1" applyFill="1" applyBorder="1" applyAlignment="1">
      <alignment horizontal="center" vertical="center" wrapText="1"/>
    </xf>
    <xf numFmtId="3" fontId="12" fillId="0" borderId="235" xfId="0" applyNumberFormat="1" applyFont="1" applyBorder="1" applyAlignment="1">
      <alignment horizontal="center" vertical="center" wrapText="1"/>
    </xf>
    <xf numFmtId="3" fontId="12" fillId="0" borderId="317" xfId="0" applyNumberFormat="1" applyFont="1" applyFill="1" applyBorder="1" applyAlignment="1">
      <alignment horizontal="center" vertical="center" wrapText="1"/>
    </xf>
    <xf numFmtId="0" fontId="9" fillId="0" borderId="162" xfId="0" applyFont="1" applyFill="1" applyBorder="1" applyAlignment="1">
      <alignment horizontal="left" vertical="top" wrapText="1"/>
    </xf>
    <xf numFmtId="4" fontId="11" fillId="0" borderId="318" xfId="0" applyNumberFormat="1" applyFont="1" applyFill="1" applyBorder="1" applyAlignment="1">
      <alignment horizontal="center" vertical="center" wrapText="1"/>
    </xf>
    <xf numFmtId="3" fontId="12" fillId="0" borderId="319" xfId="0" applyNumberFormat="1" applyFont="1" applyFill="1" applyBorder="1" applyAlignment="1">
      <alignment horizontal="center" vertical="center" wrapText="1"/>
    </xf>
    <xf numFmtId="4" fontId="12" fillId="0" borderId="319" xfId="0" applyNumberFormat="1" applyFont="1" applyFill="1" applyBorder="1" applyAlignment="1">
      <alignment horizontal="center" vertical="center" wrapText="1"/>
    </xf>
    <xf numFmtId="3" fontId="12" fillId="0" borderId="319" xfId="0" applyNumberFormat="1" applyFont="1" applyBorder="1" applyAlignment="1">
      <alignment horizontal="center" vertical="center" wrapText="1"/>
    </xf>
    <xf numFmtId="3" fontId="12" fillId="0" borderId="320" xfId="0" applyNumberFormat="1" applyFont="1" applyFill="1" applyBorder="1" applyAlignment="1">
      <alignment horizontal="center" vertical="center" wrapText="1"/>
    </xf>
    <xf numFmtId="0" fontId="4" fillId="0" borderId="197" xfId="0" applyFont="1" applyFill="1" applyBorder="1" applyAlignment="1">
      <alignment horizontal="left" vertical="top" wrapText="1"/>
    </xf>
    <xf numFmtId="0" fontId="4" fillId="0" borderId="48" xfId="0" applyFont="1" applyFill="1" applyBorder="1" applyAlignment="1">
      <alignment horizontal="left" vertical="top" wrapText="1"/>
    </xf>
    <xf numFmtId="4" fontId="11" fillId="0" borderId="321" xfId="0" applyNumberFormat="1" applyFont="1" applyFill="1" applyBorder="1" applyAlignment="1">
      <alignment horizontal="center" vertical="center" wrapText="1"/>
    </xf>
    <xf numFmtId="3" fontId="12" fillId="0" borderId="34" xfId="0" applyNumberFormat="1" applyFont="1" applyFill="1" applyBorder="1" applyAlignment="1">
      <alignment horizontal="center" vertical="center" wrapText="1"/>
    </xf>
    <xf numFmtId="3" fontId="12" fillId="0" borderId="12" xfId="0" applyNumberFormat="1" applyFont="1" applyBorder="1" applyAlignment="1">
      <alignment horizontal="center" vertical="center" wrapText="1"/>
    </xf>
    <xf numFmtId="3" fontId="12" fillId="0" borderId="322" xfId="0" applyNumberFormat="1" applyFont="1" applyFill="1" applyBorder="1" applyAlignment="1">
      <alignment horizontal="center" vertical="center" wrapText="1"/>
    </xf>
    <xf numFmtId="0" fontId="4" fillId="0" borderId="311" xfId="0" applyFont="1" applyFill="1" applyBorder="1" applyAlignment="1">
      <alignment horizontal="justify" vertical="center" wrapText="1"/>
    </xf>
    <xf numFmtId="0" fontId="4" fillId="0" borderId="85" xfId="0" applyFont="1" applyFill="1" applyBorder="1" applyAlignment="1">
      <alignment horizontal="justify" vertical="center" wrapText="1"/>
    </xf>
    <xf numFmtId="0" fontId="4" fillId="0" borderId="315" xfId="0" applyFont="1" applyFill="1" applyBorder="1" applyAlignment="1">
      <alignment horizontal="justify" vertical="center" wrapText="1"/>
    </xf>
    <xf numFmtId="0" fontId="4" fillId="0" borderId="164" xfId="0" applyFont="1" applyFill="1" applyBorder="1" applyAlignment="1">
      <alignment horizontal="justify" vertical="center" wrapText="1"/>
    </xf>
    <xf numFmtId="0" fontId="4" fillId="0" borderId="162" xfId="0" applyFont="1" applyFill="1" applyBorder="1" applyAlignment="1">
      <alignment horizontal="justify" vertical="center" wrapText="1"/>
    </xf>
    <xf numFmtId="0" fontId="4" fillId="0" borderId="0" xfId="0" applyFont="1" applyFill="1" applyBorder="1" applyAlignment="1">
      <alignment horizontal="justify" vertical="center" wrapText="1"/>
    </xf>
    <xf numFmtId="4" fontId="11" fillId="0" borderId="112" xfId="0" applyNumberFormat="1" applyFont="1" applyFill="1" applyBorder="1" applyAlignment="1">
      <alignment horizontal="center" vertical="center" wrapText="1"/>
    </xf>
    <xf numFmtId="3" fontId="12" fillId="0" borderId="323" xfId="0" applyNumberFormat="1" applyFont="1" applyFill="1" applyBorder="1" applyAlignment="1">
      <alignment horizontal="center" vertical="center" wrapText="1"/>
    </xf>
    <xf numFmtId="4" fontId="11" fillId="0" borderId="324" xfId="0" applyNumberFormat="1" applyFont="1" applyFill="1" applyBorder="1" applyAlignment="1">
      <alignment horizontal="center" vertical="center" wrapText="1"/>
    </xf>
    <xf numFmtId="3" fontId="12" fillId="0" borderId="316" xfId="0" applyNumberFormat="1" applyFont="1" applyFill="1" applyBorder="1" applyAlignment="1">
      <alignment horizontal="center" vertical="top" wrapText="1"/>
    </xf>
    <xf numFmtId="3" fontId="12" fillId="0" borderId="316" xfId="0" applyNumberFormat="1" applyFont="1" applyFill="1" applyBorder="1" applyAlignment="1">
      <alignment horizontal="center" vertical="center" wrapText="1"/>
    </xf>
    <xf numFmtId="0" fontId="4" fillId="0" borderId="162" xfId="0" applyFont="1" applyBorder="1" applyAlignment="1">
      <alignment horizontal="left" vertical="justify"/>
    </xf>
    <xf numFmtId="0" fontId="4" fillId="0" borderId="0" xfId="0" applyFont="1" applyBorder="1" applyAlignment="1">
      <alignment horizontal="left" vertical="justify"/>
    </xf>
    <xf numFmtId="4" fontId="11" fillId="0" borderId="42" xfId="0" applyNumberFormat="1" applyFont="1" applyFill="1" applyBorder="1" applyAlignment="1">
      <alignment horizontal="center" vertical="center" wrapText="1"/>
    </xf>
    <xf numFmtId="0" fontId="4" fillId="0" borderId="315" xfId="0" applyFont="1" applyBorder="1" applyAlignment="1">
      <alignment horizontal="left" vertical="justify"/>
    </xf>
    <xf numFmtId="0" fontId="4" fillId="0" borderId="164" xfId="0" applyFont="1" applyBorder="1" applyAlignment="1">
      <alignment horizontal="left" vertical="justify"/>
    </xf>
    <xf numFmtId="4" fontId="11" fillId="0" borderId="102" xfId="0" applyNumberFormat="1" applyFont="1" applyFill="1" applyBorder="1" applyAlignment="1">
      <alignment horizontal="center" vertical="center" wrapText="1"/>
    </xf>
    <xf numFmtId="0" fontId="4" fillId="0" borderId="16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15" xfId="0" applyFont="1" applyFill="1" applyBorder="1" applyAlignment="1">
      <alignment horizontal="left" vertical="center" wrapText="1"/>
    </xf>
    <xf numFmtId="0" fontId="4" fillId="0" borderId="164" xfId="0" applyFont="1" applyFill="1" applyBorder="1" applyAlignment="1">
      <alignment horizontal="left" vertical="center" wrapText="1"/>
    </xf>
    <xf numFmtId="0" fontId="11" fillId="0" borderId="235" xfId="0" applyFont="1" applyBorder="1" applyAlignment="1">
      <alignment horizontal="center" vertical="center"/>
    </xf>
    <xf numFmtId="0" fontId="11" fillId="0" borderId="317" xfId="0" applyFont="1" applyBorder="1" applyAlignment="1">
      <alignment horizontal="center" vertical="center"/>
    </xf>
    <xf numFmtId="4" fontId="11" fillId="0" borderId="36" xfId="0" applyNumberFormat="1" applyFont="1" applyFill="1" applyBorder="1" applyAlignment="1">
      <alignment horizontal="center" vertical="center" wrapText="1"/>
    </xf>
    <xf numFmtId="4" fontId="11" fillId="0" borderId="67" xfId="0" applyNumberFormat="1" applyFont="1" applyFill="1" applyBorder="1" applyAlignment="1">
      <alignment horizontal="center" vertical="center" wrapText="1"/>
    </xf>
    <xf numFmtId="0" fontId="4" fillId="0" borderId="162" xfId="0" applyFont="1" applyFill="1" applyBorder="1" applyAlignment="1">
      <alignment horizontal="left" vertical="top" wrapText="1"/>
    </xf>
    <xf numFmtId="4" fontId="12" fillId="0" borderId="321" xfId="0" applyNumberFormat="1" applyFont="1" applyFill="1" applyBorder="1" applyAlignment="1">
      <alignment horizontal="center" vertical="center" wrapText="1"/>
    </xf>
    <xf numFmtId="4" fontId="12" fillId="0" borderId="34" xfId="0" applyNumberFormat="1" applyFont="1" applyFill="1" applyBorder="1" applyAlignment="1">
      <alignment horizontal="center" vertical="center" wrapText="1"/>
    </xf>
    <xf numFmtId="3" fontId="12" fillId="0" borderId="34" xfId="0" applyNumberFormat="1" applyFont="1" applyBorder="1" applyAlignment="1">
      <alignment horizontal="center" vertical="center" wrapText="1"/>
    </xf>
    <xf numFmtId="3" fontId="12" fillId="0" borderId="325" xfId="0" applyNumberFormat="1" applyFont="1" applyFill="1" applyBorder="1" applyAlignment="1">
      <alignment horizontal="center" vertical="center" wrapText="1"/>
    </xf>
    <xf numFmtId="0" fontId="4" fillId="0" borderId="315" xfId="0" applyFont="1" applyFill="1" applyBorder="1" applyAlignment="1">
      <alignment horizontal="left" vertical="top" wrapText="1"/>
    </xf>
    <xf numFmtId="0" fontId="4" fillId="0" borderId="164" xfId="0" applyFont="1" applyFill="1" applyBorder="1" applyAlignment="1">
      <alignment horizontal="left" vertical="top" wrapText="1"/>
    </xf>
    <xf numFmtId="4" fontId="12" fillId="0" borderId="316" xfId="0" applyNumberFormat="1" applyFont="1" applyFill="1" applyBorder="1" applyAlignment="1">
      <alignment horizontal="center" vertical="center" wrapText="1"/>
    </xf>
    <xf numFmtId="0" fontId="0" fillId="2" borderId="189" xfId="0" applyFill="1" applyBorder="1" applyAlignment="1">
      <alignment horizontal="justify" vertical="top" wrapText="1"/>
    </xf>
    <xf numFmtId="0" fontId="0" fillId="2" borderId="31" xfId="0" applyFill="1" applyBorder="1" applyAlignment="1">
      <alignment horizontal="justify" vertical="top" wrapText="1"/>
    </xf>
    <xf numFmtId="4" fontId="3" fillId="2" borderId="31" xfId="0" applyNumberFormat="1" applyFont="1" applyFill="1" applyBorder="1" applyAlignment="1">
      <alignment horizontal="center" vertical="center"/>
    </xf>
    <xf numFmtId="3" fontId="25" fillId="2" borderId="31" xfId="0" applyNumberFormat="1" applyFont="1" applyFill="1" applyBorder="1" applyAlignment="1">
      <alignment horizontal="center" vertical="center" wrapText="1"/>
    </xf>
    <xf numFmtId="4" fontId="25" fillId="2" borderId="31" xfId="0" applyNumberFormat="1" applyFont="1" applyFill="1" applyBorder="1" applyAlignment="1">
      <alignment horizontal="right" vertical="center" wrapText="1"/>
    </xf>
    <xf numFmtId="4" fontId="0" fillId="2" borderId="31" xfId="0" applyNumberFormat="1" applyFont="1" applyFill="1" applyBorder="1" applyAlignment="1">
      <alignment horizontal="right" vertical="center"/>
    </xf>
    <xf numFmtId="0" fontId="0" fillId="2" borderId="31" xfId="0" applyFont="1" applyFill="1" applyBorder="1" applyAlignment="1">
      <alignment horizontal="center" vertical="center"/>
    </xf>
    <xf numFmtId="0" fontId="0" fillId="2" borderId="117" xfId="0" applyFont="1" applyFill="1" applyBorder="1" applyAlignment="1">
      <alignment horizontal="center" vertical="center"/>
    </xf>
    <xf numFmtId="0" fontId="14" fillId="0" borderId="326" xfId="0" applyFont="1" applyFill="1" applyBorder="1" applyAlignment="1">
      <alignment horizontal="center"/>
    </xf>
    <xf numFmtId="0" fontId="14" fillId="0" borderId="300" xfId="0" applyFont="1" applyFill="1" applyBorder="1" applyAlignment="1">
      <alignment horizontal="center"/>
    </xf>
    <xf numFmtId="0" fontId="14" fillId="0" borderId="327" xfId="0" applyFont="1" applyFill="1" applyBorder="1" applyAlignment="1">
      <alignment horizontal="center"/>
    </xf>
    <xf numFmtId="0" fontId="9" fillId="0" borderId="189" xfId="0" applyFont="1" applyBorder="1" applyAlignment="1">
      <alignment horizontal="justify" vertical="top" wrapText="1"/>
    </xf>
    <xf numFmtId="0" fontId="4" fillId="0" borderId="328" xfId="0" applyFont="1" applyBorder="1" applyAlignment="1">
      <alignment horizontal="left" vertical="top" wrapText="1"/>
    </xf>
    <xf numFmtId="0" fontId="4" fillId="0" borderId="329" xfId="0" applyFont="1" applyBorder="1" applyAlignment="1">
      <alignment horizontal="left" vertical="top" wrapText="1"/>
    </xf>
    <xf numFmtId="3" fontId="9" fillId="0" borderId="31" xfId="0" applyNumberFormat="1" applyFont="1" applyFill="1" applyBorder="1" applyAlignment="1">
      <alignment horizontal="left" vertical="top" wrapText="1"/>
    </xf>
    <xf numFmtId="3" fontId="5" fillId="0" borderId="3" xfId="0" applyNumberFormat="1" applyFont="1" applyBorder="1" applyAlignment="1">
      <alignment horizontal="left" vertical="center" wrapText="1"/>
    </xf>
    <xf numFmtId="0" fontId="0" fillId="0" borderId="162" xfId="0" applyBorder="1" applyAlignment="1">
      <alignment horizontal="justify" vertical="top" wrapText="1"/>
    </xf>
    <xf numFmtId="4" fontId="0" fillId="0" borderId="0" xfId="0" applyNumberFormat="1" applyFont="1" applyBorder="1" applyAlignment="1">
      <alignment horizontal="right" vertical="center"/>
    </xf>
    <xf numFmtId="0" fontId="0" fillId="0" borderId="134" xfId="0" applyFont="1" applyBorder="1" applyAlignment="1">
      <alignment horizontal="center" vertical="center"/>
    </xf>
    <xf numFmtId="0" fontId="7" fillId="0" borderId="309" xfId="0" applyFont="1" applyFill="1" applyBorder="1" applyAlignment="1">
      <alignment horizontal="center"/>
    </xf>
    <xf numFmtId="0" fontId="7" fillId="0" borderId="1" xfId="0" applyFont="1" applyFill="1" applyBorder="1" applyAlignment="1">
      <alignment horizontal="center"/>
    </xf>
    <xf numFmtId="0" fontId="7" fillId="0" borderId="310" xfId="0" applyFont="1" applyFill="1" applyBorder="1" applyAlignment="1">
      <alignment horizontal="center"/>
    </xf>
    <xf numFmtId="0" fontId="5" fillId="2" borderId="330" xfId="0" applyFont="1" applyFill="1" applyBorder="1" applyAlignment="1">
      <alignment horizontal="center" vertical="center" wrapText="1"/>
    </xf>
    <xf numFmtId="3" fontId="5" fillId="2" borderId="331" xfId="0" applyNumberFormat="1" applyFont="1" applyFill="1" applyBorder="1" applyAlignment="1">
      <alignment horizontal="center" vertical="center" textRotation="90" wrapText="1"/>
    </xf>
    <xf numFmtId="0" fontId="9" fillId="3" borderId="198" xfId="0" applyFont="1" applyFill="1" applyBorder="1" applyAlignment="1">
      <alignment horizontal="left" vertical="center" wrapText="1"/>
    </xf>
    <xf numFmtId="4" fontId="12" fillId="3" borderId="65" xfId="0" applyNumberFormat="1" applyFont="1" applyFill="1" applyBorder="1" applyAlignment="1">
      <alignment horizontal="center" vertical="center" wrapText="1"/>
    </xf>
    <xf numFmtId="4" fontId="12" fillId="0" borderId="3" xfId="0" applyNumberFormat="1" applyFont="1" applyFill="1" applyBorder="1" applyAlignment="1">
      <alignment horizontal="center" vertical="center" wrapText="1"/>
    </xf>
    <xf numFmtId="3" fontId="12" fillId="0" borderId="332" xfId="0" applyNumberFormat="1" applyFont="1" applyFill="1" applyBorder="1" applyAlignment="1">
      <alignment horizontal="center" vertical="center" wrapText="1"/>
    </xf>
    <xf numFmtId="3" fontId="12" fillId="3" borderId="117" xfId="0" applyNumberFormat="1" applyFont="1" applyFill="1" applyBorder="1" applyAlignment="1">
      <alignment horizontal="center" vertical="center" wrapText="1"/>
    </xf>
    <xf numFmtId="0" fontId="9" fillId="3" borderId="315" xfId="0" applyFont="1" applyFill="1" applyBorder="1" applyAlignment="1">
      <alignment horizontal="left" vertical="center" wrapText="1"/>
    </xf>
    <xf numFmtId="0" fontId="9" fillId="3" borderId="293" xfId="0" applyFont="1" applyFill="1" applyBorder="1" applyAlignment="1">
      <alignment horizontal="left" vertical="center" wrapText="1"/>
    </xf>
    <xf numFmtId="4" fontId="12" fillId="3" borderId="226" xfId="0" applyNumberFormat="1" applyFont="1" applyFill="1" applyBorder="1" applyAlignment="1">
      <alignment horizontal="center" vertical="center" wrapText="1"/>
    </xf>
    <xf numFmtId="4" fontId="12" fillId="3" borderId="333" xfId="0" applyNumberFormat="1" applyFont="1" applyFill="1" applyBorder="1" applyAlignment="1">
      <alignment horizontal="center" vertical="center" wrapText="1"/>
    </xf>
    <xf numFmtId="0" fontId="54" fillId="3" borderId="60" xfId="0" applyFont="1" applyFill="1" applyBorder="1" applyAlignment="1">
      <alignment horizontal="center" vertical="center"/>
    </xf>
    <xf numFmtId="3" fontId="12" fillId="3" borderId="60" xfId="0" applyNumberFormat="1" applyFont="1" applyFill="1" applyBorder="1" applyAlignment="1">
      <alignment horizontal="center" vertical="center" wrapText="1"/>
    </xf>
    <xf numFmtId="3" fontId="12" fillId="3" borderId="334" xfId="0" applyNumberFormat="1" applyFont="1" applyFill="1" applyBorder="1" applyAlignment="1">
      <alignment horizontal="center" vertical="center" wrapText="1"/>
    </xf>
    <xf numFmtId="0" fontId="9" fillId="3" borderId="196" xfId="0" applyFont="1" applyFill="1" applyBorder="1" applyAlignment="1">
      <alignment horizontal="left" vertical="center" wrapText="1"/>
    </xf>
    <xf numFmtId="0" fontId="9" fillId="3" borderId="41" xfId="0" applyFont="1" applyFill="1" applyBorder="1" applyAlignment="1">
      <alignment horizontal="left" vertical="center" wrapText="1"/>
    </xf>
    <xf numFmtId="4" fontId="12" fillId="3" borderId="36" xfId="0" applyNumberFormat="1" applyFont="1" applyFill="1" applyBorder="1" applyAlignment="1">
      <alignment horizontal="center" vertical="center" wrapText="1"/>
    </xf>
    <xf numFmtId="3" fontId="12" fillId="3" borderId="175" xfId="0" applyNumberFormat="1" applyFont="1" applyFill="1" applyBorder="1" applyAlignment="1">
      <alignment horizontal="center" vertical="center" wrapText="1"/>
    </xf>
    <xf numFmtId="4" fontId="12" fillId="3" borderId="175" xfId="0" applyNumberFormat="1" applyFont="1" applyFill="1" applyBorder="1" applyAlignment="1">
      <alignment horizontal="center" vertical="center" wrapText="1"/>
    </xf>
    <xf numFmtId="4" fontId="12" fillId="0" borderId="239" xfId="0" applyNumberFormat="1" applyFont="1" applyFill="1" applyBorder="1" applyAlignment="1">
      <alignment horizontal="center" vertical="center" wrapText="1"/>
    </xf>
    <xf numFmtId="0" fontId="12" fillId="3" borderId="175" xfId="0" applyFont="1" applyFill="1" applyBorder="1" applyAlignment="1">
      <alignment horizontal="center" vertical="center" wrapText="1"/>
    </xf>
    <xf numFmtId="3" fontId="12" fillId="3" borderId="180" xfId="0" applyNumberFormat="1" applyFont="1" applyFill="1" applyBorder="1" applyAlignment="1">
      <alignment horizontal="center" vertical="center" wrapText="1"/>
    </xf>
    <xf numFmtId="4" fontId="12" fillId="3" borderId="60" xfId="0" applyNumberFormat="1" applyFont="1" applyFill="1" applyBorder="1" applyAlignment="1">
      <alignment horizontal="right" vertical="center" wrapText="1"/>
    </xf>
    <xf numFmtId="1" fontId="12" fillId="3" borderId="60" xfId="0" applyNumberFormat="1" applyFont="1" applyFill="1" applyBorder="1" applyAlignment="1">
      <alignment horizontal="center" vertical="center" wrapText="1"/>
    </xf>
    <xf numFmtId="4" fontId="54" fillId="3" borderId="60" xfId="0" applyNumberFormat="1" applyFont="1" applyFill="1" applyBorder="1" applyAlignment="1">
      <alignment horizontal="center" vertical="center"/>
    </xf>
    <xf numFmtId="4" fontId="12" fillId="3" borderId="60" xfId="0" applyNumberFormat="1" applyFont="1" applyFill="1" applyBorder="1" applyAlignment="1">
      <alignment horizontal="center" vertical="center" wrapText="1"/>
    </xf>
    <xf numFmtId="4" fontId="12" fillId="0" borderId="333" xfId="0" applyNumberFormat="1" applyFont="1" applyFill="1" applyBorder="1" applyAlignment="1">
      <alignment horizontal="center" vertical="center" wrapText="1"/>
    </xf>
    <xf numFmtId="1" fontId="12" fillId="3" borderId="175" xfId="0" applyNumberFormat="1" applyFont="1" applyFill="1" applyBorder="1" applyAlignment="1">
      <alignment horizontal="center" vertical="center" wrapText="1"/>
    </xf>
    <xf numFmtId="4" fontId="54" fillId="3" borderId="175" xfId="0" applyNumberFormat="1" applyFont="1" applyFill="1" applyBorder="1" applyAlignment="1">
      <alignment horizontal="center" vertical="center"/>
    </xf>
    <xf numFmtId="0" fontId="54" fillId="3" borderId="175" xfId="0" applyFont="1" applyFill="1" applyBorder="1" applyAlignment="1">
      <alignment horizontal="center" vertical="center"/>
    </xf>
    <xf numFmtId="3" fontId="12" fillId="3" borderId="175" xfId="0" applyNumberFormat="1" applyFont="1" applyFill="1" applyBorder="1" applyAlignment="1">
      <alignment horizontal="center" vertical="center" textRotation="90" wrapText="1"/>
    </xf>
    <xf numFmtId="3" fontId="12" fillId="3" borderId="180" xfId="0" applyNumberFormat="1" applyFont="1" applyFill="1" applyBorder="1" applyAlignment="1">
      <alignment horizontal="center" vertical="center" textRotation="90" wrapText="1"/>
    </xf>
    <xf numFmtId="0" fontId="9" fillId="3" borderId="162" xfId="0" applyFont="1" applyFill="1" applyBorder="1" applyAlignment="1">
      <alignment horizontal="left" vertical="center" wrapText="1"/>
    </xf>
    <xf numFmtId="1" fontId="12" fillId="3" borderId="31" xfId="0" applyNumberFormat="1" applyFont="1" applyFill="1" applyBorder="1" applyAlignment="1">
      <alignment horizontal="center" vertical="center" wrapText="1"/>
    </xf>
    <xf numFmtId="4" fontId="54" fillId="3" borderId="31" xfId="0" applyNumberFormat="1" applyFont="1" applyFill="1" applyBorder="1" applyAlignment="1">
      <alignment horizontal="center" vertical="center"/>
    </xf>
    <xf numFmtId="0" fontId="54" fillId="3" borderId="31" xfId="0" applyFont="1" applyFill="1" applyBorder="1" applyAlignment="1">
      <alignment horizontal="center" vertical="center"/>
    </xf>
    <xf numFmtId="4" fontId="12" fillId="3" borderId="335" xfId="0" applyNumberFormat="1" applyFont="1" applyFill="1" applyBorder="1" applyAlignment="1">
      <alignment horizontal="center" vertical="center" wrapText="1"/>
    </xf>
    <xf numFmtId="4" fontId="12" fillId="0" borderId="336" xfId="0" applyNumberFormat="1" applyFont="1" applyFill="1" applyBorder="1" applyAlignment="1">
      <alignment horizontal="center" vertical="center" wrapText="1"/>
    </xf>
    <xf numFmtId="0" fontId="9" fillId="0" borderId="196" xfId="0" applyFont="1" applyFill="1" applyBorder="1" applyAlignment="1">
      <alignment horizontal="justify" vertical="top" wrapText="1"/>
    </xf>
    <xf numFmtId="0" fontId="4" fillId="0" borderId="337" xfId="0" applyFont="1" applyFill="1" applyBorder="1" applyAlignment="1">
      <alignment horizontal="justify" vertical="top" wrapText="1"/>
    </xf>
    <xf numFmtId="4" fontId="11" fillId="0" borderId="240" xfId="0" applyNumberFormat="1" applyFont="1" applyFill="1" applyBorder="1" applyAlignment="1">
      <alignment horizontal="center" vertical="center" wrapText="1"/>
    </xf>
    <xf numFmtId="1" fontId="12" fillId="0" borderId="319" xfId="0" applyNumberFormat="1" applyFont="1" applyFill="1" applyBorder="1" applyAlignment="1">
      <alignment horizontal="center" vertical="center" wrapText="1"/>
    </xf>
    <xf numFmtId="4" fontId="12" fillId="0" borderId="338" xfId="0" applyNumberFormat="1" applyFont="1" applyFill="1" applyBorder="1" applyAlignment="1">
      <alignment horizontal="center" vertical="center" wrapText="1"/>
    </xf>
    <xf numFmtId="4" fontId="12" fillId="0" borderId="42" xfId="0" applyNumberFormat="1" applyFont="1" applyFill="1" applyBorder="1" applyAlignment="1">
      <alignment horizontal="center" vertical="center" wrapText="1"/>
    </xf>
    <xf numFmtId="4" fontId="12" fillId="0" borderId="323" xfId="0" applyNumberFormat="1" applyFont="1" applyFill="1" applyBorder="1" applyAlignment="1">
      <alignment horizontal="center" vertical="center" wrapText="1"/>
    </xf>
    <xf numFmtId="3" fontId="12" fillId="0" borderId="175" xfId="0" applyNumberFormat="1" applyFont="1" applyFill="1" applyBorder="1" applyAlignment="1">
      <alignment horizontal="center" vertical="center" wrapText="1"/>
    </xf>
    <xf numFmtId="4" fontId="11" fillId="0" borderId="235" xfId="0" applyNumberFormat="1" applyFont="1" applyFill="1" applyBorder="1" applyAlignment="1">
      <alignment horizontal="center" vertical="center" wrapText="1"/>
    </xf>
    <xf numFmtId="1" fontId="12" fillId="0" borderId="235" xfId="0" applyNumberFormat="1" applyFont="1" applyFill="1" applyBorder="1" applyAlignment="1">
      <alignment horizontal="center" vertical="center" wrapText="1"/>
    </xf>
    <xf numFmtId="4" fontId="12" fillId="0" borderId="237" xfId="0" applyNumberFormat="1" applyFont="1" applyFill="1" applyBorder="1" applyAlignment="1">
      <alignment horizontal="center" vertical="center" wrapText="1"/>
    </xf>
    <xf numFmtId="4" fontId="12" fillId="0" borderId="324" xfId="0" applyNumberFormat="1" applyFont="1" applyFill="1" applyBorder="1" applyAlignment="1">
      <alignment horizontal="center" vertical="center" wrapText="1"/>
    </xf>
    <xf numFmtId="0" fontId="9" fillId="0" borderId="196" xfId="0" applyFont="1" applyFill="1" applyBorder="1" applyAlignment="1">
      <alignment horizontal="left" vertical="center" wrapText="1"/>
    </xf>
    <xf numFmtId="0" fontId="9" fillId="0" borderId="337" xfId="0" applyFont="1" applyFill="1" applyBorder="1" applyAlignment="1">
      <alignment horizontal="left" vertical="center" wrapText="1"/>
    </xf>
    <xf numFmtId="0" fontId="9" fillId="0" borderId="315" xfId="0" applyFont="1" applyFill="1" applyBorder="1" applyAlignment="1">
      <alignment horizontal="left" vertical="center" wrapText="1"/>
    </xf>
    <xf numFmtId="0" fontId="9" fillId="0" borderId="234" xfId="0" applyFont="1" applyFill="1" applyBorder="1" applyAlignment="1">
      <alignment horizontal="left" vertical="center" wrapText="1"/>
    </xf>
    <xf numFmtId="0" fontId="9" fillId="0" borderId="196" xfId="0" applyFont="1" applyFill="1" applyBorder="1" applyAlignment="1">
      <alignment horizontal="left" vertical="top" wrapText="1"/>
    </xf>
    <xf numFmtId="0" fontId="4" fillId="0" borderId="337" xfId="0" applyFont="1" applyFill="1" applyBorder="1" applyAlignment="1">
      <alignment horizontal="left" vertical="top" wrapText="1"/>
    </xf>
    <xf numFmtId="4" fontId="11" fillId="0" borderId="339" xfId="0" applyNumberFormat="1" applyFont="1" applyFill="1" applyBorder="1" applyAlignment="1">
      <alignment horizontal="center" vertical="center" wrapText="1"/>
    </xf>
    <xf numFmtId="4" fontId="12" fillId="0" borderId="340" xfId="0" applyNumberFormat="1" applyFont="1" applyFill="1" applyBorder="1" applyAlignment="1">
      <alignment horizontal="center" vertical="center" wrapText="1"/>
    </xf>
    <xf numFmtId="3" fontId="12" fillId="0" borderId="341" xfId="0" applyNumberFormat="1" applyFont="1" applyBorder="1" applyAlignment="1">
      <alignment horizontal="center" vertical="center" wrapText="1"/>
    </xf>
    <xf numFmtId="0" fontId="4" fillId="0" borderId="234" xfId="0" applyFont="1" applyFill="1" applyBorder="1" applyAlignment="1">
      <alignment horizontal="left" vertical="top" wrapText="1"/>
    </xf>
    <xf numFmtId="4" fontId="11" fillId="0" borderId="237" xfId="0" applyNumberFormat="1" applyFont="1" applyFill="1" applyBorder="1" applyAlignment="1">
      <alignment horizontal="center" vertical="center" wrapText="1"/>
    </xf>
    <xf numFmtId="3" fontId="12" fillId="0" borderId="324" xfId="0" applyNumberFormat="1" applyFont="1" applyBorder="1" applyAlignment="1">
      <alignment horizontal="center" vertical="center" wrapText="1"/>
    </xf>
    <xf numFmtId="0" fontId="9" fillId="2" borderId="197" xfId="0" applyFont="1" applyFill="1" applyBorder="1" applyAlignment="1">
      <alignment vertical="center" wrapText="1"/>
    </xf>
    <xf numFmtId="0" fontId="9" fillId="2" borderId="48" xfId="0" applyFont="1" applyFill="1" applyBorder="1" applyAlignment="1">
      <alignment vertical="center" wrapText="1"/>
    </xf>
    <xf numFmtId="4" fontId="9" fillId="2" borderId="48" xfId="0" applyNumberFormat="1" applyFont="1" applyFill="1" applyBorder="1" applyAlignment="1">
      <alignment horizontal="center" vertical="center" wrapText="1"/>
    </xf>
    <xf numFmtId="0" fontId="9" fillId="2" borderId="135" xfId="0" applyFont="1" applyFill="1" applyBorder="1" applyAlignment="1">
      <alignment vertical="center" wrapText="1"/>
    </xf>
    <xf numFmtId="3" fontId="9" fillId="0" borderId="83" xfId="0" applyNumberFormat="1" applyFont="1" applyBorder="1" applyAlignment="1">
      <alignment horizontal="left" vertical="top" wrapText="1"/>
    </xf>
    <xf numFmtId="3" fontId="9" fillId="0" borderId="84" xfId="0" applyNumberFormat="1" applyFont="1" applyBorder="1" applyAlignment="1">
      <alignment horizontal="left" vertical="top" wrapText="1"/>
    </xf>
    <xf numFmtId="0" fontId="25" fillId="0" borderId="162" xfId="0" applyFont="1" applyFill="1" applyBorder="1" applyAlignment="1">
      <alignment horizontal="justify" vertical="top" wrapText="1"/>
    </xf>
    <xf numFmtId="3" fontId="25" fillId="0" borderId="0" xfId="0" applyNumberFormat="1" applyFont="1" applyFill="1" applyBorder="1" applyAlignment="1">
      <alignment horizontal="left" vertical="top" wrapText="1"/>
    </xf>
    <xf numFmtId="49" fontId="25" fillId="0" borderId="0" xfId="0" applyNumberFormat="1" applyFont="1" applyFill="1" applyBorder="1" applyAlignment="1">
      <alignment horizontal="left" vertical="center" wrapText="1"/>
    </xf>
    <xf numFmtId="49" fontId="25" fillId="0" borderId="134" xfId="0" applyNumberFormat="1" applyFont="1" applyFill="1" applyBorder="1" applyAlignment="1">
      <alignment horizontal="left" vertical="center" wrapText="1"/>
    </xf>
    <xf numFmtId="0" fontId="9" fillId="0" borderId="311" xfId="0" applyFont="1" applyFill="1" applyBorder="1" applyAlignment="1">
      <alignment horizontal="justify" vertical="top" wrapText="1"/>
    </xf>
    <xf numFmtId="0" fontId="4" fillId="0" borderId="81" xfId="0" applyFont="1" applyFill="1" applyBorder="1" applyAlignment="1">
      <alignment horizontal="justify" vertical="top" wrapText="1"/>
    </xf>
    <xf numFmtId="4" fontId="11" fillId="0" borderId="65" xfId="0" applyNumberFormat="1" applyFont="1" applyFill="1" applyBorder="1" applyAlignment="1">
      <alignment horizontal="center" vertical="center" wrapText="1"/>
    </xf>
    <xf numFmtId="4" fontId="12" fillId="0" borderId="332" xfId="0" applyNumberFormat="1" applyFont="1" applyFill="1" applyBorder="1" applyAlignment="1">
      <alignment horizontal="right" vertical="center" wrapText="1"/>
    </xf>
    <xf numFmtId="3" fontId="12" fillId="0" borderId="332" xfId="0" applyNumberFormat="1" applyFont="1" applyBorder="1" applyAlignment="1">
      <alignment horizontal="center" vertical="center" wrapText="1"/>
    </xf>
    <xf numFmtId="3" fontId="12" fillId="0" borderId="342" xfId="0" applyNumberFormat="1" applyFont="1" applyFill="1" applyBorder="1" applyAlignment="1">
      <alignment horizontal="center" vertical="center" wrapText="1"/>
    </xf>
    <xf numFmtId="0" fontId="4" fillId="0" borderId="162" xfId="0" applyFont="1" applyFill="1" applyBorder="1" applyAlignment="1">
      <alignment horizontal="justify" vertical="top" wrapText="1"/>
    </xf>
    <xf numFmtId="3" fontId="12" fillId="0" borderId="343" xfId="0" applyNumberFormat="1" applyFont="1" applyFill="1" applyBorder="1" applyAlignment="1">
      <alignment horizontal="center" vertical="center" wrapText="1"/>
    </xf>
    <xf numFmtId="4" fontId="12" fillId="0" borderId="343" xfId="0" applyNumberFormat="1" applyFont="1" applyFill="1" applyBorder="1" applyAlignment="1">
      <alignment horizontal="right" vertical="center" wrapText="1"/>
    </xf>
    <xf numFmtId="4" fontId="12" fillId="0" borderId="344" xfId="0" applyNumberFormat="1" applyFont="1" applyFill="1" applyBorder="1" applyAlignment="1">
      <alignment horizontal="right" vertical="center" wrapText="1"/>
    </xf>
    <xf numFmtId="3" fontId="12" fillId="0" borderId="344" xfId="0" applyNumberFormat="1" applyFont="1" applyBorder="1" applyAlignment="1">
      <alignment horizontal="center" vertical="center" wrapText="1"/>
    </xf>
    <xf numFmtId="3" fontId="12" fillId="0" borderId="345" xfId="0" applyNumberFormat="1" applyFont="1" applyFill="1" applyBorder="1" applyAlignment="1">
      <alignment horizontal="center" vertical="center" wrapText="1"/>
    </xf>
    <xf numFmtId="0" fontId="9" fillId="0" borderId="311" xfId="0" applyFont="1" applyFill="1" applyBorder="1" applyAlignment="1">
      <alignment horizontal="justify" vertical="center" wrapText="1"/>
    </xf>
    <xf numFmtId="0" fontId="4" fillId="0" borderId="81" xfId="0" applyFont="1" applyFill="1" applyBorder="1" applyAlignment="1">
      <alignment horizontal="justify" vertical="center" wrapText="1"/>
    </xf>
    <xf numFmtId="3" fontId="12" fillId="0" borderId="308" xfId="0" applyNumberFormat="1" applyFont="1" applyFill="1" applyBorder="1" applyAlignment="1">
      <alignment horizontal="center" vertical="center" wrapText="1"/>
    </xf>
    <xf numFmtId="0" fontId="9" fillId="0" borderId="162" xfId="0" applyFont="1" applyFill="1" applyBorder="1" applyAlignment="1">
      <alignment horizontal="justify" vertical="center" wrapText="1"/>
    </xf>
    <xf numFmtId="0" fontId="4" fillId="0" borderId="21" xfId="0" applyFont="1" applyFill="1" applyBorder="1" applyAlignment="1">
      <alignment horizontal="justify" vertical="center" wrapText="1"/>
    </xf>
    <xf numFmtId="3" fontId="12" fillId="0" borderId="346" xfId="0" applyNumberFormat="1" applyFont="1" applyFill="1" applyBorder="1" applyAlignment="1">
      <alignment horizontal="center" vertical="center" wrapText="1"/>
    </xf>
    <xf numFmtId="0" fontId="4" fillId="0" borderId="197" xfId="0" applyFont="1" applyFill="1" applyBorder="1" applyAlignment="1">
      <alignment horizontal="justify" vertical="center" wrapText="1"/>
    </xf>
    <xf numFmtId="0" fontId="4" fillId="0" borderId="33" xfId="0" applyFont="1" applyFill="1" applyBorder="1" applyAlignment="1">
      <alignment horizontal="justify" vertical="center" wrapText="1"/>
    </xf>
    <xf numFmtId="4" fontId="11" fillId="0" borderId="34" xfId="0" applyNumberFormat="1" applyFont="1" applyFill="1" applyBorder="1" applyAlignment="1">
      <alignment horizontal="center" vertical="center" wrapText="1"/>
    </xf>
    <xf numFmtId="4" fontId="12" fillId="0" borderId="257" xfId="0" applyNumberFormat="1" applyFont="1" applyFill="1" applyBorder="1" applyAlignment="1">
      <alignment horizontal="right" vertical="center" wrapText="1"/>
    </xf>
    <xf numFmtId="3" fontId="12" fillId="0" borderId="347" xfId="0" applyNumberFormat="1" applyFont="1" applyFill="1" applyBorder="1" applyAlignment="1">
      <alignment horizontal="center" vertical="center" wrapText="1"/>
    </xf>
    <xf numFmtId="0" fontId="9" fillId="0" borderId="198" xfId="0" applyFont="1" applyFill="1" applyBorder="1" applyAlignment="1">
      <alignment horizontal="justify" vertical="center" wrapText="1"/>
    </xf>
    <xf numFmtId="0" fontId="4" fillId="0" borderId="101" xfId="0" applyFont="1" applyFill="1" applyBorder="1" applyAlignment="1">
      <alignment horizontal="justify" vertical="center" wrapText="1"/>
    </xf>
    <xf numFmtId="4" fontId="11" fillId="0" borderId="53" xfId="0" applyNumberFormat="1" applyFont="1" applyFill="1" applyBorder="1" applyAlignment="1">
      <alignment horizontal="right" vertical="center"/>
    </xf>
    <xf numFmtId="3" fontId="12" fillId="0" borderId="117" xfId="0" applyNumberFormat="1" applyFont="1" applyFill="1" applyBorder="1" applyAlignment="1">
      <alignment horizontal="center" vertical="center" wrapText="1"/>
    </xf>
    <xf numFmtId="0" fontId="4" fillId="0" borderId="116" xfId="0" applyFont="1" applyFill="1" applyBorder="1" applyAlignment="1">
      <alignment horizontal="justify" vertical="center" wrapText="1"/>
    </xf>
    <xf numFmtId="0" fontId="11" fillId="0" borderId="117" xfId="0" applyFont="1" applyBorder="1" applyAlignment="1">
      <alignment horizontal="center" vertical="center"/>
    </xf>
    <xf numFmtId="4" fontId="12" fillId="3" borderId="82" xfId="0" applyNumberFormat="1" applyFont="1" applyFill="1" applyBorder="1" applyAlignment="1">
      <alignment horizontal="right" vertical="center" wrapText="1"/>
    </xf>
    <xf numFmtId="0" fontId="11" fillId="0" borderId="190" xfId="0" applyFont="1" applyBorder="1" applyAlignment="1">
      <alignment horizontal="center" vertical="center"/>
    </xf>
    <xf numFmtId="0" fontId="3" fillId="2" borderId="107" xfId="0" applyFont="1" applyFill="1" applyBorder="1" applyAlignment="1">
      <alignment horizontal="center" vertical="center" wrapText="1"/>
    </xf>
    <xf numFmtId="0" fontId="3" fillId="2" borderId="348" xfId="0" applyFont="1" applyFill="1" applyBorder="1" applyAlignment="1">
      <alignment horizontal="center" vertical="center" wrapText="1"/>
    </xf>
    <xf numFmtId="4" fontId="4" fillId="2" borderId="129" xfId="0" applyNumberFormat="1" applyFont="1" applyFill="1" applyBorder="1" applyAlignment="1">
      <alignment horizontal="center" vertical="center" wrapText="1"/>
    </xf>
    <xf numFmtId="3" fontId="9" fillId="2" borderId="129" xfId="0" applyNumberFormat="1" applyFont="1" applyFill="1" applyBorder="1" applyAlignment="1">
      <alignment horizontal="center" vertical="center" wrapText="1"/>
    </xf>
    <xf numFmtId="4" fontId="9" fillId="2" borderId="129" xfId="0" applyNumberFormat="1" applyFont="1" applyFill="1" applyBorder="1" applyAlignment="1">
      <alignment horizontal="right" vertical="center" wrapText="1"/>
    </xf>
    <xf numFmtId="4" fontId="9" fillId="2" borderId="129" xfId="0" applyNumberFormat="1" applyFont="1" applyFill="1" applyBorder="1" applyAlignment="1">
      <alignment horizontal="center" vertical="center" wrapText="1"/>
    </xf>
    <xf numFmtId="4" fontId="5" fillId="2" borderId="129" xfId="0" applyNumberFormat="1" applyFont="1" applyFill="1" applyBorder="1" applyAlignment="1">
      <alignment horizontal="center" vertical="center" wrapText="1"/>
    </xf>
    <xf numFmtId="0" fontId="4" fillId="2" borderId="129" xfId="0" applyFont="1" applyFill="1" applyBorder="1" applyAlignment="1">
      <alignment horizontal="center" vertical="center"/>
    </xf>
    <xf numFmtId="0" fontId="4" fillId="2" borderId="133" xfId="0" applyFont="1" applyFill="1" applyBorder="1" applyAlignment="1">
      <alignment horizontal="center" vertical="center"/>
    </xf>
    <xf numFmtId="0" fontId="4" fillId="2" borderId="113" xfId="0" applyFont="1" applyFill="1" applyBorder="1" applyAlignment="1">
      <alignment vertical="top" wrapText="1"/>
    </xf>
    <xf numFmtId="0" fontId="4" fillId="2" borderId="114" xfId="0" applyFont="1" applyFill="1" applyBorder="1" applyAlignment="1">
      <alignment vertical="top" wrapText="1"/>
    </xf>
    <xf numFmtId="4" fontId="3" fillId="2" borderId="114" xfId="0" applyNumberFormat="1" applyFont="1" applyFill="1" applyBorder="1" applyAlignment="1">
      <alignment horizontal="center" vertical="top" wrapText="1"/>
    </xf>
    <xf numFmtId="0" fontId="4" fillId="2" borderId="115" xfId="0" applyFont="1" applyFill="1" applyBorder="1" applyAlignment="1">
      <alignment vertical="top" wrapText="1"/>
    </xf>
    <xf numFmtId="0" fontId="0" fillId="0" borderId="0" xfId="0" applyFont="1" applyAlignment="1">
      <alignment wrapText="1"/>
    </xf>
    <xf numFmtId="0" fontId="38" fillId="0" borderId="0" xfId="0" applyFont="1" applyAlignment="1">
      <alignment horizontal="left" vertical="justify"/>
    </xf>
    <xf numFmtId="0" fontId="25" fillId="10" borderId="101" xfId="0" applyFont="1" applyFill="1" applyBorder="1" applyAlignment="1">
      <alignment horizontal="justify" vertical="center" wrapText="1"/>
    </xf>
    <xf numFmtId="0" fontId="5" fillId="27" borderId="2" xfId="0" applyFont="1" applyFill="1" applyBorder="1" applyAlignment="1">
      <alignment horizontal="center" vertical="center" wrapText="1"/>
    </xf>
    <xf numFmtId="0" fontId="5" fillId="27" borderId="3" xfId="0" applyFont="1" applyFill="1" applyBorder="1" applyAlignment="1">
      <alignment horizontal="center" vertical="center" wrapText="1"/>
    </xf>
    <xf numFmtId="3" fontId="5" fillId="27" borderId="3" xfId="0" applyNumberFormat="1" applyFont="1" applyFill="1" applyBorder="1" applyAlignment="1">
      <alignment horizontal="center" vertical="center" wrapText="1"/>
    </xf>
    <xf numFmtId="0" fontId="5" fillId="27" borderId="4" xfId="0" applyFont="1" applyFill="1" applyBorder="1" applyAlignment="1">
      <alignment horizontal="center" vertical="center" wrapText="1"/>
    </xf>
    <xf numFmtId="0" fontId="5" fillId="27" borderId="5" xfId="0" applyFont="1" applyFill="1" applyBorder="1" applyAlignment="1">
      <alignment horizontal="center" vertical="center" wrapText="1"/>
    </xf>
    <xf numFmtId="0" fontId="5" fillId="27" borderId="6" xfId="0" applyFont="1" applyFill="1" applyBorder="1" applyAlignment="1">
      <alignment horizontal="center" vertical="center" wrapText="1"/>
    </xf>
    <xf numFmtId="3" fontId="5" fillId="27" borderId="6" xfId="0" applyNumberFormat="1" applyFont="1" applyFill="1" applyBorder="1" applyAlignment="1">
      <alignment horizontal="center" vertical="center" wrapText="1"/>
    </xf>
    <xf numFmtId="3" fontId="5" fillId="27" borderId="6" xfId="0" applyNumberFormat="1" applyFont="1" applyFill="1" applyBorder="1" applyAlignment="1">
      <alignment horizontal="center" vertical="center" wrapText="1"/>
    </xf>
    <xf numFmtId="0" fontId="5" fillId="27" borderId="7" xfId="0" applyFont="1" applyFill="1" applyBorder="1" applyAlignment="1">
      <alignment horizontal="center" vertical="center" wrapText="1"/>
    </xf>
    <xf numFmtId="0" fontId="9" fillId="0" borderId="8" xfId="0" applyFont="1" applyBorder="1" applyAlignment="1">
      <alignment horizontal="justify" vertical="top" wrapText="1"/>
    </xf>
    <xf numFmtId="3" fontId="5" fillId="27" borderId="7" xfId="0" applyNumberFormat="1" applyFont="1" applyFill="1" applyBorder="1" applyAlignment="1">
      <alignment horizontal="center" vertical="center" wrapText="1"/>
    </xf>
    <xf numFmtId="3" fontId="5" fillId="27" borderId="6" xfId="0" applyNumberFormat="1" applyFont="1" applyFill="1" applyBorder="1" applyAlignment="1">
      <alignment horizontal="center" vertical="center" textRotation="90" wrapText="1"/>
    </xf>
    <xf numFmtId="3" fontId="5" fillId="27" borderId="7" xfId="0" applyNumberFormat="1" applyFont="1" applyFill="1" applyBorder="1" applyAlignment="1">
      <alignment horizontal="center" vertical="center" textRotation="90" wrapText="1"/>
    </xf>
    <xf numFmtId="0" fontId="4" fillId="0" borderId="32" xfId="0" applyFont="1" applyFill="1" applyBorder="1" applyAlignment="1">
      <alignment horizontal="justify" vertical="top" wrapText="1"/>
    </xf>
    <xf numFmtId="0" fontId="4" fillId="0" borderId="33" xfId="0" applyFont="1" applyFill="1" applyBorder="1" applyAlignment="1">
      <alignment horizontal="justify" vertical="top" wrapText="1"/>
    </xf>
    <xf numFmtId="3" fontId="9" fillId="0" borderId="16" xfId="0" applyNumberFormat="1" applyFont="1" applyFill="1" applyBorder="1" applyAlignment="1">
      <alignment horizontal="left" vertical="center" wrapText="1"/>
    </xf>
    <xf numFmtId="0" fontId="0" fillId="0" borderId="31" xfId="0" applyBorder="1" applyAlignment="1">
      <alignment horizontal="left" vertical="center" wrapText="1"/>
    </xf>
    <xf numFmtId="4" fontId="0" fillId="0" borderId="31" xfId="0" applyNumberFormat="1" applyFont="1" applyFill="1" applyBorder="1" applyAlignment="1">
      <alignment horizontal="right" vertical="center"/>
    </xf>
    <xf numFmtId="3" fontId="25" fillId="0" borderId="31" xfId="0" applyNumberFormat="1" applyFont="1" applyFill="1" applyBorder="1" applyAlignment="1">
      <alignment horizontal="right" vertical="center" wrapText="1"/>
    </xf>
    <xf numFmtId="3" fontId="0" fillId="0" borderId="31" xfId="0" applyNumberFormat="1" applyFont="1" applyBorder="1" applyAlignment="1">
      <alignment horizontal="right" vertical="center"/>
    </xf>
    <xf numFmtId="0" fontId="84" fillId="0" borderId="349" xfId="0" applyFont="1" applyFill="1" applyBorder="1" applyAlignment="1">
      <alignment horizontal="left" vertical="top" wrapText="1"/>
    </xf>
    <xf numFmtId="0" fontId="4" fillId="0" borderId="295" xfId="0" applyFont="1" applyFill="1" applyBorder="1" applyAlignment="1">
      <alignment horizontal="left" vertical="top" wrapText="1"/>
    </xf>
    <xf numFmtId="3" fontId="9" fillId="0" borderId="31" xfId="0" applyNumberFormat="1" applyFont="1" applyFill="1" applyBorder="1" applyAlignment="1">
      <alignment vertical="center" wrapText="1"/>
    </xf>
    <xf numFmtId="3" fontId="9" fillId="0" borderId="31" xfId="0" applyNumberFormat="1" applyFont="1" applyFill="1" applyBorder="1" applyAlignment="1">
      <alignment horizontal="right" vertical="center" wrapText="1"/>
    </xf>
    <xf numFmtId="0" fontId="3" fillId="0" borderId="1" xfId="0" applyFont="1" applyFill="1" applyBorder="1" applyAlignment="1">
      <alignment horizontal="left" vertical="center" wrapText="1"/>
    </xf>
    <xf numFmtId="0" fontId="3" fillId="0" borderId="287" xfId="0" applyFont="1" applyFill="1" applyBorder="1" applyAlignment="1">
      <alignment horizontal="left" vertical="center" wrapText="1"/>
    </xf>
    <xf numFmtId="3" fontId="5" fillId="6" borderId="16" xfId="0" applyNumberFormat="1" applyFont="1" applyFill="1" applyBorder="1" applyAlignment="1">
      <alignment horizontal="center" vertical="center" textRotation="90" wrapText="1"/>
    </xf>
    <xf numFmtId="3" fontId="5" fillId="6" borderId="74" xfId="0" applyNumberFormat="1" applyFont="1" applyFill="1" applyBorder="1" applyAlignment="1">
      <alignment horizontal="center" vertical="center" textRotation="90" wrapText="1"/>
    </xf>
    <xf numFmtId="0" fontId="9" fillId="3" borderId="14" xfId="0" applyFont="1" applyFill="1" applyBorder="1" applyAlignment="1">
      <alignment horizontal="justify" vertical="top" wrapText="1"/>
    </xf>
    <xf numFmtId="0" fontId="9" fillId="3" borderId="15" xfId="0" applyFont="1" applyFill="1" applyBorder="1" applyAlignment="1">
      <alignment horizontal="justify" vertical="top" wrapText="1"/>
    </xf>
    <xf numFmtId="3" fontId="5" fillId="3" borderId="16" xfId="0" applyNumberFormat="1" applyFont="1" applyFill="1" applyBorder="1" applyAlignment="1">
      <alignment horizontal="center" vertical="center" wrapText="1"/>
    </xf>
    <xf numFmtId="0" fontId="9" fillId="3" borderId="145" xfId="0" applyFont="1" applyFill="1" applyBorder="1" applyAlignment="1">
      <alignment horizontal="center" vertical="center" wrapText="1"/>
    </xf>
    <xf numFmtId="3" fontId="5" fillId="3" borderId="31" xfId="0" applyNumberFormat="1" applyFont="1" applyFill="1" applyBorder="1" applyAlignment="1">
      <alignment horizontal="center" vertical="center" textRotation="90" wrapText="1"/>
    </xf>
    <xf numFmtId="0" fontId="9" fillId="3" borderId="20" xfId="0" applyFont="1" applyFill="1" applyBorder="1" applyAlignment="1">
      <alignment horizontal="justify" vertical="top" wrapText="1"/>
    </xf>
    <xf numFmtId="0" fontId="9" fillId="3" borderId="21" xfId="0" applyFont="1" applyFill="1" applyBorder="1" applyAlignment="1">
      <alignment horizontal="justify" vertical="top" wrapText="1"/>
    </xf>
    <xf numFmtId="3" fontId="5" fillId="3" borderId="19" xfId="0" applyNumberFormat="1" applyFont="1" applyFill="1" applyBorder="1" applyAlignment="1">
      <alignment horizontal="center" vertical="center" wrapText="1"/>
    </xf>
    <xf numFmtId="0" fontId="9" fillId="3" borderId="146" xfId="0" applyFont="1" applyFill="1" applyBorder="1" applyAlignment="1">
      <alignment horizontal="center" vertical="center" wrapText="1"/>
    </xf>
    <xf numFmtId="3" fontId="5" fillId="3" borderId="34" xfId="0" applyNumberFormat="1" applyFont="1" applyFill="1" applyBorder="1" applyAlignment="1">
      <alignment horizontal="center" vertical="center" wrapText="1"/>
    </xf>
    <xf numFmtId="0" fontId="9" fillId="3" borderId="350" xfId="0" applyFont="1" applyFill="1" applyBorder="1" applyAlignment="1">
      <alignment horizontal="center" vertical="center" wrapText="1"/>
    </xf>
    <xf numFmtId="0" fontId="9" fillId="3" borderId="100" xfId="0" applyFont="1" applyFill="1" applyBorder="1" applyAlignment="1">
      <alignment horizontal="justify" vertical="top" wrapText="1"/>
    </xf>
    <xf numFmtId="3" fontId="5" fillId="3" borderId="65" xfId="0" applyNumberFormat="1" applyFont="1" applyFill="1" applyBorder="1" applyAlignment="1">
      <alignment horizontal="center" vertical="center" wrapText="1"/>
    </xf>
    <xf numFmtId="0" fontId="9" fillId="3" borderId="65" xfId="0" applyFont="1" applyFill="1" applyBorder="1" applyAlignment="1">
      <alignment horizontal="center" vertical="center" wrapText="1"/>
    </xf>
    <xf numFmtId="0" fontId="9" fillId="3" borderId="112" xfId="0" applyFont="1" applyFill="1" applyBorder="1" applyAlignment="1">
      <alignment horizontal="justify" vertical="top" wrapText="1"/>
    </xf>
    <xf numFmtId="3" fontId="5" fillId="3" borderId="111" xfId="0" applyNumberFormat="1" applyFont="1" applyFill="1" applyBorder="1" applyAlignment="1">
      <alignment horizontal="center" vertical="center" wrapText="1"/>
    </xf>
    <xf numFmtId="0" fontId="9" fillId="3" borderId="111" xfId="0" applyFont="1" applyFill="1" applyBorder="1" applyAlignment="1">
      <alignment horizontal="center" vertical="center" wrapText="1"/>
    </xf>
    <xf numFmtId="0" fontId="9" fillId="3" borderId="102" xfId="0" applyFont="1" applyFill="1" applyBorder="1" applyAlignment="1">
      <alignment horizontal="justify" vertical="top" wrapText="1"/>
    </xf>
    <xf numFmtId="3" fontId="5" fillId="3" borderId="46" xfId="0" applyNumberFormat="1" applyFont="1" applyFill="1" applyBorder="1" applyAlignment="1">
      <alignment horizontal="center" vertical="center" wrapText="1"/>
    </xf>
    <xf numFmtId="0" fontId="9" fillId="3" borderId="46" xfId="0" applyFont="1" applyFill="1" applyBorder="1" applyAlignment="1">
      <alignment horizontal="center" vertical="center" wrapText="1"/>
    </xf>
    <xf numFmtId="0" fontId="4" fillId="0" borderId="46" xfId="0" applyFont="1" applyFill="1" applyBorder="1" applyAlignment="1">
      <alignment horizontal="justify" vertical="top" wrapText="1"/>
    </xf>
    <xf numFmtId="4" fontId="3" fillId="0" borderId="21" xfId="0" applyNumberFormat="1" applyFont="1" applyFill="1" applyBorder="1" applyAlignment="1">
      <alignment horizontal="center" vertical="center" wrapText="1"/>
    </xf>
    <xf numFmtId="3" fontId="9" fillId="0" borderId="13" xfId="0" applyNumberFormat="1" applyFont="1" applyFill="1" applyBorder="1" applyAlignment="1">
      <alignment horizontal="center" vertical="center" wrapText="1"/>
    </xf>
    <xf numFmtId="0" fontId="3" fillId="0" borderId="95" xfId="0" applyFont="1" applyFill="1" applyBorder="1" applyAlignment="1">
      <alignment horizontal="left" vertical="center" wrapText="1"/>
    </xf>
    <xf numFmtId="0" fontId="5" fillId="27" borderId="80" xfId="0" applyFont="1" applyFill="1" applyBorder="1" applyAlignment="1">
      <alignment horizontal="center" vertical="center" wrapText="1"/>
    </xf>
    <xf numFmtId="0" fontId="5" fillId="27" borderId="81" xfId="0" applyFont="1" applyFill="1" applyBorder="1" applyAlignment="1">
      <alignment horizontal="center" vertical="center" wrapText="1"/>
    </xf>
    <xf numFmtId="0" fontId="5" fillId="27" borderId="97" xfId="0" applyFont="1" applyFill="1" applyBorder="1" applyAlignment="1">
      <alignment horizontal="center" vertical="center" wrapText="1"/>
    </xf>
    <xf numFmtId="0" fontId="5" fillId="27" borderId="21" xfId="0" applyFont="1" applyFill="1" applyBorder="1" applyAlignment="1">
      <alignment horizontal="center" vertical="center" wrapText="1"/>
    </xf>
    <xf numFmtId="0" fontId="4" fillId="0" borderId="189" xfId="0" applyFont="1" applyBorder="1" applyAlignment="1">
      <alignment horizontal="justify" vertical="top" wrapText="1"/>
    </xf>
    <xf numFmtId="3" fontId="9" fillId="0" borderId="84" xfId="0" applyNumberFormat="1" applyFont="1" applyBorder="1" applyAlignment="1">
      <alignment horizontal="center" vertical="center" wrapText="1"/>
    </xf>
    <xf numFmtId="0" fontId="5" fillId="27" borderId="144" xfId="0" applyFont="1" applyFill="1" applyBorder="1" applyAlignment="1">
      <alignment horizontal="center" vertical="center" wrapText="1"/>
    </xf>
    <xf numFmtId="0" fontId="5" fillId="27" borderId="16" xfId="0" applyFont="1" applyFill="1" applyBorder="1" applyAlignment="1">
      <alignment horizontal="center" vertical="center" wrapText="1"/>
    </xf>
    <xf numFmtId="0" fontId="5" fillId="27" borderId="87" xfId="0" applyFont="1" applyFill="1" applyBorder="1" applyAlignment="1">
      <alignment horizontal="center" vertical="center" wrapText="1"/>
    </xf>
    <xf numFmtId="0" fontId="5" fillId="27" borderId="34" xfId="0" applyFont="1" applyFill="1" applyBorder="1" applyAlignment="1">
      <alignment horizontal="center" vertical="center" wrapText="1"/>
    </xf>
    <xf numFmtId="3" fontId="5" fillId="27" borderId="16" xfId="0" applyNumberFormat="1" applyFont="1" applyFill="1" applyBorder="1" applyAlignment="1">
      <alignment horizontal="center" vertical="center" wrapText="1"/>
    </xf>
    <xf numFmtId="3" fontId="5" fillId="27" borderId="16" xfId="0" applyNumberFormat="1" applyFont="1" applyFill="1" applyBorder="1" applyAlignment="1">
      <alignment horizontal="center" vertical="center" wrapText="1"/>
    </xf>
    <xf numFmtId="3" fontId="5" fillId="27" borderId="16" xfId="0" applyNumberFormat="1" applyFont="1" applyFill="1" applyBorder="1" applyAlignment="1">
      <alignment horizontal="center" vertical="center" textRotation="90" wrapText="1"/>
    </xf>
    <xf numFmtId="3" fontId="5" fillId="27" borderId="74" xfId="0" applyNumberFormat="1" applyFont="1" applyFill="1" applyBorder="1" applyAlignment="1">
      <alignment horizontal="center" vertical="center" textRotation="90" wrapText="1"/>
    </xf>
    <xf numFmtId="0" fontId="4" fillId="0" borderId="56" xfId="0" applyFont="1" applyFill="1" applyBorder="1" applyAlignment="1">
      <alignment horizontal="left" vertical="top" wrapText="1"/>
    </xf>
    <xf numFmtId="0" fontId="4" fillId="0" borderId="65" xfId="0" applyFont="1" applyFill="1" applyBorder="1" applyAlignment="1">
      <alignment horizontal="center" vertical="top" wrapText="1"/>
    </xf>
    <xf numFmtId="4" fontId="4" fillId="0" borderId="65" xfId="0" applyNumberFormat="1" applyFont="1" applyFill="1" applyBorder="1" applyAlignment="1">
      <alignment horizontal="center" vertical="center" wrapText="1"/>
    </xf>
    <xf numFmtId="0" fontId="4" fillId="0" borderId="351" xfId="0" applyFont="1" applyFill="1" applyBorder="1" applyAlignment="1">
      <alignment horizontal="center" vertical="top" wrapText="1"/>
    </xf>
    <xf numFmtId="4" fontId="4" fillId="0" borderId="351" xfId="0" applyNumberFormat="1" applyFont="1" applyFill="1" applyBorder="1" applyAlignment="1">
      <alignment horizontal="center" vertical="center" wrapText="1"/>
    </xf>
    <xf numFmtId="0" fontId="5" fillId="5" borderId="80" xfId="0" applyFont="1" applyFill="1" applyBorder="1" applyAlignment="1">
      <alignment horizontal="center" vertical="center" wrapText="1"/>
    </xf>
    <xf numFmtId="0" fontId="5" fillId="5" borderId="81" xfId="0" applyFont="1" applyFill="1" applyBorder="1" applyAlignment="1">
      <alignment horizontal="center" vertical="center" wrapText="1"/>
    </xf>
    <xf numFmtId="0" fontId="5" fillId="5" borderId="90" xfId="0" applyFont="1" applyFill="1" applyBorder="1" applyAlignment="1">
      <alignment horizontal="center" vertical="center" wrapText="1"/>
    </xf>
    <xf numFmtId="0" fontId="5" fillId="5" borderId="73" xfId="0" applyFont="1" applyFill="1" applyBorder="1" applyAlignment="1">
      <alignment horizontal="center" vertical="center" wrapText="1"/>
    </xf>
    <xf numFmtId="3" fontId="9" fillId="0" borderId="352" xfId="0" applyNumberFormat="1" applyFont="1" applyBorder="1" applyAlignment="1">
      <alignment horizontal="left" vertical="center" wrapText="1"/>
    </xf>
    <xf numFmtId="4" fontId="4" fillId="0" borderId="12" xfId="0" applyNumberFormat="1" applyFont="1" applyFill="1" applyBorder="1" applyAlignment="1">
      <alignment horizontal="center" vertical="center" wrapText="1"/>
    </xf>
    <xf numFmtId="0" fontId="5" fillId="5" borderId="144" xfId="0" applyFont="1" applyFill="1" applyBorder="1" applyAlignment="1">
      <alignment horizontal="center" vertical="center" wrapText="1"/>
    </xf>
    <xf numFmtId="0" fontId="5" fillId="5" borderId="16" xfId="0" applyFont="1" applyFill="1" applyBorder="1" applyAlignment="1">
      <alignment horizontal="center" vertical="center" wrapText="1"/>
    </xf>
    <xf numFmtId="3" fontId="5" fillId="5" borderId="16" xfId="0" applyNumberFormat="1" applyFont="1" applyFill="1" applyBorder="1" applyAlignment="1">
      <alignment horizontal="center" vertical="center" wrapText="1"/>
    </xf>
    <xf numFmtId="3" fontId="5" fillId="6" borderId="16" xfId="0" applyNumberFormat="1" applyFont="1" applyFill="1" applyBorder="1" applyAlignment="1">
      <alignment horizontal="center" vertical="center" wrapText="1"/>
    </xf>
    <xf numFmtId="4" fontId="4" fillId="0" borderId="31" xfId="0" applyNumberFormat="1" applyFont="1" applyFill="1" applyBorder="1" applyAlignment="1">
      <alignment vertical="center" wrapText="1"/>
    </xf>
    <xf numFmtId="4" fontId="4" fillId="0" borderId="65" xfId="0" applyNumberFormat="1" applyFont="1" applyFill="1" applyBorder="1" applyAlignment="1">
      <alignment vertical="center" wrapText="1"/>
    </xf>
    <xf numFmtId="4" fontId="4" fillId="0" borderId="111" xfId="0" applyNumberFormat="1" applyFont="1" applyFill="1" applyBorder="1" applyAlignment="1">
      <alignment vertical="center" wrapText="1"/>
    </xf>
    <xf numFmtId="4" fontId="4" fillId="0" borderId="46" xfId="0" applyNumberFormat="1" applyFont="1" applyFill="1" applyBorder="1" applyAlignment="1">
      <alignment vertical="center" wrapText="1"/>
    </xf>
    <xf numFmtId="0" fontId="4" fillId="0" borderId="112" xfId="0" applyFont="1" applyFill="1" applyBorder="1" applyAlignment="1">
      <alignment horizontal="center" vertical="top" wrapText="1"/>
    </xf>
    <xf numFmtId="3" fontId="9" fillId="0" borderId="46" xfId="0" applyNumberFormat="1" applyFont="1" applyFill="1" applyBorder="1" applyAlignment="1">
      <alignment vertical="center" wrapText="1"/>
    </xf>
    <xf numFmtId="3" fontId="9" fillId="0" borderId="46" xfId="0" applyNumberFormat="1" applyFont="1" applyFill="1" applyBorder="1" applyAlignment="1">
      <alignment horizontal="center" vertical="center" wrapText="1"/>
    </xf>
    <xf numFmtId="4" fontId="9" fillId="0" borderId="46" xfId="0" applyNumberFormat="1" applyFont="1" applyFill="1" applyBorder="1" applyAlignment="1">
      <alignment horizontal="right" vertical="center" wrapText="1"/>
    </xf>
    <xf numFmtId="3" fontId="9" fillId="0" borderId="111" xfId="0" applyNumberFormat="1" applyFont="1" applyBorder="1" applyAlignment="1">
      <alignment horizontal="center" vertical="center" wrapText="1"/>
    </xf>
    <xf numFmtId="3" fontId="9" fillId="0" borderId="0" xfId="0" applyNumberFormat="1" applyFont="1" applyFill="1" applyBorder="1" applyAlignment="1">
      <alignment horizontal="center" vertical="center" wrapText="1"/>
    </xf>
    <xf numFmtId="0" fontId="4" fillId="0" borderId="102" xfId="0" applyFont="1" applyFill="1" applyBorder="1" applyAlignment="1">
      <alignment horizontal="center" vertical="top" wrapText="1"/>
    </xf>
    <xf numFmtId="3" fontId="9" fillId="0" borderId="16" xfId="0" applyNumberFormat="1" applyFont="1" applyFill="1" applyBorder="1" applyAlignment="1">
      <alignment vertical="center" wrapText="1"/>
    </xf>
    <xf numFmtId="4" fontId="9" fillId="0" borderId="16" xfId="0" applyNumberFormat="1" applyFont="1" applyFill="1" applyBorder="1" applyAlignment="1">
      <alignment horizontal="right" vertical="center" wrapText="1"/>
    </xf>
    <xf numFmtId="3" fontId="9" fillId="0" borderId="46" xfId="0" applyNumberFormat="1" applyFont="1" applyBorder="1" applyAlignment="1">
      <alignment horizontal="center" vertical="center" wrapText="1"/>
    </xf>
    <xf numFmtId="3" fontId="9" fillId="0" borderId="65" xfId="0" applyNumberFormat="1" applyFont="1" applyFill="1" applyBorder="1" applyAlignment="1">
      <alignment horizontal="center" vertical="center" wrapText="1"/>
    </xf>
    <xf numFmtId="0" fontId="0" fillId="0" borderId="31" xfId="0" applyBorder="1" applyAlignment="1">
      <alignment horizontal="center"/>
    </xf>
    <xf numFmtId="0" fontId="0" fillId="0" borderId="31" xfId="0" applyBorder="1" applyAlignment="1">
      <alignment horizontal="left" vertical="top"/>
    </xf>
    <xf numFmtId="4" fontId="9" fillId="0" borderId="31" xfId="0" applyNumberFormat="1" applyFont="1" applyFill="1" applyBorder="1" applyAlignment="1">
      <alignment vertical="center" wrapText="1"/>
    </xf>
    <xf numFmtId="0" fontId="2" fillId="0" borderId="156"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32" fillId="7" borderId="353" xfId="0" applyFont="1" applyFill="1" applyBorder="1" applyAlignment="1">
      <alignment horizontal="left"/>
    </xf>
    <xf numFmtId="0" fontId="32" fillId="7" borderId="222" xfId="0" applyFont="1" applyFill="1" applyBorder="1" applyAlignment="1">
      <alignment horizontal="left"/>
    </xf>
    <xf numFmtId="0" fontId="0" fillId="0" borderId="222" xfId="0" applyBorder="1"/>
    <xf numFmtId="0" fontId="0" fillId="0" borderId="223" xfId="0" applyBorder="1"/>
    <xf numFmtId="0" fontId="20" fillId="7" borderId="158" xfId="0" applyFont="1" applyFill="1" applyBorder="1" applyAlignment="1">
      <alignment horizontal="center"/>
    </xf>
    <xf numFmtId="0" fontId="5" fillId="7" borderId="111" xfId="0" applyFont="1" applyFill="1" applyBorder="1" applyAlignment="1"/>
    <xf numFmtId="0" fontId="5" fillId="7" borderId="0" xfId="0" applyFont="1" applyFill="1" applyBorder="1" applyAlignment="1"/>
    <xf numFmtId="0" fontId="9" fillId="7" borderId="114" xfId="0" applyFont="1" applyFill="1" applyBorder="1" applyAlignment="1">
      <alignment horizontal="center" vertical="top"/>
    </xf>
    <xf numFmtId="0" fontId="9" fillId="7" borderId="115" xfId="0" applyFont="1" applyFill="1" applyBorder="1" applyAlignment="1">
      <alignment horizontal="center" vertical="top"/>
    </xf>
    <xf numFmtId="0" fontId="5" fillId="7" borderId="116" xfId="0" applyFont="1" applyFill="1" applyBorder="1" applyAlignment="1">
      <alignment horizontal="center" vertical="center" wrapText="1"/>
    </xf>
    <xf numFmtId="0" fontId="5" fillId="7" borderId="102" xfId="0" applyFont="1" applyFill="1" applyBorder="1" applyAlignment="1">
      <alignment horizontal="center" vertical="center"/>
    </xf>
    <xf numFmtId="0" fontId="5" fillId="7" borderId="48" xfId="0" applyFont="1" applyFill="1" applyBorder="1" applyAlignment="1">
      <alignment horizontal="center" vertical="center"/>
    </xf>
    <xf numFmtId="0" fontId="5" fillId="7" borderId="159" xfId="0" applyFont="1" applyFill="1" applyBorder="1" applyAlignment="1">
      <alignment horizontal="center" vertical="center"/>
    </xf>
    <xf numFmtId="0" fontId="25" fillId="7" borderId="45" xfId="0" applyFont="1" applyFill="1" applyBorder="1" applyAlignment="1"/>
    <xf numFmtId="0" fontId="9" fillId="7" borderId="46" xfId="0" applyFont="1" applyFill="1" applyBorder="1" applyAlignment="1"/>
    <xf numFmtId="0" fontId="9" fillId="7" borderId="47" xfId="0" applyFont="1" applyFill="1" applyBorder="1" applyAlignment="1"/>
    <xf numFmtId="0" fontId="5" fillId="7" borderId="47" xfId="0" applyFont="1" applyFill="1" applyBorder="1" applyAlignment="1">
      <alignment horizontal="center" vertical="center" wrapText="1"/>
    </xf>
    <xf numFmtId="0" fontId="5" fillId="7" borderId="46" xfId="0" applyFont="1" applyFill="1" applyBorder="1" applyAlignment="1">
      <alignment horizontal="center" vertical="center" wrapText="1"/>
    </xf>
    <xf numFmtId="0" fontId="5" fillId="7" borderId="102" xfId="0" applyFont="1" applyFill="1" applyBorder="1" applyAlignment="1">
      <alignment horizontal="center" vertical="center" wrapText="1"/>
    </xf>
    <xf numFmtId="0" fontId="5" fillId="7" borderId="48" xfId="0" applyFont="1" applyFill="1" applyBorder="1" applyAlignment="1">
      <alignment horizontal="center" vertical="center" wrapText="1"/>
    </xf>
    <xf numFmtId="0" fontId="5" fillId="7" borderId="47" xfId="0" applyFont="1" applyFill="1" applyBorder="1" applyAlignment="1">
      <alignment horizontal="center" vertical="center" wrapText="1"/>
    </xf>
    <xf numFmtId="0" fontId="5" fillId="7" borderId="49" xfId="0" applyFont="1" applyFill="1" applyBorder="1" applyAlignment="1">
      <alignment horizontal="center" vertical="center"/>
    </xf>
    <xf numFmtId="0" fontId="5" fillId="7" borderId="50" xfId="0" applyFont="1" applyFill="1" applyBorder="1" applyAlignment="1">
      <alignment horizontal="center" vertical="center"/>
    </xf>
    <xf numFmtId="0" fontId="5" fillId="7" borderId="51" xfId="0" applyFont="1" applyFill="1" applyBorder="1" applyAlignment="1">
      <alignment horizontal="center" vertical="center"/>
    </xf>
    <xf numFmtId="0" fontId="9" fillId="3" borderId="52" xfId="0" applyFont="1" applyFill="1" applyBorder="1" applyAlignment="1">
      <alignment horizontal="left" vertical="center" wrapText="1"/>
    </xf>
    <xf numFmtId="0" fontId="9" fillId="3" borderId="31" xfId="0" applyFont="1" applyFill="1" applyBorder="1" applyAlignment="1">
      <alignment horizontal="justify" vertical="top" wrapText="1"/>
    </xf>
    <xf numFmtId="0" fontId="9" fillId="3" borderId="31" xfId="0" applyFont="1" applyFill="1" applyBorder="1" applyAlignment="1">
      <alignment vertical="center"/>
    </xf>
    <xf numFmtId="0" fontId="9" fillId="3" borderId="31" xfId="0" applyFont="1" applyFill="1" applyBorder="1" applyAlignment="1">
      <alignment horizontal="center" vertical="center"/>
    </xf>
    <xf numFmtId="4" fontId="9" fillId="3" borderId="49" xfId="0" applyNumberFormat="1" applyFont="1" applyFill="1" applyBorder="1" applyAlignment="1">
      <alignment horizontal="center" vertical="center"/>
    </xf>
    <xf numFmtId="4" fontId="9" fillId="3" borderId="53" xfId="0" applyNumberFormat="1" applyFont="1" applyFill="1" applyBorder="1" applyAlignment="1">
      <alignment horizontal="center" vertical="center"/>
    </xf>
    <xf numFmtId="0" fontId="9" fillId="3" borderId="49" xfId="0" applyFont="1" applyFill="1" applyBorder="1" applyAlignment="1">
      <alignment horizontal="center" vertical="center" wrapText="1"/>
    </xf>
    <xf numFmtId="0" fontId="9" fillId="3" borderId="50" xfId="0" applyFont="1" applyFill="1" applyBorder="1" applyAlignment="1">
      <alignment horizontal="center" vertical="center" wrapText="1"/>
    </xf>
    <xf numFmtId="0" fontId="9" fillId="3" borderId="51" xfId="0" applyFont="1" applyFill="1" applyBorder="1" applyAlignment="1">
      <alignment horizontal="center" vertical="center" wrapText="1"/>
    </xf>
    <xf numFmtId="0" fontId="32" fillId="0" borderId="163" xfId="0" applyFont="1" applyBorder="1" applyAlignment="1">
      <alignment horizontal="left"/>
    </xf>
    <xf numFmtId="0" fontId="32" fillId="0" borderId="164" xfId="0" applyFont="1" applyBorder="1" applyAlignment="1">
      <alignment horizontal="left"/>
    </xf>
    <xf numFmtId="0" fontId="25" fillId="0" borderId="0" xfId="0" applyFont="1" applyBorder="1"/>
    <xf numFmtId="0" fontId="25" fillId="0" borderId="157" xfId="0" applyFont="1" applyBorder="1"/>
    <xf numFmtId="0" fontId="5" fillId="7" borderId="64" xfId="0" applyFont="1" applyFill="1" applyBorder="1" applyAlignment="1">
      <alignment horizontal="center"/>
    </xf>
    <xf numFmtId="0" fontId="5" fillId="7" borderId="100" xfId="0" applyFont="1" applyFill="1" applyBorder="1" applyAlignment="1"/>
    <xf numFmtId="0" fontId="9" fillId="7" borderId="108" xfId="0" applyFont="1" applyFill="1" applyBorder="1" applyAlignment="1">
      <alignment horizontal="center" vertical="top"/>
    </xf>
    <xf numFmtId="0" fontId="9" fillId="7" borderId="109" xfId="0" applyFont="1" applyFill="1" applyBorder="1" applyAlignment="1">
      <alignment horizontal="center" vertical="top"/>
    </xf>
    <xf numFmtId="0" fontId="5" fillId="7" borderId="108" xfId="0" applyFont="1" applyFill="1" applyBorder="1" applyAlignment="1"/>
    <xf numFmtId="0" fontId="5" fillId="7" borderId="200" xfId="0" applyFont="1" applyFill="1" applyBorder="1" applyAlignment="1"/>
    <xf numFmtId="0" fontId="9" fillId="7" borderId="45" xfId="0" applyFont="1" applyFill="1" applyBorder="1" applyAlignment="1"/>
    <xf numFmtId="0" fontId="9" fillId="7" borderId="102" xfId="0" applyFont="1" applyFill="1" applyBorder="1" applyAlignment="1">
      <alignment horizontal="center"/>
    </xf>
    <xf numFmtId="0" fontId="5" fillId="7" borderId="63" xfId="0" applyFont="1" applyFill="1" applyBorder="1" applyAlignment="1">
      <alignment horizontal="center" vertical="center" wrapText="1"/>
    </xf>
    <xf numFmtId="0" fontId="9" fillId="0" borderId="64" xfId="0" applyFont="1" applyBorder="1" applyAlignment="1">
      <alignment horizontal="justify" vertical="top" wrapText="1"/>
    </xf>
    <xf numFmtId="4" fontId="12" fillId="0" borderId="65" xfId="0" applyNumberFormat="1" applyFont="1" applyBorder="1" applyAlignment="1">
      <alignment horizontal="center" vertical="center"/>
    </xf>
    <xf numFmtId="0" fontId="12" fillId="0" borderId="31" xfId="0" applyFont="1" applyBorder="1" applyAlignment="1">
      <alignment horizontal="center" vertical="center"/>
    </xf>
    <xf numFmtId="49" fontId="12" fillId="0" borderId="54" xfId="0" applyNumberFormat="1" applyFont="1" applyBorder="1" applyAlignment="1">
      <alignment horizontal="center" vertical="center"/>
    </xf>
    <xf numFmtId="0" fontId="9" fillId="0" borderId="158" xfId="0" applyFont="1" applyBorder="1" applyAlignment="1">
      <alignment horizontal="justify" vertical="top" wrapText="1"/>
    </xf>
    <xf numFmtId="4" fontId="12" fillId="0" borderId="111" xfId="0" applyNumberFormat="1" applyFont="1" applyBorder="1" applyAlignment="1">
      <alignment horizontal="center" vertical="center"/>
    </xf>
    <xf numFmtId="0" fontId="9" fillId="0" borderId="150" xfId="0" applyFont="1" applyBorder="1" applyAlignment="1">
      <alignment horizontal="justify" vertical="top" wrapText="1"/>
    </xf>
    <xf numFmtId="4" fontId="12" fillId="0" borderId="139" xfId="0" applyNumberFormat="1" applyFont="1" applyBorder="1" applyAlignment="1">
      <alignment horizontal="center" vertical="center"/>
    </xf>
    <xf numFmtId="3" fontId="12" fillId="0" borderId="215" xfId="0" applyNumberFormat="1" applyFont="1" applyFill="1" applyBorder="1" applyAlignment="1">
      <alignment vertical="center" wrapText="1"/>
    </xf>
    <xf numFmtId="4" fontId="12" fillId="0" borderId="354" xfId="0" applyNumberFormat="1" applyFont="1" applyFill="1" applyBorder="1" applyAlignment="1">
      <alignment horizontal="right" vertical="center" wrapText="1"/>
    </xf>
    <xf numFmtId="3" fontId="12" fillId="0" borderId="215" xfId="0" applyNumberFormat="1" applyFont="1" applyBorder="1" applyAlignment="1">
      <alignment horizontal="center" vertical="center" wrapText="1"/>
    </xf>
    <xf numFmtId="49" fontId="12" fillId="0" borderId="215" xfId="0" applyNumberFormat="1" applyFont="1" applyFill="1" applyBorder="1" applyAlignment="1">
      <alignment horizontal="center" vertical="center" wrapText="1"/>
    </xf>
    <xf numFmtId="49" fontId="12" fillId="0" borderId="202" xfId="0" applyNumberFormat="1" applyFont="1" applyBorder="1" applyAlignment="1">
      <alignment horizontal="center" vertical="center"/>
    </xf>
    <xf numFmtId="3" fontId="12" fillId="0" borderId="12" xfId="0" applyNumberFormat="1" applyFont="1" applyFill="1" applyBorder="1" applyAlignment="1">
      <alignment vertical="center" wrapText="1"/>
    </xf>
    <xf numFmtId="0" fontId="12" fillId="0" borderId="46" xfId="0" applyFont="1" applyBorder="1" applyAlignment="1">
      <alignment horizontal="center" vertical="center"/>
    </xf>
    <xf numFmtId="49" fontId="12" fillId="0" borderId="63" xfId="0" applyNumberFormat="1" applyFont="1" applyBorder="1" applyAlignment="1">
      <alignment horizontal="center" vertical="center"/>
    </xf>
    <xf numFmtId="3" fontId="12" fillId="0" borderId="0" xfId="0" applyNumberFormat="1" applyFont="1" applyFill="1" applyBorder="1" applyAlignment="1">
      <alignment vertical="center" wrapText="1"/>
    </xf>
    <xf numFmtId="0" fontId="9" fillId="0" borderId="45" xfId="0" applyFont="1" applyBorder="1" applyAlignment="1">
      <alignment horizontal="justify" vertical="top" wrapText="1"/>
    </xf>
    <xf numFmtId="4" fontId="12" fillId="0" borderId="46" xfId="0" applyNumberFormat="1" applyFont="1" applyBorder="1" applyAlignment="1">
      <alignment horizontal="center" vertical="center"/>
    </xf>
    <xf numFmtId="3" fontId="12" fillId="0" borderId="77" xfId="0" applyNumberFormat="1" applyFont="1" applyFill="1" applyBorder="1" applyAlignment="1">
      <alignment vertical="center" wrapText="1"/>
    </xf>
    <xf numFmtId="4" fontId="12" fillId="0" borderId="355" xfId="0" applyNumberFormat="1" applyFont="1" applyFill="1" applyBorder="1" applyAlignment="1">
      <alignment horizontal="right" vertical="center" wrapText="1"/>
    </xf>
    <xf numFmtId="0" fontId="9" fillId="0" borderId="158" xfId="0" applyFont="1" applyBorder="1" applyAlignment="1">
      <alignment horizontal="center" vertical="top" wrapText="1"/>
    </xf>
    <xf numFmtId="4" fontId="101" fillId="0" borderId="111" xfId="0" applyNumberFormat="1" applyFont="1" applyBorder="1" applyAlignment="1">
      <alignment horizontal="center" vertical="center"/>
    </xf>
    <xf numFmtId="0" fontId="12" fillId="0" borderId="0" xfId="0" applyFont="1" applyBorder="1" applyAlignment="1">
      <alignment horizontal="center" vertical="center"/>
    </xf>
    <xf numFmtId="49" fontId="12" fillId="0" borderId="63" xfId="0" applyNumberFormat="1" applyFont="1" applyFill="1" applyBorder="1" applyAlignment="1">
      <alignment horizontal="center" vertical="center" wrapText="1"/>
    </xf>
    <xf numFmtId="0" fontId="9" fillId="0" borderId="66" xfId="0" applyFont="1" applyBorder="1" applyAlignment="1">
      <alignment horizontal="center" vertical="top" wrapText="1"/>
    </xf>
    <xf numFmtId="4" fontId="101" fillId="0" borderId="67" xfId="0" applyNumberFormat="1" applyFont="1" applyBorder="1" applyAlignment="1">
      <alignment horizontal="center" vertical="center"/>
    </xf>
    <xf numFmtId="3" fontId="12" fillId="0" borderId="164" xfId="0" applyNumberFormat="1" applyFont="1" applyFill="1" applyBorder="1" applyAlignment="1">
      <alignment horizontal="center" vertical="center" wrapText="1"/>
    </xf>
    <xf numFmtId="4" fontId="12" fillId="0" borderId="164" xfId="0" applyNumberFormat="1" applyFont="1" applyFill="1" applyBorder="1" applyAlignment="1">
      <alignment horizontal="right" vertical="center" wrapText="1"/>
    </xf>
    <xf numFmtId="49" fontId="12" fillId="0" borderId="62" xfId="0" applyNumberFormat="1" applyFont="1" applyFill="1" applyBorder="1" applyAlignment="1">
      <alignment horizontal="center" vertical="center" wrapText="1"/>
    </xf>
    <xf numFmtId="0" fontId="37" fillId="7" borderId="356" xfId="0" applyFont="1" applyFill="1" applyBorder="1" applyAlignment="1">
      <alignment horizontal="left" vertical="top" wrapText="1"/>
    </xf>
    <xf numFmtId="0" fontId="37" fillId="7" borderId="43" xfId="0" applyFont="1" applyFill="1" applyBorder="1" applyAlignment="1">
      <alignment horizontal="left" vertical="top" wrapText="1"/>
    </xf>
    <xf numFmtId="0" fontId="37" fillId="7" borderId="44" xfId="0" applyFont="1" applyFill="1" applyBorder="1" applyAlignment="1">
      <alignment horizontal="left" vertical="top" wrapText="1"/>
    </xf>
    <xf numFmtId="0" fontId="5" fillId="7" borderId="158" xfId="0" applyFont="1" applyFill="1" applyBorder="1" applyAlignment="1">
      <alignment horizontal="center"/>
    </xf>
    <xf numFmtId="0" fontId="9" fillId="0" borderId="52" xfId="0" applyFont="1" applyBorder="1" applyAlignment="1">
      <alignment horizontal="justify" vertical="top" wrapText="1"/>
    </xf>
    <xf numFmtId="0" fontId="9" fillId="0" borderId="31" xfId="0" applyFont="1" applyBorder="1" applyAlignment="1">
      <alignment horizontal="justify" vertical="top" wrapText="1"/>
    </xf>
    <xf numFmtId="0" fontId="12" fillId="0" borderId="31" xfId="0" applyFont="1" applyBorder="1" applyAlignment="1">
      <alignment horizontal="center" vertical="center" wrapText="1"/>
    </xf>
    <xf numFmtId="4" fontId="12" fillId="0" borderId="49" xfId="0" applyNumberFormat="1" applyFont="1" applyBorder="1" applyAlignment="1">
      <alignment horizontal="center" vertical="center"/>
    </xf>
    <xf numFmtId="4" fontId="12" fillId="0" borderId="53" xfId="0" applyNumberFormat="1" applyFont="1" applyBorder="1" applyAlignment="1">
      <alignment horizontal="center" vertical="center"/>
    </xf>
    <xf numFmtId="0" fontId="103" fillId="0" borderId="49" xfId="0" applyFont="1" applyBorder="1" applyAlignment="1">
      <alignment horizontal="center" vertical="center" wrapText="1"/>
    </xf>
    <xf numFmtId="0" fontId="103" fillId="0" borderId="50" xfId="0" applyFont="1" applyBorder="1" applyAlignment="1">
      <alignment horizontal="center" vertical="center" wrapText="1"/>
    </xf>
    <xf numFmtId="0" fontId="103" fillId="0" borderId="51" xfId="0" applyFont="1" applyBorder="1" applyAlignment="1">
      <alignment horizontal="center" vertical="center" wrapText="1"/>
    </xf>
    <xf numFmtId="0" fontId="53" fillId="0" borderId="158" xfId="0" applyFont="1" applyBorder="1" applyAlignment="1">
      <alignment horizontal="justify" vertical="top" wrapText="1"/>
    </xf>
    <xf numFmtId="0" fontId="12" fillId="3" borderId="54" xfId="0" applyFont="1" applyFill="1" applyBorder="1" applyAlignment="1">
      <alignment horizontal="center" vertical="center" wrapText="1"/>
    </xf>
    <xf numFmtId="3" fontId="11" fillId="0" borderId="6" xfId="0" applyNumberFormat="1" applyFont="1" applyFill="1" applyBorder="1" applyAlignment="1">
      <alignment vertical="center" wrapText="1"/>
    </xf>
    <xf numFmtId="0" fontId="12" fillId="0" borderId="0" xfId="0" applyFont="1" applyBorder="1" applyAlignment="1">
      <alignment horizontal="center"/>
    </xf>
    <xf numFmtId="3" fontId="12" fillId="0" borderId="16" xfId="0" applyNumberFormat="1" applyFont="1" applyFill="1" applyBorder="1" applyAlignment="1">
      <alignment vertical="center" wrapText="1"/>
    </xf>
    <xf numFmtId="0" fontId="12" fillId="3" borderId="161" xfId="0" applyFont="1" applyFill="1" applyBorder="1" applyAlignment="1">
      <alignment horizontal="center" vertical="center" wrapText="1"/>
    </xf>
    <xf numFmtId="0" fontId="9" fillId="3" borderId="64" xfId="0" applyFont="1" applyFill="1" applyBorder="1" applyAlignment="1">
      <alignment horizontal="justify" vertical="top" wrapText="1"/>
    </xf>
    <xf numFmtId="3" fontId="12" fillId="0" borderId="231" xfId="0" applyNumberFormat="1" applyFont="1" applyBorder="1" applyAlignment="1">
      <alignment horizontal="center" vertical="center" wrapText="1"/>
    </xf>
    <xf numFmtId="3" fontId="12" fillId="0" borderId="233" xfId="0" applyNumberFormat="1" applyFont="1" applyFill="1" applyBorder="1" applyAlignment="1">
      <alignment horizontal="center" vertical="center" wrapText="1"/>
    </xf>
    <xf numFmtId="0" fontId="9" fillId="3" borderId="158" xfId="0" applyFont="1" applyFill="1" applyBorder="1" applyAlignment="1">
      <alignment horizontal="justify" vertical="top" wrapText="1"/>
    </xf>
    <xf numFmtId="3" fontId="11" fillId="0" borderId="0" xfId="0" applyNumberFormat="1" applyFont="1" applyFill="1" applyBorder="1" applyAlignment="1">
      <alignment vertical="center" wrapText="1"/>
    </xf>
    <xf numFmtId="3" fontId="12" fillId="0" borderId="0" xfId="0" applyNumberFormat="1" applyFont="1" applyFill="1" applyBorder="1" applyAlignment="1">
      <alignment horizontal="center" vertical="center" wrapText="1"/>
    </xf>
    <xf numFmtId="0" fontId="9" fillId="3" borderId="66" xfId="0" applyFont="1" applyFill="1" applyBorder="1" applyAlignment="1">
      <alignment horizontal="justify" vertical="top" wrapText="1"/>
    </xf>
    <xf numFmtId="4" fontId="12" fillId="0" borderId="67" xfId="0" applyNumberFormat="1" applyFont="1" applyBorder="1" applyAlignment="1">
      <alignment horizontal="center" vertical="center"/>
    </xf>
    <xf numFmtId="0" fontId="12" fillId="3" borderId="60" xfId="0" applyFont="1" applyFill="1" applyBorder="1" applyAlignment="1">
      <alignment horizontal="left" vertical="center" wrapText="1"/>
    </xf>
    <xf numFmtId="0" fontId="12" fillId="3" borderId="60" xfId="0" applyFont="1" applyFill="1" applyBorder="1" applyAlignment="1">
      <alignment horizontal="center" vertical="center" wrapText="1"/>
    </xf>
    <xf numFmtId="4" fontId="12" fillId="0" borderId="333" xfId="0" applyNumberFormat="1" applyFont="1" applyFill="1" applyBorder="1" applyAlignment="1">
      <alignment horizontal="right" vertical="center" wrapText="1"/>
    </xf>
    <xf numFmtId="4" fontId="12" fillId="3" borderId="61" xfId="0" applyNumberFormat="1" applyFont="1" applyFill="1" applyBorder="1" applyAlignment="1">
      <alignment horizontal="right" vertical="center" wrapText="1"/>
    </xf>
    <xf numFmtId="0" fontId="12" fillId="3" borderId="61" xfId="0" applyFont="1" applyFill="1" applyBorder="1" applyAlignment="1">
      <alignment horizontal="center" vertical="center" wrapText="1"/>
    </xf>
    <xf numFmtId="0" fontId="12" fillId="3" borderId="62" xfId="0" applyFont="1" applyFill="1" applyBorder="1" applyAlignment="1">
      <alignment horizontal="center" vertical="center" wrapText="1"/>
    </xf>
    <xf numFmtId="0" fontId="37" fillId="7" borderId="221" xfId="0" applyFont="1" applyFill="1" applyBorder="1" applyAlignment="1">
      <alignment horizontal="left" vertical="top" wrapText="1"/>
    </xf>
    <xf numFmtId="0" fontId="37" fillId="7" borderId="222" xfId="0" applyFont="1" applyFill="1" applyBorder="1" applyAlignment="1">
      <alignment horizontal="left" vertical="top" wrapText="1"/>
    </xf>
    <xf numFmtId="0" fontId="37" fillId="7" borderId="223" xfId="0" applyFont="1" applyFill="1" applyBorder="1" applyAlignment="1">
      <alignment horizontal="left" vertical="top" wrapText="1"/>
    </xf>
    <xf numFmtId="0" fontId="5" fillId="7" borderId="112" xfId="0" applyFont="1" applyFill="1" applyBorder="1" applyAlignment="1"/>
    <xf numFmtId="0" fontId="5" fillId="7" borderId="45" xfId="0" applyFont="1" applyFill="1" applyBorder="1" applyAlignment="1">
      <alignment horizontal="center"/>
    </xf>
    <xf numFmtId="0" fontId="5" fillId="7" borderId="46" xfId="0" applyFont="1" applyFill="1" applyBorder="1" applyAlignment="1"/>
    <xf numFmtId="0" fontId="5" fillId="7" borderId="102" xfId="0" applyFont="1" applyFill="1" applyBorder="1" applyAlignment="1"/>
    <xf numFmtId="0" fontId="9" fillId="0" borderId="59" xfId="0" applyFont="1" applyBorder="1" applyAlignment="1">
      <alignment horizontal="left" vertical="top" wrapText="1"/>
    </xf>
    <xf numFmtId="0" fontId="9" fillId="0" borderId="60" xfId="0" applyFont="1" applyBorder="1" applyAlignment="1">
      <alignment horizontal="justify" vertical="top"/>
    </xf>
    <xf numFmtId="0" fontId="12" fillId="0" borderId="60" xfId="0" applyFont="1" applyBorder="1" applyAlignment="1">
      <alignment horizontal="center" vertical="center"/>
    </xf>
    <xf numFmtId="0" fontId="12" fillId="0" borderId="60" xfId="0" applyFont="1" applyBorder="1" applyAlignment="1">
      <alignment horizontal="center" vertical="center" wrapText="1"/>
    </xf>
    <xf numFmtId="0" fontId="12" fillId="0" borderId="60" xfId="0" applyFont="1" applyBorder="1" applyAlignment="1">
      <alignment vertical="center"/>
    </xf>
    <xf numFmtId="4" fontId="12" fillId="0" borderId="335" xfId="0" applyNumberFormat="1" applyFont="1" applyBorder="1" applyAlignment="1">
      <alignment horizontal="center" vertical="center"/>
    </xf>
    <xf numFmtId="4" fontId="12" fillId="0" borderId="181" xfId="0" applyNumberFormat="1" applyFont="1" applyBorder="1" applyAlignment="1">
      <alignment horizontal="center" vertical="center"/>
    </xf>
    <xf numFmtId="0" fontId="103" fillId="0" borderId="335" xfId="0" applyFont="1" applyBorder="1" applyAlignment="1">
      <alignment horizontal="center" vertical="center" wrapText="1"/>
    </xf>
    <xf numFmtId="0" fontId="103" fillId="0" borderId="61" xfId="0" applyFont="1" applyBorder="1" applyAlignment="1">
      <alignment horizontal="center" vertical="center" wrapText="1"/>
    </xf>
    <xf numFmtId="0" fontId="103" fillId="0" borderId="68" xfId="0" applyFont="1" applyBorder="1" applyAlignment="1">
      <alignment horizontal="center" vertical="center" wrapText="1"/>
    </xf>
    <xf numFmtId="0" fontId="37" fillId="7" borderId="154" xfId="0" applyFont="1" applyFill="1" applyBorder="1" applyAlignment="1">
      <alignment horizontal="left"/>
    </xf>
    <xf numFmtId="0" fontId="37" fillId="7" borderId="37" xfId="0" applyFont="1" applyFill="1" applyBorder="1" applyAlignment="1">
      <alignment horizontal="left"/>
    </xf>
    <xf numFmtId="0" fontId="25" fillId="7" borderId="0" xfId="0" applyFont="1" applyFill="1" applyBorder="1"/>
    <xf numFmtId="0" fontId="25" fillId="7" borderId="157" xfId="0" applyFont="1" applyFill="1" applyBorder="1"/>
    <xf numFmtId="0" fontId="12" fillId="0" borderId="31" xfId="0" applyFont="1" applyBorder="1" applyAlignment="1">
      <alignment horizontal="left" vertical="center"/>
    </xf>
    <xf numFmtId="0" fontId="12" fillId="3" borderId="56" xfId="0" applyFont="1" applyFill="1" applyBorder="1" applyAlignment="1">
      <alignment horizontal="center" vertical="center" wrapText="1"/>
    </xf>
    <xf numFmtId="0" fontId="12" fillId="0" borderId="111" xfId="0" applyFont="1" applyBorder="1" applyAlignment="1">
      <alignment horizontal="center" vertical="center"/>
    </xf>
    <xf numFmtId="0" fontId="12" fillId="0" borderId="46" xfId="0" applyFont="1" applyBorder="1" applyAlignment="1">
      <alignment horizontal="center" vertical="center"/>
    </xf>
    <xf numFmtId="4" fontId="11" fillId="0" borderId="65" xfId="0" applyNumberFormat="1" applyFont="1" applyBorder="1" applyAlignment="1">
      <alignment horizontal="center" vertical="center" wrapText="1"/>
    </xf>
    <xf numFmtId="3" fontId="12" fillId="0" borderId="231" xfId="0" applyNumberFormat="1" applyFont="1" applyFill="1" applyBorder="1" applyAlignment="1">
      <alignment horizontal="right" vertical="center" wrapText="1"/>
    </xf>
    <xf numFmtId="4" fontId="11" fillId="0" borderId="111" xfId="0" applyNumberFormat="1" applyFont="1" applyBorder="1" applyAlignment="1">
      <alignment horizontal="center" vertical="center" wrapText="1"/>
    </xf>
    <xf numFmtId="3" fontId="12" fillId="0" borderId="77" xfId="0" applyNumberFormat="1" applyFont="1" applyFill="1" applyBorder="1" applyAlignment="1">
      <alignment horizontal="right" vertical="center" wrapText="1"/>
    </xf>
    <xf numFmtId="3" fontId="12" fillId="0" borderId="31" xfId="0" applyNumberFormat="1" applyFont="1" applyBorder="1" applyAlignment="1">
      <alignment horizontal="center" vertical="center"/>
    </xf>
    <xf numFmtId="4" fontId="12" fillId="3" borderId="46" xfId="0" applyNumberFormat="1" applyFont="1" applyFill="1" applyBorder="1" applyAlignment="1">
      <alignment horizontal="right" vertical="center" wrapText="1"/>
    </xf>
    <xf numFmtId="0" fontId="12" fillId="3" borderId="46" xfId="0" applyFont="1" applyFill="1" applyBorder="1" applyAlignment="1">
      <alignment horizontal="right" vertical="center" wrapText="1"/>
    </xf>
    <xf numFmtId="0" fontId="12" fillId="0" borderId="31" xfId="0" applyFont="1" applyBorder="1" applyAlignment="1">
      <alignment horizontal="center" vertical="center"/>
    </xf>
    <xf numFmtId="0" fontId="12" fillId="3" borderId="65" xfId="0" applyFont="1" applyFill="1" applyBorder="1" applyAlignment="1">
      <alignment horizontal="left" vertical="center" wrapText="1"/>
    </xf>
    <xf numFmtId="3" fontId="12" fillId="3" borderId="56" xfId="0" applyNumberFormat="1" applyFont="1" applyFill="1" applyBorder="1" applyAlignment="1">
      <alignment horizontal="right" vertical="center" wrapText="1"/>
    </xf>
    <xf numFmtId="4" fontId="12" fillId="3" borderId="65" xfId="0" applyNumberFormat="1" applyFont="1" applyFill="1" applyBorder="1" applyAlignment="1">
      <alignment horizontal="center" vertical="center" wrapText="1"/>
    </xf>
    <xf numFmtId="0" fontId="12" fillId="0" borderId="65" xfId="0" applyFont="1" applyBorder="1" applyAlignment="1">
      <alignment horizontal="center" vertical="center"/>
    </xf>
    <xf numFmtId="3" fontId="12" fillId="0" borderId="230" xfId="0" applyNumberFormat="1" applyFont="1" applyFill="1" applyBorder="1" applyAlignment="1">
      <alignment horizontal="center" vertical="center" wrapText="1"/>
    </xf>
    <xf numFmtId="0" fontId="12" fillId="3" borderId="65" xfId="0" applyFont="1" applyFill="1" applyBorder="1" applyAlignment="1">
      <alignment horizontal="right" vertical="center" wrapText="1"/>
    </xf>
    <xf numFmtId="0" fontId="37" fillId="7" borderId="220" xfId="0" applyFont="1" applyFill="1" applyBorder="1" applyAlignment="1">
      <alignment horizontal="left" vertical="center" wrapText="1"/>
    </xf>
    <xf numFmtId="0" fontId="37" fillId="7" borderId="50" xfId="0" applyFont="1" applyFill="1" applyBorder="1" applyAlignment="1">
      <alignment horizontal="left" vertical="center" wrapText="1"/>
    </xf>
    <xf numFmtId="0" fontId="37" fillId="7" borderId="51" xfId="0" applyFont="1" applyFill="1" applyBorder="1" applyAlignment="1">
      <alignment horizontal="left" vertical="center" wrapText="1"/>
    </xf>
    <xf numFmtId="0" fontId="5" fillId="7" borderId="158" xfId="0" applyFont="1" applyFill="1" applyBorder="1" applyAlignment="1">
      <alignment horizontal="center" vertical="center"/>
    </xf>
    <xf numFmtId="0" fontId="5" fillId="7" borderId="111" xfId="0" applyFont="1" applyFill="1" applyBorder="1" applyAlignment="1">
      <alignment horizontal="center" vertical="center"/>
    </xf>
    <xf numFmtId="0" fontId="5" fillId="7" borderId="111" xfId="0" applyFont="1" applyFill="1" applyBorder="1" applyAlignment="1">
      <alignment vertical="center"/>
    </xf>
    <xf numFmtId="0" fontId="5" fillId="7" borderId="0" xfId="0" applyFont="1" applyFill="1" applyBorder="1" applyAlignment="1">
      <alignment vertical="center"/>
    </xf>
    <xf numFmtId="0" fontId="5" fillId="7" borderId="113" xfId="0" applyFont="1" applyFill="1" applyBorder="1" applyAlignment="1">
      <alignment horizontal="center" vertical="center"/>
    </xf>
    <xf numFmtId="0" fontId="9" fillId="7" borderId="114" xfId="0" applyFont="1" applyFill="1" applyBorder="1" applyAlignment="1">
      <alignment horizontal="center" vertical="center"/>
    </xf>
    <xf numFmtId="0" fontId="9" fillId="7" borderId="115" xfId="0" applyFont="1" applyFill="1" applyBorder="1" applyAlignment="1">
      <alignment horizontal="center" vertical="center"/>
    </xf>
    <xf numFmtId="0" fontId="9" fillId="7" borderId="45" xfId="0" applyFont="1" applyFill="1" applyBorder="1" applyAlignment="1">
      <alignment horizontal="center" vertical="center"/>
    </xf>
    <xf numFmtId="0" fontId="9" fillId="7" borderId="46" xfId="0" applyFont="1" applyFill="1" applyBorder="1" applyAlignment="1">
      <alignment horizontal="center" vertical="center"/>
    </xf>
    <xf numFmtId="0" fontId="9" fillId="7" borderId="111" xfId="0" applyFont="1" applyFill="1" applyBorder="1" applyAlignment="1">
      <alignment horizontal="center" vertical="center"/>
    </xf>
    <xf numFmtId="0" fontId="9" fillId="7" borderId="46" xfId="0" applyFont="1" applyFill="1" applyBorder="1" applyAlignment="1">
      <alignment vertical="center"/>
    </xf>
    <xf numFmtId="0" fontId="9" fillId="7" borderId="47" xfId="0" applyFont="1" applyFill="1" applyBorder="1" applyAlignment="1">
      <alignment vertical="center"/>
    </xf>
    <xf numFmtId="0" fontId="9" fillId="0" borderId="60" xfId="0" applyFont="1" applyBorder="1" applyAlignment="1">
      <alignment horizontal="justify" vertical="top" wrapText="1"/>
    </xf>
    <xf numFmtId="0" fontId="5" fillId="7" borderId="112" xfId="0" applyFont="1" applyFill="1" applyBorder="1" applyAlignment="1">
      <alignment vertical="center"/>
    </xf>
    <xf numFmtId="0" fontId="5" fillId="7" borderId="178" xfId="0" applyFont="1" applyFill="1" applyBorder="1" applyAlignment="1"/>
    <xf numFmtId="0" fontId="9" fillId="7" borderId="45" xfId="0" applyFont="1" applyFill="1" applyBorder="1" applyAlignment="1">
      <alignment vertical="center"/>
    </xf>
    <xf numFmtId="0" fontId="9" fillId="0" borderId="64" xfId="0" applyFont="1" applyBorder="1" applyAlignment="1">
      <alignment horizontal="left" vertical="top" wrapText="1"/>
    </xf>
    <xf numFmtId="4" fontId="101" fillId="0" borderId="65" xfId="0" applyNumberFormat="1" applyFont="1" applyBorder="1" applyAlignment="1">
      <alignment horizontal="center" vertical="center"/>
    </xf>
    <xf numFmtId="0" fontId="104" fillId="3" borderId="46" xfId="0" applyFont="1" applyFill="1" applyBorder="1" applyAlignment="1">
      <alignment horizontal="left" vertical="center" wrapText="1"/>
    </xf>
    <xf numFmtId="4" fontId="53" fillId="0" borderId="6" xfId="0" applyNumberFormat="1" applyFont="1" applyFill="1" applyBorder="1" applyAlignment="1">
      <alignment horizontal="center" vertical="center" wrapText="1"/>
    </xf>
    <xf numFmtId="4" fontId="53" fillId="0" borderId="6" xfId="0" applyNumberFormat="1" applyFont="1" applyFill="1" applyBorder="1" applyAlignment="1">
      <alignment horizontal="right" vertical="center" wrapText="1"/>
    </xf>
    <xf numFmtId="3" fontId="82" fillId="0" borderId="6" xfId="0" applyNumberFormat="1" applyFont="1" applyFill="1" applyBorder="1" applyAlignment="1">
      <alignment horizontal="right" vertical="center" wrapText="1"/>
    </xf>
    <xf numFmtId="4" fontId="82" fillId="0" borderId="6" xfId="0" applyNumberFormat="1" applyFont="1" applyFill="1" applyBorder="1" applyAlignment="1">
      <alignment horizontal="right" vertical="center" wrapText="1"/>
    </xf>
    <xf numFmtId="3" fontId="25" fillId="0" borderId="6" xfId="0" applyNumberFormat="1" applyFont="1" applyBorder="1" applyAlignment="1">
      <alignment horizontal="center" vertical="center" wrapText="1"/>
    </xf>
    <xf numFmtId="3" fontId="82" fillId="0" borderId="6" xfId="0" applyNumberFormat="1" applyFont="1" applyFill="1" applyBorder="1" applyAlignment="1">
      <alignment horizontal="center" vertical="center" wrapText="1"/>
    </xf>
    <xf numFmtId="3" fontId="82" fillId="0" borderId="12" xfId="0" applyNumberFormat="1" applyFont="1" applyFill="1" applyBorder="1" applyAlignment="1">
      <alignment horizontal="center" vertical="center" wrapText="1"/>
    </xf>
    <xf numFmtId="3" fontId="82" fillId="0" borderId="216" xfId="0" applyNumberFormat="1" applyFont="1" applyFill="1" applyBorder="1" applyAlignment="1">
      <alignment horizontal="center" vertical="center" wrapText="1"/>
    </xf>
    <xf numFmtId="0" fontId="9" fillId="0" borderId="158" xfId="0" applyFont="1" applyBorder="1" applyAlignment="1">
      <alignment horizontal="left" vertical="top" wrapText="1"/>
    </xf>
    <xf numFmtId="0" fontId="104" fillId="3" borderId="65" xfId="0" applyFont="1" applyFill="1" applyBorder="1" applyAlignment="1">
      <alignment horizontal="left" vertical="center" wrapText="1"/>
    </xf>
    <xf numFmtId="0" fontId="105" fillId="3" borderId="54" xfId="0" applyFont="1" applyFill="1" applyBorder="1" applyAlignment="1">
      <alignment horizontal="center" vertical="center" wrapText="1"/>
    </xf>
    <xf numFmtId="4" fontId="101" fillId="0" borderId="46" xfId="0" applyNumberFormat="1" applyFont="1" applyBorder="1" applyAlignment="1">
      <alignment horizontal="center" vertical="center"/>
    </xf>
    <xf numFmtId="4" fontId="82" fillId="0" borderId="19" xfId="0" applyNumberFormat="1" applyFont="1" applyFill="1" applyBorder="1" applyAlignment="1">
      <alignment horizontal="right" vertical="center" wrapText="1"/>
    </xf>
    <xf numFmtId="3" fontId="9" fillId="0" borderId="64" xfId="0" applyNumberFormat="1" applyFont="1" applyFill="1" applyBorder="1" applyAlignment="1">
      <alignment horizontal="left" vertical="center" wrapText="1"/>
    </xf>
    <xf numFmtId="3" fontId="12" fillId="0" borderId="6" xfId="0" applyNumberFormat="1" applyFont="1" applyBorder="1" applyAlignment="1">
      <alignment horizontal="center" vertical="center"/>
    </xf>
    <xf numFmtId="3" fontId="12" fillId="0" borderId="6" xfId="0" applyNumberFormat="1" applyFont="1" applyFill="1" applyBorder="1" applyAlignment="1">
      <alignment horizontal="center" vertical="center"/>
    </xf>
    <xf numFmtId="3" fontId="12" fillId="0" borderId="12" xfId="0" applyNumberFormat="1" applyFont="1" applyFill="1" applyBorder="1" applyAlignment="1">
      <alignment horizontal="center" vertical="center"/>
    </xf>
    <xf numFmtId="3" fontId="9" fillId="0" borderId="357" xfId="0" applyNumberFormat="1" applyFont="1" applyFill="1" applyBorder="1" applyAlignment="1">
      <alignment horizontal="left" vertical="center" wrapText="1"/>
    </xf>
    <xf numFmtId="3" fontId="12" fillId="0" borderId="15" xfId="0" applyNumberFormat="1" applyFont="1" applyFill="1" applyBorder="1" applyAlignment="1">
      <alignment horizontal="center" vertical="center" wrapText="1"/>
    </xf>
    <xf numFmtId="0" fontId="37" fillId="7" borderId="220" xfId="0" applyFont="1" applyFill="1" applyBorder="1" applyAlignment="1">
      <alignment horizontal="left" vertical="top" wrapText="1"/>
    </xf>
    <xf numFmtId="0" fontId="37" fillId="7" borderId="50" xfId="0" applyFont="1" applyFill="1" applyBorder="1" applyAlignment="1">
      <alignment horizontal="left" vertical="top" wrapText="1"/>
    </xf>
    <xf numFmtId="0" fontId="37" fillId="7" borderId="51" xfId="0" applyFont="1" applyFill="1" applyBorder="1" applyAlignment="1">
      <alignment horizontal="left" vertical="top" wrapText="1"/>
    </xf>
    <xf numFmtId="0" fontId="5" fillId="7" borderId="112" xfId="0" applyFont="1" applyFill="1" applyBorder="1" applyAlignment="1">
      <alignment horizontal="center" vertical="center"/>
    </xf>
    <xf numFmtId="0" fontId="5" fillId="7" borderId="0" xfId="0" applyFont="1" applyFill="1" applyBorder="1" applyAlignment="1">
      <alignment horizontal="center" vertical="center"/>
    </xf>
    <xf numFmtId="0" fontId="5" fillId="7" borderId="157" xfId="0" applyFont="1" applyFill="1" applyBorder="1" applyAlignment="1">
      <alignment horizontal="center" vertical="center"/>
    </xf>
    <xf numFmtId="0" fontId="9" fillId="0" borderId="52" xfId="0" applyFont="1" applyBorder="1" applyAlignment="1">
      <alignment horizontal="left" vertical="top" wrapText="1"/>
    </xf>
    <xf numFmtId="0" fontId="9" fillId="0" borderId="31" xfId="0" applyFont="1" applyBorder="1" applyAlignment="1">
      <alignment horizontal="left" vertical="center" wrapText="1"/>
    </xf>
    <xf numFmtId="0" fontId="37" fillId="7" borderId="55" xfId="0" applyFont="1" applyFill="1" applyBorder="1" applyAlignment="1">
      <alignment horizontal="left"/>
    </xf>
    <xf numFmtId="0" fontId="37" fillId="7" borderId="56" xfId="0" applyFont="1" applyFill="1" applyBorder="1" applyAlignment="1">
      <alignment horizontal="left"/>
    </xf>
    <xf numFmtId="0" fontId="4" fillId="0" borderId="64" xfId="0" applyFont="1" applyBorder="1" applyAlignment="1">
      <alignment horizontal="left" vertical="top" wrapText="1"/>
    </xf>
    <xf numFmtId="0" fontId="12" fillId="0" borderId="56" xfId="0" applyFont="1" applyBorder="1" applyAlignment="1">
      <alignment horizontal="center"/>
    </xf>
    <xf numFmtId="0" fontId="12" fillId="3" borderId="231" xfId="0" applyFont="1" applyFill="1" applyBorder="1" applyAlignment="1">
      <alignment horizontal="center" vertical="center" wrapText="1"/>
    </xf>
    <xf numFmtId="0" fontId="12" fillId="3" borderId="358" xfId="0" applyFont="1" applyFill="1" applyBorder="1" applyAlignment="1">
      <alignment horizontal="center" vertical="center" wrapText="1"/>
    </xf>
    <xf numFmtId="0" fontId="61" fillId="0" borderId="158" xfId="0" applyFont="1" applyBorder="1" applyAlignment="1">
      <alignment horizontal="left" vertical="top" wrapText="1"/>
    </xf>
    <xf numFmtId="0" fontId="12" fillId="3" borderId="217"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61" fillId="0" borderId="66" xfId="0" applyFont="1" applyBorder="1" applyAlignment="1">
      <alignment horizontal="left" vertical="top" wrapText="1"/>
    </xf>
    <xf numFmtId="4" fontId="12" fillId="0" borderId="164" xfId="0" applyNumberFormat="1" applyFont="1" applyBorder="1" applyAlignment="1">
      <alignment horizontal="right" vertical="center"/>
    </xf>
    <xf numFmtId="3" fontId="12" fillId="0" borderId="226" xfId="0" applyNumberFormat="1" applyFont="1" applyBorder="1" applyAlignment="1">
      <alignment horizontal="center" vertical="center"/>
    </xf>
    <xf numFmtId="0" fontId="12" fillId="3" borderId="226" xfId="0" applyFont="1" applyFill="1" applyBorder="1" applyAlignment="1">
      <alignment horizontal="center" vertical="center" wrapText="1"/>
    </xf>
    <xf numFmtId="0" fontId="12" fillId="3" borderId="238" xfId="0" applyFont="1" applyFill="1" applyBorder="1" applyAlignment="1">
      <alignment horizontal="center" vertical="center" wrapText="1"/>
    </xf>
    <xf numFmtId="0" fontId="12" fillId="3" borderId="67" xfId="0" applyFont="1" applyFill="1" applyBorder="1" applyAlignment="1">
      <alignment horizontal="center" vertical="center" wrapText="1"/>
    </xf>
    <xf numFmtId="3" fontId="12" fillId="0" borderId="359" xfId="0" applyNumberFormat="1" applyFont="1" applyFill="1" applyBorder="1" applyAlignment="1">
      <alignment horizontal="center" vertical="center" wrapText="1"/>
    </xf>
    <xf numFmtId="3" fontId="12" fillId="0" borderId="12" xfId="0" applyNumberFormat="1" applyFont="1" applyFill="1" applyBorder="1" applyAlignment="1">
      <alignment horizontal="left" vertical="center" wrapText="1"/>
    </xf>
    <xf numFmtId="0" fontId="12" fillId="3" borderId="12" xfId="0" applyFont="1" applyFill="1" applyBorder="1" applyAlignment="1">
      <alignment horizontal="center" vertical="center" wrapText="1"/>
    </xf>
    <xf numFmtId="0" fontId="12" fillId="3" borderId="147" xfId="0" applyFont="1" applyFill="1" applyBorder="1" applyAlignment="1">
      <alignment horizontal="center" vertical="center" wrapText="1"/>
    </xf>
    <xf numFmtId="0" fontId="61" fillId="0" borderId="158" xfId="0" applyFont="1" applyBorder="1" applyAlignment="1">
      <alignment horizontal="justify" vertical="top" wrapText="1"/>
    </xf>
    <xf numFmtId="0" fontId="61" fillId="0" borderId="45" xfId="0" applyFont="1" applyBorder="1" applyAlignment="1">
      <alignment horizontal="justify" vertical="top" wrapText="1"/>
    </xf>
    <xf numFmtId="0" fontId="12" fillId="3" borderId="16" xfId="0" applyFont="1" applyFill="1" applyBorder="1" applyAlignment="1">
      <alignment horizontal="center" vertical="center" wrapText="1"/>
    </xf>
    <xf numFmtId="0" fontId="12" fillId="3" borderId="145" xfId="0" applyFont="1" applyFill="1" applyBorder="1" applyAlignment="1">
      <alignment horizontal="center" vertical="center" wrapText="1"/>
    </xf>
    <xf numFmtId="4" fontId="12" fillId="0" borderId="6" xfId="0" applyNumberFormat="1" applyFont="1" applyBorder="1" applyAlignment="1">
      <alignment horizontal="right" vertical="center"/>
    </xf>
    <xf numFmtId="3" fontId="12" fillId="0" borderId="0" xfId="0" applyNumberFormat="1" applyFont="1" applyBorder="1" applyAlignment="1">
      <alignment horizontal="center" vertical="center" wrapText="1"/>
    </xf>
    <xf numFmtId="0" fontId="12" fillId="0" borderId="6" xfId="0" applyFont="1" applyBorder="1" applyAlignment="1">
      <alignment horizontal="center" vertical="center"/>
    </xf>
    <xf numFmtId="0" fontId="4" fillId="0" borderId="158" xfId="0" applyFont="1" applyBorder="1" applyAlignment="1">
      <alignment horizontal="left" vertical="top" wrapText="1"/>
    </xf>
    <xf numFmtId="3" fontId="12" fillId="3" borderId="183" xfId="0" applyNumberFormat="1" applyFont="1" applyFill="1" applyBorder="1" applyAlignment="1">
      <alignment horizontal="center" vertical="center" wrapText="1"/>
    </xf>
    <xf numFmtId="0" fontId="12" fillId="3" borderId="19" xfId="0" applyFont="1" applyFill="1" applyBorder="1" applyAlignment="1">
      <alignment horizontal="center" vertical="center" wrapText="1"/>
    </xf>
    <xf numFmtId="3" fontId="12" fillId="0" borderId="69" xfId="0" applyNumberFormat="1" applyFont="1" applyBorder="1" applyAlignment="1">
      <alignment horizontal="center" vertical="center"/>
    </xf>
    <xf numFmtId="0" fontId="12" fillId="3" borderId="189" xfId="0" applyFont="1" applyFill="1" applyBorder="1" applyAlignment="1">
      <alignment horizontal="center" vertical="center" wrapText="1"/>
    </xf>
    <xf numFmtId="3" fontId="12" fillId="0" borderId="0" xfId="0" applyNumberFormat="1" applyFont="1" applyBorder="1" applyAlignment="1">
      <alignment horizontal="center" vertical="center"/>
    </xf>
    <xf numFmtId="3" fontId="12" fillId="0" borderId="16" xfId="0" applyNumberFormat="1" applyFont="1" applyBorder="1" applyAlignment="1">
      <alignment horizontal="center" vertical="center"/>
    </xf>
    <xf numFmtId="0" fontId="12" fillId="3" borderId="184" xfId="0" applyFont="1" applyFill="1" applyBorder="1" applyAlignment="1">
      <alignment horizontal="center" vertical="center" wrapText="1"/>
    </xf>
    <xf numFmtId="3" fontId="12" fillId="0" borderId="236" xfId="0" applyNumberFormat="1" applyFont="1" applyFill="1" applyBorder="1" applyAlignment="1">
      <alignment horizontal="center" vertical="center" wrapText="1"/>
    </xf>
    <xf numFmtId="0" fontId="32" fillId="7" borderId="220" xfId="0" applyFont="1" applyFill="1" applyBorder="1" applyAlignment="1">
      <alignment horizontal="left" vertical="top" wrapText="1"/>
    </xf>
    <xf numFmtId="0" fontId="32" fillId="7" borderId="50" xfId="0" applyFont="1" applyFill="1" applyBorder="1" applyAlignment="1">
      <alignment horizontal="left" vertical="top" wrapText="1"/>
    </xf>
    <xf numFmtId="0" fontId="32" fillId="7" borderId="51" xfId="0" applyFont="1" applyFill="1" applyBorder="1" applyAlignment="1">
      <alignment horizontal="left" vertical="top" wrapText="1"/>
    </xf>
    <xf numFmtId="0" fontId="5" fillId="7" borderId="112" xfId="0" applyFont="1" applyFill="1" applyBorder="1" applyAlignment="1">
      <alignment horizontal="center" vertical="center" wrapText="1"/>
    </xf>
    <xf numFmtId="0" fontId="5" fillId="7" borderId="178" xfId="0" applyFont="1" applyFill="1" applyBorder="1" applyAlignment="1">
      <alignment horizontal="center" vertical="top"/>
    </xf>
    <xf numFmtId="0" fontId="9" fillId="7" borderId="46" xfId="0" applyFont="1" applyFill="1" applyBorder="1" applyAlignment="1">
      <alignment horizontal="center" vertical="center" wrapText="1"/>
    </xf>
    <xf numFmtId="3" fontId="12" fillId="3" borderId="53" xfId="0" applyNumberFormat="1" applyFont="1" applyFill="1" applyBorder="1" applyAlignment="1">
      <alignment horizontal="center" vertical="center" wrapText="1"/>
    </xf>
    <xf numFmtId="0" fontId="12" fillId="3" borderId="100" xfId="0" applyFont="1" applyFill="1" applyBorder="1" applyAlignment="1">
      <alignment vertical="center" wrapText="1"/>
    </xf>
    <xf numFmtId="4" fontId="12" fillId="3" borderId="31" xfId="0" applyNumberFormat="1" applyFont="1" applyFill="1" applyBorder="1" applyAlignment="1">
      <alignment vertical="center" wrapText="1"/>
    </xf>
    <xf numFmtId="3" fontId="12" fillId="3" borderId="47" xfId="0" applyNumberFormat="1" applyFont="1" applyFill="1" applyBorder="1" applyAlignment="1">
      <alignment horizontal="center" vertical="center" wrapText="1"/>
    </xf>
    <xf numFmtId="4" fontId="12" fillId="3" borderId="46" xfId="0" applyNumberFormat="1" applyFont="1" applyFill="1" applyBorder="1" applyAlignment="1">
      <alignment horizontal="center" vertical="center" wrapText="1"/>
    </xf>
    <xf numFmtId="0" fontId="12" fillId="3" borderId="47" xfId="0" applyFont="1" applyFill="1" applyBorder="1" applyAlignment="1">
      <alignment horizontal="center" vertical="center" wrapText="1"/>
    </xf>
    <xf numFmtId="0" fontId="9" fillId="0" borderId="66" xfId="0" applyFont="1" applyBorder="1" applyAlignment="1">
      <alignment horizontal="justify" vertical="top" wrapText="1"/>
    </xf>
    <xf numFmtId="0" fontId="56" fillId="0" borderId="60" xfId="0" applyFont="1" applyBorder="1" applyAlignment="1">
      <alignment horizontal="center" vertical="center"/>
    </xf>
    <xf numFmtId="0" fontId="12" fillId="3" borderId="60" xfId="0" applyFont="1" applyFill="1" applyBorder="1" applyAlignment="1">
      <alignment vertical="center" wrapText="1"/>
    </xf>
    <xf numFmtId="3" fontId="12" fillId="3" borderId="60" xfId="0" applyNumberFormat="1" applyFont="1" applyFill="1" applyBorder="1" applyAlignment="1">
      <alignment vertical="center" wrapText="1"/>
    </xf>
    <xf numFmtId="0" fontId="12" fillId="3" borderId="181" xfId="0" applyFont="1" applyFill="1" applyBorder="1" applyAlignment="1">
      <alignment horizontal="center" vertical="center" wrapText="1"/>
    </xf>
    <xf numFmtId="0" fontId="9" fillId="0" borderId="45" xfId="0" applyFont="1" applyBorder="1" applyAlignment="1">
      <alignment horizontal="left" vertical="center" wrapText="1"/>
    </xf>
    <xf numFmtId="0" fontId="12" fillId="0" borderId="46" xfId="0" applyFont="1" applyBorder="1" applyAlignment="1">
      <alignment horizontal="left" vertical="center" wrapText="1"/>
    </xf>
    <xf numFmtId="0" fontId="12" fillId="0" borderId="46" xfId="0" applyFont="1" applyBorder="1" applyAlignment="1">
      <alignment horizontal="center" vertical="center" wrapText="1"/>
    </xf>
    <xf numFmtId="4" fontId="12" fillId="0" borderId="112" xfId="0" applyNumberFormat="1" applyFont="1" applyBorder="1" applyAlignment="1">
      <alignment horizontal="center" vertical="center"/>
    </xf>
    <xf numFmtId="4" fontId="12" fillId="0" borderId="116" xfId="0" applyNumberFormat="1" applyFont="1" applyBorder="1" applyAlignment="1">
      <alignment horizontal="center" vertical="center"/>
    </xf>
    <xf numFmtId="0" fontId="12" fillId="0" borderId="120" xfId="0" applyFont="1" applyBorder="1" applyAlignment="1">
      <alignment horizontal="center" vertical="center" wrapText="1"/>
    </xf>
    <xf numFmtId="0" fontId="12" fillId="0" borderId="114" xfId="0" applyFont="1" applyBorder="1" applyAlignment="1">
      <alignment horizontal="center" vertical="center" wrapText="1"/>
    </xf>
    <xf numFmtId="0" fontId="12" fillId="0" borderId="178" xfId="0" applyFont="1" applyBorder="1" applyAlignment="1">
      <alignment horizontal="center" vertical="center" wrapText="1"/>
    </xf>
    <xf numFmtId="0" fontId="9" fillId="0" borderId="158" xfId="0" applyFont="1" applyBorder="1" applyAlignment="1">
      <alignment vertical="top" wrapText="1"/>
    </xf>
    <xf numFmtId="0" fontId="11" fillId="3" borderId="358" xfId="0" applyFont="1" applyFill="1" applyBorder="1" applyAlignment="1">
      <alignment horizontal="center" vertical="center" wrapText="1"/>
    </xf>
    <xf numFmtId="0" fontId="11" fillId="3" borderId="217" xfId="0" applyFont="1" applyFill="1" applyBorder="1" applyAlignment="1">
      <alignment horizontal="center" vertical="center" wrapText="1"/>
    </xf>
    <xf numFmtId="0" fontId="11" fillId="3" borderId="145" xfId="0" applyFont="1" applyFill="1" applyBorder="1" applyAlignment="1">
      <alignment horizontal="center" vertical="center" wrapText="1"/>
    </xf>
    <xf numFmtId="0" fontId="9" fillId="0" borderId="52" xfId="0" applyFont="1" applyBorder="1" applyAlignment="1">
      <alignment horizontal="left" vertical="center" wrapText="1"/>
    </xf>
    <xf numFmtId="0" fontId="9" fillId="0" borderId="31" xfId="0" applyFont="1" applyBorder="1" applyAlignment="1">
      <alignment horizontal="justify" vertical="top"/>
    </xf>
    <xf numFmtId="0" fontId="12" fillId="0" borderId="31" xfId="0" applyFont="1" applyBorder="1" applyAlignment="1">
      <alignment vertical="center"/>
    </xf>
    <xf numFmtId="0" fontId="12" fillId="0" borderId="49"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51" xfId="0" applyFont="1" applyBorder="1" applyAlignment="1">
      <alignment horizontal="center" vertical="center" wrapText="1"/>
    </xf>
    <xf numFmtId="4" fontId="12" fillId="0" borderId="31" xfId="0" applyNumberFormat="1" applyFont="1" applyBorder="1" applyAlignment="1">
      <alignment horizontal="right" vertical="center"/>
    </xf>
    <xf numFmtId="4" fontId="12" fillId="0" borderId="31" xfId="0" applyNumberFormat="1" applyFont="1" applyBorder="1" applyAlignment="1">
      <alignment horizontal="center" vertical="center"/>
    </xf>
    <xf numFmtId="4" fontId="12" fillId="0" borderId="49" xfId="0" applyNumberFormat="1" applyFont="1" applyBorder="1" applyAlignment="1">
      <alignment vertical="center"/>
    </xf>
    <xf numFmtId="0" fontId="9" fillId="0" borderId="220" xfId="0" applyFont="1" applyBorder="1" applyAlignment="1">
      <alignment horizontal="left" vertical="top" wrapText="1"/>
    </xf>
    <xf numFmtId="4" fontId="12" fillId="0" borderId="31" xfId="0" applyNumberFormat="1" applyFont="1" applyBorder="1" applyAlignment="1">
      <alignment horizontal="center" vertical="center"/>
    </xf>
    <xf numFmtId="3" fontId="12" fillId="0" borderId="355" xfId="0" applyNumberFormat="1" applyFont="1" applyFill="1" applyBorder="1" applyAlignment="1">
      <alignment horizontal="center" vertical="center" wrapText="1"/>
    </xf>
    <xf numFmtId="3" fontId="12" fillId="0" borderId="355" xfId="0" applyNumberFormat="1" applyFont="1" applyFill="1" applyBorder="1" applyAlignment="1">
      <alignment horizontal="right" vertical="center" wrapText="1"/>
    </xf>
    <xf numFmtId="3" fontId="12" fillId="0" borderId="50" xfId="0" applyNumberFormat="1" applyFont="1" applyFill="1" applyBorder="1" applyAlignment="1">
      <alignment horizontal="center" vertical="center" wrapText="1"/>
    </xf>
    <xf numFmtId="3" fontId="12" fillId="0" borderId="360" xfId="0" applyNumberFormat="1" applyFont="1" applyFill="1" applyBorder="1" applyAlignment="1">
      <alignment horizontal="center" vertical="center" wrapText="1"/>
    </xf>
    <xf numFmtId="0" fontId="12" fillId="0" borderId="31" xfId="0" applyFont="1" applyBorder="1" applyAlignment="1">
      <alignment horizontal="right" vertical="center"/>
    </xf>
    <xf numFmtId="0" fontId="9" fillId="0" borderId="247" xfId="0" applyFont="1" applyBorder="1" applyAlignment="1">
      <alignment horizontal="left" vertical="top" wrapText="1"/>
    </xf>
    <xf numFmtId="4" fontId="12" fillId="0" borderId="60" xfId="0" applyNumberFormat="1" applyFont="1" applyBorder="1" applyAlignment="1">
      <alignment horizontal="center" vertical="center"/>
    </xf>
    <xf numFmtId="0" fontId="12" fillId="0" borderId="60" xfId="0" applyFont="1" applyBorder="1" applyAlignment="1">
      <alignment horizontal="left" vertical="center"/>
    </xf>
    <xf numFmtId="3" fontId="12" fillId="0" borderId="249" xfId="0" applyNumberFormat="1" applyFont="1" applyFill="1" applyBorder="1" applyAlignment="1">
      <alignment horizontal="right" vertical="center" wrapText="1"/>
    </xf>
    <xf numFmtId="0" fontId="3" fillId="7" borderId="158" xfId="0" applyFont="1" applyFill="1" applyBorder="1" applyAlignment="1">
      <alignment horizontal="center"/>
    </xf>
    <xf numFmtId="0" fontId="3" fillId="7" borderId="111" xfId="0" applyFont="1" applyFill="1" applyBorder="1" applyAlignment="1"/>
    <xf numFmtId="0" fontId="3" fillId="7" borderId="113" xfId="0" applyFont="1" applyFill="1" applyBorder="1" applyAlignment="1">
      <alignment horizontal="center" vertical="top"/>
    </xf>
    <xf numFmtId="0" fontId="4" fillId="7" borderId="114" xfId="0" applyFont="1" applyFill="1" applyBorder="1" applyAlignment="1">
      <alignment horizontal="center" vertical="top"/>
    </xf>
    <xf numFmtId="0" fontId="4" fillId="7" borderId="115" xfId="0" applyFont="1" applyFill="1" applyBorder="1" applyAlignment="1">
      <alignment horizontal="center" vertical="top"/>
    </xf>
    <xf numFmtId="0" fontId="3" fillId="7" borderId="0" xfId="0" applyFont="1" applyFill="1" applyBorder="1" applyAlignment="1">
      <alignment horizontal="center" vertical="center" wrapText="1"/>
    </xf>
    <xf numFmtId="0" fontId="3" fillId="7" borderId="116" xfId="0" applyFont="1" applyFill="1" applyBorder="1" applyAlignment="1">
      <alignment horizontal="center" vertical="center" wrapText="1"/>
    </xf>
    <xf numFmtId="0" fontId="3" fillId="7" borderId="102" xfId="0" applyFont="1" applyFill="1" applyBorder="1" applyAlignment="1">
      <alignment horizontal="center" vertical="center"/>
    </xf>
    <xf numFmtId="0" fontId="3" fillId="7" borderId="48" xfId="0" applyFont="1" applyFill="1" applyBorder="1" applyAlignment="1">
      <alignment horizontal="center" vertical="center"/>
    </xf>
    <xf numFmtId="0" fontId="3" fillId="7" borderId="159" xfId="0" applyFont="1" applyFill="1" applyBorder="1" applyAlignment="1">
      <alignment horizontal="center" vertical="center"/>
    </xf>
    <xf numFmtId="0" fontId="3" fillId="7" borderId="45" xfId="0" applyFont="1" applyFill="1" applyBorder="1" applyAlignment="1">
      <alignment horizontal="center"/>
    </xf>
    <xf numFmtId="0" fontId="3" fillId="7" borderId="47" xfId="0" applyFont="1" applyFill="1" applyBorder="1" applyAlignment="1">
      <alignment horizontal="center" vertical="center" wrapText="1"/>
    </xf>
    <xf numFmtId="0" fontId="3" fillId="7" borderId="46" xfId="0" applyFont="1" applyFill="1" applyBorder="1" applyAlignment="1">
      <alignment horizontal="center" vertical="center" wrapText="1"/>
    </xf>
    <xf numFmtId="0" fontId="3" fillId="7" borderId="102" xfId="0" applyFont="1" applyFill="1" applyBorder="1" applyAlignment="1">
      <alignment horizontal="center" vertical="center" wrapText="1"/>
    </xf>
    <xf numFmtId="0" fontId="3" fillId="7" borderId="48" xfId="0" applyFont="1" applyFill="1" applyBorder="1" applyAlignment="1">
      <alignment horizontal="center" vertical="center" wrapText="1"/>
    </xf>
    <xf numFmtId="0" fontId="3" fillId="7" borderId="47" xfId="0" applyFont="1" applyFill="1" applyBorder="1" applyAlignment="1">
      <alignment horizontal="center" vertical="center" wrapText="1"/>
    </xf>
    <xf numFmtId="0" fontId="3" fillId="7" borderId="49" xfId="0" applyFont="1" applyFill="1" applyBorder="1" applyAlignment="1">
      <alignment horizontal="center" vertical="center"/>
    </xf>
    <xf numFmtId="0" fontId="3" fillId="7" borderId="50" xfId="0" applyFont="1" applyFill="1" applyBorder="1" applyAlignment="1">
      <alignment horizontal="center" vertical="center"/>
    </xf>
    <xf numFmtId="0" fontId="3" fillId="7" borderId="51" xfId="0" applyFont="1" applyFill="1" applyBorder="1" applyAlignment="1">
      <alignment horizontal="center" vertical="center"/>
    </xf>
    <xf numFmtId="0" fontId="3" fillId="7" borderId="45" xfId="0" applyFont="1" applyFill="1" applyBorder="1" applyAlignment="1">
      <alignment horizontal="center"/>
    </xf>
    <xf numFmtId="0" fontId="3" fillId="7" borderId="48" xfId="0" applyFont="1" applyFill="1" applyBorder="1" applyAlignment="1">
      <alignment horizontal="center" vertical="center" wrapText="1"/>
    </xf>
    <xf numFmtId="0" fontId="3" fillId="7" borderId="49" xfId="0" applyFont="1" applyFill="1" applyBorder="1" applyAlignment="1">
      <alignment horizontal="center" vertical="center"/>
    </xf>
    <xf numFmtId="0" fontId="3" fillId="7" borderId="50" xfId="0" applyFont="1" applyFill="1" applyBorder="1" applyAlignment="1">
      <alignment horizontal="center" vertical="center"/>
    </xf>
    <xf numFmtId="0" fontId="3" fillId="7" borderId="51" xfId="0" applyFont="1" applyFill="1" applyBorder="1" applyAlignment="1">
      <alignment horizontal="center" vertical="center"/>
    </xf>
    <xf numFmtId="0" fontId="4" fillId="0" borderId="31" xfId="0" applyFont="1" applyBorder="1" applyAlignment="1">
      <alignment horizontal="justify" vertical="top"/>
    </xf>
    <xf numFmtId="0" fontId="11" fillId="0" borderId="49"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51" xfId="0" applyFont="1" applyBorder="1" applyAlignment="1">
      <alignment horizontal="center" vertical="center" wrapText="1"/>
    </xf>
    <xf numFmtId="0" fontId="13" fillId="7" borderId="55" xfId="0" applyFont="1" applyFill="1" applyBorder="1" applyAlignment="1">
      <alignment horizontal="center"/>
    </xf>
    <xf numFmtId="0" fontId="13" fillId="7" borderId="56" xfId="0" applyFont="1" applyFill="1" applyBorder="1" applyAlignment="1">
      <alignment horizontal="center"/>
    </xf>
    <xf numFmtId="0" fontId="0" fillId="7" borderId="0" xfId="0" applyFont="1" applyFill="1" applyBorder="1"/>
    <xf numFmtId="0" fontId="0" fillId="7" borderId="157" xfId="0" applyFont="1" applyFill="1" applyBorder="1"/>
    <xf numFmtId="0" fontId="3" fillId="7" borderId="64" xfId="0" applyFont="1" applyFill="1" applyBorder="1" applyAlignment="1">
      <alignment horizontal="center" vertical="center"/>
    </xf>
    <xf numFmtId="0" fontId="3" fillId="7" borderId="65" xfId="0" applyFont="1" applyFill="1" applyBorder="1" applyAlignment="1">
      <alignment vertical="center"/>
    </xf>
    <xf numFmtId="0" fontId="3" fillId="7" borderId="296" xfId="0" applyFont="1" applyFill="1" applyBorder="1" applyAlignment="1">
      <alignment horizontal="center" vertical="top"/>
    </xf>
    <xf numFmtId="0" fontId="3" fillId="7" borderId="292" xfId="0" applyFont="1" applyFill="1" applyBorder="1" applyAlignment="1">
      <alignment horizontal="center" vertical="top"/>
    </xf>
    <xf numFmtId="0" fontId="3" fillId="7" borderId="192" xfId="0" applyFont="1" applyFill="1" applyBorder="1" applyAlignment="1">
      <alignment horizontal="center" vertical="top"/>
    </xf>
    <xf numFmtId="0" fontId="3" fillId="7" borderId="56" xfId="0" applyFont="1" applyFill="1" applyBorder="1" applyAlignment="1">
      <alignment horizontal="center" wrapText="1"/>
    </xf>
    <xf numFmtId="0" fontId="3" fillId="7" borderId="361" xfId="0" applyFont="1" applyFill="1" applyBorder="1" applyAlignment="1">
      <alignment horizontal="center" vertical="top"/>
    </xf>
    <xf numFmtId="0" fontId="3" fillId="7" borderId="45" xfId="0" applyFont="1" applyFill="1" applyBorder="1" applyAlignment="1">
      <alignment horizontal="center" vertical="center"/>
    </xf>
    <xf numFmtId="0" fontId="3" fillId="7" borderId="46" xfId="0" applyFont="1" applyFill="1" applyBorder="1" applyAlignment="1">
      <alignment vertical="center"/>
    </xf>
    <xf numFmtId="0" fontId="3" fillId="7" borderId="362" xfId="0" applyFont="1" applyFill="1" applyBorder="1" applyAlignment="1">
      <alignment horizontal="center" vertical="center" wrapText="1"/>
    </xf>
    <xf numFmtId="0" fontId="3" fillId="7" borderId="363" xfId="0" applyFont="1" applyFill="1" applyBorder="1" applyAlignment="1">
      <alignment horizontal="center" vertical="center" wrapText="1"/>
    </xf>
    <xf numFmtId="0" fontId="3" fillId="7" borderId="353" xfId="0" applyFont="1" applyFill="1" applyBorder="1" applyAlignment="1">
      <alignment horizontal="center" vertical="center" wrapText="1"/>
    </xf>
    <xf numFmtId="0" fontId="3" fillId="7" borderId="48" xfId="0" applyFont="1" applyFill="1" applyBorder="1" applyAlignment="1">
      <alignment horizontal="center" wrapText="1"/>
    </xf>
    <xf numFmtId="0" fontId="3" fillId="7" borderId="364" xfId="0" applyFont="1" applyFill="1" applyBorder="1" applyAlignment="1">
      <alignment horizontal="center" vertical="center" wrapText="1"/>
    </xf>
    <xf numFmtId="0" fontId="11" fillId="0" borderId="158" xfId="0" applyFont="1" applyBorder="1" applyAlignment="1">
      <alignment horizontal="left" vertical="top" wrapText="1"/>
    </xf>
    <xf numFmtId="0" fontId="45" fillId="0" borderId="46" xfId="0" applyFont="1" applyBorder="1" applyAlignment="1">
      <alignment horizontal="left" vertical="center"/>
    </xf>
    <xf numFmtId="3" fontId="45" fillId="0" borderId="34" xfId="0" applyNumberFormat="1" applyFont="1" applyFill="1" applyBorder="1" applyAlignment="1">
      <alignment horizontal="center" vertical="center" wrapText="1"/>
    </xf>
    <xf numFmtId="4" fontId="45" fillId="0" borderId="34" xfId="0" applyNumberFormat="1" applyFont="1" applyFill="1" applyBorder="1" applyAlignment="1">
      <alignment vertical="center" wrapText="1"/>
    </xf>
    <xf numFmtId="4" fontId="45" fillId="0" borderId="34" xfId="0" applyNumberFormat="1" applyFont="1" applyFill="1" applyBorder="1" applyAlignment="1">
      <alignment horizontal="right" vertical="center" wrapText="1"/>
    </xf>
    <xf numFmtId="3" fontId="45" fillId="0" borderId="34" xfId="0" applyNumberFormat="1" applyFont="1" applyFill="1" applyBorder="1" applyAlignment="1">
      <alignment horizontal="right" vertical="center" wrapText="1"/>
    </xf>
    <xf numFmtId="3" fontId="4" fillId="0" borderId="34" xfId="0" applyNumberFormat="1" applyFont="1" applyFill="1" applyBorder="1" applyAlignment="1">
      <alignment horizontal="center" vertical="center" wrapText="1"/>
    </xf>
    <xf numFmtId="0" fontId="106" fillId="3" borderId="46" xfId="0" applyFont="1" applyFill="1" applyBorder="1" applyAlignment="1">
      <alignment horizontal="center" vertical="center" wrapText="1"/>
    </xf>
    <xf numFmtId="3" fontId="54" fillId="0" borderId="216" xfId="0" applyNumberFormat="1" applyFont="1" applyFill="1" applyBorder="1" applyAlignment="1">
      <alignment horizontal="center" vertical="center" wrapText="1"/>
    </xf>
    <xf numFmtId="0" fontId="38" fillId="0" borderId="52" xfId="0" applyFont="1" applyBorder="1"/>
    <xf numFmtId="0" fontId="38" fillId="0" borderId="31" xfId="0" applyFont="1" applyBorder="1"/>
    <xf numFmtId="0" fontId="0" fillId="0" borderId="31" xfId="0" applyFont="1" applyBorder="1" applyAlignment="1">
      <alignment horizontal="left" vertical="center"/>
    </xf>
    <xf numFmtId="3" fontId="41" fillId="0" borderId="77" xfId="0" applyNumberFormat="1" applyFont="1" applyFill="1" applyBorder="1" applyAlignment="1">
      <alignment horizontal="center" vertical="center" wrapText="1"/>
    </xf>
    <xf numFmtId="4" fontId="41" fillId="0" borderId="77" xfId="0" applyNumberFormat="1" applyFont="1" applyFill="1" applyBorder="1" applyAlignment="1">
      <alignment horizontal="right" vertical="center" wrapText="1"/>
    </xf>
    <xf numFmtId="3" fontId="41" fillId="0" borderId="77" xfId="0" applyNumberFormat="1" applyFont="1" applyFill="1" applyBorder="1" applyAlignment="1">
      <alignment horizontal="right" vertical="center" wrapText="1"/>
    </xf>
    <xf numFmtId="0" fontId="107" fillId="3" borderId="31" xfId="0" applyFont="1" applyFill="1" applyBorder="1" applyAlignment="1">
      <alignment horizontal="center" vertical="center" wrapText="1"/>
    </xf>
    <xf numFmtId="0" fontId="107" fillId="3" borderId="54" xfId="0" applyFont="1" applyFill="1" applyBorder="1" applyAlignment="1">
      <alignment horizontal="center" vertical="center" wrapText="1"/>
    </xf>
    <xf numFmtId="3" fontId="41" fillId="0" borderId="31" xfId="0" applyNumberFormat="1" applyFont="1" applyFill="1" applyBorder="1" applyAlignment="1">
      <alignment horizontal="center" vertical="center" wrapText="1"/>
    </xf>
    <xf numFmtId="4" fontId="41" fillId="0" borderId="31" xfId="0" applyNumberFormat="1" applyFont="1" applyFill="1" applyBorder="1" applyAlignment="1">
      <alignment horizontal="right" vertical="center" wrapText="1"/>
    </xf>
    <xf numFmtId="3" fontId="41" fillId="0" borderId="31" xfId="0" applyNumberFormat="1" applyFont="1" applyFill="1" applyBorder="1" applyAlignment="1">
      <alignment horizontal="right" vertical="center" wrapText="1"/>
    </xf>
    <xf numFmtId="0" fontId="34" fillId="7" borderId="59" xfId="0" applyFont="1" applyFill="1" applyBorder="1" applyAlignment="1">
      <alignment horizontal="center" vertical="center"/>
    </xf>
    <xf numFmtId="4" fontId="38" fillId="7" borderId="60" xfId="0" applyNumberFormat="1" applyFont="1" applyFill="1" applyBorder="1"/>
    <xf numFmtId="3" fontId="38" fillId="7" borderId="60" xfId="0" applyNumberFormat="1" applyFont="1" applyFill="1" applyBorder="1" applyAlignment="1">
      <alignment horizontal="center" vertical="center" wrapText="1"/>
    </xf>
    <xf numFmtId="4" fontId="38" fillId="7" borderId="60" xfId="0" applyNumberFormat="1" applyFont="1" applyFill="1" applyBorder="1" applyAlignment="1">
      <alignment horizontal="right" vertical="center" wrapText="1"/>
    </xf>
    <xf numFmtId="3" fontId="38" fillId="7" borderId="60" xfId="0" applyNumberFormat="1" applyFont="1" applyFill="1" applyBorder="1" applyAlignment="1">
      <alignment horizontal="right" vertical="center" wrapText="1"/>
    </xf>
    <xf numFmtId="3" fontId="41" fillId="7" borderId="60" xfId="0" applyNumberFormat="1" applyFont="1" applyFill="1" applyBorder="1" applyAlignment="1">
      <alignment horizontal="center" vertical="center" wrapText="1"/>
    </xf>
    <xf numFmtId="0" fontId="107" fillId="7" borderId="60" xfId="0" applyFont="1" applyFill="1" applyBorder="1" applyAlignment="1">
      <alignment horizontal="center" vertical="center" wrapText="1"/>
    </xf>
    <xf numFmtId="0" fontId="107" fillId="7" borderId="62" xfId="0" applyFont="1" applyFill="1" applyBorder="1" applyAlignment="1">
      <alignment horizontal="center" vertical="center" wrapText="1"/>
    </xf>
    <xf numFmtId="0" fontId="20" fillId="0" borderId="0" xfId="0" applyFont="1" applyAlignment="1">
      <alignment vertical="center"/>
    </xf>
    <xf numFmtId="0" fontId="32" fillId="0" borderId="0" xfId="0" applyFont="1"/>
    <xf numFmtId="0" fontId="32" fillId="0" borderId="0" xfId="0" applyFont="1" applyAlignment="1"/>
    <xf numFmtId="0" fontId="3" fillId="2" borderId="65" xfId="0" applyFont="1" applyFill="1" applyBorder="1" applyAlignment="1">
      <alignment horizontal="center"/>
    </xf>
    <xf numFmtId="0" fontId="5" fillId="2" borderId="117" xfId="0" applyFont="1" applyFill="1" applyBorder="1" applyAlignment="1">
      <alignment horizontal="center" vertical="center"/>
    </xf>
    <xf numFmtId="0" fontId="4" fillId="0" borderId="65" xfId="0" applyFont="1" applyBorder="1" applyAlignment="1">
      <alignment horizontal="justify" vertical="center" wrapText="1"/>
    </xf>
    <xf numFmtId="4" fontId="4" fillId="0" borderId="49" xfId="0" applyNumberFormat="1" applyFont="1" applyBorder="1" applyAlignment="1">
      <alignment horizontal="right" vertical="center"/>
    </xf>
    <xf numFmtId="4" fontId="4" fillId="0" borderId="53" xfId="0" applyNumberFormat="1" applyFont="1" applyBorder="1" applyAlignment="1">
      <alignment horizontal="right" vertical="center"/>
    </xf>
    <xf numFmtId="0" fontId="4" fillId="0" borderId="49" xfId="0" applyFont="1" applyBorder="1" applyAlignment="1">
      <alignment horizontal="center"/>
    </xf>
    <xf numFmtId="0" fontId="4" fillId="0" borderId="50" xfId="0" applyFont="1" applyBorder="1" applyAlignment="1">
      <alignment horizontal="center"/>
    </xf>
    <xf numFmtId="0" fontId="4" fillId="0" borderId="136" xfId="0" applyFont="1" applyBorder="1" applyAlignment="1">
      <alignment horizontal="center"/>
    </xf>
    <xf numFmtId="0" fontId="4" fillId="0" borderId="111"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46" xfId="0" applyFont="1" applyBorder="1" applyAlignment="1">
      <alignment vertical="center" wrapText="1"/>
    </xf>
    <xf numFmtId="0" fontId="4" fillId="0" borderId="31" xfId="0" applyFont="1" applyBorder="1" applyAlignment="1">
      <alignment horizontal="center"/>
    </xf>
    <xf numFmtId="4" fontId="0" fillId="0" borderId="56" xfId="0" applyNumberFormat="1" applyBorder="1" applyAlignment="1">
      <alignment horizontal="center"/>
    </xf>
    <xf numFmtId="0" fontId="0" fillId="0" borderId="56" xfId="0" applyBorder="1" applyAlignment="1">
      <alignment horizontal="center"/>
    </xf>
    <xf numFmtId="0" fontId="32" fillId="0" borderId="0" xfId="0" applyFont="1" applyAlignment="1">
      <alignment horizontal="center"/>
    </xf>
    <xf numFmtId="0" fontId="2" fillId="2" borderId="65" xfId="0" applyFont="1" applyFill="1" applyBorder="1" applyAlignment="1">
      <alignment horizontal="center" vertical="center"/>
    </xf>
    <xf numFmtId="0" fontId="2" fillId="2" borderId="100" xfId="0" applyFont="1" applyFill="1" applyBorder="1" applyAlignment="1">
      <alignment vertical="center"/>
    </xf>
    <xf numFmtId="0" fontId="46" fillId="2" borderId="107" xfId="0" applyFont="1" applyFill="1" applyBorder="1" applyAlignment="1">
      <alignment horizontal="center" vertical="top"/>
    </xf>
    <xf numFmtId="0" fontId="21" fillId="2" borderId="108" xfId="0" applyFont="1" applyFill="1" applyBorder="1" applyAlignment="1">
      <alignment horizontal="center" vertical="top"/>
    </xf>
    <xf numFmtId="0" fontId="2" fillId="2" borderId="108" xfId="0" applyFont="1" applyFill="1" applyBorder="1" applyAlignment="1"/>
    <xf numFmtId="0" fontId="2" fillId="2" borderId="109" xfId="0" applyFont="1" applyFill="1" applyBorder="1" applyAlignment="1"/>
    <xf numFmtId="0" fontId="0" fillId="2" borderId="114" xfId="0" applyFill="1" applyBorder="1" applyAlignment="1">
      <alignment horizontal="center" vertical="center"/>
    </xf>
    <xf numFmtId="0" fontId="44" fillId="2" borderId="111" xfId="0" applyFont="1" applyFill="1" applyBorder="1" applyAlignment="1">
      <alignment horizontal="center" vertical="center" wrapText="1"/>
    </xf>
    <xf numFmtId="0" fontId="4" fillId="3" borderId="141" xfId="0" applyFont="1" applyFill="1" applyBorder="1" applyAlignment="1">
      <alignment horizontal="justify" vertical="top" wrapText="1"/>
    </xf>
    <xf numFmtId="4" fontId="4" fillId="3" borderId="122" xfId="0" applyNumberFormat="1" applyFont="1" applyFill="1" applyBorder="1" applyAlignment="1">
      <alignment horizontal="center" vertical="center"/>
    </xf>
    <xf numFmtId="0" fontId="4" fillId="3" borderId="123" xfId="0" applyFont="1" applyFill="1" applyBorder="1" applyAlignment="1">
      <alignment horizontal="justify" vertical="center"/>
    </xf>
    <xf numFmtId="0" fontId="4" fillId="3" borderId="123" xfId="0" applyFont="1" applyFill="1" applyBorder="1" applyAlignment="1">
      <alignment horizontal="center" vertical="center"/>
    </xf>
    <xf numFmtId="165" fontId="4" fillId="3" borderId="123" xfId="0" applyNumberFormat="1" applyFont="1" applyFill="1" applyBorder="1" applyAlignment="1">
      <alignment vertical="center"/>
    </xf>
    <xf numFmtId="165" fontId="4" fillId="0" borderId="123" xfId="0" applyNumberFormat="1" applyFont="1" applyBorder="1" applyAlignment="1">
      <alignment vertical="center"/>
    </xf>
    <xf numFmtId="49" fontId="4" fillId="0" borderId="123" xfId="0" applyNumberFormat="1" applyFont="1" applyBorder="1" applyAlignment="1">
      <alignment horizontal="center" vertical="center"/>
    </xf>
    <xf numFmtId="0" fontId="4" fillId="3" borderId="123" xfId="0" applyFont="1" applyFill="1" applyBorder="1" applyAlignment="1">
      <alignment vertical="center"/>
    </xf>
    <xf numFmtId="0" fontId="4" fillId="3" borderId="124" xfId="0" applyFont="1" applyFill="1" applyBorder="1" applyAlignment="1">
      <alignment vertical="center"/>
    </xf>
    <xf numFmtId="0" fontId="4" fillId="3" borderId="183" xfId="0" applyFont="1" applyFill="1" applyBorder="1" applyAlignment="1">
      <alignment horizontal="justify" vertical="top" wrapText="1"/>
    </xf>
    <xf numFmtId="0" fontId="4" fillId="3" borderId="46" xfId="0" applyFont="1" applyFill="1" applyBorder="1" applyAlignment="1">
      <alignment horizontal="center"/>
    </xf>
    <xf numFmtId="0" fontId="4" fillId="3" borderId="31" xfId="0" applyFont="1" applyFill="1" applyBorder="1" applyAlignment="1">
      <alignment horizontal="left" vertical="center" wrapText="1"/>
    </xf>
    <xf numFmtId="0" fontId="4" fillId="3" borderId="31" xfId="0" applyFont="1" applyFill="1" applyBorder="1" applyAlignment="1">
      <alignment horizontal="center" vertical="center"/>
    </xf>
    <xf numFmtId="165" fontId="4" fillId="3" borderId="31" xfId="0" applyNumberFormat="1" applyFont="1" applyFill="1" applyBorder="1" applyAlignment="1">
      <alignment vertical="center"/>
    </xf>
    <xf numFmtId="0" fontId="4" fillId="3" borderId="31" xfId="0" applyFont="1" applyFill="1" applyBorder="1" applyAlignment="1">
      <alignment vertical="center"/>
    </xf>
    <xf numFmtId="0" fontId="4" fillId="3" borderId="117" xfId="0" applyFont="1" applyFill="1" applyBorder="1" applyAlignment="1">
      <alignment vertical="center"/>
    </xf>
    <xf numFmtId="0" fontId="4" fillId="0" borderId="184" xfId="0" applyFont="1" applyBorder="1" applyAlignment="1">
      <alignment horizontal="justify" vertical="top" wrapText="1"/>
    </xf>
    <xf numFmtId="4" fontId="4" fillId="0" borderId="65" xfId="0" applyNumberFormat="1" applyFont="1" applyBorder="1" applyAlignment="1">
      <alignment horizontal="center" vertical="center"/>
    </xf>
    <xf numFmtId="0" fontId="4" fillId="0" borderId="140" xfId="0" applyFont="1" applyBorder="1" applyAlignment="1">
      <alignment horizontal="justify" vertical="top" wrapText="1"/>
    </xf>
    <xf numFmtId="165" fontId="4" fillId="0" borderId="31" xfId="0" applyNumberFormat="1" applyFont="1" applyBorder="1" applyAlignment="1">
      <alignment horizontal="center" vertical="center"/>
    </xf>
    <xf numFmtId="0" fontId="4" fillId="0" borderId="152" xfId="0" applyFont="1" applyBorder="1" applyAlignment="1">
      <alignment horizontal="justify" vertical="center" wrapText="1"/>
    </xf>
    <xf numFmtId="3" fontId="4" fillId="0" borderId="152" xfId="0" applyNumberFormat="1" applyFont="1" applyBorder="1" applyAlignment="1">
      <alignment horizontal="center" vertical="center"/>
    </xf>
    <xf numFmtId="165" fontId="4" fillId="0" borderId="152" xfId="0" applyNumberFormat="1" applyFont="1" applyBorder="1" applyAlignment="1">
      <alignment vertical="center"/>
    </xf>
    <xf numFmtId="0" fontId="4" fillId="0" borderId="152" xfId="0" applyFont="1" applyBorder="1" applyAlignment="1">
      <alignment vertical="center"/>
    </xf>
    <xf numFmtId="0" fontId="4" fillId="0" borderId="152" xfId="0" applyFont="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4" fontId="3" fillId="0" borderId="0" xfId="0" applyNumberFormat="1" applyFont="1" applyAlignment="1">
      <alignment horizontal="center" vertical="center"/>
    </xf>
    <xf numFmtId="0" fontId="5" fillId="2" borderId="100"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118" xfId="0" applyFont="1" applyFill="1" applyBorder="1" applyAlignment="1">
      <alignment horizontal="center" vertical="center"/>
    </xf>
    <xf numFmtId="0" fontId="5" fillId="2" borderId="102"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135" xfId="0" applyFont="1" applyFill="1" applyBorder="1" applyAlignment="1">
      <alignment horizontal="center" vertical="center"/>
    </xf>
    <xf numFmtId="0" fontId="4" fillId="0" borderId="65" xfId="0" applyFont="1" applyBorder="1" applyAlignment="1">
      <alignment horizontal="justify" vertical="top" wrapText="1"/>
    </xf>
    <xf numFmtId="4" fontId="4" fillId="0" borderId="100" xfId="0" applyNumberFormat="1" applyFont="1" applyBorder="1" applyAlignment="1">
      <alignment horizontal="center" vertical="center"/>
    </xf>
    <xf numFmtId="4" fontId="4" fillId="0" borderId="101" xfId="0" applyNumberFormat="1" applyFont="1" applyBorder="1" applyAlignment="1">
      <alignment horizontal="center" vertical="center"/>
    </xf>
    <xf numFmtId="0" fontId="4" fillId="0" borderId="100"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118" xfId="0" applyFont="1" applyBorder="1" applyAlignment="1">
      <alignment horizontal="center" vertical="center" wrapText="1"/>
    </xf>
    <xf numFmtId="4" fontId="4" fillId="0" borderId="49" xfId="0" applyNumberFormat="1" applyFont="1" applyBorder="1" applyAlignment="1">
      <alignment horizontal="center" vertical="center"/>
    </xf>
    <xf numFmtId="4" fontId="4" fillId="0" borderId="53" xfId="0" applyNumberFormat="1" applyFont="1" applyBorder="1" applyAlignment="1">
      <alignment horizontal="center" vertical="center"/>
    </xf>
    <xf numFmtId="4" fontId="32" fillId="0" borderId="56" xfId="0" applyNumberFormat="1" applyFont="1" applyBorder="1" applyAlignment="1">
      <alignment horizontal="center"/>
    </xf>
    <xf numFmtId="0" fontId="32" fillId="0" borderId="56" xfId="0" applyFont="1" applyBorder="1" applyAlignment="1">
      <alignment horizontal="center"/>
    </xf>
    <xf numFmtId="0" fontId="24" fillId="2" borderId="107" xfId="0" applyFont="1" applyFill="1" applyBorder="1" applyAlignment="1">
      <alignment horizontal="center" vertical="top"/>
    </xf>
    <xf numFmtId="0" fontId="81" fillId="2" borderId="108" xfId="0" applyFont="1" applyFill="1" applyBorder="1" applyAlignment="1">
      <alignment horizontal="center" vertical="top"/>
    </xf>
    <xf numFmtId="0" fontId="81" fillId="2" borderId="109" xfId="0" applyFont="1" applyFill="1" applyBorder="1" applyAlignment="1">
      <alignment horizontal="center" vertical="top"/>
    </xf>
    <xf numFmtId="0" fontId="24" fillId="2" borderId="108" xfId="0" applyFont="1" applyFill="1" applyBorder="1" applyAlignment="1">
      <alignment horizontal="center" vertical="top"/>
    </xf>
    <xf numFmtId="0" fontId="24" fillId="2" borderId="108" xfId="0" applyFont="1" applyFill="1" applyBorder="1" applyAlignment="1"/>
    <xf numFmtId="0" fontId="24" fillId="2" borderId="109" xfId="0" applyFont="1" applyFill="1" applyBorder="1" applyAlignment="1"/>
    <xf numFmtId="0" fontId="4" fillId="2" borderId="111" xfId="0" applyFont="1" applyFill="1" applyBorder="1" applyAlignment="1"/>
    <xf numFmtId="0" fontId="4" fillId="2" borderId="112" xfId="0" applyFont="1" applyFill="1" applyBorder="1" applyAlignment="1">
      <alignment horizontal="center"/>
    </xf>
    <xf numFmtId="0" fontId="4" fillId="0" borderId="141" xfId="0" applyFont="1" applyBorder="1" applyAlignment="1">
      <alignment horizontal="justify" vertical="top" wrapText="1"/>
    </xf>
    <xf numFmtId="0" fontId="11" fillId="0" borderId="124" xfId="0" applyFont="1" applyBorder="1" applyAlignment="1">
      <alignment vertical="center"/>
    </xf>
    <xf numFmtId="0" fontId="4" fillId="0" borderId="182" xfId="0" applyFont="1" applyBorder="1" applyAlignment="1">
      <alignment horizontal="justify" vertical="top" wrapText="1"/>
    </xf>
    <xf numFmtId="0" fontId="11" fillId="3" borderId="31" xfId="0" applyFont="1" applyFill="1" applyBorder="1" applyAlignment="1">
      <alignment horizontal="justify" vertical="center" wrapText="1"/>
    </xf>
    <xf numFmtId="0" fontId="11" fillId="0" borderId="117" xfId="0" applyFont="1" applyBorder="1" applyAlignment="1">
      <alignment vertical="center"/>
    </xf>
    <xf numFmtId="0" fontId="4" fillId="0" borderId="183" xfId="0" applyFont="1" applyBorder="1" applyAlignment="1">
      <alignment horizontal="justify" vertical="top" wrapText="1"/>
    </xf>
    <xf numFmtId="4" fontId="11" fillId="0" borderId="152" xfId="0" applyNumberFormat="1" applyFont="1" applyBorder="1" applyAlignment="1">
      <alignment horizontal="center" vertical="center"/>
    </xf>
    <xf numFmtId="0" fontId="11" fillId="3" borderId="152" xfId="0" applyFont="1" applyFill="1" applyBorder="1" applyAlignment="1">
      <alignment horizontal="justify" vertical="center" wrapText="1"/>
    </xf>
    <xf numFmtId="165" fontId="11" fillId="3" borderId="152" xfId="0" applyNumberFormat="1" applyFont="1" applyFill="1" applyBorder="1" applyAlignment="1">
      <alignment vertical="center"/>
    </xf>
    <xf numFmtId="165" fontId="11" fillId="0" borderId="152" xfId="0" applyNumberFormat="1" applyFont="1" applyBorder="1" applyAlignment="1">
      <alignment vertical="center"/>
    </xf>
    <xf numFmtId="0" fontId="11" fillId="0" borderId="152" xfId="0" applyFont="1" applyBorder="1" applyAlignment="1">
      <alignment vertical="center"/>
    </xf>
    <xf numFmtId="0" fontId="11" fillId="0" borderId="152" xfId="0" applyFont="1" applyBorder="1" applyAlignment="1">
      <alignment horizontal="center" vertical="center"/>
    </xf>
    <xf numFmtId="0" fontId="11" fillId="0" borderId="153" xfId="0" applyFont="1" applyBorder="1" applyAlignment="1">
      <alignment vertical="center"/>
    </xf>
    <xf numFmtId="4" fontId="27" fillId="0" borderId="0" xfId="0" applyNumberFormat="1" applyFont="1" applyAlignment="1">
      <alignment horizontal="center" vertical="center"/>
    </xf>
    <xf numFmtId="165" fontId="60" fillId="0" borderId="0" xfId="0" applyNumberFormat="1" applyFont="1" applyFill="1" applyBorder="1" applyAlignment="1">
      <alignment vertical="center"/>
    </xf>
    <xf numFmtId="0" fontId="13" fillId="0" borderId="0" xfId="0" applyFont="1" applyAlignment="1">
      <alignment horizontal="center"/>
    </xf>
    <xf numFmtId="0" fontId="3" fillId="2" borderId="100" xfId="0" applyFont="1" applyFill="1" applyBorder="1" applyAlignment="1">
      <alignment horizontal="center"/>
    </xf>
    <xf numFmtId="0" fontId="3" fillId="2" borderId="188" xfId="0" applyFont="1" applyFill="1" applyBorder="1" applyAlignment="1"/>
    <xf numFmtId="0" fontId="3" fillId="2" borderId="123" xfId="0" applyFont="1" applyFill="1" applyBorder="1" applyAlignment="1"/>
    <xf numFmtId="0" fontId="3" fillId="2" borderId="123" xfId="0" applyFont="1" applyFill="1" applyBorder="1" applyAlignment="1">
      <alignment horizontal="center" vertical="top"/>
    </xf>
    <xf numFmtId="0" fontId="4" fillId="2" borderId="123" xfId="0" applyFont="1" applyFill="1" applyBorder="1" applyAlignment="1">
      <alignment horizontal="center" vertical="top"/>
    </xf>
    <xf numFmtId="0" fontId="5" fillId="2" borderId="123" xfId="0" applyFont="1" applyFill="1" applyBorder="1" applyAlignment="1">
      <alignment horizontal="center" wrapText="1"/>
    </xf>
    <xf numFmtId="0" fontId="5" fillId="2" borderId="123" xfId="0" applyFont="1" applyFill="1" applyBorder="1" applyAlignment="1">
      <alignment horizontal="center"/>
    </xf>
    <xf numFmtId="0" fontId="5" fillId="2" borderId="124" xfId="0" applyFont="1" applyFill="1" applyBorder="1" applyAlignment="1">
      <alignment horizontal="center"/>
    </xf>
    <xf numFmtId="0" fontId="4" fillId="2" borderId="102" xfId="0" applyFont="1" applyFill="1" applyBorder="1" applyAlignment="1"/>
    <xf numFmtId="0" fontId="4" fillId="2" borderId="189" xfId="0" applyFont="1" applyFill="1" applyBorder="1" applyAlignment="1"/>
    <xf numFmtId="0" fontId="4" fillId="2" borderId="31" xfId="0" applyFont="1" applyFill="1" applyBorder="1" applyAlignment="1"/>
    <xf numFmtId="0" fontId="5" fillId="2" borderId="31" xfId="0" applyFont="1" applyFill="1" applyBorder="1" applyAlignment="1">
      <alignment horizontal="center" wrapText="1"/>
    </xf>
    <xf numFmtId="0" fontId="5" fillId="2" borderId="31" xfId="0" applyFont="1" applyFill="1" applyBorder="1" applyAlignment="1">
      <alignment horizontal="center"/>
    </xf>
    <xf numFmtId="0" fontId="5" fillId="2" borderId="117" xfId="0" applyFont="1" applyFill="1" applyBorder="1" applyAlignment="1">
      <alignment horizontal="center"/>
    </xf>
    <xf numFmtId="0" fontId="4" fillId="0" borderId="49" xfId="0" applyFont="1" applyBorder="1" applyAlignment="1">
      <alignment horizontal="justify" vertical="center" wrapText="1"/>
    </xf>
    <xf numFmtId="0" fontId="4" fillId="0" borderId="140" xfId="0" applyFont="1" applyBorder="1" applyAlignment="1">
      <alignment horizontal="justify" vertical="center" wrapText="1"/>
    </xf>
    <xf numFmtId="0" fontId="4" fillId="0" borderId="152" xfId="0" applyFont="1" applyBorder="1" applyAlignment="1">
      <alignment vertical="center" wrapText="1"/>
    </xf>
    <xf numFmtId="0" fontId="3" fillId="0" borderId="152" xfId="0" applyFont="1" applyBorder="1" applyAlignment="1">
      <alignment horizontal="justify" vertical="center" wrapText="1"/>
    </xf>
    <xf numFmtId="4" fontId="3" fillId="0" borderId="152" xfId="0" applyNumberFormat="1" applyFont="1" applyBorder="1" applyAlignment="1">
      <alignment horizontal="center" vertical="center"/>
    </xf>
    <xf numFmtId="0" fontId="4" fillId="0" borderId="152" xfId="0" applyFont="1" applyBorder="1" applyAlignment="1">
      <alignment horizontal="center" vertical="center" wrapText="1"/>
    </xf>
    <xf numFmtId="0" fontId="4" fillId="0" borderId="153" xfId="0" applyFont="1" applyBorder="1" applyAlignment="1">
      <alignment horizontal="center" vertical="center" wrapText="1"/>
    </xf>
    <xf numFmtId="0" fontId="5" fillId="2" borderId="108" xfId="0" applyFont="1" applyFill="1" applyBorder="1" applyAlignment="1"/>
    <xf numFmtId="0" fontId="5" fillId="2" borderId="109" xfId="0" applyFont="1" applyFill="1" applyBorder="1" applyAlignment="1"/>
    <xf numFmtId="49" fontId="11" fillId="0" borderId="123" xfId="0" applyNumberFormat="1" applyFont="1" applyBorder="1" applyAlignment="1">
      <alignment horizontal="right" vertical="center"/>
    </xf>
    <xf numFmtId="49" fontId="11" fillId="0" borderId="31" xfId="0" applyNumberFormat="1" applyFont="1" applyBorder="1" applyAlignment="1">
      <alignment horizontal="right" vertical="center"/>
    </xf>
    <xf numFmtId="0" fontId="4" fillId="0" borderId="184" xfId="0" applyFont="1" applyBorder="1" applyAlignment="1">
      <alignment horizontal="justify" vertical="top" wrapText="1"/>
    </xf>
    <xf numFmtId="49" fontId="11" fillId="0" borderId="65" xfId="0" applyNumberFormat="1" applyFont="1" applyBorder="1" applyAlignment="1">
      <alignment horizontal="right" vertical="center"/>
    </xf>
    <xf numFmtId="0" fontId="11" fillId="0" borderId="190" xfId="0" applyFont="1" applyBorder="1" applyAlignment="1">
      <alignment vertical="center"/>
    </xf>
    <xf numFmtId="0" fontId="4" fillId="0" borderId="128" xfId="0" applyFont="1" applyBorder="1" applyAlignment="1">
      <alignment horizontal="justify" vertical="top" wrapText="1"/>
    </xf>
    <xf numFmtId="4" fontId="11" fillId="0" borderId="139" xfId="0" applyNumberFormat="1" applyFont="1" applyBorder="1" applyAlignment="1">
      <alignment horizontal="center" vertical="center"/>
    </xf>
    <xf numFmtId="0" fontId="11" fillId="0" borderId="152" xfId="0" applyFont="1" applyBorder="1" applyAlignment="1">
      <alignment vertical="center" wrapText="1"/>
    </xf>
    <xf numFmtId="49" fontId="11" fillId="0" borderId="152" xfId="0" applyNumberFormat="1" applyFont="1" applyBorder="1" applyAlignment="1">
      <alignment horizontal="right" vertical="center"/>
    </xf>
    <xf numFmtId="4" fontId="2" fillId="0" borderId="0" xfId="0" applyNumberFormat="1" applyFont="1" applyAlignment="1">
      <alignment horizontal="center" vertical="center"/>
    </xf>
    <xf numFmtId="0" fontId="5" fillId="2" borderId="101" xfId="0" applyFont="1" applyFill="1" applyBorder="1" applyAlignment="1">
      <alignment horizontal="center" wrapText="1"/>
    </xf>
    <xf numFmtId="0" fontId="5" fillId="2" borderId="199" xfId="0" applyFont="1" applyFill="1" applyBorder="1" applyAlignment="1">
      <alignment horizontal="center" vertical="center"/>
    </xf>
    <xf numFmtId="0" fontId="5" fillId="2" borderId="365" xfId="0" applyFont="1" applyFill="1" applyBorder="1" applyAlignment="1">
      <alignment horizontal="center" vertical="center"/>
    </xf>
    <xf numFmtId="0" fontId="5" fillId="2" borderId="366" xfId="0" applyFont="1" applyFill="1" applyBorder="1" applyAlignment="1">
      <alignment horizontal="center" vertical="center"/>
    </xf>
    <xf numFmtId="0" fontId="5" fillId="2" borderId="48" xfId="0" applyFont="1" applyFill="1" applyBorder="1" applyAlignment="1">
      <alignment horizontal="center" wrapText="1"/>
    </xf>
    <xf numFmtId="0" fontId="5" fillId="2" borderId="47" xfId="0" applyFont="1" applyFill="1" applyBorder="1" applyAlignment="1">
      <alignment horizontal="center" wrapText="1"/>
    </xf>
    <xf numFmtId="0" fontId="5" fillId="2" borderId="136" xfId="0" applyFont="1" applyFill="1" applyBorder="1" applyAlignment="1">
      <alignment horizontal="center" vertical="center"/>
    </xf>
    <xf numFmtId="0" fontId="4" fillId="0" borderId="31" xfId="0" applyFont="1" applyBorder="1" applyAlignment="1">
      <alignment horizontal="justify" vertical="center" wrapText="1"/>
    </xf>
    <xf numFmtId="4" fontId="3" fillId="0" borderId="49" xfId="0" applyNumberFormat="1" applyFont="1" applyBorder="1" applyAlignment="1">
      <alignment horizontal="center" vertical="center"/>
    </xf>
    <xf numFmtId="4" fontId="3" fillId="0" borderId="53" xfId="0" applyNumberFormat="1" applyFont="1" applyBorder="1" applyAlignment="1">
      <alignment horizontal="center" vertical="center"/>
    </xf>
    <xf numFmtId="0" fontId="4" fillId="0" borderId="137" xfId="0" applyFont="1" applyBorder="1" applyAlignment="1">
      <alignment horizontal="center" vertical="center" wrapText="1"/>
    </xf>
    <xf numFmtId="0" fontId="4" fillId="0" borderId="138" xfId="0" applyFont="1" applyBorder="1" applyAlignment="1">
      <alignment horizontal="center" vertical="center" wrapText="1"/>
    </xf>
    <xf numFmtId="0" fontId="4" fillId="0" borderId="149" xfId="0" applyFont="1" applyBorder="1" applyAlignment="1">
      <alignment horizontal="center" vertical="center" wrapText="1"/>
    </xf>
    <xf numFmtId="0" fontId="3" fillId="2" borderId="108" xfId="0" applyFont="1" applyFill="1" applyBorder="1" applyAlignment="1"/>
    <xf numFmtId="0" fontId="3" fillId="2" borderId="109" xfId="0" applyFont="1" applyFill="1" applyBorder="1" applyAlignment="1"/>
    <xf numFmtId="0" fontId="4" fillId="0" borderId="188" xfId="0" applyFont="1" applyBorder="1" applyAlignment="1">
      <alignment horizontal="justify" vertical="top" wrapText="1"/>
    </xf>
    <xf numFmtId="4" fontId="4" fillId="0" borderId="123" xfId="0" applyNumberFormat="1" applyFont="1" applyBorder="1" applyAlignment="1">
      <alignment horizontal="center" vertical="center"/>
    </xf>
    <xf numFmtId="0" fontId="4" fillId="0" borderId="123" xfId="0" applyFont="1" applyBorder="1" applyAlignment="1">
      <alignment vertical="center" wrapText="1"/>
    </xf>
    <xf numFmtId="0" fontId="4" fillId="0" borderId="123" xfId="0" applyFont="1" applyBorder="1" applyAlignment="1">
      <alignment horizontal="center" vertical="center"/>
    </xf>
    <xf numFmtId="0" fontId="4" fillId="0" borderId="124" xfId="0" applyFont="1" applyBorder="1" applyAlignment="1">
      <alignment vertical="center"/>
    </xf>
    <xf numFmtId="0" fontId="3" fillId="2" borderId="31" xfId="0" applyFont="1" applyFill="1" applyBorder="1" applyAlignment="1"/>
    <xf numFmtId="0" fontId="3" fillId="2" borderId="50" xfId="0" applyFont="1" applyFill="1" applyBorder="1" applyAlignment="1"/>
    <xf numFmtId="0" fontId="3" fillId="2" borderId="110" xfId="0" applyFont="1" applyFill="1" applyBorder="1" applyAlignment="1">
      <alignment horizontal="center" vertical="top"/>
    </xf>
    <xf numFmtId="0" fontId="4" fillId="2" borderId="50" xfId="0" applyFont="1" applyFill="1" applyBorder="1" applyAlignment="1">
      <alignment horizontal="center" vertical="top"/>
    </xf>
    <xf numFmtId="0" fontId="4" fillId="2" borderId="136" xfId="0" applyFont="1" applyFill="1" applyBorder="1" applyAlignment="1">
      <alignment horizontal="center" vertical="top"/>
    </xf>
    <xf numFmtId="0" fontId="5" fillId="2" borderId="50" xfId="0" applyFont="1" applyFill="1" applyBorder="1" applyAlignment="1">
      <alignment horizontal="center" vertical="center" wrapText="1"/>
    </xf>
    <xf numFmtId="0" fontId="5" fillId="2" borderId="49" xfId="0" applyFont="1" applyFill="1" applyBorder="1" applyAlignment="1">
      <alignment horizontal="center"/>
    </xf>
    <xf numFmtId="0" fontId="5" fillId="2" borderId="50" xfId="0" applyFont="1" applyFill="1" applyBorder="1" applyAlignment="1">
      <alignment horizontal="center"/>
    </xf>
    <xf numFmtId="0" fontId="5" fillId="2" borderId="53" xfId="0" applyFont="1" applyFill="1" applyBorder="1" applyAlignment="1">
      <alignment horizontal="center"/>
    </xf>
    <xf numFmtId="0" fontId="4" fillId="2" borderId="53" xfId="0" applyFont="1" applyFill="1" applyBorder="1" applyAlignment="1"/>
    <xf numFmtId="0" fontId="5" fillId="2" borderId="53"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4" fillId="0" borderId="116" xfId="0" applyFont="1" applyBorder="1" applyAlignment="1">
      <alignment vertical="center" wrapText="1"/>
    </xf>
    <xf numFmtId="0" fontId="4" fillId="0" borderId="53" xfId="0" applyFont="1" applyBorder="1" applyAlignment="1">
      <alignment horizontal="center"/>
    </xf>
    <xf numFmtId="0" fontId="4" fillId="0" borderId="127" xfId="0" applyFont="1" applyBorder="1" applyAlignment="1">
      <alignment horizontal="justify" vertical="top" wrapText="1"/>
    </xf>
    <xf numFmtId="0" fontId="11" fillId="0" borderId="122" xfId="0" applyFont="1" applyBorder="1" applyAlignment="1">
      <alignment vertical="center" wrapText="1"/>
    </xf>
    <xf numFmtId="0" fontId="11" fillId="0" borderId="122" xfId="0" applyFont="1" applyBorder="1" applyAlignment="1">
      <alignment horizontal="center" vertical="center"/>
    </xf>
    <xf numFmtId="165" fontId="11" fillId="0" borderId="122" xfId="0" applyNumberFormat="1" applyFont="1" applyBorder="1" applyAlignment="1">
      <alignment vertical="center"/>
    </xf>
    <xf numFmtId="0" fontId="11" fillId="0" borderId="122" xfId="0" applyFont="1" applyBorder="1" applyAlignment="1">
      <alignment vertical="center"/>
    </xf>
    <xf numFmtId="0" fontId="4" fillId="0" borderId="116" xfId="0" applyFont="1" applyBorder="1" applyAlignment="1">
      <alignment horizontal="justify" vertical="top" wrapText="1"/>
    </xf>
    <xf numFmtId="0" fontId="4" fillId="0" borderId="65" xfId="0" applyFont="1" applyBorder="1" applyAlignment="1">
      <alignment horizontal="justify" vertical="center" wrapText="1"/>
    </xf>
    <xf numFmtId="4" fontId="11" fillId="0" borderId="0" xfId="0" applyNumberFormat="1" applyFont="1" applyAlignment="1">
      <alignment horizontal="center" vertical="center"/>
    </xf>
    <xf numFmtId="0" fontId="11" fillId="0" borderId="65" xfId="0" applyFont="1" applyBorder="1"/>
    <xf numFmtId="49" fontId="11" fillId="0" borderId="31" xfId="0" applyNumberFormat="1" applyFont="1" applyBorder="1" applyAlignment="1">
      <alignment horizontal="right"/>
    </xf>
    <xf numFmtId="0" fontId="4" fillId="0" borderId="65"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46" xfId="0" applyFont="1" applyBorder="1" applyAlignment="1">
      <alignment horizontal="center" vertical="center" wrapText="1"/>
    </xf>
    <xf numFmtId="0" fontId="11" fillId="0" borderId="49" xfId="0" applyFont="1" applyBorder="1" applyAlignment="1">
      <alignment horizontal="center"/>
    </xf>
    <xf numFmtId="0" fontId="11" fillId="0" borderId="53" xfId="0" applyFont="1" applyBorder="1" applyAlignment="1">
      <alignment horizontal="center"/>
    </xf>
    <xf numFmtId="0" fontId="4" fillId="0" borderId="65" xfId="0" applyFont="1" applyBorder="1" applyAlignment="1">
      <alignment horizontal="justify" vertical="top" wrapText="1"/>
    </xf>
    <xf numFmtId="0" fontId="11" fillId="0" borderId="111" xfId="0" applyFont="1" applyBorder="1"/>
    <xf numFmtId="0" fontId="11" fillId="0" borderId="131" xfId="0" applyFont="1" applyBorder="1"/>
    <xf numFmtId="0" fontId="4" fillId="0" borderId="111" xfId="0" applyFont="1" applyBorder="1" applyAlignment="1">
      <alignment horizontal="justify" vertical="top" wrapText="1"/>
    </xf>
    <xf numFmtId="0" fontId="11" fillId="0" borderId="190" xfId="0" applyFont="1" applyBorder="1"/>
    <xf numFmtId="4" fontId="27" fillId="0" borderId="31" xfId="0" applyNumberFormat="1" applyFont="1" applyBorder="1" applyAlignment="1">
      <alignment horizontal="center" vertical="center"/>
    </xf>
  </cellXfs>
  <cellStyles count="10">
    <cellStyle name="Millares" xfId="1" builtinId="3"/>
    <cellStyle name="Millares 4 2" xfId="9"/>
    <cellStyle name="Millares 8 2" xfId="7"/>
    <cellStyle name="Normal" xfId="0" builtinId="0"/>
    <cellStyle name="Normal 10" xfId="5"/>
    <cellStyle name="Normal 11" xfId="3"/>
    <cellStyle name="Normal 2" xfId="6"/>
    <cellStyle name="Normal 2 2 2" xfId="8"/>
    <cellStyle name="Normal 3 2" xfId="2"/>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1</xdr:col>
      <xdr:colOff>647700</xdr:colOff>
      <xdr:row>847</xdr:row>
      <xdr:rowOff>0</xdr:rowOff>
    </xdr:from>
    <xdr:ext cx="184731" cy="264560"/>
    <xdr:sp macro="" textlink="">
      <xdr:nvSpPr>
        <xdr:cNvPr id="294" name="1 CuadroTexto" hidden="1">
          <a:extLst>
            <a:ext uri="{FF2B5EF4-FFF2-40B4-BE49-F238E27FC236}">
              <a16:creationId xmlns:a16="http://schemas.microsoft.com/office/drawing/2014/main" xmlns="" id="{00000000-0008-0000-0100-000002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295" name="3 CuadroTexto" hidden="1">
          <a:extLst>
            <a:ext uri="{FF2B5EF4-FFF2-40B4-BE49-F238E27FC236}">
              <a16:creationId xmlns:a16="http://schemas.microsoft.com/office/drawing/2014/main" xmlns="" id="{00000000-0008-0000-0100-000003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296" name="5 CuadroTexto" hidden="1">
          <a:extLst>
            <a:ext uri="{FF2B5EF4-FFF2-40B4-BE49-F238E27FC236}">
              <a16:creationId xmlns:a16="http://schemas.microsoft.com/office/drawing/2014/main" xmlns="" id="{00000000-0008-0000-0100-000004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297" name="5 CuadroTexto" hidden="1">
          <a:extLst>
            <a:ext uri="{FF2B5EF4-FFF2-40B4-BE49-F238E27FC236}">
              <a16:creationId xmlns:a16="http://schemas.microsoft.com/office/drawing/2014/main" xmlns="" id="{00000000-0008-0000-0100-000005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298" name="5 CuadroTexto" hidden="1">
          <a:extLst>
            <a:ext uri="{FF2B5EF4-FFF2-40B4-BE49-F238E27FC236}">
              <a16:creationId xmlns:a16="http://schemas.microsoft.com/office/drawing/2014/main" xmlns="" id="{00000000-0008-0000-0100-000006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299" name="5 CuadroTexto" hidden="1">
          <a:extLst>
            <a:ext uri="{FF2B5EF4-FFF2-40B4-BE49-F238E27FC236}">
              <a16:creationId xmlns:a16="http://schemas.microsoft.com/office/drawing/2014/main" xmlns="" id="{00000000-0008-0000-0100-000007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00" name="5 CuadroTexto" hidden="1">
          <a:extLst>
            <a:ext uri="{FF2B5EF4-FFF2-40B4-BE49-F238E27FC236}">
              <a16:creationId xmlns:a16="http://schemas.microsoft.com/office/drawing/2014/main" xmlns="" id="{00000000-0008-0000-0100-000008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01" name="5 CuadroTexto" hidden="1">
          <a:extLst>
            <a:ext uri="{FF2B5EF4-FFF2-40B4-BE49-F238E27FC236}">
              <a16:creationId xmlns:a16="http://schemas.microsoft.com/office/drawing/2014/main" xmlns="" id="{00000000-0008-0000-0100-000009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02" name="5 CuadroTexto" hidden="1">
          <a:extLst>
            <a:ext uri="{FF2B5EF4-FFF2-40B4-BE49-F238E27FC236}">
              <a16:creationId xmlns:a16="http://schemas.microsoft.com/office/drawing/2014/main" xmlns="" id="{00000000-0008-0000-0100-00000A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03" name="5 CuadroTexto" hidden="1">
          <a:extLst>
            <a:ext uri="{FF2B5EF4-FFF2-40B4-BE49-F238E27FC236}">
              <a16:creationId xmlns:a16="http://schemas.microsoft.com/office/drawing/2014/main" xmlns="" id="{00000000-0008-0000-0100-00000B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04" name="5 CuadroTexto" hidden="1">
          <a:extLst>
            <a:ext uri="{FF2B5EF4-FFF2-40B4-BE49-F238E27FC236}">
              <a16:creationId xmlns:a16="http://schemas.microsoft.com/office/drawing/2014/main" xmlns="" id="{00000000-0008-0000-0100-00000C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05" name="5 CuadroTexto" hidden="1">
          <a:extLst>
            <a:ext uri="{FF2B5EF4-FFF2-40B4-BE49-F238E27FC236}">
              <a16:creationId xmlns:a16="http://schemas.microsoft.com/office/drawing/2014/main" xmlns="" id="{00000000-0008-0000-0100-00000D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06" name="5 CuadroTexto" hidden="1">
          <a:extLst>
            <a:ext uri="{FF2B5EF4-FFF2-40B4-BE49-F238E27FC236}">
              <a16:creationId xmlns:a16="http://schemas.microsoft.com/office/drawing/2014/main" xmlns="" id="{00000000-0008-0000-0100-00000E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07" name="5 CuadroTexto" hidden="1">
          <a:extLst>
            <a:ext uri="{FF2B5EF4-FFF2-40B4-BE49-F238E27FC236}">
              <a16:creationId xmlns:a16="http://schemas.microsoft.com/office/drawing/2014/main" xmlns="" id="{00000000-0008-0000-0100-00000F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08" name="5 CuadroTexto" hidden="1">
          <a:extLst>
            <a:ext uri="{FF2B5EF4-FFF2-40B4-BE49-F238E27FC236}">
              <a16:creationId xmlns:a16="http://schemas.microsoft.com/office/drawing/2014/main" xmlns="" id="{00000000-0008-0000-0100-000010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09" name="5 CuadroTexto" hidden="1">
          <a:extLst>
            <a:ext uri="{FF2B5EF4-FFF2-40B4-BE49-F238E27FC236}">
              <a16:creationId xmlns:a16="http://schemas.microsoft.com/office/drawing/2014/main" xmlns="" id="{00000000-0008-0000-0100-000011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10" name="5 CuadroTexto" hidden="1">
          <a:extLst>
            <a:ext uri="{FF2B5EF4-FFF2-40B4-BE49-F238E27FC236}">
              <a16:creationId xmlns:a16="http://schemas.microsoft.com/office/drawing/2014/main" xmlns="" id="{00000000-0008-0000-0100-000012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11" name="5 CuadroTexto" hidden="1">
          <a:extLst>
            <a:ext uri="{FF2B5EF4-FFF2-40B4-BE49-F238E27FC236}">
              <a16:creationId xmlns:a16="http://schemas.microsoft.com/office/drawing/2014/main" xmlns="" id="{00000000-0008-0000-0100-000013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12" name="5 CuadroTexto" hidden="1">
          <a:extLst>
            <a:ext uri="{FF2B5EF4-FFF2-40B4-BE49-F238E27FC236}">
              <a16:creationId xmlns:a16="http://schemas.microsoft.com/office/drawing/2014/main" xmlns="" id="{00000000-0008-0000-0100-000014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13" name="5 CuadroTexto" hidden="1">
          <a:extLst>
            <a:ext uri="{FF2B5EF4-FFF2-40B4-BE49-F238E27FC236}">
              <a16:creationId xmlns:a16="http://schemas.microsoft.com/office/drawing/2014/main" xmlns="" id="{00000000-0008-0000-0100-000015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14" name="5 CuadroTexto" hidden="1">
          <a:extLst>
            <a:ext uri="{FF2B5EF4-FFF2-40B4-BE49-F238E27FC236}">
              <a16:creationId xmlns:a16="http://schemas.microsoft.com/office/drawing/2014/main" xmlns="" id="{00000000-0008-0000-0100-000016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15" name="5 CuadroTexto" hidden="1">
          <a:extLst>
            <a:ext uri="{FF2B5EF4-FFF2-40B4-BE49-F238E27FC236}">
              <a16:creationId xmlns:a16="http://schemas.microsoft.com/office/drawing/2014/main" xmlns="" id="{00000000-0008-0000-0100-000017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16" name="5 CuadroTexto" hidden="1">
          <a:extLst>
            <a:ext uri="{FF2B5EF4-FFF2-40B4-BE49-F238E27FC236}">
              <a16:creationId xmlns:a16="http://schemas.microsoft.com/office/drawing/2014/main" xmlns="" id="{00000000-0008-0000-0100-000018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17" name="5 CuadroTexto" hidden="1">
          <a:extLst>
            <a:ext uri="{FF2B5EF4-FFF2-40B4-BE49-F238E27FC236}">
              <a16:creationId xmlns:a16="http://schemas.microsoft.com/office/drawing/2014/main" xmlns="" id="{00000000-0008-0000-0100-000019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18" name="5 CuadroTexto" hidden="1">
          <a:extLst>
            <a:ext uri="{FF2B5EF4-FFF2-40B4-BE49-F238E27FC236}">
              <a16:creationId xmlns:a16="http://schemas.microsoft.com/office/drawing/2014/main" xmlns="" id="{00000000-0008-0000-0100-00001A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19" name="5 CuadroTexto" hidden="1">
          <a:extLst>
            <a:ext uri="{FF2B5EF4-FFF2-40B4-BE49-F238E27FC236}">
              <a16:creationId xmlns:a16="http://schemas.microsoft.com/office/drawing/2014/main" xmlns="" id="{00000000-0008-0000-0100-00001B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20" name="5 CuadroTexto" hidden="1">
          <a:extLst>
            <a:ext uri="{FF2B5EF4-FFF2-40B4-BE49-F238E27FC236}">
              <a16:creationId xmlns:a16="http://schemas.microsoft.com/office/drawing/2014/main" xmlns="" id="{00000000-0008-0000-0100-00001C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21" name="5 CuadroTexto" hidden="1">
          <a:extLst>
            <a:ext uri="{FF2B5EF4-FFF2-40B4-BE49-F238E27FC236}">
              <a16:creationId xmlns:a16="http://schemas.microsoft.com/office/drawing/2014/main" xmlns="" id="{00000000-0008-0000-0100-00001D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22" name="5 CuadroTexto" hidden="1">
          <a:extLst>
            <a:ext uri="{FF2B5EF4-FFF2-40B4-BE49-F238E27FC236}">
              <a16:creationId xmlns:a16="http://schemas.microsoft.com/office/drawing/2014/main" xmlns="" id="{00000000-0008-0000-0100-00001E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23" name="5 CuadroTexto" hidden="1">
          <a:extLst>
            <a:ext uri="{FF2B5EF4-FFF2-40B4-BE49-F238E27FC236}">
              <a16:creationId xmlns:a16="http://schemas.microsoft.com/office/drawing/2014/main" xmlns="" id="{00000000-0008-0000-0100-00001F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24" name="5 CuadroTexto" hidden="1">
          <a:extLst>
            <a:ext uri="{FF2B5EF4-FFF2-40B4-BE49-F238E27FC236}">
              <a16:creationId xmlns:a16="http://schemas.microsoft.com/office/drawing/2014/main" xmlns="" id="{00000000-0008-0000-0100-000020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25" name="5 CuadroTexto" hidden="1">
          <a:extLst>
            <a:ext uri="{FF2B5EF4-FFF2-40B4-BE49-F238E27FC236}">
              <a16:creationId xmlns:a16="http://schemas.microsoft.com/office/drawing/2014/main" xmlns="" id="{00000000-0008-0000-0100-000021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26" name="5 CuadroTexto" hidden="1">
          <a:extLst>
            <a:ext uri="{FF2B5EF4-FFF2-40B4-BE49-F238E27FC236}">
              <a16:creationId xmlns:a16="http://schemas.microsoft.com/office/drawing/2014/main" xmlns="" id="{00000000-0008-0000-0100-000022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27" name="5 CuadroTexto" hidden="1">
          <a:extLst>
            <a:ext uri="{FF2B5EF4-FFF2-40B4-BE49-F238E27FC236}">
              <a16:creationId xmlns:a16="http://schemas.microsoft.com/office/drawing/2014/main" xmlns="" id="{00000000-0008-0000-0100-000023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28" name="2 CuadroTexto" hidden="1">
          <a:extLst>
            <a:ext uri="{FF2B5EF4-FFF2-40B4-BE49-F238E27FC236}">
              <a16:creationId xmlns:a16="http://schemas.microsoft.com/office/drawing/2014/main" xmlns="" id="{00000000-0008-0000-0100-000024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29" name="5 CuadroTexto" hidden="1">
          <a:extLst>
            <a:ext uri="{FF2B5EF4-FFF2-40B4-BE49-F238E27FC236}">
              <a16:creationId xmlns:a16="http://schemas.microsoft.com/office/drawing/2014/main" xmlns="" id="{00000000-0008-0000-0100-000025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30" name="5 CuadroTexto" hidden="1">
          <a:extLst>
            <a:ext uri="{FF2B5EF4-FFF2-40B4-BE49-F238E27FC236}">
              <a16:creationId xmlns:a16="http://schemas.microsoft.com/office/drawing/2014/main" xmlns="" id="{00000000-0008-0000-0100-000026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31" name="5 CuadroTexto" hidden="1">
          <a:extLst>
            <a:ext uri="{FF2B5EF4-FFF2-40B4-BE49-F238E27FC236}">
              <a16:creationId xmlns:a16="http://schemas.microsoft.com/office/drawing/2014/main" xmlns="" id="{00000000-0008-0000-0100-000027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32" name="5 CuadroTexto" hidden="1">
          <a:extLst>
            <a:ext uri="{FF2B5EF4-FFF2-40B4-BE49-F238E27FC236}">
              <a16:creationId xmlns:a16="http://schemas.microsoft.com/office/drawing/2014/main" xmlns="" id="{00000000-0008-0000-0100-000028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33" name="5 CuadroTexto" hidden="1">
          <a:extLst>
            <a:ext uri="{FF2B5EF4-FFF2-40B4-BE49-F238E27FC236}">
              <a16:creationId xmlns:a16="http://schemas.microsoft.com/office/drawing/2014/main" xmlns="" id="{00000000-0008-0000-0100-000029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34" name="5 CuadroTexto" hidden="1">
          <a:extLst>
            <a:ext uri="{FF2B5EF4-FFF2-40B4-BE49-F238E27FC236}">
              <a16:creationId xmlns:a16="http://schemas.microsoft.com/office/drawing/2014/main" xmlns="" id="{00000000-0008-0000-0100-00002A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35" name="5 CuadroTexto" hidden="1">
          <a:extLst>
            <a:ext uri="{FF2B5EF4-FFF2-40B4-BE49-F238E27FC236}">
              <a16:creationId xmlns:a16="http://schemas.microsoft.com/office/drawing/2014/main" xmlns="" id="{00000000-0008-0000-0100-00002B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36" name="5 CuadroTexto" hidden="1">
          <a:extLst>
            <a:ext uri="{FF2B5EF4-FFF2-40B4-BE49-F238E27FC236}">
              <a16:creationId xmlns:a16="http://schemas.microsoft.com/office/drawing/2014/main" xmlns="" id="{00000000-0008-0000-0100-00002C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37" name="5 CuadroTexto" hidden="1">
          <a:extLst>
            <a:ext uri="{FF2B5EF4-FFF2-40B4-BE49-F238E27FC236}">
              <a16:creationId xmlns:a16="http://schemas.microsoft.com/office/drawing/2014/main" xmlns="" id="{00000000-0008-0000-0100-00002D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38" name="5 CuadroTexto" hidden="1">
          <a:extLst>
            <a:ext uri="{FF2B5EF4-FFF2-40B4-BE49-F238E27FC236}">
              <a16:creationId xmlns:a16="http://schemas.microsoft.com/office/drawing/2014/main" xmlns="" id="{00000000-0008-0000-0100-00002E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39" name="5 CuadroTexto" hidden="1">
          <a:extLst>
            <a:ext uri="{FF2B5EF4-FFF2-40B4-BE49-F238E27FC236}">
              <a16:creationId xmlns:a16="http://schemas.microsoft.com/office/drawing/2014/main" xmlns="" id="{00000000-0008-0000-0100-00002F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40" name="5 CuadroTexto" hidden="1">
          <a:extLst>
            <a:ext uri="{FF2B5EF4-FFF2-40B4-BE49-F238E27FC236}">
              <a16:creationId xmlns:a16="http://schemas.microsoft.com/office/drawing/2014/main" xmlns="" id="{00000000-0008-0000-0100-000030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41" name="5 CuadroTexto" hidden="1">
          <a:extLst>
            <a:ext uri="{FF2B5EF4-FFF2-40B4-BE49-F238E27FC236}">
              <a16:creationId xmlns:a16="http://schemas.microsoft.com/office/drawing/2014/main" xmlns="" id="{00000000-0008-0000-0100-000031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42" name="5 CuadroTexto" hidden="1">
          <a:extLst>
            <a:ext uri="{FF2B5EF4-FFF2-40B4-BE49-F238E27FC236}">
              <a16:creationId xmlns:a16="http://schemas.microsoft.com/office/drawing/2014/main" xmlns="" id="{00000000-0008-0000-0100-000032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43" name="5 CuadroTexto" hidden="1">
          <a:extLst>
            <a:ext uri="{FF2B5EF4-FFF2-40B4-BE49-F238E27FC236}">
              <a16:creationId xmlns:a16="http://schemas.microsoft.com/office/drawing/2014/main" xmlns="" id="{00000000-0008-0000-0100-000033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44" name="5 CuadroTexto" hidden="1">
          <a:extLst>
            <a:ext uri="{FF2B5EF4-FFF2-40B4-BE49-F238E27FC236}">
              <a16:creationId xmlns:a16="http://schemas.microsoft.com/office/drawing/2014/main" xmlns="" id="{00000000-0008-0000-0100-000034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45" name="5 CuadroTexto" hidden="1">
          <a:extLst>
            <a:ext uri="{FF2B5EF4-FFF2-40B4-BE49-F238E27FC236}">
              <a16:creationId xmlns:a16="http://schemas.microsoft.com/office/drawing/2014/main" xmlns="" id="{00000000-0008-0000-0100-000035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46" name="5 CuadroTexto" hidden="1">
          <a:extLst>
            <a:ext uri="{FF2B5EF4-FFF2-40B4-BE49-F238E27FC236}">
              <a16:creationId xmlns:a16="http://schemas.microsoft.com/office/drawing/2014/main" xmlns="" id="{00000000-0008-0000-0100-000036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47" name="103 CuadroTexto" hidden="1">
          <a:extLst>
            <a:ext uri="{FF2B5EF4-FFF2-40B4-BE49-F238E27FC236}">
              <a16:creationId xmlns:a16="http://schemas.microsoft.com/office/drawing/2014/main" xmlns="" id="{00000000-0008-0000-0100-000037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48" name="2 CuadroTexto" hidden="1">
          <a:extLst>
            <a:ext uri="{FF2B5EF4-FFF2-40B4-BE49-F238E27FC236}">
              <a16:creationId xmlns:a16="http://schemas.microsoft.com/office/drawing/2014/main" xmlns="" id="{00000000-0008-0000-0100-000038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49" name="106 CuadroTexto" hidden="1">
          <a:extLst>
            <a:ext uri="{FF2B5EF4-FFF2-40B4-BE49-F238E27FC236}">
              <a16:creationId xmlns:a16="http://schemas.microsoft.com/office/drawing/2014/main" xmlns="" id="{00000000-0008-0000-0100-000039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50" name="2 CuadroTexto" hidden="1">
          <a:extLst>
            <a:ext uri="{FF2B5EF4-FFF2-40B4-BE49-F238E27FC236}">
              <a16:creationId xmlns:a16="http://schemas.microsoft.com/office/drawing/2014/main" xmlns="" id="{00000000-0008-0000-0100-00003A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51" name="5 CuadroTexto" hidden="1">
          <a:extLst>
            <a:ext uri="{FF2B5EF4-FFF2-40B4-BE49-F238E27FC236}">
              <a16:creationId xmlns:a16="http://schemas.microsoft.com/office/drawing/2014/main" xmlns="" id="{00000000-0008-0000-0100-00003B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52" name="5 CuadroTexto" hidden="1">
          <a:extLst>
            <a:ext uri="{FF2B5EF4-FFF2-40B4-BE49-F238E27FC236}">
              <a16:creationId xmlns:a16="http://schemas.microsoft.com/office/drawing/2014/main" xmlns="" id="{00000000-0008-0000-0100-00003C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53" name="5 CuadroTexto" hidden="1">
          <a:extLst>
            <a:ext uri="{FF2B5EF4-FFF2-40B4-BE49-F238E27FC236}">
              <a16:creationId xmlns:a16="http://schemas.microsoft.com/office/drawing/2014/main" xmlns="" id="{00000000-0008-0000-0100-00003D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54" name="5 CuadroTexto" hidden="1">
          <a:extLst>
            <a:ext uri="{FF2B5EF4-FFF2-40B4-BE49-F238E27FC236}">
              <a16:creationId xmlns:a16="http://schemas.microsoft.com/office/drawing/2014/main" xmlns="" id="{00000000-0008-0000-0100-00003E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55" name="5 CuadroTexto" hidden="1">
          <a:extLst>
            <a:ext uri="{FF2B5EF4-FFF2-40B4-BE49-F238E27FC236}">
              <a16:creationId xmlns:a16="http://schemas.microsoft.com/office/drawing/2014/main" xmlns="" id="{00000000-0008-0000-0100-00003F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56" name="5 CuadroTexto" hidden="1">
          <a:extLst>
            <a:ext uri="{FF2B5EF4-FFF2-40B4-BE49-F238E27FC236}">
              <a16:creationId xmlns:a16="http://schemas.microsoft.com/office/drawing/2014/main" xmlns="" id="{00000000-0008-0000-0100-000040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57" name="5 CuadroTexto" hidden="1">
          <a:extLst>
            <a:ext uri="{FF2B5EF4-FFF2-40B4-BE49-F238E27FC236}">
              <a16:creationId xmlns:a16="http://schemas.microsoft.com/office/drawing/2014/main" xmlns="" id="{00000000-0008-0000-0100-000041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58" name="5 CuadroTexto" hidden="1">
          <a:extLst>
            <a:ext uri="{FF2B5EF4-FFF2-40B4-BE49-F238E27FC236}">
              <a16:creationId xmlns:a16="http://schemas.microsoft.com/office/drawing/2014/main" xmlns="" id="{00000000-0008-0000-0100-000042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59" name="5 CuadroTexto" hidden="1">
          <a:extLst>
            <a:ext uri="{FF2B5EF4-FFF2-40B4-BE49-F238E27FC236}">
              <a16:creationId xmlns:a16="http://schemas.microsoft.com/office/drawing/2014/main" xmlns="" id="{00000000-0008-0000-0100-000043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60" name="5 CuadroTexto" hidden="1">
          <a:extLst>
            <a:ext uri="{FF2B5EF4-FFF2-40B4-BE49-F238E27FC236}">
              <a16:creationId xmlns:a16="http://schemas.microsoft.com/office/drawing/2014/main" xmlns="" id="{00000000-0008-0000-0100-000044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61" name="5 CuadroTexto" hidden="1">
          <a:extLst>
            <a:ext uri="{FF2B5EF4-FFF2-40B4-BE49-F238E27FC236}">
              <a16:creationId xmlns:a16="http://schemas.microsoft.com/office/drawing/2014/main" xmlns="" id="{00000000-0008-0000-0100-000045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62" name="5 CuadroTexto" hidden="1">
          <a:extLst>
            <a:ext uri="{FF2B5EF4-FFF2-40B4-BE49-F238E27FC236}">
              <a16:creationId xmlns:a16="http://schemas.microsoft.com/office/drawing/2014/main" xmlns="" id="{00000000-0008-0000-0100-000046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63" name="5 CuadroTexto" hidden="1">
          <a:extLst>
            <a:ext uri="{FF2B5EF4-FFF2-40B4-BE49-F238E27FC236}">
              <a16:creationId xmlns:a16="http://schemas.microsoft.com/office/drawing/2014/main" xmlns="" id="{00000000-0008-0000-0100-000047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64" name="5 CuadroTexto" hidden="1">
          <a:extLst>
            <a:ext uri="{FF2B5EF4-FFF2-40B4-BE49-F238E27FC236}">
              <a16:creationId xmlns:a16="http://schemas.microsoft.com/office/drawing/2014/main" xmlns="" id="{00000000-0008-0000-0100-000048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65" name="5 CuadroTexto" hidden="1">
          <a:extLst>
            <a:ext uri="{FF2B5EF4-FFF2-40B4-BE49-F238E27FC236}">
              <a16:creationId xmlns:a16="http://schemas.microsoft.com/office/drawing/2014/main" xmlns="" id="{00000000-0008-0000-0100-000049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366" name="5 CuadroTexto" hidden="1">
          <a:extLst>
            <a:ext uri="{FF2B5EF4-FFF2-40B4-BE49-F238E27FC236}">
              <a16:creationId xmlns:a16="http://schemas.microsoft.com/office/drawing/2014/main" xmlns="" id="{00000000-0008-0000-0100-00004A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67" name="1 CuadroTexto" hidden="1">
          <a:extLst>
            <a:ext uri="{FF2B5EF4-FFF2-40B4-BE49-F238E27FC236}">
              <a16:creationId xmlns:a16="http://schemas.microsoft.com/office/drawing/2014/main" xmlns="" id="{00000000-0008-0000-0100-0000DD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68" name="3 CuadroTexto" hidden="1">
          <a:extLst>
            <a:ext uri="{FF2B5EF4-FFF2-40B4-BE49-F238E27FC236}">
              <a16:creationId xmlns:a16="http://schemas.microsoft.com/office/drawing/2014/main" xmlns="" id="{00000000-0008-0000-0100-0000DE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69" name="5 CuadroTexto" hidden="1">
          <a:extLst>
            <a:ext uri="{FF2B5EF4-FFF2-40B4-BE49-F238E27FC236}">
              <a16:creationId xmlns:a16="http://schemas.microsoft.com/office/drawing/2014/main" xmlns="" id="{00000000-0008-0000-0100-0000DF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70" name="5 CuadroTexto" hidden="1">
          <a:extLst>
            <a:ext uri="{FF2B5EF4-FFF2-40B4-BE49-F238E27FC236}">
              <a16:creationId xmlns:a16="http://schemas.microsoft.com/office/drawing/2014/main" xmlns="" id="{00000000-0008-0000-0100-0000E0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71" name="5 CuadroTexto" hidden="1">
          <a:extLst>
            <a:ext uri="{FF2B5EF4-FFF2-40B4-BE49-F238E27FC236}">
              <a16:creationId xmlns:a16="http://schemas.microsoft.com/office/drawing/2014/main" xmlns="" id="{00000000-0008-0000-0100-0000E1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72" name="5 CuadroTexto" hidden="1">
          <a:extLst>
            <a:ext uri="{FF2B5EF4-FFF2-40B4-BE49-F238E27FC236}">
              <a16:creationId xmlns:a16="http://schemas.microsoft.com/office/drawing/2014/main" xmlns="" id="{00000000-0008-0000-0100-0000E2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73" name="5 CuadroTexto" hidden="1">
          <a:extLst>
            <a:ext uri="{FF2B5EF4-FFF2-40B4-BE49-F238E27FC236}">
              <a16:creationId xmlns:a16="http://schemas.microsoft.com/office/drawing/2014/main" xmlns="" id="{00000000-0008-0000-0100-0000E3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74" name="5 CuadroTexto" hidden="1">
          <a:extLst>
            <a:ext uri="{FF2B5EF4-FFF2-40B4-BE49-F238E27FC236}">
              <a16:creationId xmlns:a16="http://schemas.microsoft.com/office/drawing/2014/main" xmlns="" id="{00000000-0008-0000-0100-0000E4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75" name="5 CuadroTexto" hidden="1">
          <a:extLst>
            <a:ext uri="{FF2B5EF4-FFF2-40B4-BE49-F238E27FC236}">
              <a16:creationId xmlns:a16="http://schemas.microsoft.com/office/drawing/2014/main" xmlns="" id="{00000000-0008-0000-0100-0000E5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76" name="5 CuadroTexto" hidden="1">
          <a:extLst>
            <a:ext uri="{FF2B5EF4-FFF2-40B4-BE49-F238E27FC236}">
              <a16:creationId xmlns:a16="http://schemas.microsoft.com/office/drawing/2014/main" xmlns="" id="{00000000-0008-0000-0100-0000E6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77" name="5 CuadroTexto" hidden="1">
          <a:extLst>
            <a:ext uri="{FF2B5EF4-FFF2-40B4-BE49-F238E27FC236}">
              <a16:creationId xmlns:a16="http://schemas.microsoft.com/office/drawing/2014/main" xmlns="" id="{00000000-0008-0000-0100-0000E7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78" name="5 CuadroTexto" hidden="1">
          <a:extLst>
            <a:ext uri="{FF2B5EF4-FFF2-40B4-BE49-F238E27FC236}">
              <a16:creationId xmlns:a16="http://schemas.microsoft.com/office/drawing/2014/main" xmlns="" id="{00000000-0008-0000-0100-0000E8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79" name="5 CuadroTexto" hidden="1">
          <a:extLst>
            <a:ext uri="{FF2B5EF4-FFF2-40B4-BE49-F238E27FC236}">
              <a16:creationId xmlns:a16="http://schemas.microsoft.com/office/drawing/2014/main" xmlns="" id="{00000000-0008-0000-0100-0000E9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80" name="5 CuadroTexto" hidden="1">
          <a:extLst>
            <a:ext uri="{FF2B5EF4-FFF2-40B4-BE49-F238E27FC236}">
              <a16:creationId xmlns:a16="http://schemas.microsoft.com/office/drawing/2014/main" xmlns="" id="{00000000-0008-0000-0100-0000EA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81" name="5 CuadroTexto" hidden="1">
          <a:extLst>
            <a:ext uri="{FF2B5EF4-FFF2-40B4-BE49-F238E27FC236}">
              <a16:creationId xmlns:a16="http://schemas.microsoft.com/office/drawing/2014/main" xmlns="" id="{00000000-0008-0000-0100-0000EB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82" name="5 CuadroTexto" hidden="1">
          <a:extLst>
            <a:ext uri="{FF2B5EF4-FFF2-40B4-BE49-F238E27FC236}">
              <a16:creationId xmlns:a16="http://schemas.microsoft.com/office/drawing/2014/main" xmlns="" id="{00000000-0008-0000-0100-0000EC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83" name="5 CuadroTexto" hidden="1">
          <a:extLst>
            <a:ext uri="{FF2B5EF4-FFF2-40B4-BE49-F238E27FC236}">
              <a16:creationId xmlns:a16="http://schemas.microsoft.com/office/drawing/2014/main" xmlns="" id="{00000000-0008-0000-0100-0000ED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84" name="5 CuadroTexto" hidden="1">
          <a:extLst>
            <a:ext uri="{FF2B5EF4-FFF2-40B4-BE49-F238E27FC236}">
              <a16:creationId xmlns:a16="http://schemas.microsoft.com/office/drawing/2014/main" xmlns="" id="{00000000-0008-0000-0100-0000EE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85" name="5 CuadroTexto" hidden="1">
          <a:extLst>
            <a:ext uri="{FF2B5EF4-FFF2-40B4-BE49-F238E27FC236}">
              <a16:creationId xmlns:a16="http://schemas.microsoft.com/office/drawing/2014/main" xmlns="" id="{00000000-0008-0000-0100-0000EF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86" name="5 CuadroTexto" hidden="1">
          <a:extLst>
            <a:ext uri="{FF2B5EF4-FFF2-40B4-BE49-F238E27FC236}">
              <a16:creationId xmlns:a16="http://schemas.microsoft.com/office/drawing/2014/main" xmlns="" id="{00000000-0008-0000-0100-0000F0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87" name="5 CuadroTexto" hidden="1">
          <a:extLst>
            <a:ext uri="{FF2B5EF4-FFF2-40B4-BE49-F238E27FC236}">
              <a16:creationId xmlns:a16="http://schemas.microsoft.com/office/drawing/2014/main" xmlns="" id="{00000000-0008-0000-0100-0000F1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88" name="5 CuadroTexto" hidden="1">
          <a:extLst>
            <a:ext uri="{FF2B5EF4-FFF2-40B4-BE49-F238E27FC236}">
              <a16:creationId xmlns:a16="http://schemas.microsoft.com/office/drawing/2014/main" xmlns="" id="{00000000-0008-0000-0100-0000F2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89" name="5 CuadroTexto" hidden="1">
          <a:extLst>
            <a:ext uri="{FF2B5EF4-FFF2-40B4-BE49-F238E27FC236}">
              <a16:creationId xmlns:a16="http://schemas.microsoft.com/office/drawing/2014/main" xmlns="" id="{00000000-0008-0000-0100-0000F3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90" name="5 CuadroTexto" hidden="1">
          <a:extLst>
            <a:ext uri="{FF2B5EF4-FFF2-40B4-BE49-F238E27FC236}">
              <a16:creationId xmlns:a16="http://schemas.microsoft.com/office/drawing/2014/main" xmlns="" id="{00000000-0008-0000-0100-0000F4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91" name="5 CuadroTexto" hidden="1">
          <a:extLst>
            <a:ext uri="{FF2B5EF4-FFF2-40B4-BE49-F238E27FC236}">
              <a16:creationId xmlns:a16="http://schemas.microsoft.com/office/drawing/2014/main" xmlns="" id="{00000000-0008-0000-0100-0000F5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92" name="5 CuadroTexto" hidden="1">
          <a:extLst>
            <a:ext uri="{FF2B5EF4-FFF2-40B4-BE49-F238E27FC236}">
              <a16:creationId xmlns:a16="http://schemas.microsoft.com/office/drawing/2014/main" xmlns="" id="{00000000-0008-0000-0100-0000F6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93" name="5 CuadroTexto" hidden="1">
          <a:extLst>
            <a:ext uri="{FF2B5EF4-FFF2-40B4-BE49-F238E27FC236}">
              <a16:creationId xmlns:a16="http://schemas.microsoft.com/office/drawing/2014/main" xmlns="" id="{00000000-0008-0000-0100-0000F7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94" name="5 CuadroTexto" hidden="1">
          <a:extLst>
            <a:ext uri="{FF2B5EF4-FFF2-40B4-BE49-F238E27FC236}">
              <a16:creationId xmlns:a16="http://schemas.microsoft.com/office/drawing/2014/main" xmlns="" id="{00000000-0008-0000-0100-0000F8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95" name="5 CuadroTexto" hidden="1">
          <a:extLst>
            <a:ext uri="{FF2B5EF4-FFF2-40B4-BE49-F238E27FC236}">
              <a16:creationId xmlns:a16="http://schemas.microsoft.com/office/drawing/2014/main" xmlns="" id="{00000000-0008-0000-0100-0000F9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96" name="5 CuadroTexto" hidden="1">
          <a:extLst>
            <a:ext uri="{FF2B5EF4-FFF2-40B4-BE49-F238E27FC236}">
              <a16:creationId xmlns:a16="http://schemas.microsoft.com/office/drawing/2014/main" xmlns="" id="{00000000-0008-0000-0100-0000FA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97" name="5 CuadroTexto" hidden="1">
          <a:extLst>
            <a:ext uri="{FF2B5EF4-FFF2-40B4-BE49-F238E27FC236}">
              <a16:creationId xmlns:a16="http://schemas.microsoft.com/office/drawing/2014/main" xmlns="" id="{00000000-0008-0000-0100-0000FB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98" name="5 CuadroTexto" hidden="1">
          <a:extLst>
            <a:ext uri="{FF2B5EF4-FFF2-40B4-BE49-F238E27FC236}">
              <a16:creationId xmlns:a16="http://schemas.microsoft.com/office/drawing/2014/main" xmlns="" id="{00000000-0008-0000-0100-0000FC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399" name="5 CuadroTexto" hidden="1">
          <a:extLst>
            <a:ext uri="{FF2B5EF4-FFF2-40B4-BE49-F238E27FC236}">
              <a16:creationId xmlns:a16="http://schemas.microsoft.com/office/drawing/2014/main" xmlns="" id="{00000000-0008-0000-0100-0000FD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00" name="5 CuadroTexto" hidden="1">
          <a:extLst>
            <a:ext uri="{FF2B5EF4-FFF2-40B4-BE49-F238E27FC236}">
              <a16:creationId xmlns:a16="http://schemas.microsoft.com/office/drawing/2014/main" xmlns="" id="{00000000-0008-0000-0100-0000FE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01" name="2 CuadroTexto" hidden="1">
          <a:extLst>
            <a:ext uri="{FF2B5EF4-FFF2-40B4-BE49-F238E27FC236}">
              <a16:creationId xmlns:a16="http://schemas.microsoft.com/office/drawing/2014/main" xmlns="" id="{00000000-0008-0000-0100-0000FF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02" name="5 CuadroTexto" hidden="1">
          <a:extLst>
            <a:ext uri="{FF2B5EF4-FFF2-40B4-BE49-F238E27FC236}">
              <a16:creationId xmlns:a16="http://schemas.microsoft.com/office/drawing/2014/main" xmlns="" id="{00000000-0008-0000-0100-000000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03" name="5 CuadroTexto" hidden="1">
          <a:extLst>
            <a:ext uri="{FF2B5EF4-FFF2-40B4-BE49-F238E27FC236}">
              <a16:creationId xmlns:a16="http://schemas.microsoft.com/office/drawing/2014/main" xmlns="" id="{00000000-0008-0000-0100-000001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04" name="5 CuadroTexto" hidden="1">
          <a:extLst>
            <a:ext uri="{FF2B5EF4-FFF2-40B4-BE49-F238E27FC236}">
              <a16:creationId xmlns:a16="http://schemas.microsoft.com/office/drawing/2014/main" xmlns="" id="{00000000-0008-0000-0100-000002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05" name="5 CuadroTexto" hidden="1">
          <a:extLst>
            <a:ext uri="{FF2B5EF4-FFF2-40B4-BE49-F238E27FC236}">
              <a16:creationId xmlns:a16="http://schemas.microsoft.com/office/drawing/2014/main" xmlns="" id="{00000000-0008-0000-0100-000003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06" name="5 CuadroTexto" hidden="1">
          <a:extLst>
            <a:ext uri="{FF2B5EF4-FFF2-40B4-BE49-F238E27FC236}">
              <a16:creationId xmlns:a16="http://schemas.microsoft.com/office/drawing/2014/main" xmlns="" id="{00000000-0008-0000-0100-000004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07" name="5 CuadroTexto" hidden="1">
          <a:extLst>
            <a:ext uri="{FF2B5EF4-FFF2-40B4-BE49-F238E27FC236}">
              <a16:creationId xmlns:a16="http://schemas.microsoft.com/office/drawing/2014/main" xmlns="" id="{00000000-0008-0000-0100-000005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08" name="5 CuadroTexto" hidden="1">
          <a:extLst>
            <a:ext uri="{FF2B5EF4-FFF2-40B4-BE49-F238E27FC236}">
              <a16:creationId xmlns:a16="http://schemas.microsoft.com/office/drawing/2014/main" xmlns="" id="{00000000-0008-0000-0100-000006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09" name="5 CuadroTexto" hidden="1">
          <a:extLst>
            <a:ext uri="{FF2B5EF4-FFF2-40B4-BE49-F238E27FC236}">
              <a16:creationId xmlns:a16="http://schemas.microsoft.com/office/drawing/2014/main" xmlns="" id="{00000000-0008-0000-0100-000007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10" name="5 CuadroTexto" hidden="1">
          <a:extLst>
            <a:ext uri="{FF2B5EF4-FFF2-40B4-BE49-F238E27FC236}">
              <a16:creationId xmlns:a16="http://schemas.microsoft.com/office/drawing/2014/main" xmlns="" id="{00000000-0008-0000-0100-000008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11" name="5 CuadroTexto" hidden="1">
          <a:extLst>
            <a:ext uri="{FF2B5EF4-FFF2-40B4-BE49-F238E27FC236}">
              <a16:creationId xmlns:a16="http://schemas.microsoft.com/office/drawing/2014/main" xmlns="" id="{00000000-0008-0000-0100-000009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12" name="5 CuadroTexto" hidden="1">
          <a:extLst>
            <a:ext uri="{FF2B5EF4-FFF2-40B4-BE49-F238E27FC236}">
              <a16:creationId xmlns:a16="http://schemas.microsoft.com/office/drawing/2014/main" xmlns="" id="{00000000-0008-0000-0100-00000A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13" name="5 CuadroTexto" hidden="1">
          <a:extLst>
            <a:ext uri="{FF2B5EF4-FFF2-40B4-BE49-F238E27FC236}">
              <a16:creationId xmlns:a16="http://schemas.microsoft.com/office/drawing/2014/main" xmlns="" id="{00000000-0008-0000-0100-00000B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14" name="5 CuadroTexto" hidden="1">
          <a:extLst>
            <a:ext uri="{FF2B5EF4-FFF2-40B4-BE49-F238E27FC236}">
              <a16:creationId xmlns:a16="http://schemas.microsoft.com/office/drawing/2014/main" xmlns="" id="{00000000-0008-0000-0100-00000C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15" name="5 CuadroTexto" hidden="1">
          <a:extLst>
            <a:ext uri="{FF2B5EF4-FFF2-40B4-BE49-F238E27FC236}">
              <a16:creationId xmlns:a16="http://schemas.microsoft.com/office/drawing/2014/main" xmlns="" id="{00000000-0008-0000-0100-00000D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16" name="5 CuadroTexto" hidden="1">
          <a:extLst>
            <a:ext uri="{FF2B5EF4-FFF2-40B4-BE49-F238E27FC236}">
              <a16:creationId xmlns:a16="http://schemas.microsoft.com/office/drawing/2014/main" xmlns="" id="{00000000-0008-0000-0100-00000E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17" name="5 CuadroTexto" hidden="1">
          <a:extLst>
            <a:ext uri="{FF2B5EF4-FFF2-40B4-BE49-F238E27FC236}">
              <a16:creationId xmlns:a16="http://schemas.microsoft.com/office/drawing/2014/main" xmlns="" id="{00000000-0008-0000-0100-00000F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18" name="5 CuadroTexto" hidden="1">
          <a:extLst>
            <a:ext uri="{FF2B5EF4-FFF2-40B4-BE49-F238E27FC236}">
              <a16:creationId xmlns:a16="http://schemas.microsoft.com/office/drawing/2014/main" xmlns="" id="{00000000-0008-0000-0100-000010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19" name="5 CuadroTexto" hidden="1">
          <a:extLst>
            <a:ext uri="{FF2B5EF4-FFF2-40B4-BE49-F238E27FC236}">
              <a16:creationId xmlns:a16="http://schemas.microsoft.com/office/drawing/2014/main" xmlns="" id="{00000000-0008-0000-0100-000011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20" name="103 CuadroTexto" hidden="1">
          <a:extLst>
            <a:ext uri="{FF2B5EF4-FFF2-40B4-BE49-F238E27FC236}">
              <a16:creationId xmlns:a16="http://schemas.microsoft.com/office/drawing/2014/main" xmlns="" id="{00000000-0008-0000-0100-000012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21" name="2 CuadroTexto" hidden="1">
          <a:extLst>
            <a:ext uri="{FF2B5EF4-FFF2-40B4-BE49-F238E27FC236}">
              <a16:creationId xmlns:a16="http://schemas.microsoft.com/office/drawing/2014/main" xmlns="" id="{00000000-0008-0000-0100-000013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22" name="106 CuadroTexto" hidden="1">
          <a:extLst>
            <a:ext uri="{FF2B5EF4-FFF2-40B4-BE49-F238E27FC236}">
              <a16:creationId xmlns:a16="http://schemas.microsoft.com/office/drawing/2014/main" xmlns="" id="{00000000-0008-0000-0100-000014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23" name="2 CuadroTexto" hidden="1">
          <a:extLst>
            <a:ext uri="{FF2B5EF4-FFF2-40B4-BE49-F238E27FC236}">
              <a16:creationId xmlns:a16="http://schemas.microsoft.com/office/drawing/2014/main" xmlns="" id="{00000000-0008-0000-0100-000015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24" name="5 CuadroTexto" hidden="1">
          <a:extLst>
            <a:ext uri="{FF2B5EF4-FFF2-40B4-BE49-F238E27FC236}">
              <a16:creationId xmlns:a16="http://schemas.microsoft.com/office/drawing/2014/main" xmlns="" id="{00000000-0008-0000-0100-000016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25" name="5 CuadroTexto" hidden="1">
          <a:extLst>
            <a:ext uri="{FF2B5EF4-FFF2-40B4-BE49-F238E27FC236}">
              <a16:creationId xmlns:a16="http://schemas.microsoft.com/office/drawing/2014/main" xmlns="" id="{00000000-0008-0000-0100-000017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26" name="5 CuadroTexto" hidden="1">
          <a:extLst>
            <a:ext uri="{FF2B5EF4-FFF2-40B4-BE49-F238E27FC236}">
              <a16:creationId xmlns:a16="http://schemas.microsoft.com/office/drawing/2014/main" xmlns="" id="{00000000-0008-0000-0100-000018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27" name="5 CuadroTexto" hidden="1">
          <a:extLst>
            <a:ext uri="{FF2B5EF4-FFF2-40B4-BE49-F238E27FC236}">
              <a16:creationId xmlns:a16="http://schemas.microsoft.com/office/drawing/2014/main" xmlns="" id="{00000000-0008-0000-0100-000019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28" name="5 CuadroTexto" hidden="1">
          <a:extLst>
            <a:ext uri="{FF2B5EF4-FFF2-40B4-BE49-F238E27FC236}">
              <a16:creationId xmlns:a16="http://schemas.microsoft.com/office/drawing/2014/main" xmlns="" id="{00000000-0008-0000-0100-00001A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29" name="5 CuadroTexto" hidden="1">
          <a:extLst>
            <a:ext uri="{FF2B5EF4-FFF2-40B4-BE49-F238E27FC236}">
              <a16:creationId xmlns:a16="http://schemas.microsoft.com/office/drawing/2014/main" xmlns="" id="{00000000-0008-0000-0100-00001B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30" name="5 CuadroTexto" hidden="1">
          <a:extLst>
            <a:ext uri="{FF2B5EF4-FFF2-40B4-BE49-F238E27FC236}">
              <a16:creationId xmlns:a16="http://schemas.microsoft.com/office/drawing/2014/main" xmlns="" id="{00000000-0008-0000-0100-00001C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31" name="5 CuadroTexto" hidden="1">
          <a:extLst>
            <a:ext uri="{FF2B5EF4-FFF2-40B4-BE49-F238E27FC236}">
              <a16:creationId xmlns:a16="http://schemas.microsoft.com/office/drawing/2014/main" xmlns="" id="{00000000-0008-0000-0100-00001D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32" name="5 CuadroTexto" hidden="1">
          <a:extLst>
            <a:ext uri="{FF2B5EF4-FFF2-40B4-BE49-F238E27FC236}">
              <a16:creationId xmlns:a16="http://schemas.microsoft.com/office/drawing/2014/main" xmlns="" id="{00000000-0008-0000-0100-00001E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33" name="5 CuadroTexto" hidden="1">
          <a:extLst>
            <a:ext uri="{FF2B5EF4-FFF2-40B4-BE49-F238E27FC236}">
              <a16:creationId xmlns:a16="http://schemas.microsoft.com/office/drawing/2014/main" xmlns="" id="{00000000-0008-0000-0100-00001F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34" name="5 CuadroTexto" hidden="1">
          <a:extLst>
            <a:ext uri="{FF2B5EF4-FFF2-40B4-BE49-F238E27FC236}">
              <a16:creationId xmlns:a16="http://schemas.microsoft.com/office/drawing/2014/main" xmlns="" id="{00000000-0008-0000-0100-000020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35" name="5 CuadroTexto" hidden="1">
          <a:extLst>
            <a:ext uri="{FF2B5EF4-FFF2-40B4-BE49-F238E27FC236}">
              <a16:creationId xmlns:a16="http://schemas.microsoft.com/office/drawing/2014/main" xmlns="" id="{00000000-0008-0000-0100-000021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36" name="5 CuadroTexto" hidden="1">
          <a:extLst>
            <a:ext uri="{FF2B5EF4-FFF2-40B4-BE49-F238E27FC236}">
              <a16:creationId xmlns:a16="http://schemas.microsoft.com/office/drawing/2014/main" xmlns="" id="{00000000-0008-0000-0100-000022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37" name="5 CuadroTexto" hidden="1">
          <a:extLst>
            <a:ext uri="{FF2B5EF4-FFF2-40B4-BE49-F238E27FC236}">
              <a16:creationId xmlns:a16="http://schemas.microsoft.com/office/drawing/2014/main" xmlns="" id="{00000000-0008-0000-0100-000023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38" name="5 CuadroTexto" hidden="1">
          <a:extLst>
            <a:ext uri="{FF2B5EF4-FFF2-40B4-BE49-F238E27FC236}">
              <a16:creationId xmlns:a16="http://schemas.microsoft.com/office/drawing/2014/main" xmlns="" id="{00000000-0008-0000-0100-000024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439" name="5 CuadroTexto" hidden="1">
          <a:extLst>
            <a:ext uri="{FF2B5EF4-FFF2-40B4-BE49-F238E27FC236}">
              <a16:creationId xmlns:a16="http://schemas.microsoft.com/office/drawing/2014/main" xmlns="" id="{00000000-0008-0000-0100-000025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40" name="1 CuadroTexto" hidden="1">
          <a:extLst>
            <a:ext uri="{FF2B5EF4-FFF2-40B4-BE49-F238E27FC236}">
              <a16:creationId xmlns:a16="http://schemas.microsoft.com/office/drawing/2014/main" xmlns="" id="{00000000-0008-0000-0100-000026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41" name="3 CuadroTexto" hidden="1">
          <a:extLst>
            <a:ext uri="{FF2B5EF4-FFF2-40B4-BE49-F238E27FC236}">
              <a16:creationId xmlns:a16="http://schemas.microsoft.com/office/drawing/2014/main" xmlns="" id="{00000000-0008-0000-0100-000027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42" name="5 CuadroTexto" hidden="1">
          <a:extLst>
            <a:ext uri="{FF2B5EF4-FFF2-40B4-BE49-F238E27FC236}">
              <a16:creationId xmlns:a16="http://schemas.microsoft.com/office/drawing/2014/main" xmlns="" id="{00000000-0008-0000-0100-000028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43" name="5 CuadroTexto" hidden="1">
          <a:extLst>
            <a:ext uri="{FF2B5EF4-FFF2-40B4-BE49-F238E27FC236}">
              <a16:creationId xmlns:a16="http://schemas.microsoft.com/office/drawing/2014/main" xmlns="" id="{00000000-0008-0000-0100-000029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44" name="5 CuadroTexto" hidden="1">
          <a:extLst>
            <a:ext uri="{FF2B5EF4-FFF2-40B4-BE49-F238E27FC236}">
              <a16:creationId xmlns:a16="http://schemas.microsoft.com/office/drawing/2014/main" xmlns="" id="{00000000-0008-0000-0100-00002A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45" name="5 CuadroTexto" hidden="1">
          <a:extLst>
            <a:ext uri="{FF2B5EF4-FFF2-40B4-BE49-F238E27FC236}">
              <a16:creationId xmlns:a16="http://schemas.microsoft.com/office/drawing/2014/main" xmlns="" id="{00000000-0008-0000-0100-00002B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46" name="5 CuadroTexto" hidden="1">
          <a:extLst>
            <a:ext uri="{FF2B5EF4-FFF2-40B4-BE49-F238E27FC236}">
              <a16:creationId xmlns:a16="http://schemas.microsoft.com/office/drawing/2014/main" xmlns="" id="{00000000-0008-0000-0100-00002C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47" name="5 CuadroTexto" hidden="1">
          <a:extLst>
            <a:ext uri="{FF2B5EF4-FFF2-40B4-BE49-F238E27FC236}">
              <a16:creationId xmlns:a16="http://schemas.microsoft.com/office/drawing/2014/main" xmlns="" id="{00000000-0008-0000-0100-00002D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48" name="5 CuadroTexto" hidden="1">
          <a:extLst>
            <a:ext uri="{FF2B5EF4-FFF2-40B4-BE49-F238E27FC236}">
              <a16:creationId xmlns:a16="http://schemas.microsoft.com/office/drawing/2014/main" xmlns="" id="{00000000-0008-0000-0100-00002E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49" name="5 CuadroTexto" hidden="1">
          <a:extLst>
            <a:ext uri="{FF2B5EF4-FFF2-40B4-BE49-F238E27FC236}">
              <a16:creationId xmlns:a16="http://schemas.microsoft.com/office/drawing/2014/main" xmlns="" id="{00000000-0008-0000-0100-00002F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50" name="5 CuadroTexto" hidden="1">
          <a:extLst>
            <a:ext uri="{FF2B5EF4-FFF2-40B4-BE49-F238E27FC236}">
              <a16:creationId xmlns:a16="http://schemas.microsoft.com/office/drawing/2014/main" xmlns="" id="{00000000-0008-0000-0100-000030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51" name="5 CuadroTexto" hidden="1">
          <a:extLst>
            <a:ext uri="{FF2B5EF4-FFF2-40B4-BE49-F238E27FC236}">
              <a16:creationId xmlns:a16="http://schemas.microsoft.com/office/drawing/2014/main" xmlns="" id="{00000000-0008-0000-0100-000031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52" name="5 CuadroTexto" hidden="1">
          <a:extLst>
            <a:ext uri="{FF2B5EF4-FFF2-40B4-BE49-F238E27FC236}">
              <a16:creationId xmlns:a16="http://schemas.microsoft.com/office/drawing/2014/main" xmlns="" id="{00000000-0008-0000-0100-000032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53" name="5 CuadroTexto" hidden="1">
          <a:extLst>
            <a:ext uri="{FF2B5EF4-FFF2-40B4-BE49-F238E27FC236}">
              <a16:creationId xmlns:a16="http://schemas.microsoft.com/office/drawing/2014/main" xmlns="" id="{00000000-0008-0000-0100-000033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54" name="5 CuadroTexto" hidden="1">
          <a:extLst>
            <a:ext uri="{FF2B5EF4-FFF2-40B4-BE49-F238E27FC236}">
              <a16:creationId xmlns:a16="http://schemas.microsoft.com/office/drawing/2014/main" xmlns="" id="{00000000-0008-0000-0100-000034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55" name="5 CuadroTexto" hidden="1">
          <a:extLst>
            <a:ext uri="{FF2B5EF4-FFF2-40B4-BE49-F238E27FC236}">
              <a16:creationId xmlns:a16="http://schemas.microsoft.com/office/drawing/2014/main" xmlns="" id="{00000000-0008-0000-0100-000035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56" name="5 CuadroTexto" hidden="1">
          <a:extLst>
            <a:ext uri="{FF2B5EF4-FFF2-40B4-BE49-F238E27FC236}">
              <a16:creationId xmlns:a16="http://schemas.microsoft.com/office/drawing/2014/main" xmlns="" id="{00000000-0008-0000-0100-000036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57" name="5 CuadroTexto" hidden="1">
          <a:extLst>
            <a:ext uri="{FF2B5EF4-FFF2-40B4-BE49-F238E27FC236}">
              <a16:creationId xmlns:a16="http://schemas.microsoft.com/office/drawing/2014/main" xmlns="" id="{00000000-0008-0000-0100-000037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58" name="5 CuadroTexto" hidden="1">
          <a:extLst>
            <a:ext uri="{FF2B5EF4-FFF2-40B4-BE49-F238E27FC236}">
              <a16:creationId xmlns:a16="http://schemas.microsoft.com/office/drawing/2014/main" xmlns="" id="{00000000-0008-0000-0100-000038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59" name="5 CuadroTexto" hidden="1">
          <a:extLst>
            <a:ext uri="{FF2B5EF4-FFF2-40B4-BE49-F238E27FC236}">
              <a16:creationId xmlns:a16="http://schemas.microsoft.com/office/drawing/2014/main" xmlns="" id="{00000000-0008-0000-0100-000039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60" name="5 CuadroTexto" hidden="1">
          <a:extLst>
            <a:ext uri="{FF2B5EF4-FFF2-40B4-BE49-F238E27FC236}">
              <a16:creationId xmlns:a16="http://schemas.microsoft.com/office/drawing/2014/main" xmlns="" id="{00000000-0008-0000-0100-00003A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61" name="5 CuadroTexto" hidden="1">
          <a:extLst>
            <a:ext uri="{FF2B5EF4-FFF2-40B4-BE49-F238E27FC236}">
              <a16:creationId xmlns:a16="http://schemas.microsoft.com/office/drawing/2014/main" xmlns="" id="{00000000-0008-0000-0100-00003B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62" name="5 CuadroTexto" hidden="1">
          <a:extLst>
            <a:ext uri="{FF2B5EF4-FFF2-40B4-BE49-F238E27FC236}">
              <a16:creationId xmlns:a16="http://schemas.microsoft.com/office/drawing/2014/main" xmlns="" id="{00000000-0008-0000-0100-00003C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63" name="5 CuadroTexto" hidden="1">
          <a:extLst>
            <a:ext uri="{FF2B5EF4-FFF2-40B4-BE49-F238E27FC236}">
              <a16:creationId xmlns:a16="http://schemas.microsoft.com/office/drawing/2014/main" xmlns="" id="{00000000-0008-0000-0100-00003D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64" name="5 CuadroTexto" hidden="1">
          <a:extLst>
            <a:ext uri="{FF2B5EF4-FFF2-40B4-BE49-F238E27FC236}">
              <a16:creationId xmlns:a16="http://schemas.microsoft.com/office/drawing/2014/main" xmlns="" id="{00000000-0008-0000-0100-00003E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65" name="5 CuadroTexto" hidden="1">
          <a:extLst>
            <a:ext uri="{FF2B5EF4-FFF2-40B4-BE49-F238E27FC236}">
              <a16:creationId xmlns:a16="http://schemas.microsoft.com/office/drawing/2014/main" xmlns="" id="{00000000-0008-0000-0100-00003F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66" name="5 CuadroTexto" hidden="1">
          <a:extLst>
            <a:ext uri="{FF2B5EF4-FFF2-40B4-BE49-F238E27FC236}">
              <a16:creationId xmlns:a16="http://schemas.microsoft.com/office/drawing/2014/main" xmlns="" id="{00000000-0008-0000-0100-000040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67" name="5 CuadroTexto" hidden="1">
          <a:extLst>
            <a:ext uri="{FF2B5EF4-FFF2-40B4-BE49-F238E27FC236}">
              <a16:creationId xmlns:a16="http://schemas.microsoft.com/office/drawing/2014/main" xmlns="" id="{00000000-0008-0000-0100-000041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68" name="5 CuadroTexto" hidden="1">
          <a:extLst>
            <a:ext uri="{FF2B5EF4-FFF2-40B4-BE49-F238E27FC236}">
              <a16:creationId xmlns:a16="http://schemas.microsoft.com/office/drawing/2014/main" xmlns="" id="{00000000-0008-0000-0100-000042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69" name="5 CuadroTexto" hidden="1">
          <a:extLst>
            <a:ext uri="{FF2B5EF4-FFF2-40B4-BE49-F238E27FC236}">
              <a16:creationId xmlns:a16="http://schemas.microsoft.com/office/drawing/2014/main" xmlns="" id="{00000000-0008-0000-0100-000043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70" name="5 CuadroTexto" hidden="1">
          <a:extLst>
            <a:ext uri="{FF2B5EF4-FFF2-40B4-BE49-F238E27FC236}">
              <a16:creationId xmlns:a16="http://schemas.microsoft.com/office/drawing/2014/main" xmlns="" id="{00000000-0008-0000-0100-000044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71" name="5 CuadroTexto" hidden="1">
          <a:extLst>
            <a:ext uri="{FF2B5EF4-FFF2-40B4-BE49-F238E27FC236}">
              <a16:creationId xmlns:a16="http://schemas.microsoft.com/office/drawing/2014/main" xmlns="" id="{00000000-0008-0000-0100-000045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72" name="5 CuadroTexto" hidden="1">
          <a:extLst>
            <a:ext uri="{FF2B5EF4-FFF2-40B4-BE49-F238E27FC236}">
              <a16:creationId xmlns:a16="http://schemas.microsoft.com/office/drawing/2014/main" xmlns="" id="{00000000-0008-0000-0100-000046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73" name="5 CuadroTexto" hidden="1">
          <a:extLst>
            <a:ext uri="{FF2B5EF4-FFF2-40B4-BE49-F238E27FC236}">
              <a16:creationId xmlns:a16="http://schemas.microsoft.com/office/drawing/2014/main" xmlns="" id="{00000000-0008-0000-0100-000047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74" name="2 CuadroTexto" hidden="1">
          <a:extLst>
            <a:ext uri="{FF2B5EF4-FFF2-40B4-BE49-F238E27FC236}">
              <a16:creationId xmlns:a16="http://schemas.microsoft.com/office/drawing/2014/main" xmlns="" id="{00000000-0008-0000-0100-000048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75" name="5 CuadroTexto" hidden="1">
          <a:extLst>
            <a:ext uri="{FF2B5EF4-FFF2-40B4-BE49-F238E27FC236}">
              <a16:creationId xmlns:a16="http://schemas.microsoft.com/office/drawing/2014/main" xmlns="" id="{00000000-0008-0000-0100-000049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76" name="5 CuadroTexto" hidden="1">
          <a:extLst>
            <a:ext uri="{FF2B5EF4-FFF2-40B4-BE49-F238E27FC236}">
              <a16:creationId xmlns:a16="http://schemas.microsoft.com/office/drawing/2014/main" xmlns="" id="{00000000-0008-0000-0100-00004A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77" name="5 CuadroTexto" hidden="1">
          <a:extLst>
            <a:ext uri="{FF2B5EF4-FFF2-40B4-BE49-F238E27FC236}">
              <a16:creationId xmlns:a16="http://schemas.microsoft.com/office/drawing/2014/main" xmlns="" id="{00000000-0008-0000-0100-00004B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78" name="5 CuadroTexto" hidden="1">
          <a:extLst>
            <a:ext uri="{FF2B5EF4-FFF2-40B4-BE49-F238E27FC236}">
              <a16:creationId xmlns:a16="http://schemas.microsoft.com/office/drawing/2014/main" xmlns="" id="{00000000-0008-0000-0100-00004C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79" name="5 CuadroTexto" hidden="1">
          <a:extLst>
            <a:ext uri="{FF2B5EF4-FFF2-40B4-BE49-F238E27FC236}">
              <a16:creationId xmlns:a16="http://schemas.microsoft.com/office/drawing/2014/main" xmlns="" id="{00000000-0008-0000-0100-00004D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80" name="5 CuadroTexto" hidden="1">
          <a:extLst>
            <a:ext uri="{FF2B5EF4-FFF2-40B4-BE49-F238E27FC236}">
              <a16:creationId xmlns:a16="http://schemas.microsoft.com/office/drawing/2014/main" xmlns="" id="{00000000-0008-0000-0100-00004E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81" name="5 CuadroTexto" hidden="1">
          <a:extLst>
            <a:ext uri="{FF2B5EF4-FFF2-40B4-BE49-F238E27FC236}">
              <a16:creationId xmlns:a16="http://schemas.microsoft.com/office/drawing/2014/main" xmlns="" id="{00000000-0008-0000-0100-00004F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82" name="5 CuadroTexto" hidden="1">
          <a:extLst>
            <a:ext uri="{FF2B5EF4-FFF2-40B4-BE49-F238E27FC236}">
              <a16:creationId xmlns:a16="http://schemas.microsoft.com/office/drawing/2014/main" xmlns="" id="{00000000-0008-0000-0100-000050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83" name="5 CuadroTexto" hidden="1">
          <a:extLst>
            <a:ext uri="{FF2B5EF4-FFF2-40B4-BE49-F238E27FC236}">
              <a16:creationId xmlns:a16="http://schemas.microsoft.com/office/drawing/2014/main" xmlns="" id="{00000000-0008-0000-0100-000051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84" name="5 CuadroTexto" hidden="1">
          <a:extLst>
            <a:ext uri="{FF2B5EF4-FFF2-40B4-BE49-F238E27FC236}">
              <a16:creationId xmlns:a16="http://schemas.microsoft.com/office/drawing/2014/main" xmlns="" id="{00000000-0008-0000-0100-000052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85" name="5 CuadroTexto" hidden="1">
          <a:extLst>
            <a:ext uri="{FF2B5EF4-FFF2-40B4-BE49-F238E27FC236}">
              <a16:creationId xmlns:a16="http://schemas.microsoft.com/office/drawing/2014/main" xmlns="" id="{00000000-0008-0000-0100-000053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86" name="5 CuadroTexto" hidden="1">
          <a:extLst>
            <a:ext uri="{FF2B5EF4-FFF2-40B4-BE49-F238E27FC236}">
              <a16:creationId xmlns:a16="http://schemas.microsoft.com/office/drawing/2014/main" xmlns="" id="{00000000-0008-0000-0100-000054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87" name="5 CuadroTexto" hidden="1">
          <a:extLst>
            <a:ext uri="{FF2B5EF4-FFF2-40B4-BE49-F238E27FC236}">
              <a16:creationId xmlns:a16="http://schemas.microsoft.com/office/drawing/2014/main" xmlns="" id="{00000000-0008-0000-0100-000055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88" name="5 CuadroTexto" hidden="1">
          <a:extLst>
            <a:ext uri="{FF2B5EF4-FFF2-40B4-BE49-F238E27FC236}">
              <a16:creationId xmlns:a16="http://schemas.microsoft.com/office/drawing/2014/main" xmlns="" id="{00000000-0008-0000-0100-000056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89" name="5 CuadroTexto" hidden="1">
          <a:extLst>
            <a:ext uri="{FF2B5EF4-FFF2-40B4-BE49-F238E27FC236}">
              <a16:creationId xmlns:a16="http://schemas.microsoft.com/office/drawing/2014/main" xmlns="" id="{00000000-0008-0000-0100-000057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90" name="5 CuadroTexto" hidden="1">
          <a:extLst>
            <a:ext uri="{FF2B5EF4-FFF2-40B4-BE49-F238E27FC236}">
              <a16:creationId xmlns:a16="http://schemas.microsoft.com/office/drawing/2014/main" xmlns="" id="{00000000-0008-0000-0100-000058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91" name="5 CuadroTexto" hidden="1">
          <a:extLst>
            <a:ext uri="{FF2B5EF4-FFF2-40B4-BE49-F238E27FC236}">
              <a16:creationId xmlns:a16="http://schemas.microsoft.com/office/drawing/2014/main" xmlns="" id="{00000000-0008-0000-0100-000059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92" name="5 CuadroTexto" hidden="1">
          <a:extLst>
            <a:ext uri="{FF2B5EF4-FFF2-40B4-BE49-F238E27FC236}">
              <a16:creationId xmlns:a16="http://schemas.microsoft.com/office/drawing/2014/main" xmlns="" id="{00000000-0008-0000-0100-00005A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93" name="103 CuadroTexto" hidden="1">
          <a:extLst>
            <a:ext uri="{FF2B5EF4-FFF2-40B4-BE49-F238E27FC236}">
              <a16:creationId xmlns:a16="http://schemas.microsoft.com/office/drawing/2014/main" xmlns="" id="{00000000-0008-0000-0100-00005B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94" name="2 CuadroTexto" hidden="1">
          <a:extLst>
            <a:ext uri="{FF2B5EF4-FFF2-40B4-BE49-F238E27FC236}">
              <a16:creationId xmlns:a16="http://schemas.microsoft.com/office/drawing/2014/main" xmlns="" id="{00000000-0008-0000-0100-00005C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95" name="106 CuadroTexto" hidden="1">
          <a:extLst>
            <a:ext uri="{FF2B5EF4-FFF2-40B4-BE49-F238E27FC236}">
              <a16:creationId xmlns:a16="http://schemas.microsoft.com/office/drawing/2014/main" xmlns="" id="{00000000-0008-0000-0100-00005D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96" name="2 CuadroTexto" hidden="1">
          <a:extLst>
            <a:ext uri="{FF2B5EF4-FFF2-40B4-BE49-F238E27FC236}">
              <a16:creationId xmlns:a16="http://schemas.microsoft.com/office/drawing/2014/main" xmlns="" id="{00000000-0008-0000-0100-00005E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97" name="5 CuadroTexto" hidden="1">
          <a:extLst>
            <a:ext uri="{FF2B5EF4-FFF2-40B4-BE49-F238E27FC236}">
              <a16:creationId xmlns:a16="http://schemas.microsoft.com/office/drawing/2014/main" xmlns="" id="{00000000-0008-0000-0100-00005F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98" name="5 CuadroTexto" hidden="1">
          <a:extLst>
            <a:ext uri="{FF2B5EF4-FFF2-40B4-BE49-F238E27FC236}">
              <a16:creationId xmlns:a16="http://schemas.microsoft.com/office/drawing/2014/main" xmlns="" id="{00000000-0008-0000-0100-000060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499" name="5 CuadroTexto" hidden="1">
          <a:extLst>
            <a:ext uri="{FF2B5EF4-FFF2-40B4-BE49-F238E27FC236}">
              <a16:creationId xmlns:a16="http://schemas.microsoft.com/office/drawing/2014/main" xmlns="" id="{00000000-0008-0000-0100-000061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500" name="5 CuadroTexto" hidden="1">
          <a:extLst>
            <a:ext uri="{FF2B5EF4-FFF2-40B4-BE49-F238E27FC236}">
              <a16:creationId xmlns:a16="http://schemas.microsoft.com/office/drawing/2014/main" xmlns="" id="{00000000-0008-0000-0100-000062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501" name="5 CuadroTexto" hidden="1">
          <a:extLst>
            <a:ext uri="{FF2B5EF4-FFF2-40B4-BE49-F238E27FC236}">
              <a16:creationId xmlns:a16="http://schemas.microsoft.com/office/drawing/2014/main" xmlns="" id="{00000000-0008-0000-0100-000063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502" name="5 CuadroTexto" hidden="1">
          <a:extLst>
            <a:ext uri="{FF2B5EF4-FFF2-40B4-BE49-F238E27FC236}">
              <a16:creationId xmlns:a16="http://schemas.microsoft.com/office/drawing/2014/main" xmlns="" id="{00000000-0008-0000-0100-000064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503" name="5 CuadroTexto" hidden="1">
          <a:extLst>
            <a:ext uri="{FF2B5EF4-FFF2-40B4-BE49-F238E27FC236}">
              <a16:creationId xmlns:a16="http://schemas.microsoft.com/office/drawing/2014/main" xmlns="" id="{00000000-0008-0000-0100-000065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504" name="5 CuadroTexto" hidden="1">
          <a:extLst>
            <a:ext uri="{FF2B5EF4-FFF2-40B4-BE49-F238E27FC236}">
              <a16:creationId xmlns:a16="http://schemas.microsoft.com/office/drawing/2014/main" xmlns="" id="{00000000-0008-0000-0100-000066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505" name="5 CuadroTexto" hidden="1">
          <a:extLst>
            <a:ext uri="{FF2B5EF4-FFF2-40B4-BE49-F238E27FC236}">
              <a16:creationId xmlns:a16="http://schemas.microsoft.com/office/drawing/2014/main" xmlns="" id="{00000000-0008-0000-0100-000067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506" name="5 CuadroTexto" hidden="1">
          <a:extLst>
            <a:ext uri="{FF2B5EF4-FFF2-40B4-BE49-F238E27FC236}">
              <a16:creationId xmlns:a16="http://schemas.microsoft.com/office/drawing/2014/main" xmlns="" id="{00000000-0008-0000-0100-000068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507" name="5 CuadroTexto" hidden="1">
          <a:extLst>
            <a:ext uri="{FF2B5EF4-FFF2-40B4-BE49-F238E27FC236}">
              <a16:creationId xmlns:a16="http://schemas.microsoft.com/office/drawing/2014/main" xmlns="" id="{00000000-0008-0000-0100-000069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508" name="5 CuadroTexto" hidden="1">
          <a:extLst>
            <a:ext uri="{FF2B5EF4-FFF2-40B4-BE49-F238E27FC236}">
              <a16:creationId xmlns:a16="http://schemas.microsoft.com/office/drawing/2014/main" xmlns="" id="{00000000-0008-0000-0100-00006A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509" name="5 CuadroTexto" hidden="1">
          <a:extLst>
            <a:ext uri="{FF2B5EF4-FFF2-40B4-BE49-F238E27FC236}">
              <a16:creationId xmlns:a16="http://schemas.microsoft.com/office/drawing/2014/main" xmlns="" id="{00000000-0008-0000-0100-00006B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510" name="5 CuadroTexto" hidden="1">
          <a:extLst>
            <a:ext uri="{FF2B5EF4-FFF2-40B4-BE49-F238E27FC236}">
              <a16:creationId xmlns:a16="http://schemas.microsoft.com/office/drawing/2014/main" xmlns="" id="{00000000-0008-0000-0100-00006C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511" name="5 CuadroTexto" hidden="1">
          <a:extLst>
            <a:ext uri="{FF2B5EF4-FFF2-40B4-BE49-F238E27FC236}">
              <a16:creationId xmlns:a16="http://schemas.microsoft.com/office/drawing/2014/main" xmlns="" id="{00000000-0008-0000-0100-00006D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847</xdr:row>
      <xdr:rowOff>0</xdr:rowOff>
    </xdr:from>
    <xdr:ext cx="184731" cy="264560"/>
    <xdr:sp macro="" textlink="">
      <xdr:nvSpPr>
        <xdr:cNvPr id="512" name="5 CuadroTexto" hidden="1">
          <a:extLst>
            <a:ext uri="{FF2B5EF4-FFF2-40B4-BE49-F238E27FC236}">
              <a16:creationId xmlns:a16="http://schemas.microsoft.com/office/drawing/2014/main" xmlns="" id="{00000000-0008-0000-0100-00006E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13" name="1 CuadroTexto" hidden="1">
          <a:extLst>
            <a:ext uri="{FF2B5EF4-FFF2-40B4-BE49-F238E27FC236}">
              <a16:creationId xmlns:a16="http://schemas.microsoft.com/office/drawing/2014/main" xmlns="" id="{00000000-0008-0000-0100-000001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14" name="3 CuadroTexto" hidden="1">
          <a:extLst>
            <a:ext uri="{FF2B5EF4-FFF2-40B4-BE49-F238E27FC236}">
              <a16:creationId xmlns:a16="http://schemas.microsoft.com/office/drawing/2014/main" xmlns="" id="{00000000-0008-0000-0100-000002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15" name="5 CuadroTexto" hidden="1">
          <a:extLst>
            <a:ext uri="{FF2B5EF4-FFF2-40B4-BE49-F238E27FC236}">
              <a16:creationId xmlns:a16="http://schemas.microsoft.com/office/drawing/2014/main" xmlns="" id="{00000000-0008-0000-0100-000003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16" name="5 CuadroTexto" hidden="1">
          <a:extLst>
            <a:ext uri="{FF2B5EF4-FFF2-40B4-BE49-F238E27FC236}">
              <a16:creationId xmlns:a16="http://schemas.microsoft.com/office/drawing/2014/main" xmlns="" id="{00000000-0008-0000-0100-000004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17" name="5 CuadroTexto" hidden="1">
          <a:extLst>
            <a:ext uri="{FF2B5EF4-FFF2-40B4-BE49-F238E27FC236}">
              <a16:creationId xmlns:a16="http://schemas.microsoft.com/office/drawing/2014/main" xmlns="" id="{00000000-0008-0000-0100-000005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18" name="5 CuadroTexto" hidden="1">
          <a:extLst>
            <a:ext uri="{FF2B5EF4-FFF2-40B4-BE49-F238E27FC236}">
              <a16:creationId xmlns:a16="http://schemas.microsoft.com/office/drawing/2014/main" xmlns="" id="{00000000-0008-0000-0100-000006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19" name="5 CuadroTexto" hidden="1">
          <a:extLst>
            <a:ext uri="{FF2B5EF4-FFF2-40B4-BE49-F238E27FC236}">
              <a16:creationId xmlns:a16="http://schemas.microsoft.com/office/drawing/2014/main" xmlns="" id="{00000000-0008-0000-0100-000007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20" name="5 CuadroTexto" hidden="1">
          <a:extLst>
            <a:ext uri="{FF2B5EF4-FFF2-40B4-BE49-F238E27FC236}">
              <a16:creationId xmlns:a16="http://schemas.microsoft.com/office/drawing/2014/main" xmlns="" id="{00000000-0008-0000-0100-000008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21" name="5 CuadroTexto" hidden="1">
          <a:extLst>
            <a:ext uri="{FF2B5EF4-FFF2-40B4-BE49-F238E27FC236}">
              <a16:creationId xmlns:a16="http://schemas.microsoft.com/office/drawing/2014/main" xmlns="" id="{00000000-0008-0000-0100-000009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22" name="5 CuadroTexto" hidden="1">
          <a:extLst>
            <a:ext uri="{FF2B5EF4-FFF2-40B4-BE49-F238E27FC236}">
              <a16:creationId xmlns:a16="http://schemas.microsoft.com/office/drawing/2014/main" xmlns="" id="{00000000-0008-0000-0100-00000A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23" name="5 CuadroTexto" hidden="1">
          <a:extLst>
            <a:ext uri="{FF2B5EF4-FFF2-40B4-BE49-F238E27FC236}">
              <a16:creationId xmlns:a16="http://schemas.microsoft.com/office/drawing/2014/main" xmlns="" id="{00000000-0008-0000-0100-00000B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24" name="5 CuadroTexto" hidden="1">
          <a:extLst>
            <a:ext uri="{FF2B5EF4-FFF2-40B4-BE49-F238E27FC236}">
              <a16:creationId xmlns:a16="http://schemas.microsoft.com/office/drawing/2014/main" xmlns="" id="{00000000-0008-0000-0100-00000C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25" name="5 CuadroTexto" hidden="1">
          <a:extLst>
            <a:ext uri="{FF2B5EF4-FFF2-40B4-BE49-F238E27FC236}">
              <a16:creationId xmlns:a16="http://schemas.microsoft.com/office/drawing/2014/main" xmlns="" id="{00000000-0008-0000-0100-00000D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26" name="5 CuadroTexto" hidden="1">
          <a:extLst>
            <a:ext uri="{FF2B5EF4-FFF2-40B4-BE49-F238E27FC236}">
              <a16:creationId xmlns:a16="http://schemas.microsoft.com/office/drawing/2014/main" xmlns="" id="{00000000-0008-0000-0100-00000E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27" name="5 CuadroTexto" hidden="1">
          <a:extLst>
            <a:ext uri="{FF2B5EF4-FFF2-40B4-BE49-F238E27FC236}">
              <a16:creationId xmlns:a16="http://schemas.microsoft.com/office/drawing/2014/main" xmlns="" id="{00000000-0008-0000-0100-00000F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28" name="5 CuadroTexto" hidden="1">
          <a:extLst>
            <a:ext uri="{FF2B5EF4-FFF2-40B4-BE49-F238E27FC236}">
              <a16:creationId xmlns:a16="http://schemas.microsoft.com/office/drawing/2014/main" xmlns="" id="{00000000-0008-0000-0100-000010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29" name="5 CuadroTexto" hidden="1">
          <a:extLst>
            <a:ext uri="{FF2B5EF4-FFF2-40B4-BE49-F238E27FC236}">
              <a16:creationId xmlns:a16="http://schemas.microsoft.com/office/drawing/2014/main" xmlns="" id="{00000000-0008-0000-0100-000011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30" name="5 CuadroTexto" hidden="1">
          <a:extLst>
            <a:ext uri="{FF2B5EF4-FFF2-40B4-BE49-F238E27FC236}">
              <a16:creationId xmlns:a16="http://schemas.microsoft.com/office/drawing/2014/main" xmlns="" id="{00000000-0008-0000-0100-000012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31" name="5 CuadroTexto" hidden="1">
          <a:extLst>
            <a:ext uri="{FF2B5EF4-FFF2-40B4-BE49-F238E27FC236}">
              <a16:creationId xmlns:a16="http://schemas.microsoft.com/office/drawing/2014/main" xmlns="" id="{00000000-0008-0000-0100-000013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32" name="5 CuadroTexto" hidden="1">
          <a:extLst>
            <a:ext uri="{FF2B5EF4-FFF2-40B4-BE49-F238E27FC236}">
              <a16:creationId xmlns:a16="http://schemas.microsoft.com/office/drawing/2014/main" xmlns="" id="{00000000-0008-0000-0100-000014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33" name="5 CuadroTexto" hidden="1">
          <a:extLst>
            <a:ext uri="{FF2B5EF4-FFF2-40B4-BE49-F238E27FC236}">
              <a16:creationId xmlns:a16="http://schemas.microsoft.com/office/drawing/2014/main" xmlns="" id="{00000000-0008-0000-0100-000015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34" name="5 CuadroTexto" hidden="1">
          <a:extLst>
            <a:ext uri="{FF2B5EF4-FFF2-40B4-BE49-F238E27FC236}">
              <a16:creationId xmlns:a16="http://schemas.microsoft.com/office/drawing/2014/main" xmlns="" id="{00000000-0008-0000-0100-000016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35" name="5 CuadroTexto" hidden="1">
          <a:extLst>
            <a:ext uri="{FF2B5EF4-FFF2-40B4-BE49-F238E27FC236}">
              <a16:creationId xmlns:a16="http://schemas.microsoft.com/office/drawing/2014/main" xmlns="" id="{00000000-0008-0000-0100-000017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36" name="5 CuadroTexto" hidden="1">
          <a:extLst>
            <a:ext uri="{FF2B5EF4-FFF2-40B4-BE49-F238E27FC236}">
              <a16:creationId xmlns:a16="http://schemas.microsoft.com/office/drawing/2014/main" xmlns="" id="{00000000-0008-0000-0100-000018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37" name="5 CuadroTexto" hidden="1">
          <a:extLst>
            <a:ext uri="{FF2B5EF4-FFF2-40B4-BE49-F238E27FC236}">
              <a16:creationId xmlns:a16="http://schemas.microsoft.com/office/drawing/2014/main" xmlns="" id="{00000000-0008-0000-0100-000019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38" name="5 CuadroTexto" hidden="1">
          <a:extLst>
            <a:ext uri="{FF2B5EF4-FFF2-40B4-BE49-F238E27FC236}">
              <a16:creationId xmlns:a16="http://schemas.microsoft.com/office/drawing/2014/main" xmlns="" id="{00000000-0008-0000-0100-00001A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39" name="5 CuadroTexto" hidden="1">
          <a:extLst>
            <a:ext uri="{FF2B5EF4-FFF2-40B4-BE49-F238E27FC236}">
              <a16:creationId xmlns:a16="http://schemas.microsoft.com/office/drawing/2014/main" xmlns="" id="{00000000-0008-0000-0100-00001B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40" name="5 CuadroTexto" hidden="1">
          <a:extLst>
            <a:ext uri="{FF2B5EF4-FFF2-40B4-BE49-F238E27FC236}">
              <a16:creationId xmlns:a16="http://schemas.microsoft.com/office/drawing/2014/main" xmlns="" id="{00000000-0008-0000-0100-00001C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41" name="5 CuadroTexto" hidden="1">
          <a:extLst>
            <a:ext uri="{FF2B5EF4-FFF2-40B4-BE49-F238E27FC236}">
              <a16:creationId xmlns:a16="http://schemas.microsoft.com/office/drawing/2014/main" xmlns="" id="{00000000-0008-0000-0100-00001D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42" name="5 CuadroTexto" hidden="1">
          <a:extLst>
            <a:ext uri="{FF2B5EF4-FFF2-40B4-BE49-F238E27FC236}">
              <a16:creationId xmlns:a16="http://schemas.microsoft.com/office/drawing/2014/main" xmlns="" id="{00000000-0008-0000-0100-00001E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43" name="5 CuadroTexto" hidden="1">
          <a:extLst>
            <a:ext uri="{FF2B5EF4-FFF2-40B4-BE49-F238E27FC236}">
              <a16:creationId xmlns:a16="http://schemas.microsoft.com/office/drawing/2014/main" xmlns="" id="{00000000-0008-0000-0100-00001F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44" name="5 CuadroTexto" hidden="1">
          <a:extLst>
            <a:ext uri="{FF2B5EF4-FFF2-40B4-BE49-F238E27FC236}">
              <a16:creationId xmlns:a16="http://schemas.microsoft.com/office/drawing/2014/main" xmlns="" id="{00000000-0008-0000-0100-000020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45" name="5 CuadroTexto" hidden="1">
          <a:extLst>
            <a:ext uri="{FF2B5EF4-FFF2-40B4-BE49-F238E27FC236}">
              <a16:creationId xmlns:a16="http://schemas.microsoft.com/office/drawing/2014/main" xmlns="" id="{00000000-0008-0000-0100-000021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46" name="5 CuadroTexto" hidden="1">
          <a:extLst>
            <a:ext uri="{FF2B5EF4-FFF2-40B4-BE49-F238E27FC236}">
              <a16:creationId xmlns:a16="http://schemas.microsoft.com/office/drawing/2014/main" xmlns="" id="{00000000-0008-0000-0100-000022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47" name="2 CuadroTexto" hidden="1">
          <a:extLst>
            <a:ext uri="{FF2B5EF4-FFF2-40B4-BE49-F238E27FC236}">
              <a16:creationId xmlns:a16="http://schemas.microsoft.com/office/drawing/2014/main" xmlns="" id="{00000000-0008-0000-0100-000023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48" name="5 CuadroTexto" hidden="1">
          <a:extLst>
            <a:ext uri="{FF2B5EF4-FFF2-40B4-BE49-F238E27FC236}">
              <a16:creationId xmlns:a16="http://schemas.microsoft.com/office/drawing/2014/main" xmlns="" id="{00000000-0008-0000-0100-000024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49" name="5 CuadroTexto" hidden="1">
          <a:extLst>
            <a:ext uri="{FF2B5EF4-FFF2-40B4-BE49-F238E27FC236}">
              <a16:creationId xmlns:a16="http://schemas.microsoft.com/office/drawing/2014/main" xmlns="" id="{00000000-0008-0000-0100-000025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50" name="5 CuadroTexto" hidden="1">
          <a:extLst>
            <a:ext uri="{FF2B5EF4-FFF2-40B4-BE49-F238E27FC236}">
              <a16:creationId xmlns:a16="http://schemas.microsoft.com/office/drawing/2014/main" xmlns="" id="{00000000-0008-0000-0100-000026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51" name="5 CuadroTexto" hidden="1">
          <a:extLst>
            <a:ext uri="{FF2B5EF4-FFF2-40B4-BE49-F238E27FC236}">
              <a16:creationId xmlns:a16="http://schemas.microsoft.com/office/drawing/2014/main" xmlns="" id="{00000000-0008-0000-0100-000027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52" name="5 CuadroTexto" hidden="1">
          <a:extLst>
            <a:ext uri="{FF2B5EF4-FFF2-40B4-BE49-F238E27FC236}">
              <a16:creationId xmlns:a16="http://schemas.microsoft.com/office/drawing/2014/main" xmlns="" id="{00000000-0008-0000-0100-000028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53" name="5 CuadroTexto" hidden="1">
          <a:extLst>
            <a:ext uri="{FF2B5EF4-FFF2-40B4-BE49-F238E27FC236}">
              <a16:creationId xmlns:a16="http://schemas.microsoft.com/office/drawing/2014/main" xmlns="" id="{00000000-0008-0000-0100-000029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54" name="5 CuadroTexto" hidden="1">
          <a:extLst>
            <a:ext uri="{FF2B5EF4-FFF2-40B4-BE49-F238E27FC236}">
              <a16:creationId xmlns:a16="http://schemas.microsoft.com/office/drawing/2014/main" xmlns="" id="{00000000-0008-0000-0100-00002A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55" name="5 CuadroTexto" hidden="1">
          <a:extLst>
            <a:ext uri="{FF2B5EF4-FFF2-40B4-BE49-F238E27FC236}">
              <a16:creationId xmlns:a16="http://schemas.microsoft.com/office/drawing/2014/main" xmlns="" id="{00000000-0008-0000-0100-00002B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56" name="5 CuadroTexto" hidden="1">
          <a:extLst>
            <a:ext uri="{FF2B5EF4-FFF2-40B4-BE49-F238E27FC236}">
              <a16:creationId xmlns:a16="http://schemas.microsoft.com/office/drawing/2014/main" xmlns="" id="{00000000-0008-0000-0100-00002C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57" name="5 CuadroTexto" hidden="1">
          <a:extLst>
            <a:ext uri="{FF2B5EF4-FFF2-40B4-BE49-F238E27FC236}">
              <a16:creationId xmlns:a16="http://schemas.microsoft.com/office/drawing/2014/main" xmlns="" id="{00000000-0008-0000-0100-00002D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58" name="5 CuadroTexto" hidden="1">
          <a:extLst>
            <a:ext uri="{FF2B5EF4-FFF2-40B4-BE49-F238E27FC236}">
              <a16:creationId xmlns:a16="http://schemas.microsoft.com/office/drawing/2014/main" xmlns="" id="{00000000-0008-0000-0100-00002E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59" name="5 CuadroTexto" hidden="1">
          <a:extLst>
            <a:ext uri="{FF2B5EF4-FFF2-40B4-BE49-F238E27FC236}">
              <a16:creationId xmlns:a16="http://schemas.microsoft.com/office/drawing/2014/main" xmlns="" id="{00000000-0008-0000-0100-00002F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60" name="5 CuadroTexto" hidden="1">
          <a:extLst>
            <a:ext uri="{FF2B5EF4-FFF2-40B4-BE49-F238E27FC236}">
              <a16:creationId xmlns:a16="http://schemas.microsoft.com/office/drawing/2014/main" xmlns="" id="{00000000-0008-0000-0100-000030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61" name="5 CuadroTexto" hidden="1">
          <a:extLst>
            <a:ext uri="{FF2B5EF4-FFF2-40B4-BE49-F238E27FC236}">
              <a16:creationId xmlns:a16="http://schemas.microsoft.com/office/drawing/2014/main" xmlns="" id="{00000000-0008-0000-0100-000031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62" name="5 CuadroTexto" hidden="1">
          <a:extLst>
            <a:ext uri="{FF2B5EF4-FFF2-40B4-BE49-F238E27FC236}">
              <a16:creationId xmlns:a16="http://schemas.microsoft.com/office/drawing/2014/main" xmlns="" id="{00000000-0008-0000-0100-000032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63" name="5 CuadroTexto" hidden="1">
          <a:extLst>
            <a:ext uri="{FF2B5EF4-FFF2-40B4-BE49-F238E27FC236}">
              <a16:creationId xmlns:a16="http://schemas.microsoft.com/office/drawing/2014/main" xmlns="" id="{00000000-0008-0000-0100-000033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64" name="5 CuadroTexto" hidden="1">
          <a:extLst>
            <a:ext uri="{FF2B5EF4-FFF2-40B4-BE49-F238E27FC236}">
              <a16:creationId xmlns:a16="http://schemas.microsoft.com/office/drawing/2014/main" xmlns="" id="{00000000-0008-0000-0100-000034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65" name="5 CuadroTexto" hidden="1">
          <a:extLst>
            <a:ext uri="{FF2B5EF4-FFF2-40B4-BE49-F238E27FC236}">
              <a16:creationId xmlns:a16="http://schemas.microsoft.com/office/drawing/2014/main" xmlns="" id="{00000000-0008-0000-0100-000035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66" name="103 CuadroTexto" hidden="1">
          <a:extLst>
            <a:ext uri="{FF2B5EF4-FFF2-40B4-BE49-F238E27FC236}">
              <a16:creationId xmlns:a16="http://schemas.microsoft.com/office/drawing/2014/main" xmlns="" id="{00000000-0008-0000-0100-000036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67" name="2 CuadroTexto" hidden="1">
          <a:extLst>
            <a:ext uri="{FF2B5EF4-FFF2-40B4-BE49-F238E27FC236}">
              <a16:creationId xmlns:a16="http://schemas.microsoft.com/office/drawing/2014/main" xmlns="" id="{00000000-0008-0000-0100-000037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68" name="106 CuadroTexto" hidden="1">
          <a:extLst>
            <a:ext uri="{FF2B5EF4-FFF2-40B4-BE49-F238E27FC236}">
              <a16:creationId xmlns:a16="http://schemas.microsoft.com/office/drawing/2014/main" xmlns="" id="{00000000-0008-0000-0100-000038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69" name="2 CuadroTexto" hidden="1">
          <a:extLst>
            <a:ext uri="{FF2B5EF4-FFF2-40B4-BE49-F238E27FC236}">
              <a16:creationId xmlns:a16="http://schemas.microsoft.com/office/drawing/2014/main" xmlns="" id="{00000000-0008-0000-0100-000039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70" name="5 CuadroTexto" hidden="1">
          <a:extLst>
            <a:ext uri="{FF2B5EF4-FFF2-40B4-BE49-F238E27FC236}">
              <a16:creationId xmlns:a16="http://schemas.microsoft.com/office/drawing/2014/main" xmlns="" id="{00000000-0008-0000-0100-00003A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71" name="5 CuadroTexto" hidden="1">
          <a:extLst>
            <a:ext uri="{FF2B5EF4-FFF2-40B4-BE49-F238E27FC236}">
              <a16:creationId xmlns:a16="http://schemas.microsoft.com/office/drawing/2014/main" xmlns="" id="{00000000-0008-0000-0100-00003B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72" name="5 CuadroTexto" hidden="1">
          <a:extLst>
            <a:ext uri="{FF2B5EF4-FFF2-40B4-BE49-F238E27FC236}">
              <a16:creationId xmlns:a16="http://schemas.microsoft.com/office/drawing/2014/main" xmlns="" id="{00000000-0008-0000-0100-00003C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73" name="5 CuadroTexto" hidden="1">
          <a:extLst>
            <a:ext uri="{FF2B5EF4-FFF2-40B4-BE49-F238E27FC236}">
              <a16:creationId xmlns:a16="http://schemas.microsoft.com/office/drawing/2014/main" xmlns="" id="{00000000-0008-0000-0100-00003D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74" name="5 CuadroTexto" hidden="1">
          <a:extLst>
            <a:ext uri="{FF2B5EF4-FFF2-40B4-BE49-F238E27FC236}">
              <a16:creationId xmlns:a16="http://schemas.microsoft.com/office/drawing/2014/main" xmlns="" id="{00000000-0008-0000-0100-00003E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75" name="5 CuadroTexto" hidden="1">
          <a:extLst>
            <a:ext uri="{FF2B5EF4-FFF2-40B4-BE49-F238E27FC236}">
              <a16:creationId xmlns:a16="http://schemas.microsoft.com/office/drawing/2014/main" xmlns="" id="{00000000-0008-0000-0100-00003F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76" name="5 CuadroTexto" hidden="1">
          <a:extLst>
            <a:ext uri="{FF2B5EF4-FFF2-40B4-BE49-F238E27FC236}">
              <a16:creationId xmlns:a16="http://schemas.microsoft.com/office/drawing/2014/main" xmlns="" id="{00000000-0008-0000-0100-000040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77" name="5 CuadroTexto" hidden="1">
          <a:extLst>
            <a:ext uri="{FF2B5EF4-FFF2-40B4-BE49-F238E27FC236}">
              <a16:creationId xmlns:a16="http://schemas.microsoft.com/office/drawing/2014/main" xmlns="" id="{00000000-0008-0000-0100-000041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78" name="5 CuadroTexto" hidden="1">
          <a:extLst>
            <a:ext uri="{FF2B5EF4-FFF2-40B4-BE49-F238E27FC236}">
              <a16:creationId xmlns:a16="http://schemas.microsoft.com/office/drawing/2014/main" xmlns="" id="{00000000-0008-0000-0100-000042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79" name="5 CuadroTexto" hidden="1">
          <a:extLst>
            <a:ext uri="{FF2B5EF4-FFF2-40B4-BE49-F238E27FC236}">
              <a16:creationId xmlns:a16="http://schemas.microsoft.com/office/drawing/2014/main" xmlns="" id="{00000000-0008-0000-0100-000043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80" name="5 CuadroTexto" hidden="1">
          <a:extLst>
            <a:ext uri="{FF2B5EF4-FFF2-40B4-BE49-F238E27FC236}">
              <a16:creationId xmlns:a16="http://schemas.microsoft.com/office/drawing/2014/main" xmlns="" id="{00000000-0008-0000-0100-000044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81" name="5 CuadroTexto" hidden="1">
          <a:extLst>
            <a:ext uri="{FF2B5EF4-FFF2-40B4-BE49-F238E27FC236}">
              <a16:creationId xmlns:a16="http://schemas.microsoft.com/office/drawing/2014/main" xmlns="" id="{00000000-0008-0000-0100-000045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82" name="5 CuadroTexto" hidden="1">
          <a:extLst>
            <a:ext uri="{FF2B5EF4-FFF2-40B4-BE49-F238E27FC236}">
              <a16:creationId xmlns:a16="http://schemas.microsoft.com/office/drawing/2014/main" xmlns="" id="{00000000-0008-0000-0100-000046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83" name="5 CuadroTexto" hidden="1">
          <a:extLst>
            <a:ext uri="{FF2B5EF4-FFF2-40B4-BE49-F238E27FC236}">
              <a16:creationId xmlns:a16="http://schemas.microsoft.com/office/drawing/2014/main" xmlns="" id="{00000000-0008-0000-0100-000047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84" name="5 CuadroTexto" hidden="1">
          <a:extLst>
            <a:ext uri="{FF2B5EF4-FFF2-40B4-BE49-F238E27FC236}">
              <a16:creationId xmlns:a16="http://schemas.microsoft.com/office/drawing/2014/main" xmlns="" id="{00000000-0008-0000-0100-000048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840</xdr:row>
      <xdr:rowOff>0</xdr:rowOff>
    </xdr:from>
    <xdr:ext cx="184731" cy="264560"/>
    <xdr:sp macro="" textlink="">
      <xdr:nvSpPr>
        <xdr:cNvPr id="585" name="5 CuadroTexto" hidden="1">
          <a:extLst>
            <a:ext uri="{FF2B5EF4-FFF2-40B4-BE49-F238E27FC236}">
              <a16:creationId xmlns:a16="http://schemas.microsoft.com/office/drawing/2014/main" xmlns="" id="{00000000-0008-0000-0100-000049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586" name="1 CuadroTexto" hidden="1">
          <a:extLst>
            <a:ext uri="{FF2B5EF4-FFF2-40B4-BE49-F238E27FC236}">
              <a16:creationId xmlns:a16="http://schemas.microsoft.com/office/drawing/2014/main" xmlns="" id="{00000000-0008-0000-0100-000002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587" name="3 CuadroTexto" hidden="1">
          <a:extLst>
            <a:ext uri="{FF2B5EF4-FFF2-40B4-BE49-F238E27FC236}">
              <a16:creationId xmlns:a16="http://schemas.microsoft.com/office/drawing/2014/main" xmlns="" id="{00000000-0008-0000-0100-000003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588" name="5 CuadroTexto" hidden="1">
          <a:extLst>
            <a:ext uri="{FF2B5EF4-FFF2-40B4-BE49-F238E27FC236}">
              <a16:creationId xmlns:a16="http://schemas.microsoft.com/office/drawing/2014/main" xmlns="" id="{00000000-0008-0000-0100-000004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589" name="5 CuadroTexto" hidden="1">
          <a:extLst>
            <a:ext uri="{FF2B5EF4-FFF2-40B4-BE49-F238E27FC236}">
              <a16:creationId xmlns:a16="http://schemas.microsoft.com/office/drawing/2014/main" xmlns="" id="{00000000-0008-0000-0100-000005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590" name="5 CuadroTexto" hidden="1">
          <a:extLst>
            <a:ext uri="{FF2B5EF4-FFF2-40B4-BE49-F238E27FC236}">
              <a16:creationId xmlns:a16="http://schemas.microsoft.com/office/drawing/2014/main" xmlns="" id="{00000000-0008-0000-0100-000006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591" name="5 CuadroTexto" hidden="1">
          <a:extLst>
            <a:ext uri="{FF2B5EF4-FFF2-40B4-BE49-F238E27FC236}">
              <a16:creationId xmlns:a16="http://schemas.microsoft.com/office/drawing/2014/main" xmlns="" id="{00000000-0008-0000-0100-000007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592" name="5 CuadroTexto" hidden="1">
          <a:extLst>
            <a:ext uri="{FF2B5EF4-FFF2-40B4-BE49-F238E27FC236}">
              <a16:creationId xmlns:a16="http://schemas.microsoft.com/office/drawing/2014/main" xmlns="" id="{00000000-0008-0000-0100-000008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593" name="5 CuadroTexto" hidden="1">
          <a:extLst>
            <a:ext uri="{FF2B5EF4-FFF2-40B4-BE49-F238E27FC236}">
              <a16:creationId xmlns:a16="http://schemas.microsoft.com/office/drawing/2014/main" xmlns="" id="{00000000-0008-0000-0100-000009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594" name="5 CuadroTexto" hidden="1">
          <a:extLst>
            <a:ext uri="{FF2B5EF4-FFF2-40B4-BE49-F238E27FC236}">
              <a16:creationId xmlns:a16="http://schemas.microsoft.com/office/drawing/2014/main" xmlns="" id="{00000000-0008-0000-0100-00000A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595" name="5 CuadroTexto" hidden="1">
          <a:extLst>
            <a:ext uri="{FF2B5EF4-FFF2-40B4-BE49-F238E27FC236}">
              <a16:creationId xmlns:a16="http://schemas.microsoft.com/office/drawing/2014/main" xmlns="" id="{00000000-0008-0000-0100-00000B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596" name="5 CuadroTexto" hidden="1">
          <a:extLst>
            <a:ext uri="{FF2B5EF4-FFF2-40B4-BE49-F238E27FC236}">
              <a16:creationId xmlns:a16="http://schemas.microsoft.com/office/drawing/2014/main" xmlns="" id="{00000000-0008-0000-0100-00000C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597" name="5 CuadroTexto" hidden="1">
          <a:extLst>
            <a:ext uri="{FF2B5EF4-FFF2-40B4-BE49-F238E27FC236}">
              <a16:creationId xmlns:a16="http://schemas.microsoft.com/office/drawing/2014/main" xmlns="" id="{00000000-0008-0000-0100-00000D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598" name="5 CuadroTexto" hidden="1">
          <a:extLst>
            <a:ext uri="{FF2B5EF4-FFF2-40B4-BE49-F238E27FC236}">
              <a16:creationId xmlns:a16="http://schemas.microsoft.com/office/drawing/2014/main" xmlns="" id="{00000000-0008-0000-0100-00000E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599" name="5 CuadroTexto" hidden="1">
          <a:extLst>
            <a:ext uri="{FF2B5EF4-FFF2-40B4-BE49-F238E27FC236}">
              <a16:creationId xmlns:a16="http://schemas.microsoft.com/office/drawing/2014/main" xmlns="" id="{00000000-0008-0000-0100-00000F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00" name="5 CuadroTexto" hidden="1">
          <a:extLst>
            <a:ext uri="{FF2B5EF4-FFF2-40B4-BE49-F238E27FC236}">
              <a16:creationId xmlns:a16="http://schemas.microsoft.com/office/drawing/2014/main" xmlns="" id="{00000000-0008-0000-0100-000010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01" name="5 CuadroTexto" hidden="1">
          <a:extLst>
            <a:ext uri="{FF2B5EF4-FFF2-40B4-BE49-F238E27FC236}">
              <a16:creationId xmlns:a16="http://schemas.microsoft.com/office/drawing/2014/main" xmlns="" id="{00000000-0008-0000-0100-000011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02" name="5 CuadroTexto" hidden="1">
          <a:extLst>
            <a:ext uri="{FF2B5EF4-FFF2-40B4-BE49-F238E27FC236}">
              <a16:creationId xmlns:a16="http://schemas.microsoft.com/office/drawing/2014/main" xmlns="" id="{00000000-0008-0000-0100-000012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03" name="5 CuadroTexto" hidden="1">
          <a:extLst>
            <a:ext uri="{FF2B5EF4-FFF2-40B4-BE49-F238E27FC236}">
              <a16:creationId xmlns:a16="http://schemas.microsoft.com/office/drawing/2014/main" xmlns="" id="{00000000-0008-0000-0100-000013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04" name="5 CuadroTexto" hidden="1">
          <a:extLst>
            <a:ext uri="{FF2B5EF4-FFF2-40B4-BE49-F238E27FC236}">
              <a16:creationId xmlns:a16="http://schemas.microsoft.com/office/drawing/2014/main" xmlns="" id="{00000000-0008-0000-0100-000014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05" name="5 CuadroTexto" hidden="1">
          <a:extLst>
            <a:ext uri="{FF2B5EF4-FFF2-40B4-BE49-F238E27FC236}">
              <a16:creationId xmlns:a16="http://schemas.microsoft.com/office/drawing/2014/main" xmlns="" id="{00000000-0008-0000-0100-000015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06" name="5 CuadroTexto" hidden="1">
          <a:extLst>
            <a:ext uri="{FF2B5EF4-FFF2-40B4-BE49-F238E27FC236}">
              <a16:creationId xmlns:a16="http://schemas.microsoft.com/office/drawing/2014/main" xmlns="" id="{00000000-0008-0000-0100-000016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07" name="5 CuadroTexto" hidden="1">
          <a:extLst>
            <a:ext uri="{FF2B5EF4-FFF2-40B4-BE49-F238E27FC236}">
              <a16:creationId xmlns:a16="http://schemas.microsoft.com/office/drawing/2014/main" xmlns="" id="{00000000-0008-0000-0100-000017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08" name="5 CuadroTexto" hidden="1">
          <a:extLst>
            <a:ext uri="{FF2B5EF4-FFF2-40B4-BE49-F238E27FC236}">
              <a16:creationId xmlns:a16="http://schemas.microsoft.com/office/drawing/2014/main" xmlns="" id="{00000000-0008-0000-0100-000018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09" name="5 CuadroTexto" hidden="1">
          <a:extLst>
            <a:ext uri="{FF2B5EF4-FFF2-40B4-BE49-F238E27FC236}">
              <a16:creationId xmlns:a16="http://schemas.microsoft.com/office/drawing/2014/main" xmlns="" id="{00000000-0008-0000-0100-000019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10" name="5 CuadroTexto" hidden="1">
          <a:extLst>
            <a:ext uri="{FF2B5EF4-FFF2-40B4-BE49-F238E27FC236}">
              <a16:creationId xmlns:a16="http://schemas.microsoft.com/office/drawing/2014/main" xmlns="" id="{00000000-0008-0000-0100-00001A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11" name="5 CuadroTexto" hidden="1">
          <a:extLst>
            <a:ext uri="{FF2B5EF4-FFF2-40B4-BE49-F238E27FC236}">
              <a16:creationId xmlns:a16="http://schemas.microsoft.com/office/drawing/2014/main" xmlns="" id="{00000000-0008-0000-0100-00001B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12" name="5 CuadroTexto" hidden="1">
          <a:extLst>
            <a:ext uri="{FF2B5EF4-FFF2-40B4-BE49-F238E27FC236}">
              <a16:creationId xmlns:a16="http://schemas.microsoft.com/office/drawing/2014/main" xmlns="" id="{00000000-0008-0000-0100-00001C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13" name="5 CuadroTexto" hidden="1">
          <a:extLst>
            <a:ext uri="{FF2B5EF4-FFF2-40B4-BE49-F238E27FC236}">
              <a16:creationId xmlns:a16="http://schemas.microsoft.com/office/drawing/2014/main" xmlns="" id="{00000000-0008-0000-0100-00001D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14" name="5 CuadroTexto" hidden="1">
          <a:extLst>
            <a:ext uri="{FF2B5EF4-FFF2-40B4-BE49-F238E27FC236}">
              <a16:creationId xmlns:a16="http://schemas.microsoft.com/office/drawing/2014/main" xmlns="" id="{00000000-0008-0000-0100-00001E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15" name="5 CuadroTexto" hidden="1">
          <a:extLst>
            <a:ext uri="{FF2B5EF4-FFF2-40B4-BE49-F238E27FC236}">
              <a16:creationId xmlns:a16="http://schemas.microsoft.com/office/drawing/2014/main" xmlns="" id="{00000000-0008-0000-0100-00001F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16" name="5 CuadroTexto" hidden="1">
          <a:extLst>
            <a:ext uri="{FF2B5EF4-FFF2-40B4-BE49-F238E27FC236}">
              <a16:creationId xmlns:a16="http://schemas.microsoft.com/office/drawing/2014/main" xmlns="" id="{00000000-0008-0000-0100-000020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17" name="5 CuadroTexto" hidden="1">
          <a:extLst>
            <a:ext uri="{FF2B5EF4-FFF2-40B4-BE49-F238E27FC236}">
              <a16:creationId xmlns:a16="http://schemas.microsoft.com/office/drawing/2014/main" xmlns="" id="{00000000-0008-0000-0100-000021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18" name="5 CuadroTexto" hidden="1">
          <a:extLst>
            <a:ext uri="{FF2B5EF4-FFF2-40B4-BE49-F238E27FC236}">
              <a16:creationId xmlns:a16="http://schemas.microsoft.com/office/drawing/2014/main" xmlns="" id="{00000000-0008-0000-0100-000022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19" name="5 CuadroTexto" hidden="1">
          <a:extLst>
            <a:ext uri="{FF2B5EF4-FFF2-40B4-BE49-F238E27FC236}">
              <a16:creationId xmlns:a16="http://schemas.microsoft.com/office/drawing/2014/main" xmlns="" id="{00000000-0008-0000-0100-000023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20" name="2 CuadroTexto" hidden="1">
          <a:extLst>
            <a:ext uri="{FF2B5EF4-FFF2-40B4-BE49-F238E27FC236}">
              <a16:creationId xmlns:a16="http://schemas.microsoft.com/office/drawing/2014/main" xmlns="" id="{00000000-0008-0000-0100-000024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21" name="5 CuadroTexto" hidden="1">
          <a:extLst>
            <a:ext uri="{FF2B5EF4-FFF2-40B4-BE49-F238E27FC236}">
              <a16:creationId xmlns:a16="http://schemas.microsoft.com/office/drawing/2014/main" xmlns="" id="{00000000-0008-0000-0100-000025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22" name="5 CuadroTexto" hidden="1">
          <a:extLst>
            <a:ext uri="{FF2B5EF4-FFF2-40B4-BE49-F238E27FC236}">
              <a16:creationId xmlns:a16="http://schemas.microsoft.com/office/drawing/2014/main" xmlns="" id="{00000000-0008-0000-0100-000026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23" name="5 CuadroTexto" hidden="1">
          <a:extLst>
            <a:ext uri="{FF2B5EF4-FFF2-40B4-BE49-F238E27FC236}">
              <a16:creationId xmlns:a16="http://schemas.microsoft.com/office/drawing/2014/main" xmlns="" id="{00000000-0008-0000-0100-000027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24" name="5 CuadroTexto" hidden="1">
          <a:extLst>
            <a:ext uri="{FF2B5EF4-FFF2-40B4-BE49-F238E27FC236}">
              <a16:creationId xmlns:a16="http://schemas.microsoft.com/office/drawing/2014/main" xmlns="" id="{00000000-0008-0000-0100-000028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25" name="5 CuadroTexto" hidden="1">
          <a:extLst>
            <a:ext uri="{FF2B5EF4-FFF2-40B4-BE49-F238E27FC236}">
              <a16:creationId xmlns:a16="http://schemas.microsoft.com/office/drawing/2014/main" xmlns="" id="{00000000-0008-0000-0100-000029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26" name="5 CuadroTexto" hidden="1">
          <a:extLst>
            <a:ext uri="{FF2B5EF4-FFF2-40B4-BE49-F238E27FC236}">
              <a16:creationId xmlns:a16="http://schemas.microsoft.com/office/drawing/2014/main" xmlns="" id="{00000000-0008-0000-0100-00002A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27" name="5 CuadroTexto" hidden="1">
          <a:extLst>
            <a:ext uri="{FF2B5EF4-FFF2-40B4-BE49-F238E27FC236}">
              <a16:creationId xmlns:a16="http://schemas.microsoft.com/office/drawing/2014/main" xmlns="" id="{00000000-0008-0000-0100-00002B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28" name="5 CuadroTexto" hidden="1">
          <a:extLst>
            <a:ext uri="{FF2B5EF4-FFF2-40B4-BE49-F238E27FC236}">
              <a16:creationId xmlns:a16="http://schemas.microsoft.com/office/drawing/2014/main" xmlns="" id="{00000000-0008-0000-0100-00002C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29" name="5 CuadroTexto" hidden="1">
          <a:extLst>
            <a:ext uri="{FF2B5EF4-FFF2-40B4-BE49-F238E27FC236}">
              <a16:creationId xmlns:a16="http://schemas.microsoft.com/office/drawing/2014/main" xmlns="" id="{00000000-0008-0000-0100-00002D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30" name="5 CuadroTexto" hidden="1">
          <a:extLst>
            <a:ext uri="{FF2B5EF4-FFF2-40B4-BE49-F238E27FC236}">
              <a16:creationId xmlns:a16="http://schemas.microsoft.com/office/drawing/2014/main" xmlns="" id="{00000000-0008-0000-0100-00002E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31" name="5 CuadroTexto" hidden="1">
          <a:extLst>
            <a:ext uri="{FF2B5EF4-FFF2-40B4-BE49-F238E27FC236}">
              <a16:creationId xmlns:a16="http://schemas.microsoft.com/office/drawing/2014/main" xmlns="" id="{00000000-0008-0000-0100-00002F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32" name="5 CuadroTexto" hidden="1">
          <a:extLst>
            <a:ext uri="{FF2B5EF4-FFF2-40B4-BE49-F238E27FC236}">
              <a16:creationId xmlns:a16="http://schemas.microsoft.com/office/drawing/2014/main" xmlns="" id="{00000000-0008-0000-0100-000030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33" name="5 CuadroTexto" hidden="1">
          <a:extLst>
            <a:ext uri="{FF2B5EF4-FFF2-40B4-BE49-F238E27FC236}">
              <a16:creationId xmlns:a16="http://schemas.microsoft.com/office/drawing/2014/main" xmlns="" id="{00000000-0008-0000-0100-000031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34" name="5 CuadroTexto" hidden="1">
          <a:extLst>
            <a:ext uri="{FF2B5EF4-FFF2-40B4-BE49-F238E27FC236}">
              <a16:creationId xmlns:a16="http://schemas.microsoft.com/office/drawing/2014/main" xmlns="" id="{00000000-0008-0000-0100-000032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35" name="5 CuadroTexto" hidden="1">
          <a:extLst>
            <a:ext uri="{FF2B5EF4-FFF2-40B4-BE49-F238E27FC236}">
              <a16:creationId xmlns:a16="http://schemas.microsoft.com/office/drawing/2014/main" xmlns="" id="{00000000-0008-0000-0100-000033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36" name="5 CuadroTexto" hidden="1">
          <a:extLst>
            <a:ext uri="{FF2B5EF4-FFF2-40B4-BE49-F238E27FC236}">
              <a16:creationId xmlns:a16="http://schemas.microsoft.com/office/drawing/2014/main" xmlns="" id="{00000000-0008-0000-0100-000034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37" name="5 CuadroTexto" hidden="1">
          <a:extLst>
            <a:ext uri="{FF2B5EF4-FFF2-40B4-BE49-F238E27FC236}">
              <a16:creationId xmlns:a16="http://schemas.microsoft.com/office/drawing/2014/main" xmlns="" id="{00000000-0008-0000-0100-000035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38" name="5 CuadroTexto" hidden="1">
          <a:extLst>
            <a:ext uri="{FF2B5EF4-FFF2-40B4-BE49-F238E27FC236}">
              <a16:creationId xmlns:a16="http://schemas.microsoft.com/office/drawing/2014/main" xmlns="" id="{00000000-0008-0000-0100-000036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39" name="103 CuadroTexto" hidden="1">
          <a:extLst>
            <a:ext uri="{FF2B5EF4-FFF2-40B4-BE49-F238E27FC236}">
              <a16:creationId xmlns:a16="http://schemas.microsoft.com/office/drawing/2014/main" xmlns="" id="{00000000-0008-0000-0100-000037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40" name="2 CuadroTexto" hidden="1">
          <a:extLst>
            <a:ext uri="{FF2B5EF4-FFF2-40B4-BE49-F238E27FC236}">
              <a16:creationId xmlns:a16="http://schemas.microsoft.com/office/drawing/2014/main" xmlns="" id="{00000000-0008-0000-0100-000038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41" name="106 CuadroTexto" hidden="1">
          <a:extLst>
            <a:ext uri="{FF2B5EF4-FFF2-40B4-BE49-F238E27FC236}">
              <a16:creationId xmlns:a16="http://schemas.microsoft.com/office/drawing/2014/main" xmlns="" id="{00000000-0008-0000-0100-000039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42" name="2 CuadroTexto" hidden="1">
          <a:extLst>
            <a:ext uri="{FF2B5EF4-FFF2-40B4-BE49-F238E27FC236}">
              <a16:creationId xmlns:a16="http://schemas.microsoft.com/office/drawing/2014/main" xmlns="" id="{00000000-0008-0000-0100-00003A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43" name="5 CuadroTexto" hidden="1">
          <a:extLst>
            <a:ext uri="{FF2B5EF4-FFF2-40B4-BE49-F238E27FC236}">
              <a16:creationId xmlns:a16="http://schemas.microsoft.com/office/drawing/2014/main" xmlns="" id="{00000000-0008-0000-0100-00003B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44" name="5 CuadroTexto" hidden="1">
          <a:extLst>
            <a:ext uri="{FF2B5EF4-FFF2-40B4-BE49-F238E27FC236}">
              <a16:creationId xmlns:a16="http://schemas.microsoft.com/office/drawing/2014/main" xmlns="" id="{00000000-0008-0000-0100-00003C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45" name="5 CuadroTexto" hidden="1">
          <a:extLst>
            <a:ext uri="{FF2B5EF4-FFF2-40B4-BE49-F238E27FC236}">
              <a16:creationId xmlns:a16="http://schemas.microsoft.com/office/drawing/2014/main" xmlns="" id="{00000000-0008-0000-0100-00003D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46" name="5 CuadroTexto" hidden="1">
          <a:extLst>
            <a:ext uri="{FF2B5EF4-FFF2-40B4-BE49-F238E27FC236}">
              <a16:creationId xmlns:a16="http://schemas.microsoft.com/office/drawing/2014/main" xmlns="" id="{00000000-0008-0000-0100-00003E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47" name="5 CuadroTexto" hidden="1">
          <a:extLst>
            <a:ext uri="{FF2B5EF4-FFF2-40B4-BE49-F238E27FC236}">
              <a16:creationId xmlns:a16="http://schemas.microsoft.com/office/drawing/2014/main" xmlns="" id="{00000000-0008-0000-0100-00003F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48" name="5 CuadroTexto" hidden="1">
          <a:extLst>
            <a:ext uri="{FF2B5EF4-FFF2-40B4-BE49-F238E27FC236}">
              <a16:creationId xmlns:a16="http://schemas.microsoft.com/office/drawing/2014/main" xmlns="" id="{00000000-0008-0000-0100-000040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49" name="5 CuadroTexto" hidden="1">
          <a:extLst>
            <a:ext uri="{FF2B5EF4-FFF2-40B4-BE49-F238E27FC236}">
              <a16:creationId xmlns:a16="http://schemas.microsoft.com/office/drawing/2014/main" xmlns="" id="{00000000-0008-0000-0100-000041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50" name="5 CuadroTexto" hidden="1">
          <a:extLst>
            <a:ext uri="{FF2B5EF4-FFF2-40B4-BE49-F238E27FC236}">
              <a16:creationId xmlns:a16="http://schemas.microsoft.com/office/drawing/2014/main" xmlns="" id="{00000000-0008-0000-0100-000042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51" name="5 CuadroTexto" hidden="1">
          <a:extLst>
            <a:ext uri="{FF2B5EF4-FFF2-40B4-BE49-F238E27FC236}">
              <a16:creationId xmlns:a16="http://schemas.microsoft.com/office/drawing/2014/main" xmlns="" id="{00000000-0008-0000-0100-000043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52" name="5 CuadroTexto" hidden="1">
          <a:extLst>
            <a:ext uri="{FF2B5EF4-FFF2-40B4-BE49-F238E27FC236}">
              <a16:creationId xmlns:a16="http://schemas.microsoft.com/office/drawing/2014/main" xmlns="" id="{00000000-0008-0000-0100-000044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53" name="5 CuadroTexto" hidden="1">
          <a:extLst>
            <a:ext uri="{FF2B5EF4-FFF2-40B4-BE49-F238E27FC236}">
              <a16:creationId xmlns:a16="http://schemas.microsoft.com/office/drawing/2014/main" xmlns="" id="{00000000-0008-0000-0100-000045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54" name="5 CuadroTexto" hidden="1">
          <a:extLst>
            <a:ext uri="{FF2B5EF4-FFF2-40B4-BE49-F238E27FC236}">
              <a16:creationId xmlns:a16="http://schemas.microsoft.com/office/drawing/2014/main" xmlns="" id="{00000000-0008-0000-0100-000046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55" name="5 CuadroTexto" hidden="1">
          <a:extLst>
            <a:ext uri="{FF2B5EF4-FFF2-40B4-BE49-F238E27FC236}">
              <a16:creationId xmlns:a16="http://schemas.microsoft.com/office/drawing/2014/main" xmlns="" id="{00000000-0008-0000-0100-000047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56" name="5 CuadroTexto" hidden="1">
          <a:extLst>
            <a:ext uri="{FF2B5EF4-FFF2-40B4-BE49-F238E27FC236}">
              <a16:creationId xmlns:a16="http://schemas.microsoft.com/office/drawing/2014/main" xmlns="" id="{00000000-0008-0000-0100-000048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57" name="5 CuadroTexto" hidden="1">
          <a:extLst>
            <a:ext uri="{FF2B5EF4-FFF2-40B4-BE49-F238E27FC236}">
              <a16:creationId xmlns:a16="http://schemas.microsoft.com/office/drawing/2014/main" xmlns="" id="{00000000-0008-0000-0100-000049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658" name="5 CuadroTexto" hidden="1">
          <a:extLst>
            <a:ext uri="{FF2B5EF4-FFF2-40B4-BE49-F238E27FC236}">
              <a16:creationId xmlns:a16="http://schemas.microsoft.com/office/drawing/2014/main" xmlns="" id="{00000000-0008-0000-0100-00004A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59" name="1 CuadroTexto" hidden="1">
          <a:extLst>
            <a:ext uri="{FF2B5EF4-FFF2-40B4-BE49-F238E27FC236}">
              <a16:creationId xmlns:a16="http://schemas.microsoft.com/office/drawing/2014/main" xmlns="" id="{00000000-0008-0000-0100-0000DD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60" name="3 CuadroTexto" hidden="1">
          <a:extLst>
            <a:ext uri="{FF2B5EF4-FFF2-40B4-BE49-F238E27FC236}">
              <a16:creationId xmlns:a16="http://schemas.microsoft.com/office/drawing/2014/main" xmlns="" id="{00000000-0008-0000-0100-0000DE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61" name="5 CuadroTexto" hidden="1">
          <a:extLst>
            <a:ext uri="{FF2B5EF4-FFF2-40B4-BE49-F238E27FC236}">
              <a16:creationId xmlns:a16="http://schemas.microsoft.com/office/drawing/2014/main" xmlns="" id="{00000000-0008-0000-0100-0000DF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62" name="5 CuadroTexto" hidden="1">
          <a:extLst>
            <a:ext uri="{FF2B5EF4-FFF2-40B4-BE49-F238E27FC236}">
              <a16:creationId xmlns:a16="http://schemas.microsoft.com/office/drawing/2014/main" xmlns="" id="{00000000-0008-0000-0100-0000E0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63" name="5 CuadroTexto" hidden="1">
          <a:extLst>
            <a:ext uri="{FF2B5EF4-FFF2-40B4-BE49-F238E27FC236}">
              <a16:creationId xmlns:a16="http://schemas.microsoft.com/office/drawing/2014/main" xmlns="" id="{00000000-0008-0000-0100-0000E1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64" name="5 CuadroTexto" hidden="1">
          <a:extLst>
            <a:ext uri="{FF2B5EF4-FFF2-40B4-BE49-F238E27FC236}">
              <a16:creationId xmlns:a16="http://schemas.microsoft.com/office/drawing/2014/main" xmlns="" id="{00000000-0008-0000-0100-0000E2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65" name="5 CuadroTexto" hidden="1">
          <a:extLst>
            <a:ext uri="{FF2B5EF4-FFF2-40B4-BE49-F238E27FC236}">
              <a16:creationId xmlns:a16="http://schemas.microsoft.com/office/drawing/2014/main" xmlns="" id="{00000000-0008-0000-0100-0000E3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66" name="5 CuadroTexto" hidden="1">
          <a:extLst>
            <a:ext uri="{FF2B5EF4-FFF2-40B4-BE49-F238E27FC236}">
              <a16:creationId xmlns:a16="http://schemas.microsoft.com/office/drawing/2014/main" xmlns="" id="{00000000-0008-0000-0100-0000E4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67" name="5 CuadroTexto" hidden="1">
          <a:extLst>
            <a:ext uri="{FF2B5EF4-FFF2-40B4-BE49-F238E27FC236}">
              <a16:creationId xmlns:a16="http://schemas.microsoft.com/office/drawing/2014/main" xmlns="" id="{00000000-0008-0000-0100-0000E5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68" name="5 CuadroTexto" hidden="1">
          <a:extLst>
            <a:ext uri="{FF2B5EF4-FFF2-40B4-BE49-F238E27FC236}">
              <a16:creationId xmlns:a16="http://schemas.microsoft.com/office/drawing/2014/main" xmlns="" id="{00000000-0008-0000-0100-0000E6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69" name="5 CuadroTexto" hidden="1">
          <a:extLst>
            <a:ext uri="{FF2B5EF4-FFF2-40B4-BE49-F238E27FC236}">
              <a16:creationId xmlns:a16="http://schemas.microsoft.com/office/drawing/2014/main" xmlns="" id="{00000000-0008-0000-0100-0000E7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70" name="5 CuadroTexto" hidden="1">
          <a:extLst>
            <a:ext uri="{FF2B5EF4-FFF2-40B4-BE49-F238E27FC236}">
              <a16:creationId xmlns:a16="http://schemas.microsoft.com/office/drawing/2014/main" xmlns="" id="{00000000-0008-0000-0100-0000E8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71" name="5 CuadroTexto" hidden="1">
          <a:extLst>
            <a:ext uri="{FF2B5EF4-FFF2-40B4-BE49-F238E27FC236}">
              <a16:creationId xmlns:a16="http://schemas.microsoft.com/office/drawing/2014/main" xmlns="" id="{00000000-0008-0000-0100-0000E9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72" name="5 CuadroTexto" hidden="1">
          <a:extLst>
            <a:ext uri="{FF2B5EF4-FFF2-40B4-BE49-F238E27FC236}">
              <a16:creationId xmlns:a16="http://schemas.microsoft.com/office/drawing/2014/main" xmlns="" id="{00000000-0008-0000-0100-0000EA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73" name="5 CuadroTexto" hidden="1">
          <a:extLst>
            <a:ext uri="{FF2B5EF4-FFF2-40B4-BE49-F238E27FC236}">
              <a16:creationId xmlns:a16="http://schemas.microsoft.com/office/drawing/2014/main" xmlns="" id="{00000000-0008-0000-0100-0000EB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74" name="5 CuadroTexto" hidden="1">
          <a:extLst>
            <a:ext uri="{FF2B5EF4-FFF2-40B4-BE49-F238E27FC236}">
              <a16:creationId xmlns:a16="http://schemas.microsoft.com/office/drawing/2014/main" xmlns="" id="{00000000-0008-0000-0100-0000EC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75" name="5 CuadroTexto" hidden="1">
          <a:extLst>
            <a:ext uri="{FF2B5EF4-FFF2-40B4-BE49-F238E27FC236}">
              <a16:creationId xmlns:a16="http://schemas.microsoft.com/office/drawing/2014/main" xmlns="" id="{00000000-0008-0000-0100-0000ED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76" name="5 CuadroTexto" hidden="1">
          <a:extLst>
            <a:ext uri="{FF2B5EF4-FFF2-40B4-BE49-F238E27FC236}">
              <a16:creationId xmlns:a16="http://schemas.microsoft.com/office/drawing/2014/main" xmlns="" id="{00000000-0008-0000-0100-0000EE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77" name="5 CuadroTexto" hidden="1">
          <a:extLst>
            <a:ext uri="{FF2B5EF4-FFF2-40B4-BE49-F238E27FC236}">
              <a16:creationId xmlns:a16="http://schemas.microsoft.com/office/drawing/2014/main" xmlns="" id="{00000000-0008-0000-0100-0000EF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78" name="5 CuadroTexto" hidden="1">
          <a:extLst>
            <a:ext uri="{FF2B5EF4-FFF2-40B4-BE49-F238E27FC236}">
              <a16:creationId xmlns:a16="http://schemas.microsoft.com/office/drawing/2014/main" xmlns="" id="{00000000-0008-0000-0100-0000F0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79" name="5 CuadroTexto" hidden="1">
          <a:extLst>
            <a:ext uri="{FF2B5EF4-FFF2-40B4-BE49-F238E27FC236}">
              <a16:creationId xmlns:a16="http://schemas.microsoft.com/office/drawing/2014/main" xmlns="" id="{00000000-0008-0000-0100-0000F1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80" name="5 CuadroTexto" hidden="1">
          <a:extLst>
            <a:ext uri="{FF2B5EF4-FFF2-40B4-BE49-F238E27FC236}">
              <a16:creationId xmlns:a16="http://schemas.microsoft.com/office/drawing/2014/main" xmlns="" id="{00000000-0008-0000-0100-0000F2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81" name="5 CuadroTexto" hidden="1">
          <a:extLst>
            <a:ext uri="{FF2B5EF4-FFF2-40B4-BE49-F238E27FC236}">
              <a16:creationId xmlns:a16="http://schemas.microsoft.com/office/drawing/2014/main" xmlns="" id="{00000000-0008-0000-0100-0000F3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82" name="5 CuadroTexto" hidden="1">
          <a:extLst>
            <a:ext uri="{FF2B5EF4-FFF2-40B4-BE49-F238E27FC236}">
              <a16:creationId xmlns:a16="http://schemas.microsoft.com/office/drawing/2014/main" xmlns="" id="{00000000-0008-0000-0100-0000F4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83" name="5 CuadroTexto" hidden="1">
          <a:extLst>
            <a:ext uri="{FF2B5EF4-FFF2-40B4-BE49-F238E27FC236}">
              <a16:creationId xmlns:a16="http://schemas.microsoft.com/office/drawing/2014/main" xmlns="" id="{00000000-0008-0000-0100-0000F5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84" name="5 CuadroTexto" hidden="1">
          <a:extLst>
            <a:ext uri="{FF2B5EF4-FFF2-40B4-BE49-F238E27FC236}">
              <a16:creationId xmlns:a16="http://schemas.microsoft.com/office/drawing/2014/main" xmlns="" id="{00000000-0008-0000-0100-0000F6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85" name="5 CuadroTexto" hidden="1">
          <a:extLst>
            <a:ext uri="{FF2B5EF4-FFF2-40B4-BE49-F238E27FC236}">
              <a16:creationId xmlns:a16="http://schemas.microsoft.com/office/drawing/2014/main" xmlns="" id="{00000000-0008-0000-0100-0000F7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86" name="5 CuadroTexto" hidden="1">
          <a:extLst>
            <a:ext uri="{FF2B5EF4-FFF2-40B4-BE49-F238E27FC236}">
              <a16:creationId xmlns:a16="http://schemas.microsoft.com/office/drawing/2014/main" xmlns="" id="{00000000-0008-0000-0100-0000F8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87" name="5 CuadroTexto" hidden="1">
          <a:extLst>
            <a:ext uri="{FF2B5EF4-FFF2-40B4-BE49-F238E27FC236}">
              <a16:creationId xmlns:a16="http://schemas.microsoft.com/office/drawing/2014/main" xmlns="" id="{00000000-0008-0000-0100-0000F9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88" name="5 CuadroTexto" hidden="1">
          <a:extLst>
            <a:ext uri="{FF2B5EF4-FFF2-40B4-BE49-F238E27FC236}">
              <a16:creationId xmlns:a16="http://schemas.microsoft.com/office/drawing/2014/main" xmlns="" id="{00000000-0008-0000-0100-0000FA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89" name="5 CuadroTexto" hidden="1">
          <a:extLst>
            <a:ext uri="{FF2B5EF4-FFF2-40B4-BE49-F238E27FC236}">
              <a16:creationId xmlns:a16="http://schemas.microsoft.com/office/drawing/2014/main" xmlns="" id="{00000000-0008-0000-0100-0000FB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90" name="5 CuadroTexto" hidden="1">
          <a:extLst>
            <a:ext uri="{FF2B5EF4-FFF2-40B4-BE49-F238E27FC236}">
              <a16:creationId xmlns:a16="http://schemas.microsoft.com/office/drawing/2014/main" xmlns="" id="{00000000-0008-0000-0100-0000FC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91" name="5 CuadroTexto" hidden="1">
          <a:extLst>
            <a:ext uri="{FF2B5EF4-FFF2-40B4-BE49-F238E27FC236}">
              <a16:creationId xmlns:a16="http://schemas.microsoft.com/office/drawing/2014/main" xmlns="" id="{00000000-0008-0000-0100-0000FD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92" name="5 CuadroTexto" hidden="1">
          <a:extLst>
            <a:ext uri="{FF2B5EF4-FFF2-40B4-BE49-F238E27FC236}">
              <a16:creationId xmlns:a16="http://schemas.microsoft.com/office/drawing/2014/main" xmlns="" id="{00000000-0008-0000-0100-0000FE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93" name="2 CuadroTexto" hidden="1">
          <a:extLst>
            <a:ext uri="{FF2B5EF4-FFF2-40B4-BE49-F238E27FC236}">
              <a16:creationId xmlns:a16="http://schemas.microsoft.com/office/drawing/2014/main" xmlns="" id="{00000000-0008-0000-0100-0000FF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94" name="5 CuadroTexto" hidden="1">
          <a:extLst>
            <a:ext uri="{FF2B5EF4-FFF2-40B4-BE49-F238E27FC236}">
              <a16:creationId xmlns:a16="http://schemas.microsoft.com/office/drawing/2014/main" xmlns="" id="{00000000-0008-0000-0100-000000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95" name="5 CuadroTexto" hidden="1">
          <a:extLst>
            <a:ext uri="{FF2B5EF4-FFF2-40B4-BE49-F238E27FC236}">
              <a16:creationId xmlns:a16="http://schemas.microsoft.com/office/drawing/2014/main" xmlns="" id="{00000000-0008-0000-0100-000001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96" name="5 CuadroTexto" hidden="1">
          <a:extLst>
            <a:ext uri="{FF2B5EF4-FFF2-40B4-BE49-F238E27FC236}">
              <a16:creationId xmlns:a16="http://schemas.microsoft.com/office/drawing/2014/main" xmlns="" id="{00000000-0008-0000-0100-000002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97" name="5 CuadroTexto" hidden="1">
          <a:extLst>
            <a:ext uri="{FF2B5EF4-FFF2-40B4-BE49-F238E27FC236}">
              <a16:creationId xmlns:a16="http://schemas.microsoft.com/office/drawing/2014/main" xmlns="" id="{00000000-0008-0000-0100-000003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98" name="5 CuadroTexto" hidden="1">
          <a:extLst>
            <a:ext uri="{FF2B5EF4-FFF2-40B4-BE49-F238E27FC236}">
              <a16:creationId xmlns:a16="http://schemas.microsoft.com/office/drawing/2014/main" xmlns="" id="{00000000-0008-0000-0100-000004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699" name="5 CuadroTexto" hidden="1">
          <a:extLst>
            <a:ext uri="{FF2B5EF4-FFF2-40B4-BE49-F238E27FC236}">
              <a16:creationId xmlns:a16="http://schemas.microsoft.com/office/drawing/2014/main" xmlns="" id="{00000000-0008-0000-0100-000005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700" name="5 CuadroTexto" hidden="1">
          <a:extLst>
            <a:ext uri="{FF2B5EF4-FFF2-40B4-BE49-F238E27FC236}">
              <a16:creationId xmlns:a16="http://schemas.microsoft.com/office/drawing/2014/main" xmlns="" id="{00000000-0008-0000-0100-000006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701" name="5 CuadroTexto" hidden="1">
          <a:extLst>
            <a:ext uri="{FF2B5EF4-FFF2-40B4-BE49-F238E27FC236}">
              <a16:creationId xmlns:a16="http://schemas.microsoft.com/office/drawing/2014/main" xmlns="" id="{00000000-0008-0000-0100-000007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702" name="5 CuadroTexto" hidden="1">
          <a:extLst>
            <a:ext uri="{FF2B5EF4-FFF2-40B4-BE49-F238E27FC236}">
              <a16:creationId xmlns:a16="http://schemas.microsoft.com/office/drawing/2014/main" xmlns="" id="{00000000-0008-0000-0100-000008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703" name="5 CuadroTexto" hidden="1">
          <a:extLst>
            <a:ext uri="{FF2B5EF4-FFF2-40B4-BE49-F238E27FC236}">
              <a16:creationId xmlns:a16="http://schemas.microsoft.com/office/drawing/2014/main" xmlns="" id="{00000000-0008-0000-0100-000009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704" name="5 CuadroTexto" hidden="1">
          <a:extLst>
            <a:ext uri="{FF2B5EF4-FFF2-40B4-BE49-F238E27FC236}">
              <a16:creationId xmlns:a16="http://schemas.microsoft.com/office/drawing/2014/main" xmlns="" id="{00000000-0008-0000-0100-00000A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705" name="5 CuadroTexto" hidden="1">
          <a:extLst>
            <a:ext uri="{FF2B5EF4-FFF2-40B4-BE49-F238E27FC236}">
              <a16:creationId xmlns:a16="http://schemas.microsoft.com/office/drawing/2014/main" xmlns="" id="{00000000-0008-0000-0100-00000B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706" name="5 CuadroTexto" hidden="1">
          <a:extLst>
            <a:ext uri="{FF2B5EF4-FFF2-40B4-BE49-F238E27FC236}">
              <a16:creationId xmlns:a16="http://schemas.microsoft.com/office/drawing/2014/main" xmlns="" id="{00000000-0008-0000-0100-00000C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707" name="5 CuadroTexto" hidden="1">
          <a:extLst>
            <a:ext uri="{FF2B5EF4-FFF2-40B4-BE49-F238E27FC236}">
              <a16:creationId xmlns:a16="http://schemas.microsoft.com/office/drawing/2014/main" xmlns="" id="{00000000-0008-0000-0100-00000D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708" name="5 CuadroTexto" hidden="1">
          <a:extLst>
            <a:ext uri="{FF2B5EF4-FFF2-40B4-BE49-F238E27FC236}">
              <a16:creationId xmlns:a16="http://schemas.microsoft.com/office/drawing/2014/main" xmlns="" id="{00000000-0008-0000-0100-00000E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709" name="5 CuadroTexto" hidden="1">
          <a:extLst>
            <a:ext uri="{FF2B5EF4-FFF2-40B4-BE49-F238E27FC236}">
              <a16:creationId xmlns:a16="http://schemas.microsoft.com/office/drawing/2014/main" xmlns="" id="{00000000-0008-0000-0100-00000F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710" name="5 CuadroTexto" hidden="1">
          <a:extLst>
            <a:ext uri="{FF2B5EF4-FFF2-40B4-BE49-F238E27FC236}">
              <a16:creationId xmlns:a16="http://schemas.microsoft.com/office/drawing/2014/main" xmlns="" id="{00000000-0008-0000-0100-000010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711" name="5 CuadroTexto" hidden="1">
          <a:extLst>
            <a:ext uri="{FF2B5EF4-FFF2-40B4-BE49-F238E27FC236}">
              <a16:creationId xmlns:a16="http://schemas.microsoft.com/office/drawing/2014/main" xmlns="" id="{00000000-0008-0000-0100-000011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712" name="103 CuadroTexto" hidden="1">
          <a:extLst>
            <a:ext uri="{FF2B5EF4-FFF2-40B4-BE49-F238E27FC236}">
              <a16:creationId xmlns:a16="http://schemas.microsoft.com/office/drawing/2014/main" xmlns="" id="{00000000-0008-0000-0100-000012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713" name="2 CuadroTexto" hidden="1">
          <a:extLst>
            <a:ext uri="{FF2B5EF4-FFF2-40B4-BE49-F238E27FC236}">
              <a16:creationId xmlns:a16="http://schemas.microsoft.com/office/drawing/2014/main" xmlns="" id="{00000000-0008-0000-0100-000013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714" name="106 CuadroTexto" hidden="1">
          <a:extLst>
            <a:ext uri="{FF2B5EF4-FFF2-40B4-BE49-F238E27FC236}">
              <a16:creationId xmlns:a16="http://schemas.microsoft.com/office/drawing/2014/main" xmlns="" id="{00000000-0008-0000-0100-000014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715" name="2 CuadroTexto" hidden="1">
          <a:extLst>
            <a:ext uri="{FF2B5EF4-FFF2-40B4-BE49-F238E27FC236}">
              <a16:creationId xmlns:a16="http://schemas.microsoft.com/office/drawing/2014/main" xmlns="" id="{00000000-0008-0000-0100-000015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716" name="5 CuadroTexto" hidden="1">
          <a:extLst>
            <a:ext uri="{FF2B5EF4-FFF2-40B4-BE49-F238E27FC236}">
              <a16:creationId xmlns:a16="http://schemas.microsoft.com/office/drawing/2014/main" xmlns="" id="{00000000-0008-0000-0100-000016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717" name="5 CuadroTexto" hidden="1">
          <a:extLst>
            <a:ext uri="{FF2B5EF4-FFF2-40B4-BE49-F238E27FC236}">
              <a16:creationId xmlns:a16="http://schemas.microsoft.com/office/drawing/2014/main" xmlns="" id="{00000000-0008-0000-0100-000017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718" name="5 CuadroTexto" hidden="1">
          <a:extLst>
            <a:ext uri="{FF2B5EF4-FFF2-40B4-BE49-F238E27FC236}">
              <a16:creationId xmlns:a16="http://schemas.microsoft.com/office/drawing/2014/main" xmlns="" id="{00000000-0008-0000-0100-000018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719" name="5 CuadroTexto" hidden="1">
          <a:extLst>
            <a:ext uri="{FF2B5EF4-FFF2-40B4-BE49-F238E27FC236}">
              <a16:creationId xmlns:a16="http://schemas.microsoft.com/office/drawing/2014/main" xmlns="" id="{00000000-0008-0000-0100-000019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720" name="5 CuadroTexto" hidden="1">
          <a:extLst>
            <a:ext uri="{FF2B5EF4-FFF2-40B4-BE49-F238E27FC236}">
              <a16:creationId xmlns:a16="http://schemas.microsoft.com/office/drawing/2014/main" xmlns="" id="{00000000-0008-0000-0100-00001A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721" name="5 CuadroTexto" hidden="1">
          <a:extLst>
            <a:ext uri="{FF2B5EF4-FFF2-40B4-BE49-F238E27FC236}">
              <a16:creationId xmlns:a16="http://schemas.microsoft.com/office/drawing/2014/main" xmlns="" id="{00000000-0008-0000-0100-00001B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722" name="5 CuadroTexto" hidden="1">
          <a:extLst>
            <a:ext uri="{FF2B5EF4-FFF2-40B4-BE49-F238E27FC236}">
              <a16:creationId xmlns:a16="http://schemas.microsoft.com/office/drawing/2014/main" xmlns="" id="{00000000-0008-0000-0100-00001C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723" name="5 CuadroTexto" hidden="1">
          <a:extLst>
            <a:ext uri="{FF2B5EF4-FFF2-40B4-BE49-F238E27FC236}">
              <a16:creationId xmlns:a16="http://schemas.microsoft.com/office/drawing/2014/main" xmlns="" id="{00000000-0008-0000-0100-00001D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724" name="5 CuadroTexto" hidden="1">
          <a:extLst>
            <a:ext uri="{FF2B5EF4-FFF2-40B4-BE49-F238E27FC236}">
              <a16:creationId xmlns:a16="http://schemas.microsoft.com/office/drawing/2014/main" xmlns="" id="{00000000-0008-0000-0100-00001E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725" name="5 CuadroTexto" hidden="1">
          <a:extLst>
            <a:ext uri="{FF2B5EF4-FFF2-40B4-BE49-F238E27FC236}">
              <a16:creationId xmlns:a16="http://schemas.microsoft.com/office/drawing/2014/main" xmlns="" id="{00000000-0008-0000-0100-00001F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726" name="5 CuadroTexto" hidden="1">
          <a:extLst>
            <a:ext uri="{FF2B5EF4-FFF2-40B4-BE49-F238E27FC236}">
              <a16:creationId xmlns:a16="http://schemas.microsoft.com/office/drawing/2014/main" xmlns="" id="{00000000-0008-0000-0100-000020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727" name="5 CuadroTexto" hidden="1">
          <a:extLst>
            <a:ext uri="{FF2B5EF4-FFF2-40B4-BE49-F238E27FC236}">
              <a16:creationId xmlns:a16="http://schemas.microsoft.com/office/drawing/2014/main" xmlns="" id="{00000000-0008-0000-0100-000021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728" name="5 CuadroTexto" hidden="1">
          <a:extLst>
            <a:ext uri="{FF2B5EF4-FFF2-40B4-BE49-F238E27FC236}">
              <a16:creationId xmlns:a16="http://schemas.microsoft.com/office/drawing/2014/main" xmlns="" id="{00000000-0008-0000-0100-000022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729" name="5 CuadroTexto" hidden="1">
          <a:extLst>
            <a:ext uri="{FF2B5EF4-FFF2-40B4-BE49-F238E27FC236}">
              <a16:creationId xmlns:a16="http://schemas.microsoft.com/office/drawing/2014/main" xmlns="" id="{00000000-0008-0000-0100-000023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730" name="5 CuadroTexto" hidden="1">
          <a:extLst>
            <a:ext uri="{FF2B5EF4-FFF2-40B4-BE49-F238E27FC236}">
              <a16:creationId xmlns:a16="http://schemas.microsoft.com/office/drawing/2014/main" xmlns="" id="{00000000-0008-0000-0100-000024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731" name="5 CuadroTexto" hidden="1">
          <a:extLst>
            <a:ext uri="{FF2B5EF4-FFF2-40B4-BE49-F238E27FC236}">
              <a16:creationId xmlns:a16="http://schemas.microsoft.com/office/drawing/2014/main" xmlns="" id="{00000000-0008-0000-0100-000025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32" name="1 CuadroTexto" hidden="1">
          <a:extLst>
            <a:ext uri="{FF2B5EF4-FFF2-40B4-BE49-F238E27FC236}">
              <a16:creationId xmlns:a16="http://schemas.microsoft.com/office/drawing/2014/main" xmlns="" id="{00000000-0008-0000-0100-000026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33" name="3 CuadroTexto" hidden="1">
          <a:extLst>
            <a:ext uri="{FF2B5EF4-FFF2-40B4-BE49-F238E27FC236}">
              <a16:creationId xmlns:a16="http://schemas.microsoft.com/office/drawing/2014/main" xmlns="" id="{00000000-0008-0000-0100-000027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34" name="5 CuadroTexto" hidden="1">
          <a:extLst>
            <a:ext uri="{FF2B5EF4-FFF2-40B4-BE49-F238E27FC236}">
              <a16:creationId xmlns:a16="http://schemas.microsoft.com/office/drawing/2014/main" xmlns="" id="{00000000-0008-0000-0100-000028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35" name="5 CuadroTexto" hidden="1">
          <a:extLst>
            <a:ext uri="{FF2B5EF4-FFF2-40B4-BE49-F238E27FC236}">
              <a16:creationId xmlns:a16="http://schemas.microsoft.com/office/drawing/2014/main" xmlns="" id="{00000000-0008-0000-0100-000029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36" name="5 CuadroTexto" hidden="1">
          <a:extLst>
            <a:ext uri="{FF2B5EF4-FFF2-40B4-BE49-F238E27FC236}">
              <a16:creationId xmlns:a16="http://schemas.microsoft.com/office/drawing/2014/main" xmlns="" id="{00000000-0008-0000-0100-00002A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37" name="5 CuadroTexto" hidden="1">
          <a:extLst>
            <a:ext uri="{FF2B5EF4-FFF2-40B4-BE49-F238E27FC236}">
              <a16:creationId xmlns:a16="http://schemas.microsoft.com/office/drawing/2014/main" xmlns="" id="{00000000-0008-0000-0100-00002B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38" name="5 CuadroTexto" hidden="1">
          <a:extLst>
            <a:ext uri="{FF2B5EF4-FFF2-40B4-BE49-F238E27FC236}">
              <a16:creationId xmlns:a16="http://schemas.microsoft.com/office/drawing/2014/main" xmlns="" id="{00000000-0008-0000-0100-00002C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39" name="5 CuadroTexto" hidden="1">
          <a:extLst>
            <a:ext uri="{FF2B5EF4-FFF2-40B4-BE49-F238E27FC236}">
              <a16:creationId xmlns:a16="http://schemas.microsoft.com/office/drawing/2014/main" xmlns="" id="{00000000-0008-0000-0100-00002D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40" name="5 CuadroTexto" hidden="1">
          <a:extLst>
            <a:ext uri="{FF2B5EF4-FFF2-40B4-BE49-F238E27FC236}">
              <a16:creationId xmlns:a16="http://schemas.microsoft.com/office/drawing/2014/main" xmlns="" id="{00000000-0008-0000-0100-00002E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41" name="5 CuadroTexto" hidden="1">
          <a:extLst>
            <a:ext uri="{FF2B5EF4-FFF2-40B4-BE49-F238E27FC236}">
              <a16:creationId xmlns:a16="http://schemas.microsoft.com/office/drawing/2014/main" xmlns="" id="{00000000-0008-0000-0100-00002F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42" name="5 CuadroTexto" hidden="1">
          <a:extLst>
            <a:ext uri="{FF2B5EF4-FFF2-40B4-BE49-F238E27FC236}">
              <a16:creationId xmlns:a16="http://schemas.microsoft.com/office/drawing/2014/main" xmlns="" id="{00000000-0008-0000-0100-000030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43" name="5 CuadroTexto" hidden="1">
          <a:extLst>
            <a:ext uri="{FF2B5EF4-FFF2-40B4-BE49-F238E27FC236}">
              <a16:creationId xmlns:a16="http://schemas.microsoft.com/office/drawing/2014/main" xmlns="" id="{00000000-0008-0000-0100-000031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44" name="5 CuadroTexto" hidden="1">
          <a:extLst>
            <a:ext uri="{FF2B5EF4-FFF2-40B4-BE49-F238E27FC236}">
              <a16:creationId xmlns:a16="http://schemas.microsoft.com/office/drawing/2014/main" xmlns="" id="{00000000-0008-0000-0100-000032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45" name="5 CuadroTexto" hidden="1">
          <a:extLst>
            <a:ext uri="{FF2B5EF4-FFF2-40B4-BE49-F238E27FC236}">
              <a16:creationId xmlns:a16="http://schemas.microsoft.com/office/drawing/2014/main" xmlns="" id="{00000000-0008-0000-0100-000033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46" name="5 CuadroTexto" hidden="1">
          <a:extLst>
            <a:ext uri="{FF2B5EF4-FFF2-40B4-BE49-F238E27FC236}">
              <a16:creationId xmlns:a16="http://schemas.microsoft.com/office/drawing/2014/main" xmlns="" id="{00000000-0008-0000-0100-000034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47" name="5 CuadroTexto" hidden="1">
          <a:extLst>
            <a:ext uri="{FF2B5EF4-FFF2-40B4-BE49-F238E27FC236}">
              <a16:creationId xmlns:a16="http://schemas.microsoft.com/office/drawing/2014/main" xmlns="" id="{00000000-0008-0000-0100-000035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48" name="5 CuadroTexto" hidden="1">
          <a:extLst>
            <a:ext uri="{FF2B5EF4-FFF2-40B4-BE49-F238E27FC236}">
              <a16:creationId xmlns:a16="http://schemas.microsoft.com/office/drawing/2014/main" xmlns="" id="{00000000-0008-0000-0100-000036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49" name="5 CuadroTexto" hidden="1">
          <a:extLst>
            <a:ext uri="{FF2B5EF4-FFF2-40B4-BE49-F238E27FC236}">
              <a16:creationId xmlns:a16="http://schemas.microsoft.com/office/drawing/2014/main" xmlns="" id="{00000000-0008-0000-0100-000037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50" name="5 CuadroTexto" hidden="1">
          <a:extLst>
            <a:ext uri="{FF2B5EF4-FFF2-40B4-BE49-F238E27FC236}">
              <a16:creationId xmlns:a16="http://schemas.microsoft.com/office/drawing/2014/main" xmlns="" id="{00000000-0008-0000-0100-000038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51" name="5 CuadroTexto" hidden="1">
          <a:extLst>
            <a:ext uri="{FF2B5EF4-FFF2-40B4-BE49-F238E27FC236}">
              <a16:creationId xmlns:a16="http://schemas.microsoft.com/office/drawing/2014/main" xmlns="" id="{00000000-0008-0000-0100-000039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52" name="5 CuadroTexto" hidden="1">
          <a:extLst>
            <a:ext uri="{FF2B5EF4-FFF2-40B4-BE49-F238E27FC236}">
              <a16:creationId xmlns:a16="http://schemas.microsoft.com/office/drawing/2014/main" xmlns="" id="{00000000-0008-0000-0100-00003A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53" name="5 CuadroTexto" hidden="1">
          <a:extLst>
            <a:ext uri="{FF2B5EF4-FFF2-40B4-BE49-F238E27FC236}">
              <a16:creationId xmlns:a16="http://schemas.microsoft.com/office/drawing/2014/main" xmlns="" id="{00000000-0008-0000-0100-00003B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54" name="5 CuadroTexto" hidden="1">
          <a:extLst>
            <a:ext uri="{FF2B5EF4-FFF2-40B4-BE49-F238E27FC236}">
              <a16:creationId xmlns:a16="http://schemas.microsoft.com/office/drawing/2014/main" xmlns="" id="{00000000-0008-0000-0100-00003C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55" name="5 CuadroTexto" hidden="1">
          <a:extLst>
            <a:ext uri="{FF2B5EF4-FFF2-40B4-BE49-F238E27FC236}">
              <a16:creationId xmlns:a16="http://schemas.microsoft.com/office/drawing/2014/main" xmlns="" id="{00000000-0008-0000-0100-00003D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56" name="5 CuadroTexto" hidden="1">
          <a:extLst>
            <a:ext uri="{FF2B5EF4-FFF2-40B4-BE49-F238E27FC236}">
              <a16:creationId xmlns:a16="http://schemas.microsoft.com/office/drawing/2014/main" xmlns="" id="{00000000-0008-0000-0100-00003E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57" name="5 CuadroTexto" hidden="1">
          <a:extLst>
            <a:ext uri="{FF2B5EF4-FFF2-40B4-BE49-F238E27FC236}">
              <a16:creationId xmlns:a16="http://schemas.microsoft.com/office/drawing/2014/main" xmlns="" id="{00000000-0008-0000-0100-00003F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58" name="5 CuadroTexto" hidden="1">
          <a:extLst>
            <a:ext uri="{FF2B5EF4-FFF2-40B4-BE49-F238E27FC236}">
              <a16:creationId xmlns:a16="http://schemas.microsoft.com/office/drawing/2014/main" xmlns="" id="{00000000-0008-0000-0100-000040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59" name="5 CuadroTexto" hidden="1">
          <a:extLst>
            <a:ext uri="{FF2B5EF4-FFF2-40B4-BE49-F238E27FC236}">
              <a16:creationId xmlns:a16="http://schemas.microsoft.com/office/drawing/2014/main" xmlns="" id="{00000000-0008-0000-0100-000041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60" name="5 CuadroTexto" hidden="1">
          <a:extLst>
            <a:ext uri="{FF2B5EF4-FFF2-40B4-BE49-F238E27FC236}">
              <a16:creationId xmlns:a16="http://schemas.microsoft.com/office/drawing/2014/main" xmlns="" id="{00000000-0008-0000-0100-000042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61" name="5 CuadroTexto" hidden="1">
          <a:extLst>
            <a:ext uri="{FF2B5EF4-FFF2-40B4-BE49-F238E27FC236}">
              <a16:creationId xmlns:a16="http://schemas.microsoft.com/office/drawing/2014/main" xmlns="" id="{00000000-0008-0000-0100-000043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62" name="5 CuadroTexto" hidden="1">
          <a:extLst>
            <a:ext uri="{FF2B5EF4-FFF2-40B4-BE49-F238E27FC236}">
              <a16:creationId xmlns:a16="http://schemas.microsoft.com/office/drawing/2014/main" xmlns="" id="{00000000-0008-0000-0100-000044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63" name="5 CuadroTexto" hidden="1">
          <a:extLst>
            <a:ext uri="{FF2B5EF4-FFF2-40B4-BE49-F238E27FC236}">
              <a16:creationId xmlns:a16="http://schemas.microsoft.com/office/drawing/2014/main" xmlns="" id="{00000000-0008-0000-0100-000045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64" name="5 CuadroTexto" hidden="1">
          <a:extLst>
            <a:ext uri="{FF2B5EF4-FFF2-40B4-BE49-F238E27FC236}">
              <a16:creationId xmlns:a16="http://schemas.microsoft.com/office/drawing/2014/main" xmlns="" id="{00000000-0008-0000-0100-000046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65" name="5 CuadroTexto" hidden="1">
          <a:extLst>
            <a:ext uri="{FF2B5EF4-FFF2-40B4-BE49-F238E27FC236}">
              <a16:creationId xmlns:a16="http://schemas.microsoft.com/office/drawing/2014/main" xmlns="" id="{00000000-0008-0000-0100-000047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66" name="2 CuadroTexto" hidden="1">
          <a:extLst>
            <a:ext uri="{FF2B5EF4-FFF2-40B4-BE49-F238E27FC236}">
              <a16:creationId xmlns:a16="http://schemas.microsoft.com/office/drawing/2014/main" xmlns="" id="{00000000-0008-0000-0100-000048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67" name="5 CuadroTexto" hidden="1">
          <a:extLst>
            <a:ext uri="{FF2B5EF4-FFF2-40B4-BE49-F238E27FC236}">
              <a16:creationId xmlns:a16="http://schemas.microsoft.com/office/drawing/2014/main" xmlns="" id="{00000000-0008-0000-0100-000049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68" name="5 CuadroTexto" hidden="1">
          <a:extLst>
            <a:ext uri="{FF2B5EF4-FFF2-40B4-BE49-F238E27FC236}">
              <a16:creationId xmlns:a16="http://schemas.microsoft.com/office/drawing/2014/main" xmlns="" id="{00000000-0008-0000-0100-00004A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69" name="5 CuadroTexto" hidden="1">
          <a:extLst>
            <a:ext uri="{FF2B5EF4-FFF2-40B4-BE49-F238E27FC236}">
              <a16:creationId xmlns:a16="http://schemas.microsoft.com/office/drawing/2014/main" xmlns="" id="{00000000-0008-0000-0100-00004B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70" name="5 CuadroTexto" hidden="1">
          <a:extLst>
            <a:ext uri="{FF2B5EF4-FFF2-40B4-BE49-F238E27FC236}">
              <a16:creationId xmlns:a16="http://schemas.microsoft.com/office/drawing/2014/main" xmlns="" id="{00000000-0008-0000-0100-00004C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71" name="5 CuadroTexto" hidden="1">
          <a:extLst>
            <a:ext uri="{FF2B5EF4-FFF2-40B4-BE49-F238E27FC236}">
              <a16:creationId xmlns:a16="http://schemas.microsoft.com/office/drawing/2014/main" xmlns="" id="{00000000-0008-0000-0100-00004D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72" name="5 CuadroTexto" hidden="1">
          <a:extLst>
            <a:ext uri="{FF2B5EF4-FFF2-40B4-BE49-F238E27FC236}">
              <a16:creationId xmlns:a16="http://schemas.microsoft.com/office/drawing/2014/main" xmlns="" id="{00000000-0008-0000-0100-00004E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73" name="5 CuadroTexto" hidden="1">
          <a:extLst>
            <a:ext uri="{FF2B5EF4-FFF2-40B4-BE49-F238E27FC236}">
              <a16:creationId xmlns:a16="http://schemas.microsoft.com/office/drawing/2014/main" xmlns="" id="{00000000-0008-0000-0100-00004F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74" name="5 CuadroTexto" hidden="1">
          <a:extLst>
            <a:ext uri="{FF2B5EF4-FFF2-40B4-BE49-F238E27FC236}">
              <a16:creationId xmlns:a16="http://schemas.microsoft.com/office/drawing/2014/main" xmlns="" id="{00000000-0008-0000-0100-000050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75" name="5 CuadroTexto" hidden="1">
          <a:extLst>
            <a:ext uri="{FF2B5EF4-FFF2-40B4-BE49-F238E27FC236}">
              <a16:creationId xmlns:a16="http://schemas.microsoft.com/office/drawing/2014/main" xmlns="" id="{00000000-0008-0000-0100-000051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76" name="5 CuadroTexto" hidden="1">
          <a:extLst>
            <a:ext uri="{FF2B5EF4-FFF2-40B4-BE49-F238E27FC236}">
              <a16:creationId xmlns:a16="http://schemas.microsoft.com/office/drawing/2014/main" xmlns="" id="{00000000-0008-0000-0100-000052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77" name="5 CuadroTexto" hidden="1">
          <a:extLst>
            <a:ext uri="{FF2B5EF4-FFF2-40B4-BE49-F238E27FC236}">
              <a16:creationId xmlns:a16="http://schemas.microsoft.com/office/drawing/2014/main" xmlns="" id="{00000000-0008-0000-0100-000053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78" name="5 CuadroTexto" hidden="1">
          <a:extLst>
            <a:ext uri="{FF2B5EF4-FFF2-40B4-BE49-F238E27FC236}">
              <a16:creationId xmlns:a16="http://schemas.microsoft.com/office/drawing/2014/main" xmlns="" id="{00000000-0008-0000-0100-000054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79" name="5 CuadroTexto" hidden="1">
          <a:extLst>
            <a:ext uri="{FF2B5EF4-FFF2-40B4-BE49-F238E27FC236}">
              <a16:creationId xmlns:a16="http://schemas.microsoft.com/office/drawing/2014/main" xmlns="" id="{00000000-0008-0000-0100-000055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80" name="5 CuadroTexto" hidden="1">
          <a:extLst>
            <a:ext uri="{FF2B5EF4-FFF2-40B4-BE49-F238E27FC236}">
              <a16:creationId xmlns:a16="http://schemas.microsoft.com/office/drawing/2014/main" xmlns="" id="{00000000-0008-0000-0100-000056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81" name="5 CuadroTexto" hidden="1">
          <a:extLst>
            <a:ext uri="{FF2B5EF4-FFF2-40B4-BE49-F238E27FC236}">
              <a16:creationId xmlns:a16="http://schemas.microsoft.com/office/drawing/2014/main" xmlns="" id="{00000000-0008-0000-0100-000057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82" name="5 CuadroTexto" hidden="1">
          <a:extLst>
            <a:ext uri="{FF2B5EF4-FFF2-40B4-BE49-F238E27FC236}">
              <a16:creationId xmlns:a16="http://schemas.microsoft.com/office/drawing/2014/main" xmlns="" id="{00000000-0008-0000-0100-000058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83" name="5 CuadroTexto" hidden="1">
          <a:extLst>
            <a:ext uri="{FF2B5EF4-FFF2-40B4-BE49-F238E27FC236}">
              <a16:creationId xmlns:a16="http://schemas.microsoft.com/office/drawing/2014/main" xmlns="" id="{00000000-0008-0000-0100-000059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84" name="5 CuadroTexto" hidden="1">
          <a:extLst>
            <a:ext uri="{FF2B5EF4-FFF2-40B4-BE49-F238E27FC236}">
              <a16:creationId xmlns:a16="http://schemas.microsoft.com/office/drawing/2014/main" xmlns="" id="{00000000-0008-0000-0100-00005A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85" name="103 CuadroTexto" hidden="1">
          <a:extLst>
            <a:ext uri="{FF2B5EF4-FFF2-40B4-BE49-F238E27FC236}">
              <a16:creationId xmlns:a16="http://schemas.microsoft.com/office/drawing/2014/main" xmlns="" id="{00000000-0008-0000-0100-00005B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86" name="2 CuadroTexto" hidden="1">
          <a:extLst>
            <a:ext uri="{FF2B5EF4-FFF2-40B4-BE49-F238E27FC236}">
              <a16:creationId xmlns:a16="http://schemas.microsoft.com/office/drawing/2014/main" xmlns="" id="{00000000-0008-0000-0100-00005C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87" name="106 CuadroTexto" hidden="1">
          <a:extLst>
            <a:ext uri="{FF2B5EF4-FFF2-40B4-BE49-F238E27FC236}">
              <a16:creationId xmlns:a16="http://schemas.microsoft.com/office/drawing/2014/main" xmlns="" id="{00000000-0008-0000-0100-00005D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88" name="2 CuadroTexto" hidden="1">
          <a:extLst>
            <a:ext uri="{FF2B5EF4-FFF2-40B4-BE49-F238E27FC236}">
              <a16:creationId xmlns:a16="http://schemas.microsoft.com/office/drawing/2014/main" xmlns="" id="{00000000-0008-0000-0100-00005E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89" name="5 CuadroTexto" hidden="1">
          <a:extLst>
            <a:ext uri="{FF2B5EF4-FFF2-40B4-BE49-F238E27FC236}">
              <a16:creationId xmlns:a16="http://schemas.microsoft.com/office/drawing/2014/main" xmlns="" id="{00000000-0008-0000-0100-00005F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90" name="5 CuadroTexto" hidden="1">
          <a:extLst>
            <a:ext uri="{FF2B5EF4-FFF2-40B4-BE49-F238E27FC236}">
              <a16:creationId xmlns:a16="http://schemas.microsoft.com/office/drawing/2014/main" xmlns="" id="{00000000-0008-0000-0100-000060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91" name="5 CuadroTexto" hidden="1">
          <a:extLst>
            <a:ext uri="{FF2B5EF4-FFF2-40B4-BE49-F238E27FC236}">
              <a16:creationId xmlns:a16="http://schemas.microsoft.com/office/drawing/2014/main" xmlns="" id="{00000000-0008-0000-0100-000061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92" name="5 CuadroTexto" hidden="1">
          <a:extLst>
            <a:ext uri="{FF2B5EF4-FFF2-40B4-BE49-F238E27FC236}">
              <a16:creationId xmlns:a16="http://schemas.microsoft.com/office/drawing/2014/main" xmlns="" id="{00000000-0008-0000-0100-000062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93" name="5 CuadroTexto" hidden="1">
          <a:extLst>
            <a:ext uri="{FF2B5EF4-FFF2-40B4-BE49-F238E27FC236}">
              <a16:creationId xmlns:a16="http://schemas.microsoft.com/office/drawing/2014/main" xmlns="" id="{00000000-0008-0000-0100-000063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94" name="5 CuadroTexto" hidden="1">
          <a:extLst>
            <a:ext uri="{FF2B5EF4-FFF2-40B4-BE49-F238E27FC236}">
              <a16:creationId xmlns:a16="http://schemas.microsoft.com/office/drawing/2014/main" xmlns="" id="{00000000-0008-0000-0100-000064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95" name="5 CuadroTexto" hidden="1">
          <a:extLst>
            <a:ext uri="{FF2B5EF4-FFF2-40B4-BE49-F238E27FC236}">
              <a16:creationId xmlns:a16="http://schemas.microsoft.com/office/drawing/2014/main" xmlns="" id="{00000000-0008-0000-0100-000065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96" name="5 CuadroTexto" hidden="1">
          <a:extLst>
            <a:ext uri="{FF2B5EF4-FFF2-40B4-BE49-F238E27FC236}">
              <a16:creationId xmlns:a16="http://schemas.microsoft.com/office/drawing/2014/main" xmlns="" id="{00000000-0008-0000-0100-000066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97" name="5 CuadroTexto" hidden="1">
          <a:extLst>
            <a:ext uri="{FF2B5EF4-FFF2-40B4-BE49-F238E27FC236}">
              <a16:creationId xmlns:a16="http://schemas.microsoft.com/office/drawing/2014/main" xmlns="" id="{00000000-0008-0000-0100-000067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98" name="5 CuadroTexto" hidden="1">
          <a:extLst>
            <a:ext uri="{FF2B5EF4-FFF2-40B4-BE49-F238E27FC236}">
              <a16:creationId xmlns:a16="http://schemas.microsoft.com/office/drawing/2014/main" xmlns="" id="{00000000-0008-0000-0100-000068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799" name="5 CuadroTexto" hidden="1">
          <a:extLst>
            <a:ext uri="{FF2B5EF4-FFF2-40B4-BE49-F238E27FC236}">
              <a16:creationId xmlns:a16="http://schemas.microsoft.com/office/drawing/2014/main" xmlns="" id="{00000000-0008-0000-0100-000069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800" name="5 CuadroTexto" hidden="1">
          <a:extLst>
            <a:ext uri="{FF2B5EF4-FFF2-40B4-BE49-F238E27FC236}">
              <a16:creationId xmlns:a16="http://schemas.microsoft.com/office/drawing/2014/main" xmlns="" id="{00000000-0008-0000-0100-00006A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801" name="5 CuadroTexto" hidden="1">
          <a:extLst>
            <a:ext uri="{FF2B5EF4-FFF2-40B4-BE49-F238E27FC236}">
              <a16:creationId xmlns:a16="http://schemas.microsoft.com/office/drawing/2014/main" xmlns="" id="{00000000-0008-0000-0100-00006B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802" name="5 CuadroTexto" hidden="1">
          <a:extLst>
            <a:ext uri="{FF2B5EF4-FFF2-40B4-BE49-F238E27FC236}">
              <a16:creationId xmlns:a16="http://schemas.microsoft.com/office/drawing/2014/main" xmlns="" id="{00000000-0008-0000-0100-00006C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803" name="5 CuadroTexto" hidden="1">
          <a:extLst>
            <a:ext uri="{FF2B5EF4-FFF2-40B4-BE49-F238E27FC236}">
              <a16:creationId xmlns:a16="http://schemas.microsoft.com/office/drawing/2014/main" xmlns="" id="{00000000-0008-0000-0100-00006D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899</xdr:row>
      <xdr:rowOff>0</xdr:rowOff>
    </xdr:from>
    <xdr:ext cx="184731" cy="264560"/>
    <xdr:sp macro="" textlink="">
      <xdr:nvSpPr>
        <xdr:cNvPr id="804" name="5 CuadroTexto" hidden="1">
          <a:extLst>
            <a:ext uri="{FF2B5EF4-FFF2-40B4-BE49-F238E27FC236}">
              <a16:creationId xmlns:a16="http://schemas.microsoft.com/office/drawing/2014/main" xmlns="" id="{00000000-0008-0000-0100-00006E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05" name="1 CuadroTexto" hidden="1">
          <a:extLst>
            <a:ext uri="{FF2B5EF4-FFF2-40B4-BE49-F238E27FC236}">
              <a16:creationId xmlns:a16="http://schemas.microsoft.com/office/drawing/2014/main" xmlns="" id="{00000000-0008-0000-0100-000001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06" name="3 CuadroTexto" hidden="1">
          <a:extLst>
            <a:ext uri="{FF2B5EF4-FFF2-40B4-BE49-F238E27FC236}">
              <a16:creationId xmlns:a16="http://schemas.microsoft.com/office/drawing/2014/main" xmlns="" id="{00000000-0008-0000-0100-000002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07" name="5 CuadroTexto" hidden="1">
          <a:extLst>
            <a:ext uri="{FF2B5EF4-FFF2-40B4-BE49-F238E27FC236}">
              <a16:creationId xmlns:a16="http://schemas.microsoft.com/office/drawing/2014/main" xmlns="" id="{00000000-0008-0000-0100-000003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08" name="5 CuadroTexto" hidden="1">
          <a:extLst>
            <a:ext uri="{FF2B5EF4-FFF2-40B4-BE49-F238E27FC236}">
              <a16:creationId xmlns:a16="http://schemas.microsoft.com/office/drawing/2014/main" xmlns="" id="{00000000-0008-0000-0100-000004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09" name="5 CuadroTexto" hidden="1">
          <a:extLst>
            <a:ext uri="{FF2B5EF4-FFF2-40B4-BE49-F238E27FC236}">
              <a16:creationId xmlns:a16="http://schemas.microsoft.com/office/drawing/2014/main" xmlns="" id="{00000000-0008-0000-0100-000005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10" name="5 CuadroTexto" hidden="1">
          <a:extLst>
            <a:ext uri="{FF2B5EF4-FFF2-40B4-BE49-F238E27FC236}">
              <a16:creationId xmlns:a16="http://schemas.microsoft.com/office/drawing/2014/main" xmlns="" id="{00000000-0008-0000-0100-000006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11" name="5 CuadroTexto" hidden="1">
          <a:extLst>
            <a:ext uri="{FF2B5EF4-FFF2-40B4-BE49-F238E27FC236}">
              <a16:creationId xmlns:a16="http://schemas.microsoft.com/office/drawing/2014/main" xmlns="" id="{00000000-0008-0000-0100-000007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12" name="5 CuadroTexto" hidden="1">
          <a:extLst>
            <a:ext uri="{FF2B5EF4-FFF2-40B4-BE49-F238E27FC236}">
              <a16:creationId xmlns:a16="http://schemas.microsoft.com/office/drawing/2014/main" xmlns="" id="{00000000-0008-0000-0100-000008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13" name="5 CuadroTexto" hidden="1">
          <a:extLst>
            <a:ext uri="{FF2B5EF4-FFF2-40B4-BE49-F238E27FC236}">
              <a16:creationId xmlns:a16="http://schemas.microsoft.com/office/drawing/2014/main" xmlns="" id="{00000000-0008-0000-0100-000009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14" name="5 CuadroTexto" hidden="1">
          <a:extLst>
            <a:ext uri="{FF2B5EF4-FFF2-40B4-BE49-F238E27FC236}">
              <a16:creationId xmlns:a16="http://schemas.microsoft.com/office/drawing/2014/main" xmlns="" id="{00000000-0008-0000-0100-00000A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15" name="5 CuadroTexto" hidden="1">
          <a:extLst>
            <a:ext uri="{FF2B5EF4-FFF2-40B4-BE49-F238E27FC236}">
              <a16:creationId xmlns:a16="http://schemas.microsoft.com/office/drawing/2014/main" xmlns="" id="{00000000-0008-0000-0100-00000B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16" name="5 CuadroTexto" hidden="1">
          <a:extLst>
            <a:ext uri="{FF2B5EF4-FFF2-40B4-BE49-F238E27FC236}">
              <a16:creationId xmlns:a16="http://schemas.microsoft.com/office/drawing/2014/main" xmlns="" id="{00000000-0008-0000-0100-00000C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17" name="5 CuadroTexto" hidden="1">
          <a:extLst>
            <a:ext uri="{FF2B5EF4-FFF2-40B4-BE49-F238E27FC236}">
              <a16:creationId xmlns:a16="http://schemas.microsoft.com/office/drawing/2014/main" xmlns="" id="{00000000-0008-0000-0100-00000D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18" name="5 CuadroTexto" hidden="1">
          <a:extLst>
            <a:ext uri="{FF2B5EF4-FFF2-40B4-BE49-F238E27FC236}">
              <a16:creationId xmlns:a16="http://schemas.microsoft.com/office/drawing/2014/main" xmlns="" id="{00000000-0008-0000-0100-00000E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19" name="5 CuadroTexto" hidden="1">
          <a:extLst>
            <a:ext uri="{FF2B5EF4-FFF2-40B4-BE49-F238E27FC236}">
              <a16:creationId xmlns:a16="http://schemas.microsoft.com/office/drawing/2014/main" xmlns="" id="{00000000-0008-0000-0100-00000F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20" name="5 CuadroTexto" hidden="1">
          <a:extLst>
            <a:ext uri="{FF2B5EF4-FFF2-40B4-BE49-F238E27FC236}">
              <a16:creationId xmlns:a16="http://schemas.microsoft.com/office/drawing/2014/main" xmlns="" id="{00000000-0008-0000-0100-000010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21" name="5 CuadroTexto" hidden="1">
          <a:extLst>
            <a:ext uri="{FF2B5EF4-FFF2-40B4-BE49-F238E27FC236}">
              <a16:creationId xmlns:a16="http://schemas.microsoft.com/office/drawing/2014/main" xmlns="" id="{00000000-0008-0000-0100-000011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22" name="5 CuadroTexto" hidden="1">
          <a:extLst>
            <a:ext uri="{FF2B5EF4-FFF2-40B4-BE49-F238E27FC236}">
              <a16:creationId xmlns:a16="http://schemas.microsoft.com/office/drawing/2014/main" xmlns="" id="{00000000-0008-0000-0100-000012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23" name="5 CuadroTexto" hidden="1">
          <a:extLst>
            <a:ext uri="{FF2B5EF4-FFF2-40B4-BE49-F238E27FC236}">
              <a16:creationId xmlns:a16="http://schemas.microsoft.com/office/drawing/2014/main" xmlns="" id="{00000000-0008-0000-0100-000013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24" name="5 CuadroTexto" hidden="1">
          <a:extLst>
            <a:ext uri="{FF2B5EF4-FFF2-40B4-BE49-F238E27FC236}">
              <a16:creationId xmlns:a16="http://schemas.microsoft.com/office/drawing/2014/main" xmlns="" id="{00000000-0008-0000-0100-000014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25" name="5 CuadroTexto" hidden="1">
          <a:extLst>
            <a:ext uri="{FF2B5EF4-FFF2-40B4-BE49-F238E27FC236}">
              <a16:creationId xmlns:a16="http://schemas.microsoft.com/office/drawing/2014/main" xmlns="" id="{00000000-0008-0000-0100-000015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26" name="5 CuadroTexto" hidden="1">
          <a:extLst>
            <a:ext uri="{FF2B5EF4-FFF2-40B4-BE49-F238E27FC236}">
              <a16:creationId xmlns:a16="http://schemas.microsoft.com/office/drawing/2014/main" xmlns="" id="{00000000-0008-0000-0100-000016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27" name="5 CuadroTexto" hidden="1">
          <a:extLst>
            <a:ext uri="{FF2B5EF4-FFF2-40B4-BE49-F238E27FC236}">
              <a16:creationId xmlns:a16="http://schemas.microsoft.com/office/drawing/2014/main" xmlns="" id="{00000000-0008-0000-0100-000017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28" name="5 CuadroTexto" hidden="1">
          <a:extLst>
            <a:ext uri="{FF2B5EF4-FFF2-40B4-BE49-F238E27FC236}">
              <a16:creationId xmlns:a16="http://schemas.microsoft.com/office/drawing/2014/main" xmlns="" id="{00000000-0008-0000-0100-000018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29" name="5 CuadroTexto" hidden="1">
          <a:extLst>
            <a:ext uri="{FF2B5EF4-FFF2-40B4-BE49-F238E27FC236}">
              <a16:creationId xmlns:a16="http://schemas.microsoft.com/office/drawing/2014/main" xmlns="" id="{00000000-0008-0000-0100-000019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30" name="5 CuadroTexto" hidden="1">
          <a:extLst>
            <a:ext uri="{FF2B5EF4-FFF2-40B4-BE49-F238E27FC236}">
              <a16:creationId xmlns:a16="http://schemas.microsoft.com/office/drawing/2014/main" xmlns="" id="{00000000-0008-0000-0100-00001A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31" name="5 CuadroTexto" hidden="1">
          <a:extLst>
            <a:ext uri="{FF2B5EF4-FFF2-40B4-BE49-F238E27FC236}">
              <a16:creationId xmlns:a16="http://schemas.microsoft.com/office/drawing/2014/main" xmlns="" id="{00000000-0008-0000-0100-00001B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32" name="5 CuadroTexto" hidden="1">
          <a:extLst>
            <a:ext uri="{FF2B5EF4-FFF2-40B4-BE49-F238E27FC236}">
              <a16:creationId xmlns:a16="http://schemas.microsoft.com/office/drawing/2014/main" xmlns="" id="{00000000-0008-0000-0100-00001C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33" name="5 CuadroTexto" hidden="1">
          <a:extLst>
            <a:ext uri="{FF2B5EF4-FFF2-40B4-BE49-F238E27FC236}">
              <a16:creationId xmlns:a16="http://schemas.microsoft.com/office/drawing/2014/main" xmlns="" id="{00000000-0008-0000-0100-00001D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34" name="5 CuadroTexto" hidden="1">
          <a:extLst>
            <a:ext uri="{FF2B5EF4-FFF2-40B4-BE49-F238E27FC236}">
              <a16:creationId xmlns:a16="http://schemas.microsoft.com/office/drawing/2014/main" xmlns="" id="{00000000-0008-0000-0100-00001E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35" name="5 CuadroTexto" hidden="1">
          <a:extLst>
            <a:ext uri="{FF2B5EF4-FFF2-40B4-BE49-F238E27FC236}">
              <a16:creationId xmlns:a16="http://schemas.microsoft.com/office/drawing/2014/main" xmlns="" id="{00000000-0008-0000-0100-00001F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36" name="5 CuadroTexto" hidden="1">
          <a:extLst>
            <a:ext uri="{FF2B5EF4-FFF2-40B4-BE49-F238E27FC236}">
              <a16:creationId xmlns:a16="http://schemas.microsoft.com/office/drawing/2014/main" xmlns="" id="{00000000-0008-0000-0100-000020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37" name="5 CuadroTexto" hidden="1">
          <a:extLst>
            <a:ext uri="{FF2B5EF4-FFF2-40B4-BE49-F238E27FC236}">
              <a16:creationId xmlns:a16="http://schemas.microsoft.com/office/drawing/2014/main" xmlns="" id="{00000000-0008-0000-0100-000021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38" name="5 CuadroTexto" hidden="1">
          <a:extLst>
            <a:ext uri="{FF2B5EF4-FFF2-40B4-BE49-F238E27FC236}">
              <a16:creationId xmlns:a16="http://schemas.microsoft.com/office/drawing/2014/main" xmlns="" id="{00000000-0008-0000-0100-000022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39" name="2 CuadroTexto" hidden="1">
          <a:extLst>
            <a:ext uri="{FF2B5EF4-FFF2-40B4-BE49-F238E27FC236}">
              <a16:creationId xmlns:a16="http://schemas.microsoft.com/office/drawing/2014/main" xmlns="" id="{00000000-0008-0000-0100-000023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40" name="5 CuadroTexto" hidden="1">
          <a:extLst>
            <a:ext uri="{FF2B5EF4-FFF2-40B4-BE49-F238E27FC236}">
              <a16:creationId xmlns:a16="http://schemas.microsoft.com/office/drawing/2014/main" xmlns="" id="{00000000-0008-0000-0100-000024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41" name="5 CuadroTexto" hidden="1">
          <a:extLst>
            <a:ext uri="{FF2B5EF4-FFF2-40B4-BE49-F238E27FC236}">
              <a16:creationId xmlns:a16="http://schemas.microsoft.com/office/drawing/2014/main" xmlns="" id="{00000000-0008-0000-0100-000025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42" name="5 CuadroTexto" hidden="1">
          <a:extLst>
            <a:ext uri="{FF2B5EF4-FFF2-40B4-BE49-F238E27FC236}">
              <a16:creationId xmlns:a16="http://schemas.microsoft.com/office/drawing/2014/main" xmlns="" id="{00000000-0008-0000-0100-000026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43" name="5 CuadroTexto" hidden="1">
          <a:extLst>
            <a:ext uri="{FF2B5EF4-FFF2-40B4-BE49-F238E27FC236}">
              <a16:creationId xmlns:a16="http://schemas.microsoft.com/office/drawing/2014/main" xmlns="" id="{00000000-0008-0000-0100-000027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44" name="5 CuadroTexto" hidden="1">
          <a:extLst>
            <a:ext uri="{FF2B5EF4-FFF2-40B4-BE49-F238E27FC236}">
              <a16:creationId xmlns:a16="http://schemas.microsoft.com/office/drawing/2014/main" xmlns="" id="{00000000-0008-0000-0100-000028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45" name="5 CuadroTexto" hidden="1">
          <a:extLst>
            <a:ext uri="{FF2B5EF4-FFF2-40B4-BE49-F238E27FC236}">
              <a16:creationId xmlns:a16="http://schemas.microsoft.com/office/drawing/2014/main" xmlns="" id="{00000000-0008-0000-0100-000029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46" name="5 CuadroTexto" hidden="1">
          <a:extLst>
            <a:ext uri="{FF2B5EF4-FFF2-40B4-BE49-F238E27FC236}">
              <a16:creationId xmlns:a16="http://schemas.microsoft.com/office/drawing/2014/main" xmlns="" id="{00000000-0008-0000-0100-00002A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47" name="5 CuadroTexto" hidden="1">
          <a:extLst>
            <a:ext uri="{FF2B5EF4-FFF2-40B4-BE49-F238E27FC236}">
              <a16:creationId xmlns:a16="http://schemas.microsoft.com/office/drawing/2014/main" xmlns="" id="{00000000-0008-0000-0100-00002B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48" name="5 CuadroTexto" hidden="1">
          <a:extLst>
            <a:ext uri="{FF2B5EF4-FFF2-40B4-BE49-F238E27FC236}">
              <a16:creationId xmlns:a16="http://schemas.microsoft.com/office/drawing/2014/main" xmlns="" id="{00000000-0008-0000-0100-00002C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49" name="5 CuadroTexto" hidden="1">
          <a:extLst>
            <a:ext uri="{FF2B5EF4-FFF2-40B4-BE49-F238E27FC236}">
              <a16:creationId xmlns:a16="http://schemas.microsoft.com/office/drawing/2014/main" xmlns="" id="{00000000-0008-0000-0100-00002D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50" name="5 CuadroTexto" hidden="1">
          <a:extLst>
            <a:ext uri="{FF2B5EF4-FFF2-40B4-BE49-F238E27FC236}">
              <a16:creationId xmlns:a16="http://schemas.microsoft.com/office/drawing/2014/main" xmlns="" id="{00000000-0008-0000-0100-00002E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51" name="5 CuadroTexto" hidden="1">
          <a:extLst>
            <a:ext uri="{FF2B5EF4-FFF2-40B4-BE49-F238E27FC236}">
              <a16:creationId xmlns:a16="http://schemas.microsoft.com/office/drawing/2014/main" xmlns="" id="{00000000-0008-0000-0100-00002F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52" name="5 CuadroTexto" hidden="1">
          <a:extLst>
            <a:ext uri="{FF2B5EF4-FFF2-40B4-BE49-F238E27FC236}">
              <a16:creationId xmlns:a16="http://schemas.microsoft.com/office/drawing/2014/main" xmlns="" id="{00000000-0008-0000-0100-000030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53" name="5 CuadroTexto" hidden="1">
          <a:extLst>
            <a:ext uri="{FF2B5EF4-FFF2-40B4-BE49-F238E27FC236}">
              <a16:creationId xmlns:a16="http://schemas.microsoft.com/office/drawing/2014/main" xmlns="" id="{00000000-0008-0000-0100-000031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54" name="5 CuadroTexto" hidden="1">
          <a:extLst>
            <a:ext uri="{FF2B5EF4-FFF2-40B4-BE49-F238E27FC236}">
              <a16:creationId xmlns:a16="http://schemas.microsoft.com/office/drawing/2014/main" xmlns="" id="{00000000-0008-0000-0100-000032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55" name="5 CuadroTexto" hidden="1">
          <a:extLst>
            <a:ext uri="{FF2B5EF4-FFF2-40B4-BE49-F238E27FC236}">
              <a16:creationId xmlns:a16="http://schemas.microsoft.com/office/drawing/2014/main" xmlns="" id="{00000000-0008-0000-0100-000033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56" name="5 CuadroTexto" hidden="1">
          <a:extLst>
            <a:ext uri="{FF2B5EF4-FFF2-40B4-BE49-F238E27FC236}">
              <a16:creationId xmlns:a16="http://schemas.microsoft.com/office/drawing/2014/main" xmlns="" id="{00000000-0008-0000-0100-000034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57" name="5 CuadroTexto" hidden="1">
          <a:extLst>
            <a:ext uri="{FF2B5EF4-FFF2-40B4-BE49-F238E27FC236}">
              <a16:creationId xmlns:a16="http://schemas.microsoft.com/office/drawing/2014/main" xmlns="" id="{00000000-0008-0000-0100-000035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58" name="103 CuadroTexto" hidden="1">
          <a:extLst>
            <a:ext uri="{FF2B5EF4-FFF2-40B4-BE49-F238E27FC236}">
              <a16:creationId xmlns:a16="http://schemas.microsoft.com/office/drawing/2014/main" xmlns="" id="{00000000-0008-0000-0100-000036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59" name="2 CuadroTexto" hidden="1">
          <a:extLst>
            <a:ext uri="{FF2B5EF4-FFF2-40B4-BE49-F238E27FC236}">
              <a16:creationId xmlns:a16="http://schemas.microsoft.com/office/drawing/2014/main" xmlns="" id="{00000000-0008-0000-0100-000037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60" name="106 CuadroTexto" hidden="1">
          <a:extLst>
            <a:ext uri="{FF2B5EF4-FFF2-40B4-BE49-F238E27FC236}">
              <a16:creationId xmlns:a16="http://schemas.microsoft.com/office/drawing/2014/main" xmlns="" id="{00000000-0008-0000-0100-000038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61" name="2 CuadroTexto" hidden="1">
          <a:extLst>
            <a:ext uri="{FF2B5EF4-FFF2-40B4-BE49-F238E27FC236}">
              <a16:creationId xmlns:a16="http://schemas.microsoft.com/office/drawing/2014/main" xmlns="" id="{00000000-0008-0000-0100-000039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62" name="5 CuadroTexto" hidden="1">
          <a:extLst>
            <a:ext uri="{FF2B5EF4-FFF2-40B4-BE49-F238E27FC236}">
              <a16:creationId xmlns:a16="http://schemas.microsoft.com/office/drawing/2014/main" xmlns="" id="{00000000-0008-0000-0100-00003A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63" name="5 CuadroTexto" hidden="1">
          <a:extLst>
            <a:ext uri="{FF2B5EF4-FFF2-40B4-BE49-F238E27FC236}">
              <a16:creationId xmlns:a16="http://schemas.microsoft.com/office/drawing/2014/main" xmlns="" id="{00000000-0008-0000-0100-00003B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64" name="5 CuadroTexto" hidden="1">
          <a:extLst>
            <a:ext uri="{FF2B5EF4-FFF2-40B4-BE49-F238E27FC236}">
              <a16:creationId xmlns:a16="http://schemas.microsoft.com/office/drawing/2014/main" xmlns="" id="{00000000-0008-0000-0100-00003C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65" name="5 CuadroTexto" hidden="1">
          <a:extLst>
            <a:ext uri="{FF2B5EF4-FFF2-40B4-BE49-F238E27FC236}">
              <a16:creationId xmlns:a16="http://schemas.microsoft.com/office/drawing/2014/main" xmlns="" id="{00000000-0008-0000-0100-00003D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66" name="5 CuadroTexto" hidden="1">
          <a:extLst>
            <a:ext uri="{FF2B5EF4-FFF2-40B4-BE49-F238E27FC236}">
              <a16:creationId xmlns:a16="http://schemas.microsoft.com/office/drawing/2014/main" xmlns="" id="{00000000-0008-0000-0100-00003E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67" name="5 CuadroTexto" hidden="1">
          <a:extLst>
            <a:ext uri="{FF2B5EF4-FFF2-40B4-BE49-F238E27FC236}">
              <a16:creationId xmlns:a16="http://schemas.microsoft.com/office/drawing/2014/main" xmlns="" id="{00000000-0008-0000-0100-00003F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68" name="5 CuadroTexto" hidden="1">
          <a:extLst>
            <a:ext uri="{FF2B5EF4-FFF2-40B4-BE49-F238E27FC236}">
              <a16:creationId xmlns:a16="http://schemas.microsoft.com/office/drawing/2014/main" xmlns="" id="{00000000-0008-0000-0100-000040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69" name="5 CuadroTexto" hidden="1">
          <a:extLst>
            <a:ext uri="{FF2B5EF4-FFF2-40B4-BE49-F238E27FC236}">
              <a16:creationId xmlns:a16="http://schemas.microsoft.com/office/drawing/2014/main" xmlns="" id="{00000000-0008-0000-0100-000041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70" name="5 CuadroTexto" hidden="1">
          <a:extLst>
            <a:ext uri="{FF2B5EF4-FFF2-40B4-BE49-F238E27FC236}">
              <a16:creationId xmlns:a16="http://schemas.microsoft.com/office/drawing/2014/main" xmlns="" id="{00000000-0008-0000-0100-000042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71" name="5 CuadroTexto" hidden="1">
          <a:extLst>
            <a:ext uri="{FF2B5EF4-FFF2-40B4-BE49-F238E27FC236}">
              <a16:creationId xmlns:a16="http://schemas.microsoft.com/office/drawing/2014/main" xmlns="" id="{00000000-0008-0000-0100-000043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72" name="5 CuadroTexto" hidden="1">
          <a:extLst>
            <a:ext uri="{FF2B5EF4-FFF2-40B4-BE49-F238E27FC236}">
              <a16:creationId xmlns:a16="http://schemas.microsoft.com/office/drawing/2014/main" xmlns="" id="{00000000-0008-0000-0100-000044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73" name="5 CuadroTexto" hidden="1">
          <a:extLst>
            <a:ext uri="{FF2B5EF4-FFF2-40B4-BE49-F238E27FC236}">
              <a16:creationId xmlns:a16="http://schemas.microsoft.com/office/drawing/2014/main" xmlns="" id="{00000000-0008-0000-0100-000045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74" name="5 CuadroTexto" hidden="1">
          <a:extLst>
            <a:ext uri="{FF2B5EF4-FFF2-40B4-BE49-F238E27FC236}">
              <a16:creationId xmlns:a16="http://schemas.microsoft.com/office/drawing/2014/main" xmlns="" id="{00000000-0008-0000-0100-000046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75" name="5 CuadroTexto" hidden="1">
          <a:extLst>
            <a:ext uri="{FF2B5EF4-FFF2-40B4-BE49-F238E27FC236}">
              <a16:creationId xmlns:a16="http://schemas.microsoft.com/office/drawing/2014/main" xmlns="" id="{00000000-0008-0000-0100-000047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76" name="5 CuadroTexto" hidden="1">
          <a:extLst>
            <a:ext uri="{FF2B5EF4-FFF2-40B4-BE49-F238E27FC236}">
              <a16:creationId xmlns:a16="http://schemas.microsoft.com/office/drawing/2014/main" xmlns="" id="{00000000-0008-0000-0100-000048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892</xdr:row>
      <xdr:rowOff>0</xdr:rowOff>
    </xdr:from>
    <xdr:ext cx="184731" cy="264560"/>
    <xdr:sp macro="" textlink="">
      <xdr:nvSpPr>
        <xdr:cNvPr id="877" name="5 CuadroTexto" hidden="1">
          <a:extLst>
            <a:ext uri="{FF2B5EF4-FFF2-40B4-BE49-F238E27FC236}">
              <a16:creationId xmlns:a16="http://schemas.microsoft.com/office/drawing/2014/main" xmlns="" id="{00000000-0008-0000-0100-000049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1078</xdr:row>
      <xdr:rowOff>0</xdr:rowOff>
    </xdr:from>
    <xdr:ext cx="184731" cy="264560"/>
    <xdr:sp macro="" textlink="">
      <xdr:nvSpPr>
        <xdr:cNvPr id="878" name="1 CuadroTexto" hidden="1">
          <a:extLst>
            <a:ext uri="{FF2B5EF4-FFF2-40B4-BE49-F238E27FC236}">
              <a16:creationId xmlns="" xmlns:a16="http://schemas.microsoft.com/office/drawing/2014/main" id="{00000000-0008-0000-0100-000002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879" name="2 CuadroTexto" hidden="1">
          <a:extLst>
            <a:ext uri="{FF2B5EF4-FFF2-40B4-BE49-F238E27FC236}">
              <a16:creationId xmlns="" xmlns:a16="http://schemas.microsoft.com/office/drawing/2014/main" id="{00000000-0008-0000-0100-000003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880" name="5 CuadroTexto" hidden="1">
          <a:extLst>
            <a:ext uri="{FF2B5EF4-FFF2-40B4-BE49-F238E27FC236}">
              <a16:creationId xmlns="" xmlns:a16="http://schemas.microsoft.com/office/drawing/2014/main" id="{00000000-0008-0000-0100-000004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881" name="5 CuadroTexto" hidden="1">
          <a:extLst>
            <a:ext uri="{FF2B5EF4-FFF2-40B4-BE49-F238E27FC236}">
              <a16:creationId xmlns="" xmlns:a16="http://schemas.microsoft.com/office/drawing/2014/main" id="{00000000-0008-0000-0100-000005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882" name="5 CuadroTexto" hidden="1">
          <a:extLst>
            <a:ext uri="{FF2B5EF4-FFF2-40B4-BE49-F238E27FC236}">
              <a16:creationId xmlns="" xmlns:a16="http://schemas.microsoft.com/office/drawing/2014/main" id="{00000000-0008-0000-0100-000006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883" name="5 CuadroTexto" hidden="1">
          <a:extLst>
            <a:ext uri="{FF2B5EF4-FFF2-40B4-BE49-F238E27FC236}">
              <a16:creationId xmlns="" xmlns:a16="http://schemas.microsoft.com/office/drawing/2014/main" id="{00000000-0008-0000-0100-000007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884" name="5 CuadroTexto" hidden="1">
          <a:extLst>
            <a:ext uri="{FF2B5EF4-FFF2-40B4-BE49-F238E27FC236}">
              <a16:creationId xmlns="" xmlns:a16="http://schemas.microsoft.com/office/drawing/2014/main" id="{00000000-0008-0000-0100-000008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885" name="5 CuadroTexto" hidden="1">
          <a:extLst>
            <a:ext uri="{FF2B5EF4-FFF2-40B4-BE49-F238E27FC236}">
              <a16:creationId xmlns="" xmlns:a16="http://schemas.microsoft.com/office/drawing/2014/main" id="{00000000-0008-0000-0100-000009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886" name="5 CuadroTexto" hidden="1">
          <a:extLst>
            <a:ext uri="{FF2B5EF4-FFF2-40B4-BE49-F238E27FC236}">
              <a16:creationId xmlns="" xmlns:a16="http://schemas.microsoft.com/office/drawing/2014/main" id="{00000000-0008-0000-0100-00000A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887" name="5 CuadroTexto" hidden="1">
          <a:extLst>
            <a:ext uri="{FF2B5EF4-FFF2-40B4-BE49-F238E27FC236}">
              <a16:creationId xmlns="" xmlns:a16="http://schemas.microsoft.com/office/drawing/2014/main" id="{00000000-0008-0000-0100-00000B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888" name="5 CuadroTexto" hidden="1">
          <a:extLst>
            <a:ext uri="{FF2B5EF4-FFF2-40B4-BE49-F238E27FC236}">
              <a16:creationId xmlns="" xmlns:a16="http://schemas.microsoft.com/office/drawing/2014/main" id="{00000000-0008-0000-0100-00000C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889" name="5 CuadroTexto" hidden="1">
          <a:extLst>
            <a:ext uri="{FF2B5EF4-FFF2-40B4-BE49-F238E27FC236}">
              <a16:creationId xmlns="" xmlns:a16="http://schemas.microsoft.com/office/drawing/2014/main" id="{00000000-0008-0000-0100-00000D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890" name="5 CuadroTexto" hidden="1">
          <a:extLst>
            <a:ext uri="{FF2B5EF4-FFF2-40B4-BE49-F238E27FC236}">
              <a16:creationId xmlns="" xmlns:a16="http://schemas.microsoft.com/office/drawing/2014/main" id="{00000000-0008-0000-0100-00000E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891" name="5 CuadroTexto" hidden="1">
          <a:extLst>
            <a:ext uri="{FF2B5EF4-FFF2-40B4-BE49-F238E27FC236}">
              <a16:creationId xmlns="" xmlns:a16="http://schemas.microsoft.com/office/drawing/2014/main" id="{00000000-0008-0000-0100-00000F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892" name="5 CuadroTexto" hidden="1">
          <a:extLst>
            <a:ext uri="{FF2B5EF4-FFF2-40B4-BE49-F238E27FC236}">
              <a16:creationId xmlns="" xmlns:a16="http://schemas.microsoft.com/office/drawing/2014/main" id="{00000000-0008-0000-0100-000010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893" name="5 CuadroTexto" hidden="1">
          <a:extLst>
            <a:ext uri="{FF2B5EF4-FFF2-40B4-BE49-F238E27FC236}">
              <a16:creationId xmlns="" xmlns:a16="http://schemas.microsoft.com/office/drawing/2014/main" id="{00000000-0008-0000-0100-000011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894" name="5 CuadroTexto" hidden="1">
          <a:extLst>
            <a:ext uri="{FF2B5EF4-FFF2-40B4-BE49-F238E27FC236}">
              <a16:creationId xmlns="" xmlns:a16="http://schemas.microsoft.com/office/drawing/2014/main" id="{00000000-0008-0000-0100-000012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895" name="5 CuadroTexto" hidden="1">
          <a:extLst>
            <a:ext uri="{FF2B5EF4-FFF2-40B4-BE49-F238E27FC236}">
              <a16:creationId xmlns="" xmlns:a16="http://schemas.microsoft.com/office/drawing/2014/main" id="{00000000-0008-0000-0100-000013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896" name="5 CuadroTexto" hidden="1">
          <a:extLst>
            <a:ext uri="{FF2B5EF4-FFF2-40B4-BE49-F238E27FC236}">
              <a16:creationId xmlns="" xmlns:a16="http://schemas.microsoft.com/office/drawing/2014/main" id="{00000000-0008-0000-0100-000014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897" name="5 CuadroTexto" hidden="1">
          <a:extLst>
            <a:ext uri="{FF2B5EF4-FFF2-40B4-BE49-F238E27FC236}">
              <a16:creationId xmlns="" xmlns:a16="http://schemas.microsoft.com/office/drawing/2014/main" id="{00000000-0008-0000-0100-000015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898" name="5 CuadroTexto" hidden="1">
          <a:extLst>
            <a:ext uri="{FF2B5EF4-FFF2-40B4-BE49-F238E27FC236}">
              <a16:creationId xmlns="" xmlns:a16="http://schemas.microsoft.com/office/drawing/2014/main" id="{00000000-0008-0000-0100-000016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899" name="5 CuadroTexto" hidden="1">
          <a:extLst>
            <a:ext uri="{FF2B5EF4-FFF2-40B4-BE49-F238E27FC236}">
              <a16:creationId xmlns="" xmlns:a16="http://schemas.microsoft.com/office/drawing/2014/main" id="{00000000-0008-0000-0100-000017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00" name="5 CuadroTexto" hidden="1">
          <a:extLst>
            <a:ext uri="{FF2B5EF4-FFF2-40B4-BE49-F238E27FC236}">
              <a16:creationId xmlns="" xmlns:a16="http://schemas.microsoft.com/office/drawing/2014/main" id="{00000000-0008-0000-0100-000018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01" name="5 CuadroTexto" hidden="1">
          <a:extLst>
            <a:ext uri="{FF2B5EF4-FFF2-40B4-BE49-F238E27FC236}">
              <a16:creationId xmlns="" xmlns:a16="http://schemas.microsoft.com/office/drawing/2014/main" id="{00000000-0008-0000-0100-000019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02" name="5 CuadroTexto" hidden="1">
          <a:extLst>
            <a:ext uri="{FF2B5EF4-FFF2-40B4-BE49-F238E27FC236}">
              <a16:creationId xmlns="" xmlns:a16="http://schemas.microsoft.com/office/drawing/2014/main" id="{00000000-0008-0000-0100-00001A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03" name="5 CuadroTexto" hidden="1">
          <a:extLst>
            <a:ext uri="{FF2B5EF4-FFF2-40B4-BE49-F238E27FC236}">
              <a16:creationId xmlns="" xmlns:a16="http://schemas.microsoft.com/office/drawing/2014/main" id="{00000000-0008-0000-0100-00001B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04" name="5 CuadroTexto" hidden="1">
          <a:extLst>
            <a:ext uri="{FF2B5EF4-FFF2-40B4-BE49-F238E27FC236}">
              <a16:creationId xmlns="" xmlns:a16="http://schemas.microsoft.com/office/drawing/2014/main" id="{00000000-0008-0000-0100-00001C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05" name="5 CuadroTexto" hidden="1">
          <a:extLst>
            <a:ext uri="{FF2B5EF4-FFF2-40B4-BE49-F238E27FC236}">
              <a16:creationId xmlns="" xmlns:a16="http://schemas.microsoft.com/office/drawing/2014/main" id="{00000000-0008-0000-0100-00001D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06" name="5 CuadroTexto" hidden="1">
          <a:extLst>
            <a:ext uri="{FF2B5EF4-FFF2-40B4-BE49-F238E27FC236}">
              <a16:creationId xmlns="" xmlns:a16="http://schemas.microsoft.com/office/drawing/2014/main" id="{00000000-0008-0000-0100-00001E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07" name="5 CuadroTexto" hidden="1">
          <a:extLst>
            <a:ext uri="{FF2B5EF4-FFF2-40B4-BE49-F238E27FC236}">
              <a16:creationId xmlns="" xmlns:a16="http://schemas.microsoft.com/office/drawing/2014/main" id="{00000000-0008-0000-0100-00001F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08" name="5 CuadroTexto" hidden="1">
          <a:extLst>
            <a:ext uri="{FF2B5EF4-FFF2-40B4-BE49-F238E27FC236}">
              <a16:creationId xmlns="" xmlns:a16="http://schemas.microsoft.com/office/drawing/2014/main" id="{00000000-0008-0000-0100-000020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09" name="5 CuadroTexto" hidden="1">
          <a:extLst>
            <a:ext uri="{FF2B5EF4-FFF2-40B4-BE49-F238E27FC236}">
              <a16:creationId xmlns="" xmlns:a16="http://schemas.microsoft.com/office/drawing/2014/main" id="{00000000-0008-0000-0100-000021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10" name="5 CuadroTexto" hidden="1">
          <a:extLst>
            <a:ext uri="{FF2B5EF4-FFF2-40B4-BE49-F238E27FC236}">
              <a16:creationId xmlns="" xmlns:a16="http://schemas.microsoft.com/office/drawing/2014/main" id="{00000000-0008-0000-0100-000022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11" name="5 CuadroTexto" hidden="1">
          <a:extLst>
            <a:ext uri="{FF2B5EF4-FFF2-40B4-BE49-F238E27FC236}">
              <a16:creationId xmlns="" xmlns:a16="http://schemas.microsoft.com/office/drawing/2014/main" id="{00000000-0008-0000-0100-000023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12" name="2 CuadroTexto" hidden="1">
          <a:extLst>
            <a:ext uri="{FF2B5EF4-FFF2-40B4-BE49-F238E27FC236}">
              <a16:creationId xmlns="" xmlns:a16="http://schemas.microsoft.com/office/drawing/2014/main" id="{00000000-0008-0000-0100-000024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13" name="5 CuadroTexto" hidden="1">
          <a:extLst>
            <a:ext uri="{FF2B5EF4-FFF2-40B4-BE49-F238E27FC236}">
              <a16:creationId xmlns="" xmlns:a16="http://schemas.microsoft.com/office/drawing/2014/main" id="{00000000-0008-0000-0100-000025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14" name="5 CuadroTexto" hidden="1">
          <a:extLst>
            <a:ext uri="{FF2B5EF4-FFF2-40B4-BE49-F238E27FC236}">
              <a16:creationId xmlns="" xmlns:a16="http://schemas.microsoft.com/office/drawing/2014/main" id="{00000000-0008-0000-0100-000026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15" name="5 CuadroTexto" hidden="1">
          <a:extLst>
            <a:ext uri="{FF2B5EF4-FFF2-40B4-BE49-F238E27FC236}">
              <a16:creationId xmlns="" xmlns:a16="http://schemas.microsoft.com/office/drawing/2014/main" id="{00000000-0008-0000-0100-000027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16" name="5 CuadroTexto" hidden="1">
          <a:extLst>
            <a:ext uri="{FF2B5EF4-FFF2-40B4-BE49-F238E27FC236}">
              <a16:creationId xmlns="" xmlns:a16="http://schemas.microsoft.com/office/drawing/2014/main" id="{00000000-0008-0000-0100-000028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17" name="5 CuadroTexto" hidden="1">
          <a:extLst>
            <a:ext uri="{FF2B5EF4-FFF2-40B4-BE49-F238E27FC236}">
              <a16:creationId xmlns="" xmlns:a16="http://schemas.microsoft.com/office/drawing/2014/main" id="{00000000-0008-0000-0100-000029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18" name="5 CuadroTexto" hidden="1">
          <a:extLst>
            <a:ext uri="{FF2B5EF4-FFF2-40B4-BE49-F238E27FC236}">
              <a16:creationId xmlns="" xmlns:a16="http://schemas.microsoft.com/office/drawing/2014/main" id="{00000000-0008-0000-0100-00002A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19" name="5 CuadroTexto" hidden="1">
          <a:extLst>
            <a:ext uri="{FF2B5EF4-FFF2-40B4-BE49-F238E27FC236}">
              <a16:creationId xmlns="" xmlns:a16="http://schemas.microsoft.com/office/drawing/2014/main" id="{00000000-0008-0000-0100-00002B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20" name="5 CuadroTexto" hidden="1">
          <a:extLst>
            <a:ext uri="{FF2B5EF4-FFF2-40B4-BE49-F238E27FC236}">
              <a16:creationId xmlns="" xmlns:a16="http://schemas.microsoft.com/office/drawing/2014/main" id="{00000000-0008-0000-0100-00002C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21" name="5 CuadroTexto" hidden="1">
          <a:extLst>
            <a:ext uri="{FF2B5EF4-FFF2-40B4-BE49-F238E27FC236}">
              <a16:creationId xmlns="" xmlns:a16="http://schemas.microsoft.com/office/drawing/2014/main" id="{00000000-0008-0000-0100-00002D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22" name="5 CuadroTexto" hidden="1">
          <a:extLst>
            <a:ext uri="{FF2B5EF4-FFF2-40B4-BE49-F238E27FC236}">
              <a16:creationId xmlns="" xmlns:a16="http://schemas.microsoft.com/office/drawing/2014/main" id="{00000000-0008-0000-0100-00002E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23" name="5 CuadroTexto" hidden="1">
          <a:extLst>
            <a:ext uri="{FF2B5EF4-FFF2-40B4-BE49-F238E27FC236}">
              <a16:creationId xmlns="" xmlns:a16="http://schemas.microsoft.com/office/drawing/2014/main" id="{00000000-0008-0000-0100-00002F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24" name="5 CuadroTexto" hidden="1">
          <a:extLst>
            <a:ext uri="{FF2B5EF4-FFF2-40B4-BE49-F238E27FC236}">
              <a16:creationId xmlns="" xmlns:a16="http://schemas.microsoft.com/office/drawing/2014/main" id="{00000000-0008-0000-0100-000030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25" name="5 CuadroTexto" hidden="1">
          <a:extLst>
            <a:ext uri="{FF2B5EF4-FFF2-40B4-BE49-F238E27FC236}">
              <a16:creationId xmlns="" xmlns:a16="http://schemas.microsoft.com/office/drawing/2014/main" id="{00000000-0008-0000-0100-000031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26" name="5 CuadroTexto" hidden="1">
          <a:extLst>
            <a:ext uri="{FF2B5EF4-FFF2-40B4-BE49-F238E27FC236}">
              <a16:creationId xmlns="" xmlns:a16="http://schemas.microsoft.com/office/drawing/2014/main" id="{00000000-0008-0000-0100-000032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27" name="5 CuadroTexto" hidden="1">
          <a:extLst>
            <a:ext uri="{FF2B5EF4-FFF2-40B4-BE49-F238E27FC236}">
              <a16:creationId xmlns="" xmlns:a16="http://schemas.microsoft.com/office/drawing/2014/main" id="{00000000-0008-0000-0100-000033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28" name="5 CuadroTexto" hidden="1">
          <a:extLst>
            <a:ext uri="{FF2B5EF4-FFF2-40B4-BE49-F238E27FC236}">
              <a16:creationId xmlns="" xmlns:a16="http://schemas.microsoft.com/office/drawing/2014/main" id="{00000000-0008-0000-0100-000034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29" name="5 CuadroTexto" hidden="1">
          <a:extLst>
            <a:ext uri="{FF2B5EF4-FFF2-40B4-BE49-F238E27FC236}">
              <a16:creationId xmlns="" xmlns:a16="http://schemas.microsoft.com/office/drawing/2014/main" id="{00000000-0008-0000-0100-000035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30" name="5 CuadroTexto" hidden="1">
          <a:extLst>
            <a:ext uri="{FF2B5EF4-FFF2-40B4-BE49-F238E27FC236}">
              <a16:creationId xmlns="" xmlns:a16="http://schemas.microsoft.com/office/drawing/2014/main" id="{00000000-0008-0000-0100-000036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31" name="54 CuadroTexto" hidden="1">
          <a:extLst>
            <a:ext uri="{FF2B5EF4-FFF2-40B4-BE49-F238E27FC236}">
              <a16:creationId xmlns="" xmlns:a16="http://schemas.microsoft.com/office/drawing/2014/main" id="{00000000-0008-0000-0100-000037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32" name="2 CuadroTexto" hidden="1">
          <a:extLst>
            <a:ext uri="{FF2B5EF4-FFF2-40B4-BE49-F238E27FC236}">
              <a16:creationId xmlns="" xmlns:a16="http://schemas.microsoft.com/office/drawing/2014/main" id="{00000000-0008-0000-0100-000038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33" name="56 CuadroTexto" hidden="1">
          <a:extLst>
            <a:ext uri="{FF2B5EF4-FFF2-40B4-BE49-F238E27FC236}">
              <a16:creationId xmlns="" xmlns:a16="http://schemas.microsoft.com/office/drawing/2014/main" id="{00000000-0008-0000-0100-000039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34" name="2 CuadroTexto" hidden="1">
          <a:extLst>
            <a:ext uri="{FF2B5EF4-FFF2-40B4-BE49-F238E27FC236}">
              <a16:creationId xmlns="" xmlns:a16="http://schemas.microsoft.com/office/drawing/2014/main" id="{00000000-0008-0000-0100-00003A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35" name="5 CuadroTexto" hidden="1">
          <a:extLst>
            <a:ext uri="{FF2B5EF4-FFF2-40B4-BE49-F238E27FC236}">
              <a16:creationId xmlns="" xmlns:a16="http://schemas.microsoft.com/office/drawing/2014/main" id="{00000000-0008-0000-0100-00003B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36" name="5 CuadroTexto" hidden="1">
          <a:extLst>
            <a:ext uri="{FF2B5EF4-FFF2-40B4-BE49-F238E27FC236}">
              <a16:creationId xmlns="" xmlns:a16="http://schemas.microsoft.com/office/drawing/2014/main" id="{00000000-0008-0000-0100-00003C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37" name="5 CuadroTexto" hidden="1">
          <a:extLst>
            <a:ext uri="{FF2B5EF4-FFF2-40B4-BE49-F238E27FC236}">
              <a16:creationId xmlns="" xmlns:a16="http://schemas.microsoft.com/office/drawing/2014/main" id="{00000000-0008-0000-0100-00003D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38" name="5 CuadroTexto" hidden="1">
          <a:extLst>
            <a:ext uri="{FF2B5EF4-FFF2-40B4-BE49-F238E27FC236}">
              <a16:creationId xmlns="" xmlns:a16="http://schemas.microsoft.com/office/drawing/2014/main" id="{00000000-0008-0000-0100-00003E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39" name="5 CuadroTexto" hidden="1">
          <a:extLst>
            <a:ext uri="{FF2B5EF4-FFF2-40B4-BE49-F238E27FC236}">
              <a16:creationId xmlns="" xmlns:a16="http://schemas.microsoft.com/office/drawing/2014/main" id="{00000000-0008-0000-0100-00003F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40" name="5 CuadroTexto" hidden="1">
          <a:extLst>
            <a:ext uri="{FF2B5EF4-FFF2-40B4-BE49-F238E27FC236}">
              <a16:creationId xmlns="" xmlns:a16="http://schemas.microsoft.com/office/drawing/2014/main" id="{00000000-0008-0000-0100-000040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41" name="5 CuadroTexto" hidden="1">
          <a:extLst>
            <a:ext uri="{FF2B5EF4-FFF2-40B4-BE49-F238E27FC236}">
              <a16:creationId xmlns="" xmlns:a16="http://schemas.microsoft.com/office/drawing/2014/main" id="{00000000-0008-0000-0100-000041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42" name="5 CuadroTexto" hidden="1">
          <a:extLst>
            <a:ext uri="{FF2B5EF4-FFF2-40B4-BE49-F238E27FC236}">
              <a16:creationId xmlns="" xmlns:a16="http://schemas.microsoft.com/office/drawing/2014/main" id="{00000000-0008-0000-0100-000042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43" name="5 CuadroTexto" hidden="1">
          <a:extLst>
            <a:ext uri="{FF2B5EF4-FFF2-40B4-BE49-F238E27FC236}">
              <a16:creationId xmlns="" xmlns:a16="http://schemas.microsoft.com/office/drawing/2014/main" id="{00000000-0008-0000-0100-000043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44" name="5 CuadroTexto" hidden="1">
          <a:extLst>
            <a:ext uri="{FF2B5EF4-FFF2-40B4-BE49-F238E27FC236}">
              <a16:creationId xmlns="" xmlns:a16="http://schemas.microsoft.com/office/drawing/2014/main" id="{00000000-0008-0000-0100-000044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45" name="5 CuadroTexto" hidden="1">
          <a:extLst>
            <a:ext uri="{FF2B5EF4-FFF2-40B4-BE49-F238E27FC236}">
              <a16:creationId xmlns="" xmlns:a16="http://schemas.microsoft.com/office/drawing/2014/main" id="{00000000-0008-0000-0100-000045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46" name="5 CuadroTexto" hidden="1">
          <a:extLst>
            <a:ext uri="{FF2B5EF4-FFF2-40B4-BE49-F238E27FC236}">
              <a16:creationId xmlns="" xmlns:a16="http://schemas.microsoft.com/office/drawing/2014/main" id="{00000000-0008-0000-0100-000046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47" name="5 CuadroTexto" hidden="1">
          <a:extLst>
            <a:ext uri="{FF2B5EF4-FFF2-40B4-BE49-F238E27FC236}">
              <a16:creationId xmlns="" xmlns:a16="http://schemas.microsoft.com/office/drawing/2014/main" id="{00000000-0008-0000-0100-000047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48" name="5 CuadroTexto" hidden="1">
          <a:extLst>
            <a:ext uri="{FF2B5EF4-FFF2-40B4-BE49-F238E27FC236}">
              <a16:creationId xmlns="" xmlns:a16="http://schemas.microsoft.com/office/drawing/2014/main" id="{00000000-0008-0000-0100-000048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49" name="5 CuadroTexto" hidden="1">
          <a:extLst>
            <a:ext uri="{FF2B5EF4-FFF2-40B4-BE49-F238E27FC236}">
              <a16:creationId xmlns="" xmlns:a16="http://schemas.microsoft.com/office/drawing/2014/main" id="{00000000-0008-0000-0100-000049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1078</xdr:row>
      <xdr:rowOff>0</xdr:rowOff>
    </xdr:from>
    <xdr:ext cx="184731" cy="264560"/>
    <xdr:sp macro="" textlink="">
      <xdr:nvSpPr>
        <xdr:cNvPr id="950" name="5 CuadroTexto" hidden="1">
          <a:extLst>
            <a:ext uri="{FF2B5EF4-FFF2-40B4-BE49-F238E27FC236}">
              <a16:creationId xmlns="" xmlns:a16="http://schemas.microsoft.com/office/drawing/2014/main" id="{00000000-0008-0000-0100-00004A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51" name="74 CuadroTexto" hidden="1">
          <a:extLst>
            <a:ext uri="{FF2B5EF4-FFF2-40B4-BE49-F238E27FC236}">
              <a16:creationId xmlns="" xmlns:a16="http://schemas.microsoft.com/office/drawing/2014/main" id="{00000000-0008-0000-0100-00004B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52" name="75 CuadroTexto" hidden="1">
          <a:extLst>
            <a:ext uri="{FF2B5EF4-FFF2-40B4-BE49-F238E27FC236}">
              <a16:creationId xmlns="" xmlns:a16="http://schemas.microsoft.com/office/drawing/2014/main" id="{00000000-0008-0000-0100-00004C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53" name="5 CuadroTexto" hidden="1">
          <a:extLst>
            <a:ext uri="{FF2B5EF4-FFF2-40B4-BE49-F238E27FC236}">
              <a16:creationId xmlns="" xmlns:a16="http://schemas.microsoft.com/office/drawing/2014/main" id="{00000000-0008-0000-0100-00004D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54" name="5 CuadroTexto" hidden="1">
          <a:extLst>
            <a:ext uri="{FF2B5EF4-FFF2-40B4-BE49-F238E27FC236}">
              <a16:creationId xmlns="" xmlns:a16="http://schemas.microsoft.com/office/drawing/2014/main" id="{00000000-0008-0000-0100-00004E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55" name="5 CuadroTexto" hidden="1">
          <a:extLst>
            <a:ext uri="{FF2B5EF4-FFF2-40B4-BE49-F238E27FC236}">
              <a16:creationId xmlns="" xmlns:a16="http://schemas.microsoft.com/office/drawing/2014/main" id="{00000000-0008-0000-0100-00004F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56" name="5 CuadroTexto" hidden="1">
          <a:extLst>
            <a:ext uri="{FF2B5EF4-FFF2-40B4-BE49-F238E27FC236}">
              <a16:creationId xmlns="" xmlns:a16="http://schemas.microsoft.com/office/drawing/2014/main" id="{00000000-0008-0000-0100-000050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57" name="5 CuadroTexto" hidden="1">
          <a:extLst>
            <a:ext uri="{FF2B5EF4-FFF2-40B4-BE49-F238E27FC236}">
              <a16:creationId xmlns="" xmlns:a16="http://schemas.microsoft.com/office/drawing/2014/main" id="{00000000-0008-0000-0100-000051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58" name="5 CuadroTexto" hidden="1">
          <a:extLst>
            <a:ext uri="{FF2B5EF4-FFF2-40B4-BE49-F238E27FC236}">
              <a16:creationId xmlns="" xmlns:a16="http://schemas.microsoft.com/office/drawing/2014/main" id="{00000000-0008-0000-0100-000052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59" name="5 CuadroTexto" hidden="1">
          <a:extLst>
            <a:ext uri="{FF2B5EF4-FFF2-40B4-BE49-F238E27FC236}">
              <a16:creationId xmlns="" xmlns:a16="http://schemas.microsoft.com/office/drawing/2014/main" id="{00000000-0008-0000-0100-000053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60" name="5 CuadroTexto" hidden="1">
          <a:extLst>
            <a:ext uri="{FF2B5EF4-FFF2-40B4-BE49-F238E27FC236}">
              <a16:creationId xmlns="" xmlns:a16="http://schemas.microsoft.com/office/drawing/2014/main" id="{00000000-0008-0000-0100-000054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61" name="5 CuadroTexto" hidden="1">
          <a:extLst>
            <a:ext uri="{FF2B5EF4-FFF2-40B4-BE49-F238E27FC236}">
              <a16:creationId xmlns="" xmlns:a16="http://schemas.microsoft.com/office/drawing/2014/main" id="{00000000-0008-0000-0100-000055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62" name="5 CuadroTexto" hidden="1">
          <a:extLst>
            <a:ext uri="{FF2B5EF4-FFF2-40B4-BE49-F238E27FC236}">
              <a16:creationId xmlns="" xmlns:a16="http://schemas.microsoft.com/office/drawing/2014/main" id="{00000000-0008-0000-0100-000056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63" name="5 CuadroTexto" hidden="1">
          <a:extLst>
            <a:ext uri="{FF2B5EF4-FFF2-40B4-BE49-F238E27FC236}">
              <a16:creationId xmlns="" xmlns:a16="http://schemas.microsoft.com/office/drawing/2014/main" id="{00000000-0008-0000-0100-000057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64" name="5 CuadroTexto" hidden="1">
          <a:extLst>
            <a:ext uri="{FF2B5EF4-FFF2-40B4-BE49-F238E27FC236}">
              <a16:creationId xmlns="" xmlns:a16="http://schemas.microsoft.com/office/drawing/2014/main" id="{00000000-0008-0000-0100-000058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65" name="5 CuadroTexto" hidden="1">
          <a:extLst>
            <a:ext uri="{FF2B5EF4-FFF2-40B4-BE49-F238E27FC236}">
              <a16:creationId xmlns="" xmlns:a16="http://schemas.microsoft.com/office/drawing/2014/main" id="{00000000-0008-0000-0100-000059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66" name="5 CuadroTexto" hidden="1">
          <a:extLst>
            <a:ext uri="{FF2B5EF4-FFF2-40B4-BE49-F238E27FC236}">
              <a16:creationId xmlns="" xmlns:a16="http://schemas.microsoft.com/office/drawing/2014/main" id="{00000000-0008-0000-0100-00005A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67" name="5 CuadroTexto" hidden="1">
          <a:extLst>
            <a:ext uri="{FF2B5EF4-FFF2-40B4-BE49-F238E27FC236}">
              <a16:creationId xmlns="" xmlns:a16="http://schemas.microsoft.com/office/drawing/2014/main" id="{00000000-0008-0000-0100-00005B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68" name="5 CuadroTexto" hidden="1">
          <a:extLst>
            <a:ext uri="{FF2B5EF4-FFF2-40B4-BE49-F238E27FC236}">
              <a16:creationId xmlns="" xmlns:a16="http://schemas.microsoft.com/office/drawing/2014/main" id="{00000000-0008-0000-0100-00005C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69" name="5 CuadroTexto" hidden="1">
          <a:extLst>
            <a:ext uri="{FF2B5EF4-FFF2-40B4-BE49-F238E27FC236}">
              <a16:creationId xmlns="" xmlns:a16="http://schemas.microsoft.com/office/drawing/2014/main" id="{00000000-0008-0000-0100-00005D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70" name="5 CuadroTexto" hidden="1">
          <a:extLst>
            <a:ext uri="{FF2B5EF4-FFF2-40B4-BE49-F238E27FC236}">
              <a16:creationId xmlns="" xmlns:a16="http://schemas.microsoft.com/office/drawing/2014/main" id="{00000000-0008-0000-0100-00005E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71" name="5 CuadroTexto" hidden="1">
          <a:extLst>
            <a:ext uri="{FF2B5EF4-FFF2-40B4-BE49-F238E27FC236}">
              <a16:creationId xmlns="" xmlns:a16="http://schemas.microsoft.com/office/drawing/2014/main" id="{00000000-0008-0000-0100-00005F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72" name="5 CuadroTexto" hidden="1">
          <a:extLst>
            <a:ext uri="{FF2B5EF4-FFF2-40B4-BE49-F238E27FC236}">
              <a16:creationId xmlns="" xmlns:a16="http://schemas.microsoft.com/office/drawing/2014/main" id="{00000000-0008-0000-0100-000060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73" name="5 CuadroTexto" hidden="1">
          <a:extLst>
            <a:ext uri="{FF2B5EF4-FFF2-40B4-BE49-F238E27FC236}">
              <a16:creationId xmlns="" xmlns:a16="http://schemas.microsoft.com/office/drawing/2014/main" id="{00000000-0008-0000-0100-000061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74" name="5 CuadroTexto" hidden="1">
          <a:extLst>
            <a:ext uri="{FF2B5EF4-FFF2-40B4-BE49-F238E27FC236}">
              <a16:creationId xmlns="" xmlns:a16="http://schemas.microsoft.com/office/drawing/2014/main" id="{00000000-0008-0000-0100-000062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75" name="5 CuadroTexto" hidden="1">
          <a:extLst>
            <a:ext uri="{FF2B5EF4-FFF2-40B4-BE49-F238E27FC236}">
              <a16:creationId xmlns="" xmlns:a16="http://schemas.microsoft.com/office/drawing/2014/main" id="{00000000-0008-0000-0100-000063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76" name="5 CuadroTexto" hidden="1">
          <a:extLst>
            <a:ext uri="{FF2B5EF4-FFF2-40B4-BE49-F238E27FC236}">
              <a16:creationId xmlns="" xmlns:a16="http://schemas.microsoft.com/office/drawing/2014/main" id="{00000000-0008-0000-0100-000064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77" name="5 CuadroTexto" hidden="1">
          <a:extLst>
            <a:ext uri="{FF2B5EF4-FFF2-40B4-BE49-F238E27FC236}">
              <a16:creationId xmlns="" xmlns:a16="http://schemas.microsoft.com/office/drawing/2014/main" id="{00000000-0008-0000-0100-000065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78" name="5 CuadroTexto" hidden="1">
          <a:extLst>
            <a:ext uri="{FF2B5EF4-FFF2-40B4-BE49-F238E27FC236}">
              <a16:creationId xmlns="" xmlns:a16="http://schemas.microsoft.com/office/drawing/2014/main" id="{00000000-0008-0000-0100-000066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79" name="5 CuadroTexto" hidden="1">
          <a:extLst>
            <a:ext uri="{FF2B5EF4-FFF2-40B4-BE49-F238E27FC236}">
              <a16:creationId xmlns="" xmlns:a16="http://schemas.microsoft.com/office/drawing/2014/main" id="{00000000-0008-0000-0100-000067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80" name="5 CuadroTexto" hidden="1">
          <a:extLst>
            <a:ext uri="{FF2B5EF4-FFF2-40B4-BE49-F238E27FC236}">
              <a16:creationId xmlns="" xmlns:a16="http://schemas.microsoft.com/office/drawing/2014/main" id="{00000000-0008-0000-0100-000068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81" name="5 CuadroTexto" hidden="1">
          <a:extLst>
            <a:ext uri="{FF2B5EF4-FFF2-40B4-BE49-F238E27FC236}">
              <a16:creationId xmlns="" xmlns:a16="http://schemas.microsoft.com/office/drawing/2014/main" id="{00000000-0008-0000-0100-000069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82" name="5 CuadroTexto" hidden="1">
          <a:extLst>
            <a:ext uri="{FF2B5EF4-FFF2-40B4-BE49-F238E27FC236}">
              <a16:creationId xmlns="" xmlns:a16="http://schemas.microsoft.com/office/drawing/2014/main" id="{00000000-0008-0000-0100-00006A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83" name="5 CuadroTexto" hidden="1">
          <a:extLst>
            <a:ext uri="{FF2B5EF4-FFF2-40B4-BE49-F238E27FC236}">
              <a16:creationId xmlns="" xmlns:a16="http://schemas.microsoft.com/office/drawing/2014/main" id="{00000000-0008-0000-0100-00006B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84" name="5 CuadroTexto" hidden="1">
          <a:extLst>
            <a:ext uri="{FF2B5EF4-FFF2-40B4-BE49-F238E27FC236}">
              <a16:creationId xmlns="" xmlns:a16="http://schemas.microsoft.com/office/drawing/2014/main" id="{00000000-0008-0000-0100-00006C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85" name="2 CuadroTexto" hidden="1">
          <a:extLst>
            <a:ext uri="{FF2B5EF4-FFF2-40B4-BE49-F238E27FC236}">
              <a16:creationId xmlns="" xmlns:a16="http://schemas.microsoft.com/office/drawing/2014/main" id="{00000000-0008-0000-0100-00006D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86" name="5 CuadroTexto" hidden="1">
          <a:extLst>
            <a:ext uri="{FF2B5EF4-FFF2-40B4-BE49-F238E27FC236}">
              <a16:creationId xmlns="" xmlns:a16="http://schemas.microsoft.com/office/drawing/2014/main" id="{00000000-0008-0000-0100-00006E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87" name="5 CuadroTexto" hidden="1">
          <a:extLst>
            <a:ext uri="{FF2B5EF4-FFF2-40B4-BE49-F238E27FC236}">
              <a16:creationId xmlns="" xmlns:a16="http://schemas.microsoft.com/office/drawing/2014/main" id="{00000000-0008-0000-0100-00006F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88" name="5 CuadroTexto" hidden="1">
          <a:extLst>
            <a:ext uri="{FF2B5EF4-FFF2-40B4-BE49-F238E27FC236}">
              <a16:creationId xmlns="" xmlns:a16="http://schemas.microsoft.com/office/drawing/2014/main" id="{00000000-0008-0000-0100-000070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89" name="5 CuadroTexto" hidden="1">
          <a:extLst>
            <a:ext uri="{FF2B5EF4-FFF2-40B4-BE49-F238E27FC236}">
              <a16:creationId xmlns="" xmlns:a16="http://schemas.microsoft.com/office/drawing/2014/main" id="{00000000-0008-0000-0100-000071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90" name="5 CuadroTexto" hidden="1">
          <a:extLst>
            <a:ext uri="{FF2B5EF4-FFF2-40B4-BE49-F238E27FC236}">
              <a16:creationId xmlns="" xmlns:a16="http://schemas.microsoft.com/office/drawing/2014/main" id="{00000000-0008-0000-0100-000072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91" name="5 CuadroTexto" hidden="1">
          <a:extLst>
            <a:ext uri="{FF2B5EF4-FFF2-40B4-BE49-F238E27FC236}">
              <a16:creationId xmlns="" xmlns:a16="http://schemas.microsoft.com/office/drawing/2014/main" id="{00000000-0008-0000-0100-000073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92" name="5 CuadroTexto" hidden="1">
          <a:extLst>
            <a:ext uri="{FF2B5EF4-FFF2-40B4-BE49-F238E27FC236}">
              <a16:creationId xmlns="" xmlns:a16="http://schemas.microsoft.com/office/drawing/2014/main" id="{00000000-0008-0000-0100-000074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93" name="5 CuadroTexto" hidden="1">
          <a:extLst>
            <a:ext uri="{FF2B5EF4-FFF2-40B4-BE49-F238E27FC236}">
              <a16:creationId xmlns="" xmlns:a16="http://schemas.microsoft.com/office/drawing/2014/main" id="{00000000-0008-0000-0100-000075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94" name="5 CuadroTexto" hidden="1">
          <a:extLst>
            <a:ext uri="{FF2B5EF4-FFF2-40B4-BE49-F238E27FC236}">
              <a16:creationId xmlns="" xmlns:a16="http://schemas.microsoft.com/office/drawing/2014/main" id="{00000000-0008-0000-0100-000076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95" name="5 CuadroTexto" hidden="1">
          <a:extLst>
            <a:ext uri="{FF2B5EF4-FFF2-40B4-BE49-F238E27FC236}">
              <a16:creationId xmlns="" xmlns:a16="http://schemas.microsoft.com/office/drawing/2014/main" id="{00000000-0008-0000-0100-000077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96" name="5 CuadroTexto" hidden="1">
          <a:extLst>
            <a:ext uri="{FF2B5EF4-FFF2-40B4-BE49-F238E27FC236}">
              <a16:creationId xmlns="" xmlns:a16="http://schemas.microsoft.com/office/drawing/2014/main" id="{00000000-0008-0000-0100-000078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97" name="5 CuadroTexto" hidden="1">
          <a:extLst>
            <a:ext uri="{FF2B5EF4-FFF2-40B4-BE49-F238E27FC236}">
              <a16:creationId xmlns="" xmlns:a16="http://schemas.microsoft.com/office/drawing/2014/main" id="{00000000-0008-0000-0100-000079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98" name="5 CuadroTexto" hidden="1">
          <a:extLst>
            <a:ext uri="{FF2B5EF4-FFF2-40B4-BE49-F238E27FC236}">
              <a16:creationId xmlns="" xmlns:a16="http://schemas.microsoft.com/office/drawing/2014/main" id="{00000000-0008-0000-0100-00007A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999" name="5 CuadroTexto" hidden="1">
          <a:extLst>
            <a:ext uri="{FF2B5EF4-FFF2-40B4-BE49-F238E27FC236}">
              <a16:creationId xmlns="" xmlns:a16="http://schemas.microsoft.com/office/drawing/2014/main" id="{00000000-0008-0000-0100-00007B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00" name="5 CuadroTexto" hidden="1">
          <a:extLst>
            <a:ext uri="{FF2B5EF4-FFF2-40B4-BE49-F238E27FC236}">
              <a16:creationId xmlns="" xmlns:a16="http://schemas.microsoft.com/office/drawing/2014/main" id="{00000000-0008-0000-0100-00007C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01" name="5 CuadroTexto" hidden="1">
          <a:extLst>
            <a:ext uri="{FF2B5EF4-FFF2-40B4-BE49-F238E27FC236}">
              <a16:creationId xmlns="" xmlns:a16="http://schemas.microsoft.com/office/drawing/2014/main" id="{00000000-0008-0000-0100-00007D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02" name="5 CuadroTexto" hidden="1">
          <a:extLst>
            <a:ext uri="{FF2B5EF4-FFF2-40B4-BE49-F238E27FC236}">
              <a16:creationId xmlns="" xmlns:a16="http://schemas.microsoft.com/office/drawing/2014/main" id="{00000000-0008-0000-0100-00007E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03" name="5 CuadroTexto" hidden="1">
          <a:extLst>
            <a:ext uri="{FF2B5EF4-FFF2-40B4-BE49-F238E27FC236}">
              <a16:creationId xmlns="" xmlns:a16="http://schemas.microsoft.com/office/drawing/2014/main" id="{00000000-0008-0000-0100-00007F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04" name="127 CuadroTexto" hidden="1">
          <a:extLst>
            <a:ext uri="{FF2B5EF4-FFF2-40B4-BE49-F238E27FC236}">
              <a16:creationId xmlns="" xmlns:a16="http://schemas.microsoft.com/office/drawing/2014/main" id="{00000000-0008-0000-0100-000080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05" name="2 CuadroTexto" hidden="1">
          <a:extLst>
            <a:ext uri="{FF2B5EF4-FFF2-40B4-BE49-F238E27FC236}">
              <a16:creationId xmlns="" xmlns:a16="http://schemas.microsoft.com/office/drawing/2014/main" id="{00000000-0008-0000-0100-000081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06" name="129 CuadroTexto" hidden="1">
          <a:extLst>
            <a:ext uri="{FF2B5EF4-FFF2-40B4-BE49-F238E27FC236}">
              <a16:creationId xmlns="" xmlns:a16="http://schemas.microsoft.com/office/drawing/2014/main" id="{00000000-0008-0000-0100-000082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07" name="2 CuadroTexto" hidden="1">
          <a:extLst>
            <a:ext uri="{FF2B5EF4-FFF2-40B4-BE49-F238E27FC236}">
              <a16:creationId xmlns="" xmlns:a16="http://schemas.microsoft.com/office/drawing/2014/main" id="{00000000-0008-0000-0100-000083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08" name="5 CuadroTexto" hidden="1">
          <a:extLst>
            <a:ext uri="{FF2B5EF4-FFF2-40B4-BE49-F238E27FC236}">
              <a16:creationId xmlns="" xmlns:a16="http://schemas.microsoft.com/office/drawing/2014/main" id="{00000000-0008-0000-0100-000084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09" name="5 CuadroTexto" hidden="1">
          <a:extLst>
            <a:ext uri="{FF2B5EF4-FFF2-40B4-BE49-F238E27FC236}">
              <a16:creationId xmlns="" xmlns:a16="http://schemas.microsoft.com/office/drawing/2014/main" id="{00000000-0008-0000-0100-000085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10" name="5 CuadroTexto" hidden="1">
          <a:extLst>
            <a:ext uri="{FF2B5EF4-FFF2-40B4-BE49-F238E27FC236}">
              <a16:creationId xmlns="" xmlns:a16="http://schemas.microsoft.com/office/drawing/2014/main" id="{00000000-0008-0000-0100-000086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11" name="5 CuadroTexto" hidden="1">
          <a:extLst>
            <a:ext uri="{FF2B5EF4-FFF2-40B4-BE49-F238E27FC236}">
              <a16:creationId xmlns="" xmlns:a16="http://schemas.microsoft.com/office/drawing/2014/main" id="{00000000-0008-0000-0100-000087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12" name="5 CuadroTexto" hidden="1">
          <a:extLst>
            <a:ext uri="{FF2B5EF4-FFF2-40B4-BE49-F238E27FC236}">
              <a16:creationId xmlns="" xmlns:a16="http://schemas.microsoft.com/office/drawing/2014/main" id="{00000000-0008-0000-0100-000088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13" name="5 CuadroTexto" hidden="1">
          <a:extLst>
            <a:ext uri="{FF2B5EF4-FFF2-40B4-BE49-F238E27FC236}">
              <a16:creationId xmlns="" xmlns:a16="http://schemas.microsoft.com/office/drawing/2014/main" id="{00000000-0008-0000-0100-000089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14" name="5 CuadroTexto" hidden="1">
          <a:extLst>
            <a:ext uri="{FF2B5EF4-FFF2-40B4-BE49-F238E27FC236}">
              <a16:creationId xmlns="" xmlns:a16="http://schemas.microsoft.com/office/drawing/2014/main" id="{00000000-0008-0000-0100-00008A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15" name="5 CuadroTexto" hidden="1">
          <a:extLst>
            <a:ext uri="{FF2B5EF4-FFF2-40B4-BE49-F238E27FC236}">
              <a16:creationId xmlns="" xmlns:a16="http://schemas.microsoft.com/office/drawing/2014/main" id="{00000000-0008-0000-0100-00008B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16" name="5 CuadroTexto" hidden="1">
          <a:extLst>
            <a:ext uri="{FF2B5EF4-FFF2-40B4-BE49-F238E27FC236}">
              <a16:creationId xmlns="" xmlns:a16="http://schemas.microsoft.com/office/drawing/2014/main" id="{00000000-0008-0000-0100-00008C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17" name="5 CuadroTexto" hidden="1">
          <a:extLst>
            <a:ext uri="{FF2B5EF4-FFF2-40B4-BE49-F238E27FC236}">
              <a16:creationId xmlns="" xmlns:a16="http://schemas.microsoft.com/office/drawing/2014/main" id="{00000000-0008-0000-0100-00008D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18" name="5 CuadroTexto" hidden="1">
          <a:extLst>
            <a:ext uri="{FF2B5EF4-FFF2-40B4-BE49-F238E27FC236}">
              <a16:creationId xmlns="" xmlns:a16="http://schemas.microsoft.com/office/drawing/2014/main" id="{00000000-0008-0000-0100-00008E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19" name="5 CuadroTexto" hidden="1">
          <a:extLst>
            <a:ext uri="{FF2B5EF4-FFF2-40B4-BE49-F238E27FC236}">
              <a16:creationId xmlns="" xmlns:a16="http://schemas.microsoft.com/office/drawing/2014/main" id="{00000000-0008-0000-0100-00008F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20" name="5 CuadroTexto" hidden="1">
          <a:extLst>
            <a:ext uri="{FF2B5EF4-FFF2-40B4-BE49-F238E27FC236}">
              <a16:creationId xmlns="" xmlns:a16="http://schemas.microsoft.com/office/drawing/2014/main" id="{00000000-0008-0000-0100-000090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21" name="5 CuadroTexto" hidden="1">
          <a:extLst>
            <a:ext uri="{FF2B5EF4-FFF2-40B4-BE49-F238E27FC236}">
              <a16:creationId xmlns="" xmlns:a16="http://schemas.microsoft.com/office/drawing/2014/main" id="{00000000-0008-0000-0100-000091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22" name="5 CuadroTexto" hidden="1">
          <a:extLst>
            <a:ext uri="{FF2B5EF4-FFF2-40B4-BE49-F238E27FC236}">
              <a16:creationId xmlns="" xmlns:a16="http://schemas.microsoft.com/office/drawing/2014/main" id="{00000000-0008-0000-0100-000092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23" name="5 CuadroTexto" hidden="1">
          <a:extLst>
            <a:ext uri="{FF2B5EF4-FFF2-40B4-BE49-F238E27FC236}">
              <a16:creationId xmlns="" xmlns:a16="http://schemas.microsoft.com/office/drawing/2014/main" id="{00000000-0008-0000-0100-000093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24" name="147 CuadroTexto" hidden="1">
          <a:extLst>
            <a:ext uri="{FF2B5EF4-FFF2-40B4-BE49-F238E27FC236}">
              <a16:creationId xmlns="" xmlns:a16="http://schemas.microsoft.com/office/drawing/2014/main" id="{00000000-0008-0000-0100-000094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25" name="148 CuadroTexto" hidden="1">
          <a:extLst>
            <a:ext uri="{FF2B5EF4-FFF2-40B4-BE49-F238E27FC236}">
              <a16:creationId xmlns="" xmlns:a16="http://schemas.microsoft.com/office/drawing/2014/main" id="{00000000-0008-0000-0100-000095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26" name="5 CuadroTexto" hidden="1">
          <a:extLst>
            <a:ext uri="{FF2B5EF4-FFF2-40B4-BE49-F238E27FC236}">
              <a16:creationId xmlns="" xmlns:a16="http://schemas.microsoft.com/office/drawing/2014/main" id="{00000000-0008-0000-0100-000096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27" name="5 CuadroTexto" hidden="1">
          <a:extLst>
            <a:ext uri="{FF2B5EF4-FFF2-40B4-BE49-F238E27FC236}">
              <a16:creationId xmlns="" xmlns:a16="http://schemas.microsoft.com/office/drawing/2014/main" id="{00000000-0008-0000-0100-000097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28" name="5 CuadroTexto" hidden="1">
          <a:extLst>
            <a:ext uri="{FF2B5EF4-FFF2-40B4-BE49-F238E27FC236}">
              <a16:creationId xmlns="" xmlns:a16="http://schemas.microsoft.com/office/drawing/2014/main" id="{00000000-0008-0000-0100-000098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29" name="5 CuadroTexto" hidden="1">
          <a:extLst>
            <a:ext uri="{FF2B5EF4-FFF2-40B4-BE49-F238E27FC236}">
              <a16:creationId xmlns="" xmlns:a16="http://schemas.microsoft.com/office/drawing/2014/main" id="{00000000-0008-0000-0100-000099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30" name="5 CuadroTexto" hidden="1">
          <a:extLst>
            <a:ext uri="{FF2B5EF4-FFF2-40B4-BE49-F238E27FC236}">
              <a16:creationId xmlns="" xmlns:a16="http://schemas.microsoft.com/office/drawing/2014/main" id="{00000000-0008-0000-0100-00009A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31" name="5 CuadroTexto" hidden="1">
          <a:extLst>
            <a:ext uri="{FF2B5EF4-FFF2-40B4-BE49-F238E27FC236}">
              <a16:creationId xmlns="" xmlns:a16="http://schemas.microsoft.com/office/drawing/2014/main" id="{00000000-0008-0000-0100-00009B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32" name="5 CuadroTexto" hidden="1">
          <a:extLst>
            <a:ext uri="{FF2B5EF4-FFF2-40B4-BE49-F238E27FC236}">
              <a16:creationId xmlns="" xmlns:a16="http://schemas.microsoft.com/office/drawing/2014/main" id="{00000000-0008-0000-0100-00009C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33" name="5 CuadroTexto" hidden="1">
          <a:extLst>
            <a:ext uri="{FF2B5EF4-FFF2-40B4-BE49-F238E27FC236}">
              <a16:creationId xmlns="" xmlns:a16="http://schemas.microsoft.com/office/drawing/2014/main" id="{00000000-0008-0000-0100-00009D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34" name="5 CuadroTexto" hidden="1">
          <a:extLst>
            <a:ext uri="{FF2B5EF4-FFF2-40B4-BE49-F238E27FC236}">
              <a16:creationId xmlns="" xmlns:a16="http://schemas.microsoft.com/office/drawing/2014/main" id="{00000000-0008-0000-0100-00009E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35" name="5 CuadroTexto" hidden="1">
          <a:extLst>
            <a:ext uri="{FF2B5EF4-FFF2-40B4-BE49-F238E27FC236}">
              <a16:creationId xmlns="" xmlns:a16="http://schemas.microsoft.com/office/drawing/2014/main" id="{00000000-0008-0000-0100-00009F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36" name="5 CuadroTexto" hidden="1">
          <a:extLst>
            <a:ext uri="{FF2B5EF4-FFF2-40B4-BE49-F238E27FC236}">
              <a16:creationId xmlns="" xmlns:a16="http://schemas.microsoft.com/office/drawing/2014/main" id="{00000000-0008-0000-0100-0000A0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37" name="5 CuadroTexto" hidden="1">
          <a:extLst>
            <a:ext uri="{FF2B5EF4-FFF2-40B4-BE49-F238E27FC236}">
              <a16:creationId xmlns="" xmlns:a16="http://schemas.microsoft.com/office/drawing/2014/main" id="{00000000-0008-0000-0100-0000A1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38" name="5 CuadroTexto" hidden="1">
          <a:extLst>
            <a:ext uri="{FF2B5EF4-FFF2-40B4-BE49-F238E27FC236}">
              <a16:creationId xmlns="" xmlns:a16="http://schemas.microsoft.com/office/drawing/2014/main" id="{00000000-0008-0000-0100-0000A2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39" name="5 CuadroTexto" hidden="1">
          <a:extLst>
            <a:ext uri="{FF2B5EF4-FFF2-40B4-BE49-F238E27FC236}">
              <a16:creationId xmlns="" xmlns:a16="http://schemas.microsoft.com/office/drawing/2014/main" id="{00000000-0008-0000-0100-0000A3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40" name="5 CuadroTexto" hidden="1">
          <a:extLst>
            <a:ext uri="{FF2B5EF4-FFF2-40B4-BE49-F238E27FC236}">
              <a16:creationId xmlns="" xmlns:a16="http://schemas.microsoft.com/office/drawing/2014/main" id="{00000000-0008-0000-0100-0000A4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41" name="5 CuadroTexto" hidden="1">
          <a:extLst>
            <a:ext uri="{FF2B5EF4-FFF2-40B4-BE49-F238E27FC236}">
              <a16:creationId xmlns="" xmlns:a16="http://schemas.microsoft.com/office/drawing/2014/main" id="{00000000-0008-0000-0100-0000A5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42" name="5 CuadroTexto" hidden="1">
          <a:extLst>
            <a:ext uri="{FF2B5EF4-FFF2-40B4-BE49-F238E27FC236}">
              <a16:creationId xmlns="" xmlns:a16="http://schemas.microsoft.com/office/drawing/2014/main" id="{00000000-0008-0000-0100-0000A6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43" name="5 CuadroTexto" hidden="1">
          <a:extLst>
            <a:ext uri="{FF2B5EF4-FFF2-40B4-BE49-F238E27FC236}">
              <a16:creationId xmlns="" xmlns:a16="http://schemas.microsoft.com/office/drawing/2014/main" id="{00000000-0008-0000-0100-0000A7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44" name="5 CuadroTexto" hidden="1">
          <a:extLst>
            <a:ext uri="{FF2B5EF4-FFF2-40B4-BE49-F238E27FC236}">
              <a16:creationId xmlns="" xmlns:a16="http://schemas.microsoft.com/office/drawing/2014/main" id="{00000000-0008-0000-0100-0000A8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45" name="5 CuadroTexto" hidden="1">
          <a:extLst>
            <a:ext uri="{FF2B5EF4-FFF2-40B4-BE49-F238E27FC236}">
              <a16:creationId xmlns="" xmlns:a16="http://schemas.microsoft.com/office/drawing/2014/main" id="{00000000-0008-0000-0100-0000A9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46" name="5 CuadroTexto" hidden="1">
          <a:extLst>
            <a:ext uri="{FF2B5EF4-FFF2-40B4-BE49-F238E27FC236}">
              <a16:creationId xmlns="" xmlns:a16="http://schemas.microsoft.com/office/drawing/2014/main" id="{00000000-0008-0000-0100-0000AA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47" name="5 CuadroTexto" hidden="1">
          <a:extLst>
            <a:ext uri="{FF2B5EF4-FFF2-40B4-BE49-F238E27FC236}">
              <a16:creationId xmlns="" xmlns:a16="http://schemas.microsoft.com/office/drawing/2014/main" id="{00000000-0008-0000-0100-0000AB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48" name="5 CuadroTexto" hidden="1">
          <a:extLst>
            <a:ext uri="{FF2B5EF4-FFF2-40B4-BE49-F238E27FC236}">
              <a16:creationId xmlns="" xmlns:a16="http://schemas.microsoft.com/office/drawing/2014/main" id="{00000000-0008-0000-0100-0000AC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49" name="5 CuadroTexto" hidden="1">
          <a:extLst>
            <a:ext uri="{FF2B5EF4-FFF2-40B4-BE49-F238E27FC236}">
              <a16:creationId xmlns="" xmlns:a16="http://schemas.microsoft.com/office/drawing/2014/main" id="{00000000-0008-0000-0100-0000AD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50" name="5 CuadroTexto" hidden="1">
          <a:extLst>
            <a:ext uri="{FF2B5EF4-FFF2-40B4-BE49-F238E27FC236}">
              <a16:creationId xmlns="" xmlns:a16="http://schemas.microsoft.com/office/drawing/2014/main" id="{00000000-0008-0000-0100-0000AE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51" name="5 CuadroTexto" hidden="1">
          <a:extLst>
            <a:ext uri="{FF2B5EF4-FFF2-40B4-BE49-F238E27FC236}">
              <a16:creationId xmlns="" xmlns:a16="http://schemas.microsoft.com/office/drawing/2014/main" id="{00000000-0008-0000-0100-0000AF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52" name="5 CuadroTexto" hidden="1">
          <a:extLst>
            <a:ext uri="{FF2B5EF4-FFF2-40B4-BE49-F238E27FC236}">
              <a16:creationId xmlns="" xmlns:a16="http://schemas.microsoft.com/office/drawing/2014/main" id="{00000000-0008-0000-0100-0000B0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53" name="5 CuadroTexto" hidden="1">
          <a:extLst>
            <a:ext uri="{FF2B5EF4-FFF2-40B4-BE49-F238E27FC236}">
              <a16:creationId xmlns="" xmlns:a16="http://schemas.microsoft.com/office/drawing/2014/main" id="{00000000-0008-0000-0100-0000B1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54" name="5 CuadroTexto" hidden="1">
          <a:extLst>
            <a:ext uri="{FF2B5EF4-FFF2-40B4-BE49-F238E27FC236}">
              <a16:creationId xmlns="" xmlns:a16="http://schemas.microsoft.com/office/drawing/2014/main" id="{00000000-0008-0000-0100-0000B2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55" name="5 CuadroTexto" hidden="1">
          <a:extLst>
            <a:ext uri="{FF2B5EF4-FFF2-40B4-BE49-F238E27FC236}">
              <a16:creationId xmlns="" xmlns:a16="http://schemas.microsoft.com/office/drawing/2014/main" id="{00000000-0008-0000-0100-0000B3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56" name="5 CuadroTexto" hidden="1">
          <a:extLst>
            <a:ext uri="{FF2B5EF4-FFF2-40B4-BE49-F238E27FC236}">
              <a16:creationId xmlns="" xmlns:a16="http://schemas.microsoft.com/office/drawing/2014/main" id="{00000000-0008-0000-0100-0000B4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57" name="5 CuadroTexto" hidden="1">
          <a:extLst>
            <a:ext uri="{FF2B5EF4-FFF2-40B4-BE49-F238E27FC236}">
              <a16:creationId xmlns="" xmlns:a16="http://schemas.microsoft.com/office/drawing/2014/main" id="{00000000-0008-0000-0100-0000B5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58" name="2 CuadroTexto" hidden="1">
          <a:extLst>
            <a:ext uri="{FF2B5EF4-FFF2-40B4-BE49-F238E27FC236}">
              <a16:creationId xmlns="" xmlns:a16="http://schemas.microsoft.com/office/drawing/2014/main" id="{00000000-0008-0000-0100-0000B6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59" name="5 CuadroTexto" hidden="1">
          <a:extLst>
            <a:ext uri="{FF2B5EF4-FFF2-40B4-BE49-F238E27FC236}">
              <a16:creationId xmlns="" xmlns:a16="http://schemas.microsoft.com/office/drawing/2014/main" id="{00000000-0008-0000-0100-0000B7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60" name="5 CuadroTexto" hidden="1">
          <a:extLst>
            <a:ext uri="{FF2B5EF4-FFF2-40B4-BE49-F238E27FC236}">
              <a16:creationId xmlns="" xmlns:a16="http://schemas.microsoft.com/office/drawing/2014/main" id="{00000000-0008-0000-0100-0000B8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61" name="5 CuadroTexto" hidden="1">
          <a:extLst>
            <a:ext uri="{FF2B5EF4-FFF2-40B4-BE49-F238E27FC236}">
              <a16:creationId xmlns="" xmlns:a16="http://schemas.microsoft.com/office/drawing/2014/main" id="{00000000-0008-0000-0100-0000B9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62" name="5 CuadroTexto" hidden="1">
          <a:extLst>
            <a:ext uri="{FF2B5EF4-FFF2-40B4-BE49-F238E27FC236}">
              <a16:creationId xmlns="" xmlns:a16="http://schemas.microsoft.com/office/drawing/2014/main" id="{00000000-0008-0000-0100-0000BA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63" name="5 CuadroTexto" hidden="1">
          <a:extLst>
            <a:ext uri="{FF2B5EF4-FFF2-40B4-BE49-F238E27FC236}">
              <a16:creationId xmlns="" xmlns:a16="http://schemas.microsoft.com/office/drawing/2014/main" id="{00000000-0008-0000-0100-0000BB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64" name="5 CuadroTexto" hidden="1">
          <a:extLst>
            <a:ext uri="{FF2B5EF4-FFF2-40B4-BE49-F238E27FC236}">
              <a16:creationId xmlns="" xmlns:a16="http://schemas.microsoft.com/office/drawing/2014/main" id="{00000000-0008-0000-0100-0000BC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65" name="5 CuadroTexto" hidden="1">
          <a:extLst>
            <a:ext uri="{FF2B5EF4-FFF2-40B4-BE49-F238E27FC236}">
              <a16:creationId xmlns="" xmlns:a16="http://schemas.microsoft.com/office/drawing/2014/main" id="{00000000-0008-0000-0100-0000BD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66" name="5 CuadroTexto" hidden="1">
          <a:extLst>
            <a:ext uri="{FF2B5EF4-FFF2-40B4-BE49-F238E27FC236}">
              <a16:creationId xmlns="" xmlns:a16="http://schemas.microsoft.com/office/drawing/2014/main" id="{00000000-0008-0000-0100-0000BE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67" name="5 CuadroTexto" hidden="1">
          <a:extLst>
            <a:ext uri="{FF2B5EF4-FFF2-40B4-BE49-F238E27FC236}">
              <a16:creationId xmlns="" xmlns:a16="http://schemas.microsoft.com/office/drawing/2014/main" id="{00000000-0008-0000-0100-0000BF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68" name="5 CuadroTexto" hidden="1">
          <a:extLst>
            <a:ext uri="{FF2B5EF4-FFF2-40B4-BE49-F238E27FC236}">
              <a16:creationId xmlns="" xmlns:a16="http://schemas.microsoft.com/office/drawing/2014/main" id="{00000000-0008-0000-0100-0000C0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69" name="5 CuadroTexto" hidden="1">
          <a:extLst>
            <a:ext uri="{FF2B5EF4-FFF2-40B4-BE49-F238E27FC236}">
              <a16:creationId xmlns="" xmlns:a16="http://schemas.microsoft.com/office/drawing/2014/main" id="{00000000-0008-0000-0100-0000C1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70" name="5 CuadroTexto" hidden="1">
          <a:extLst>
            <a:ext uri="{FF2B5EF4-FFF2-40B4-BE49-F238E27FC236}">
              <a16:creationId xmlns="" xmlns:a16="http://schemas.microsoft.com/office/drawing/2014/main" id="{00000000-0008-0000-0100-0000C2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71" name="5 CuadroTexto" hidden="1">
          <a:extLst>
            <a:ext uri="{FF2B5EF4-FFF2-40B4-BE49-F238E27FC236}">
              <a16:creationId xmlns="" xmlns:a16="http://schemas.microsoft.com/office/drawing/2014/main" id="{00000000-0008-0000-0100-0000C3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72" name="5 CuadroTexto" hidden="1">
          <a:extLst>
            <a:ext uri="{FF2B5EF4-FFF2-40B4-BE49-F238E27FC236}">
              <a16:creationId xmlns="" xmlns:a16="http://schemas.microsoft.com/office/drawing/2014/main" id="{00000000-0008-0000-0100-0000C4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73" name="5 CuadroTexto" hidden="1">
          <a:extLst>
            <a:ext uri="{FF2B5EF4-FFF2-40B4-BE49-F238E27FC236}">
              <a16:creationId xmlns="" xmlns:a16="http://schemas.microsoft.com/office/drawing/2014/main" id="{00000000-0008-0000-0100-0000C5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74" name="5 CuadroTexto" hidden="1">
          <a:extLst>
            <a:ext uri="{FF2B5EF4-FFF2-40B4-BE49-F238E27FC236}">
              <a16:creationId xmlns="" xmlns:a16="http://schemas.microsoft.com/office/drawing/2014/main" id="{00000000-0008-0000-0100-0000C6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75" name="5 CuadroTexto" hidden="1">
          <a:extLst>
            <a:ext uri="{FF2B5EF4-FFF2-40B4-BE49-F238E27FC236}">
              <a16:creationId xmlns="" xmlns:a16="http://schemas.microsoft.com/office/drawing/2014/main" id="{00000000-0008-0000-0100-0000C7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76" name="5 CuadroTexto" hidden="1">
          <a:extLst>
            <a:ext uri="{FF2B5EF4-FFF2-40B4-BE49-F238E27FC236}">
              <a16:creationId xmlns="" xmlns:a16="http://schemas.microsoft.com/office/drawing/2014/main" id="{00000000-0008-0000-0100-0000C8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77" name="200 CuadroTexto" hidden="1">
          <a:extLst>
            <a:ext uri="{FF2B5EF4-FFF2-40B4-BE49-F238E27FC236}">
              <a16:creationId xmlns="" xmlns:a16="http://schemas.microsoft.com/office/drawing/2014/main" id="{00000000-0008-0000-0100-0000C9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78" name="2 CuadroTexto" hidden="1">
          <a:extLst>
            <a:ext uri="{FF2B5EF4-FFF2-40B4-BE49-F238E27FC236}">
              <a16:creationId xmlns="" xmlns:a16="http://schemas.microsoft.com/office/drawing/2014/main" id="{00000000-0008-0000-0100-0000CA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79" name="202 CuadroTexto" hidden="1">
          <a:extLst>
            <a:ext uri="{FF2B5EF4-FFF2-40B4-BE49-F238E27FC236}">
              <a16:creationId xmlns="" xmlns:a16="http://schemas.microsoft.com/office/drawing/2014/main" id="{00000000-0008-0000-0100-0000CB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80" name="2 CuadroTexto" hidden="1">
          <a:extLst>
            <a:ext uri="{FF2B5EF4-FFF2-40B4-BE49-F238E27FC236}">
              <a16:creationId xmlns="" xmlns:a16="http://schemas.microsoft.com/office/drawing/2014/main" id="{00000000-0008-0000-0100-0000CC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81" name="5 CuadroTexto" hidden="1">
          <a:extLst>
            <a:ext uri="{FF2B5EF4-FFF2-40B4-BE49-F238E27FC236}">
              <a16:creationId xmlns="" xmlns:a16="http://schemas.microsoft.com/office/drawing/2014/main" id="{00000000-0008-0000-0100-0000CD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82" name="5 CuadroTexto" hidden="1">
          <a:extLst>
            <a:ext uri="{FF2B5EF4-FFF2-40B4-BE49-F238E27FC236}">
              <a16:creationId xmlns="" xmlns:a16="http://schemas.microsoft.com/office/drawing/2014/main" id="{00000000-0008-0000-0100-0000CE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83" name="5 CuadroTexto" hidden="1">
          <a:extLst>
            <a:ext uri="{FF2B5EF4-FFF2-40B4-BE49-F238E27FC236}">
              <a16:creationId xmlns="" xmlns:a16="http://schemas.microsoft.com/office/drawing/2014/main" id="{00000000-0008-0000-0100-0000CF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84" name="5 CuadroTexto" hidden="1">
          <a:extLst>
            <a:ext uri="{FF2B5EF4-FFF2-40B4-BE49-F238E27FC236}">
              <a16:creationId xmlns="" xmlns:a16="http://schemas.microsoft.com/office/drawing/2014/main" id="{00000000-0008-0000-0100-0000D0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85" name="5 CuadroTexto" hidden="1">
          <a:extLst>
            <a:ext uri="{FF2B5EF4-FFF2-40B4-BE49-F238E27FC236}">
              <a16:creationId xmlns="" xmlns:a16="http://schemas.microsoft.com/office/drawing/2014/main" id="{00000000-0008-0000-0100-0000D1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86" name="5 CuadroTexto" hidden="1">
          <a:extLst>
            <a:ext uri="{FF2B5EF4-FFF2-40B4-BE49-F238E27FC236}">
              <a16:creationId xmlns="" xmlns:a16="http://schemas.microsoft.com/office/drawing/2014/main" id="{00000000-0008-0000-0100-0000D2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87" name="5 CuadroTexto" hidden="1">
          <a:extLst>
            <a:ext uri="{FF2B5EF4-FFF2-40B4-BE49-F238E27FC236}">
              <a16:creationId xmlns="" xmlns:a16="http://schemas.microsoft.com/office/drawing/2014/main" id="{00000000-0008-0000-0100-0000D3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88" name="5 CuadroTexto" hidden="1">
          <a:extLst>
            <a:ext uri="{FF2B5EF4-FFF2-40B4-BE49-F238E27FC236}">
              <a16:creationId xmlns="" xmlns:a16="http://schemas.microsoft.com/office/drawing/2014/main" id="{00000000-0008-0000-0100-0000D4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89" name="5 CuadroTexto" hidden="1">
          <a:extLst>
            <a:ext uri="{FF2B5EF4-FFF2-40B4-BE49-F238E27FC236}">
              <a16:creationId xmlns="" xmlns:a16="http://schemas.microsoft.com/office/drawing/2014/main" id="{00000000-0008-0000-0100-0000D5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90" name="5 CuadroTexto" hidden="1">
          <a:extLst>
            <a:ext uri="{FF2B5EF4-FFF2-40B4-BE49-F238E27FC236}">
              <a16:creationId xmlns="" xmlns:a16="http://schemas.microsoft.com/office/drawing/2014/main" id="{00000000-0008-0000-0100-0000D6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91" name="5 CuadroTexto" hidden="1">
          <a:extLst>
            <a:ext uri="{FF2B5EF4-FFF2-40B4-BE49-F238E27FC236}">
              <a16:creationId xmlns="" xmlns:a16="http://schemas.microsoft.com/office/drawing/2014/main" id="{00000000-0008-0000-0100-0000D7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92" name="5 CuadroTexto" hidden="1">
          <a:extLst>
            <a:ext uri="{FF2B5EF4-FFF2-40B4-BE49-F238E27FC236}">
              <a16:creationId xmlns="" xmlns:a16="http://schemas.microsoft.com/office/drawing/2014/main" id="{00000000-0008-0000-0100-0000D8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93" name="5 CuadroTexto" hidden="1">
          <a:extLst>
            <a:ext uri="{FF2B5EF4-FFF2-40B4-BE49-F238E27FC236}">
              <a16:creationId xmlns="" xmlns:a16="http://schemas.microsoft.com/office/drawing/2014/main" id="{00000000-0008-0000-0100-0000D9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94" name="5 CuadroTexto" hidden="1">
          <a:extLst>
            <a:ext uri="{FF2B5EF4-FFF2-40B4-BE49-F238E27FC236}">
              <a16:creationId xmlns="" xmlns:a16="http://schemas.microsoft.com/office/drawing/2014/main" id="{00000000-0008-0000-0100-0000DA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95" name="5 CuadroTexto" hidden="1">
          <a:extLst>
            <a:ext uri="{FF2B5EF4-FFF2-40B4-BE49-F238E27FC236}">
              <a16:creationId xmlns="" xmlns:a16="http://schemas.microsoft.com/office/drawing/2014/main" id="{00000000-0008-0000-0100-0000DB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96" name="5 CuadroTexto" hidden="1">
          <a:extLst>
            <a:ext uri="{FF2B5EF4-FFF2-40B4-BE49-F238E27FC236}">
              <a16:creationId xmlns="" xmlns:a16="http://schemas.microsoft.com/office/drawing/2014/main" id="{00000000-0008-0000-0100-0000DC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97" name="220 CuadroTexto" hidden="1">
          <a:extLst>
            <a:ext uri="{FF2B5EF4-FFF2-40B4-BE49-F238E27FC236}">
              <a16:creationId xmlns="" xmlns:a16="http://schemas.microsoft.com/office/drawing/2014/main" id="{00000000-0008-0000-0100-0000DD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98" name="221 CuadroTexto" hidden="1">
          <a:extLst>
            <a:ext uri="{FF2B5EF4-FFF2-40B4-BE49-F238E27FC236}">
              <a16:creationId xmlns="" xmlns:a16="http://schemas.microsoft.com/office/drawing/2014/main" id="{00000000-0008-0000-0100-0000DE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099" name="5 CuadroTexto" hidden="1">
          <a:extLst>
            <a:ext uri="{FF2B5EF4-FFF2-40B4-BE49-F238E27FC236}">
              <a16:creationId xmlns="" xmlns:a16="http://schemas.microsoft.com/office/drawing/2014/main" id="{00000000-0008-0000-0100-0000DF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00" name="5 CuadroTexto" hidden="1">
          <a:extLst>
            <a:ext uri="{FF2B5EF4-FFF2-40B4-BE49-F238E27FC236}">
              <a16:creationId xmlns="" xmlns:a16="http://schemas.microsoft.com/office/drawing/2014/main" id="{00000000-0008-0000-0100-0000E0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01" name="5 CuadroTexto" hidden="1">
          <a:extLst>
            <a:ext uri="{FF2B5EF4-FFF2-40B4-BE49-F238E27FC236}">
              <a16:creationId xmlns="" xmlns:a16="http://schemas.microsoft.com/office/drawing/2014/main" id="{00000000-0008-0000-0100-0000E1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02" name="5 CuadroTexto" hidden="1">
          <a:extLst>
            <a:ext uri="{FF2B5EF4-FFF2-40B4-BE49-F238E27FC236}">
              <a16:creationId xmlns="" xmlns:a16="http://schemas.microsoft.com/office/drawing/2014/main" id="{00000000-0008-0000-0100-0000E2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03" name="5 CuadroTexto" hidden="1">
          <a:extLst>
            <a:ext uri="{FF2B5EF4-FFF2-40B4-BE49-F238E27FC236}">
              <a16:creationId xmlns="" xmlns:a16="http://schemas.microsoft.com/office/drawing/2014/main" id="{00000000-0008-0000-0100-0000E3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04" name="5 CuadroTexto" hidden="1">
          <a:extLst>
            <a:ext uri="{FF2B5EF4-FFF2-40B4-BE49-F238E27FC236}">
              <a16:creationId xmlns="" xmlns:a16="http://schemas.microsoft.com/office/drawing/2014/main" id="{00000000-0008-0000-0100-0000E4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05" name="5 CuadroTexto" hidden="1">
          <a:extLst>
            <a:ext uri="{FF2B5EF4-FFF2-40B4-BE49-F238E27FC236}">
              <a16:creationId xmlns="" xmlns:a16="http://schemas.microsoft.com/office/drawing/2014/main" id="{00000000-0008-0000-0100-0000E5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06" name="5 CuadroTexto" hidden="1">
          <a:extLst>
            <a:ext uri="{FF2B5EF4-FFF2-40B4-BE49-F238E27FC236}">
              <a16:creationId xmlns="" xmlns:a16="http://schemas.microsoft.com/office/drawing/2014/main" id="{00000000-0008-0000-0100-0000E6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07" name="5 CuadroTexto" hidden="1">
          <a:extLst>
            <a:ext uri="{FF2B5EF4-FFF2-40B4-BE49-F238E27FC236}">
              <a16:creationId xmlns="" xmlns:a16="http://schemas.microsoft.com/office/drawing/2014/main" id="{00000000-0008-0000-0100-0000E7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08" name="5 CuadroTexto" hidden="1">
          <a:extLst>
            <a:ext uri="{FF2B5EF4-FFF2-40B4-BE49-F238E27FC236}">
              <a16:creationId xmlns="" xmlns:a16="http://schemas.microsoft.com/office/drawing/2014/main" id="{00000000-0008-0000-0100-0000E8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09" name="5 CuadroTexto" hidden="1">
          <a:extLst>
            <a:ext uri="{FF2B5EF4-FFF2-40B4-BE49-F238E27FC236}">
              <a16:creationId xmlns="" xmlns:a16="http://schemas.microsoft.com/office/drawing/2014/main" id="{00000000-0008-0000-0100-0000E9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10" name="5 CuadroTexto" hidden="1">
          <a:extLst>
            <a:ext uri="{FF2B5EF4-FFF2-40B4-BE49-F238E27FC236}">
              <a16:creationId xmlns="" xmlns:a16="http://schemas.microsoft.com/office/drawing/2014/main" id="{00000000-0008-0000-0100-0000EA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11" name="5 CuadroTexto" hidden="1">
          <a:extLst>
            <a:ext uri="{FF2B5EF4-FFF2-40B4-BE49-F238E27FC236}">
              <a16:creationId xmlns="" xmlns:a16="http://schemas.microsoft.com/office/drawing/2014/main" id="{00000000-0008-0000-0100-0000EB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12" name="5 CuadroTexto" hidden="1">
          <a:extLst>
            <a:ext uri="{FF2B5EF4-FFF2-40B4-BE49-F238E27FC236}">
              <a16:creationId xmlns="" xmlns:a16="http://schemas.microsoft.com/office/drawing/2014/main" id="{00000000-0008-0000-0100-0000EC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13" name="5 CuadroTexto" hidden="1">
          <a:extLst>
            <a:ext uri="{FF2B5EF4-FFF2-40B4-BE49-F238E27FC236}">
              <a16:creationId xmlns="" xmlns:a16="http://schemas.microsoft.com/office/drawing/2014/main" id="{00000000-0008-0000-0100-0000ED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14" name="5 CuadroTexto" hidden="1">
          <a:extLst>
            <a:ext uri="{FF2B5EF4-FFF2-40B4-BE49-F238E27FC236}">
              <a16:creationId xmlns="" xmlns:a16="http://schemas.microsoft.com/office/drawing/2014/main" id="{00000000-0008-0000-0100-0000EE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15" name="5 CuadroTexto" hidden="1">
          <a:extLst>
            <a:ext uri="{FF2B5EF4-FFF2-40B4-BE49-F238E27FC236}">
              <a16:creationId xmlns="" xmlns:a16="http://schemas.microsoft.com/office/drawing/2014/main" id="{00000000-0008-0000-0100-0000EF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16" name="5 CuadroTexto" hidden="1">
          <a:extLst>
            <a:ext uri="{FF2B5EF4-FFF2-40B4-BE49-F238E27FC236}">
              <a16:creationId xmlns="" xmlns:a16="http://schemas.microsoft.com/office/drawing/2014/main" id="{00000000-0008-0000-0100-0000F0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17" name="5 CuadroTexto" hidden="1">
          <a:extLst>
            <a:ext uri="{FF2B5EF4-FFF2-40B4-BE49-F238E27FC236}">
              <a16:creationId xmlns="" xmlns:a16="http://schemas.microsoft.com/office/drawing/2014/main" id="{00000000-0008-0000-0100-0000F1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18" name="5 CuadroTexto" hidden="1">
          <a:extLst>
            <a:ext uri="{FF2B5EF4-FFF2-40B4-BE49-F238E27FC236}">
              <a16:creationId xmlns="" xmlns:a16="http://schemas.microsoft.com/office/drawing/2014/main" id="{00000000-0008-0000-0100-0000F2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19" name="5 CuadroTexto" hidden="1">
          <a:extLst>
            <a:ext uri="{FF2B5EF4-FFF2-40B4-BE49-F238E27FC236}">
              <a16:creationId xmlns="" xmlns:a16="http://schemas.microsoft.com/office/drawing/2014/main" id="{00000000-0008-0000-0100-0000F3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20" name="5 CuadroTexto" hidden="1">
          <a:extLst>
            <a:ext uri="{FF2B5EF4-FFF2-40B4-BE49-F238E27FC236}">
              <a16:creationId xmlns="" xmlns:a16="http://schemas.microsoft.com/office/drawing/2014/main" id="{00000000-0008-0000-0100-0000F4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21" name="5 CuadroTexto" hidden="1">
          <a:extLst>
            <a:ext uri="{FF2B5EF4-FFF2-40B4-BE49-F238E27FC236}">
              <a16:creationId xmlns="" xmlns:a16="http://schemas.microsoft.com/office/drawing/2014/main" id="{00000000-0008-0000-0100-0000F5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22" name="5 CuadroTexto" hidden="1">
          <a:extLst>
            <a:ext uri="{FF2B5EF4-FFF2-40B4-BE49-F238E27FC236}">
              <a16:creationId xmlns="" xmlns:a16="http://schemas.microsoft.com/office/drawing/2014/main" id="{00000000-0008-0000-0100-0000F6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23" name="5 CuadroTexto" hidden="1">
          <a:extLst>
            <a:ext uri="{FF2B5EF4-FFF2-40B4-BE49-F238E27FC236}">
              <a16:creationId xmlns="" xmlns:a16="http://schemas.microsoft.com/office/drawing/2014/main" id="{00000000-0008-0000-0100-0000F7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24" name="5 CuadroTexto" hidden="1">
          <a:extLst>
            <a:ext uri="{FF2B5EF4-FFF2-40B4-BE49-F238E27FC236}">
              <a16:creationId xmlns="" xmlns:a16="http://schemas.microsoft.com/office/drawing/2014/main" id="{00000000-0008-0000-0100-0000F8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25" name="5 CuadroTexto" hidden="1">
          <a:extLst>
            <a:ext uri="{FF2B5EF4-FFF2-40B4-BE49-F238E27FC236}">
              <a16:creationId xmlns="" xmlns:a16="http://schemas.microsoft.com/office/drawing/2014/main" id="{00000000-0008-0000-0100-0000F9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26" name="5 CuadroTexto" hidden="1">
          <a:extLst>
            <a:ext uri="{FF2B5EF4-FFF2-40B4-BE49-F238E27FC236}">
              <a16:creationId xmlns="" xmlns:a16="http://schemas.microsoft.com/office/drawing/2014/main" id="{00000000-0008-0000-0100-0000FA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27" name="5 CuadroTexto" hidden="1">
          <a:extLst>
            <a:ext uri="{FF2B5EF4-FFF2-40B4-BE49-F238E27FC236}">
              <a16:creationId xmlns="" xmlns:a16="http://schemas.microsoft.com/office/drawing/2014/main" id="{00000000-0008-0000-0100-0000FB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28" name="5 CuadroTexto" hidden="1">
          <a:extLst>
            <a:ext uri="{FF2B5EF4-FFF2-40B4-BE49-F238E27FC236}">
              <a16:creationId xmlns="" xmlns:a16="http://schemas.microsoft.com/office/drawing/2014/main" id="{00000000-0008-0000-0100-0000FC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29" name="5 CuadroTexto" hidden="1">
          <a:extLst>
            <a:ext uri="{FF2B5EF4-FFF2-40B4-BE49-F238E27FC236}">
              <a16:creationId xmlns="" xmlns:a16="http://schemas.microsoft.com/office/drawing/2014/main" id="{00000000-0008-0000-0100-0000FD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30" name="5 CuadroTexto" hidden="1">
          <a:extLst>
            <a:ext uri="{FF2B5EF4-FFF2-40B4-BE49-F238E27FC236}">
              <a16:creationId xmlns="" xmlns:a16="http://schemas.microsoft.com/office/drawing/2014/main" id="{00000000-0008-0000-0100-0000FE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31" name="2 CuadroTexto" hidden="1">
          <a:extLst>
            <a:ext uri="{FF2B5EF4-FFF2-40B4-BE49-F238E27FC236}">
              <a16:creationId xmlns="" xmlns:a16="http://schemas.microsoft.com/office/drawing/2014/main" id="{00000000-0008-0000-0100-0000FF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32" name="5 CuadroTexto" hidden="1">
          <a:extLst>
            <a:ext uri="{FF2B5EF4-FFF2-40B4-BE49-F238E27FC236}">
              <a16:creationId xmlns="" xmlns:a16="http://schemas.microsoft.com/office/drawing/2014/main" id="{00000000-0008-0000-0100-000000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33" name="5 CuadroTexto" hidden="1">
          <a:extLst>
            <a:ext uri="{FF2B5EF4-FFF2-40B4-BE49-F238E27FC236}">
              <a16:creationId xmlns="" xmlns:a16="http://schemas.microsoft.com/office/drawing/2014/main" id="{00000000-0008-0000-0100-000001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34" name="5 CuadroTexto" hidden="1">
          <a:extLst>
            <a:ext uri="{FF2B5EF4-FFF2-40B4-BE49-F238E27FC236}">
              <a16:creationId xmlns="" xmlns:a16="http://schemas.microsoft.com/office/drawing/2014/main" id="{00000000-0008-0000-0100-000002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35" name="5 CuadroTexto" hidden="1">
          <a:extLst>
            <a:ext uri="{FF2B5EF4-FFF2-40B4-BE49-F238E27FC236}">
              <a16:creationId xmlns="" xmlns:a16="http://schemas.microsoft.com/office/drawing/2014/main" id="{00000000-0008-0000-0100-000003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36" name="5 CuadroTexto" hidden="1">
          <a:extLst>
            <a:ext uri="{FF2B5EF4-FFF2-40B4-BE49-F238E27FC236}">
              <a16:creationId xmlns="" xmlns:a16="http://schemas.microsoft.com/office/drawing/2014/main" id="{00000000-0008-0000-0100-000004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37" name="5 CuadroTexto" hidden="1">
          <a:extLst>
            <a:ext uri="{FF2B5EF4-FFF2-40B4-BE49-F238E27FC236}">
              <a16:creationId xmlns="" xmlns:a16="http://schemas.microsoft.com/office/drawing/2014/main" id="{00000000-0008-0000-0100-000005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38" name="5 CuadroTexto" hidden="1">
          <a:extLst>
            <a:ext uri="{FF2B5EF4-FFF2-40B4-BE49-F238E27FC236}">
              <a16:creationId xmlns="" xmlns:a16="http://schemas.microsoft.com/office/drawing/2014/main" id="{00000000-0008-0000-0100-000006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39" name="5 CuadroTexto" hidden="1">
          <a:extLst>
            <a:ext uri="{FF2B5EF4-FFF2-40B4-BE49-F238E27FC236}">
              <a16:creationId xmlns="" xmlns:a16="http://schemas.microsoft.com/office/drawing/2014/main" id="{00000000-0008-0000-0100-000007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40" name="5 CuadroTexto" hidden="1">
          <a:extLst>
            <a:ext uri="{FF2B5EF4-FFF2-40B4-BE49-F238E27FC236}">
              <a16:creationId xmlns="" xmlns:a16="http://schemas.microsoft.com/office/drawing/2014/main" id="{00000000-0008-0000-0100-000008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41" name="5 CuadroTexto" hidden="1">
          <a:extLst>
            <a:ext uri="{FF2B5EF4-FFF2-40B4-BE49-F238E27FC236}">
              <a16:creationId xmlns="" xmlns:a16="http://schemas.microsoft.com/office/drawing/2014/main" id="{00000000-0008-0000-0100-000009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42" name="5 CuadroTexto" hidden="1">
          <a:extLst>
            <a:ext uri="{FF2B5EF4-FFF2-40B4-BE49-F238E27FC236}">
              <a16:creationId xmlns="" xmlns:a16="http://schemas.microsoft.com/office/drawing/2014/main" id="{00000000-0008-0000-0100-00000A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43" name="5 CuadroTexto" hidden="1">
          <a:extLst>
            <a:ext uri="{FF2B5EF4-FFF2-40B4-BE49-F238E27FC236}">
              <a16:creationId xmlns="" xmlns:a16="http://schemas.microsoft.com/office/drawing/2014/main" id="{00000000-0008-0000-0100-00000B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44" name="5 CuadroTexto" hidden="1">
          <a:extLst>
            <a:ext uri="{FF2B5EF4-FFF2-40B4-BE49-F238E27FC236}">
              <a16:creationId xmlns="" xmlns:a16="http://schemas.microsoft.com/office/drawing/2014/main" id="{00000000-0008-0000-0100-00000C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45" name="5 CuadroTexto" hidden="1">
          <a:extLst>
            <a:ext uri="{FF2B5EF4-FFF2-40B4-BE49-F238E27FC236}">
              <a16:creationId xmlns="" xmlns:a16="http://schemas.microsoft.com/office/drawing/2014/main" id="{00000000-0008-0000-0100-00000D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46" name="5 CuadroTexto" hidden="1">
          <a:extLst>
            <a:ext uri="{FF2B5EF4-FFF2-40B4-BE49-F238E27FC236}">
              <a16:creationId xmlns="" xmlns:a16="http://schemas.microsoft.com/office/drawing/2014/main" id="{00000000-0008-0000-0100-00000E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47" name="5 CuadroTexto" hidden="1">
          <a:extLst>
            <a:ext uri="{FF2B5EF4-FFF2-40B4-BE49-F238E27FC236}">
              <a16:creationId xmlns="" xmlns:a16="http://schemas.microsoft.com/office/drawing/2014/main" id="{00000000-0008-0000-0100-00000F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48" name="5 CuadroTexto" hidden="1">
          <a:extLst>
            <a:ext uri="{FF2B5EF4-FFF2-40B4-BE49-F238E27FC236}">
              <a16:creationId xmlns="" xmlns:a16="http://schemas.microsoft.com/office/drawing/2014/main" id="{00000000-0008-0000-0100-000010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49" name="5 CuadroTexto" hidden="1">
          <a:extLst>
            <a:ext uri="{FF2B5EF4-FFF2-40B4-BE49-F238E27FC236}">
              <a16:creationId xmlns="" xmlns:a16="http://schemas.microsoft.com/office/drawing/2014/main" id="{00000000-0008-0000-0100-000011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50" name="273 CuadroTexto" hidden="1">
          <a:extLst>
            <a:ext uri="{FF2B5EF4-FFF2-40B4-BE49-F238E27FC236}">
              <a16:creationId xmlns="" xmlns:a16="http://schemas.microsoft.com/office/drawing/2014/main" id="{00000000-0008-0000-0100-000012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51" name="2 CuadroTexto" hidden="1">
          <a:extLst>
            <a:ext uri="{FF2B5EF4-FFF2-40B4-BE49-F238E27FC236}">
              <a16:creationId xmlns="" xmlns:a16="http://schemas.microsoft.com/office/drawing/2014/main" id="{00000000-0008-0000-0100-000013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52" name="275 CuadroTexto" hidden="1">
          <a:extLst>
            <a:ext uri="{FF2B5EF4-FFF2-40B4-BE49-F238E27FC236}">
              <a16:creationId xmlns="" xmlns:a16="http://schemas.microsoft.com/office/drawing/2014/main" id="{00000000-0008-0000-0100-000014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53" name="2 CuadroTexto" hidden="1">
          <a:extLst>
            <a:ext uri="{FF2B5EF4-FFF2-40B4-BE49-F238E27FC236}">
              <a16:creationId xmlns="" xmlns:a16="http://schemas.microsoft.com/office/drawing/2014/main" id="{00000000-0008-0000-0100-000015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54" name="5 CuadroTexto" hidden="1">
          <a:extLst>
            <a:ext uri="{FF2B5EF4-FFF2-40B4-BE49-F238E27FC236}">
              <a16:creationId xmlns="" xmlns:a16="http://schemas.microsoft.com/office/drawing/2014/main" id="{00000000-0008-0000-0100-000016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55" name="5 CuadroTexto" hidden="1">
          <a:extLst>
            <a:ext uri="{FF2B5EF4-FFF2-40B4-BE49-F238E27FC236}">
              <a16:creationId xmlns="" xmlns:a16="http://schemas.microsoft.com/office/drawing/2014/main" id="{00000000-0008-0000-0100-000017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56" name="5 CuadroTexto" hidden="1">
          <a:extLst>
            <a:ext uri="{FF2B5EF4-FFF2-40B4-BE49-F238E27FC236}">
              <a16:creationId xmlns="" xmlns:a16="http://schemas.microsoft.com/office/drawing/2014/main" id="{00000000-0008-0000-0100-000018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57" name="5 CuadroTexto" hidden="1">
          <a:extLst>
            <a:ext uri="{FF2B5EF4-FFF2-40B4-BE49-F238E27FC236}">
              <a16:creationId xmlns="" xmlns:a16="http://schemas.microsoft.com/office/drawing/2014/main" id="{00000000-0008-0000-0100-000019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58" name="5 CuadroTexto" hidden="1">
          <a:extLst>
            <a:ext uri="{FF2B5EF4-FFF2-40B4-BE49-F238E27FC236}">
              <a16:creationId xmlns="" xmlns:a16="http://schemas.microsoft.com/office/drawing/2014/main" id="{00000000-0008-0000-0100-00001A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59" name="5 CuadroTexto" hidden="1">
          <a:extLst>
            <a:ext uri="{FF2B5EF4-FFF2-40B4-BE49-F238E27FC236}">
              <a16:creationId xmlns="" xmlns:a16="http://schemas.microsoft.com/office/drawing/2014/main" id="{00000000-0008-0000-0100-00001B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60" name="5 CuadroTexto" hidden="1">
          <a:extLst>
            <a:ext uri="{FF2B5EF4-FFF2-40B4-BE49-F238E27FC236}">
              <a16:creationId xmlns="" xmlns:a16="http://schemas.microsoft.com/office/drawing/2014/main" id="{00000000-0008-0000-0100-00001C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61" name="5 CuadroTexto" hidden="1">
          <a:extLst>
            <a:ext uri="{FF2B5EF4-FFF2-40B4-BE49-F238E27FC236}">
              <a16:creationId xmlns="" xmlns:a16="http://schemas.microsoft.com/office/drawing/2014/main" id="{00000000-0008-0000-0100-00001D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62" name="5 CuadroTexto" hidden="1">
          <a:extLst>
            <a:ext uri="{FF2B5EF4-FFF2-40B4-BE49-F238E27FC236}">
              <a16:creationId xmlns="" xmlns:a16="http://schemas.microsoft.com/office/drawing/2014/main" id="{00000000-0008-0000-0100-00001E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63" name="5 CuadroTexto" hidden="1">
          <a:extLst>
            <a:ext uri="{FF2B5EF4-FFF2-40B4-BE49-F238E27FC236}">
              <a16:creationId xmlns="" xmlns:a16="http://schemas.microsoft.com/office/drawing/2014/main" id="{00000000-0008-0000-0100-00001F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64" name="5 CuadroTexto" hidden="1">
          <a:extLst>
            <a:ext uri="{FF2B5EF4-FFF2-40B4-BE49-F238E27FC236}">
              <a16:creationId xmlns="" xmlns:a16="http://schemas.microsoft.com/office/drawing/2014/main" id="{00000000-0008-0000-0100-000020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65" name="5 CuadroTexto" hidden="1">
          <a:extLst>
            <a:ext uri="{FF2B5EF4-FFF2-40B4-BE49-F238E27FC236}">
              <a16:creationId xmlns="" xmlns:a16="http://schemas.microsoft.com/office/drawing/2014/main" id="{00000000-0008-0000-0100-000021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66" name="5 CuadroTexto" hidden="1">
          <a:extLst>
            <a:ext uri="{FF2B5EF4-FFF2-40B4-BE49-F238E27FC236}">
              <a16:creationId xmlns="" xmlns:a16="http://schemas.microsoft.com/office/drawing/2014/main" id="{00000000-0008-0000-0100-000022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67" name="5 CuadroTexto" hidden="1">
          <a:extLst>
            <a:ext uri="{FF2B5EF4-FFF2-40B4-BE49-F238E27FC236}">
              <a16:creationId xmlns="" xmlns:a16="http://schemas.microsoft.com/office/drawing/2014/main" id="{00000000-0008-0000-0100-000023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68" name="5 CuadroTexto" hidden="1">
          <a:extLst>
            <a:ext uri="{FF2B5EF4-FFF2-40B4-BE49-F238E27FC236}">
              <a16:creationId xmlns="" xmlns:a16="http://schemas.microsoft.com/office/drawing/2014/main" id="{00000000-0008-0000-0100-000024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1097</xdr:row>
      <xdr:rowOff>0</xdr:rowOff>
    </xdr:from>
    <xdr:ext cx="184731" cy="264560"/>
    <xdr:sp macro="" textlink="">
      <xdr:nvSpPr>
        <xdr:cNvPr id="1169" name="5 CuadroTexto" hidden="1">
          <a:extLst>
            <a:ext uri="{FF2B5EF4-FFF2-40B4-BE49-F238E27FC236}">
              <a16:creationId xmlns="" xmlns:a16="http://schemas.microsoft.com/office/drawing/2014/main" id="{00000000-0008-0000-0100-000025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170" name="74 CuadroTexto" hidden="1">
          <a:extLst>
            <a:ext uri="{FF2B5EF4-FFF2-40B4-BE49-F238E27FC236}">
              <a16:creationId xmlns="" xmlns:a16="http://schemas.microsoft.com/office/drawing/2014/main" id="{00000000-0008-0000-0100-000026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171" name="75 CuadroTexto" hidden="1">
          <a:extLst>
            <a:ext uri="{FF2B5EF4-FFF2-40B4-BE49-F238E27FC236}">
              <a16:creationId xmlns="" xmlns:a16="http://schemas.microsoft.com/office/drawing/2014/main" id="{00000000-0008-0000-0100-000027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172" name="5 CuadroTexto" hidden="1">
          <a:extLst>
            <a:ext uri="{FF2B5EF4-FFF2-40B4-BE49-F238E27FC236}">
              <a16:creationId xmlns="" xmlns:a16="http://schemas.microsoft.com/office/drawing/2014/main" id="{00000000-0008-0000-0100-000028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173" name="5 CuadroTexto" hidden="1">
          <a:extLst>
            <a:ext uri="{FF2B5EF4-FFF2-40B4-BE49-F238E27FC236}">
              <a16:creationId xmlns="" xmlns:a16="http://schemas.microsoft.com/office/drawing/2014/main" id="{00000000-0008-0000-0100-000029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174" name="5 CuadroTexto" hidden="1">
          <a:extLst>
            <a:ext uri="{FF2B5EF4-FFF2-40B4-BE49-F238E27FC236}">
              <a16:creationId xmlns="" xmlns:a16="http://schemas.microsoft.com/office/drawing/2014/main" id="{00000000-0008-0000-0100-00002A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175" name="5 CuadroTexto" hidden="1">
          <a:extLst>
            <a:ext uri="{FF2B5EF4-FFF2-40B4-BE49-F238E27FC236}">
              <a16:creationId xmlns="" xmlns:a16="http://schemas.microsoft.com/office/drawing/2014/main" id="{00000000-0008-0000-0100-00002B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176" name="5 CuadroTexto" hidden="1">
          <a:extLst>
            <a:ext uri="{FF2B5EF4-FFF2-40B4-BE49-F238E27FC236}">
              <a16:creationId xmlns="" xmlns:a16="http://schemas.microsoft.com/office/drawing/2014/main" id="{00000000-0008-0000-0100-00002C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177" name="5 CuadroTexto" hidden="1">
          <a:extLst>
            <a:ext uri="{FF2B5EF4-FFF2-40B4-BE49-F238E27FC236}">
              <a16:creationId xmlns="" xmlns:a16="http://schemas.microsoft.com/office/drawing/2014/main" id="{00000000-0008-0000-0100-00002D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178" name="5 CuadroTexto" hidden="1">
          <a:extLst>
            <a:ext uri="{FF2B5EF4-FFF2-40B4-BE49-F238E27FC236}">
              <a16:creationId xmlns="" xmlns:a16="http://schemas.microsoft.com/office/drawing/2014/main" id="{00000000-0008-0000-0100-00002E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179" name="5 CuadroTexto" hidden="1">
          <a:extLst>
            <a:ext uri="{FF2B5EF4-FFF2-40B4-BE49-F238E27FC236}">
              <a16:creationId xmlns="" xmlns:a16="http://schemas.microsoft.com/office/drawing/2014/main" id="{00000000-0008-0000-0100-00002F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180" name="5 CuadroTexto" hidden="1">
          <a:extLst>
            <a:ext uri="{FF2B5EF4-FFF2-40B4-BE49-F238E27FC236}">
              <a16:creationId xmlns="" xmlns:a16="http://schemas.microsoft.com/office/drawing/2014/main" id="{00000000-0008-0000-0100-000030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181" name="5 CuadroTexto" hidden="1">
          <a:extLst>
            <a:ext uri="{FF2B5EF4-FFF2-40B4-BE49-F238E27FC236}">
              <a16:creationId xmlns="" xmlns:a16="http://schemas.microsoft.com/office/drawing/2014/main" id="{00000000-0008-0000-0100-000031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182" name="5 CuadroTexto" hidden="1">
          <a:extLst>
            <a:ext uri="{FF2B5EF4-FFF2-40B4-BE49-F238E27FC236}">
              <a16:creationId xmlns="" xmlns:a16="http://schemas.microsoft.com/office/drawing/2014/main" id="{00000000-0008-0000-0100-000032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183" name="5 CuadroTexto" hidden="1">
          <a:extLst>
            <a:ext uri="{FF2B5EF4-FFF2-40B4-BE49-F238E27FC236}">
              <a16:creationId xmlns="" xmlns:a16="http://schemas.microsoft.com/office/drawing/2014/main" id="{00000000-0008-0000-0100-000033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184" name="5 CuadroTexto" hidden="1">
          <a:extLst>
            <a:ext uri="{FF2B5EF4-FFF2-40B4-BE49-F238E27FC236}">
              <a16:creationId xmlns="" xmlns:a16="http://schemas.microsoft.com/office/drawing/2014/main" id="{00000000-0008-0000-0100-000034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185" name="5 CuadroTexto" hidden="1">
          <a:extLst>
            <a:ext uri="{FF2B5EF4-FFF2-40B4-BE49-F238E27FC236}">
              <a16:creationId xmlns="" xmlns:a16="http://schemas.microsoft.com/office/drawing/2014/main" id="{00000000-0008-0000-0100-000035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186" name="5 CuadroTexto" hidden="1">
          <a:extLst>
            <a:ext uri="{FF2B5EF4-FFF2-40B4-BE49-F238E27FC236}">
              <a16:creationId xmlns="" xmlns:a16="http://schemas.microsoft.com/office/drawing/2014/main" id="{00000000-0008-0000-0100-000036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187" name="5 CuadroTexto" hidden="1">
          <a:extLst>
            <a:ext uri="{FF2B5EF4-FFF2-40B4-BE49-F238E27FC236}">
              <a16:creationId xmlns="" xmlns:a16="http://schemas.microsoft.com/office/drawing/2014/main" id="{00000000-0008-0000-0100-000037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188" name="5 CuadroTexto" hidden="1">
          <a:extLst>
            <a:ext uri="{FF2B5EF4-FFF2-40B4-BE49-F238E27FC236}">
              <a16:creationId xmlns="" xmlns:a16="http://schemas.microsoft.com/office/drawing/2014/main" id="{00000000-0008-0000-0100-000038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189" name="5 CuadroTexto" hidden="1">
          <a:extLst>
            <a:ext uri="{FF2B5EF4-FFF2-40B4-BE49-F238E27FC236}">
              <a16:creationId xmlns="" xmlns:a16="http://schemas.microsoft.com/office/drawing/2014/main" id="{00000000-0008-0000-0100-000039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190" name="5 CuadroTexto" hidden="1">
          <a:extLst>
            <a:ext uri="{FF2B5EF4-FFF2-40B4-BE49-F238E27FC236}">
              <a16:creationId xmlns="" xmlns:a16="http://schemas.microsoft.com/office/drawing/2014/main" id="{00000000-0008-0000-0100-00003A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191" name="5 CuadroTexto" hidden="1">
          <a:extLst>
            <a:ext uri="{FF2B5EF4-FFF2-40B4-BE49-F238E27FC236}">
              <a16:creationId xmlns="" xmlns:a16="http://schemas.microsoft.com/office/drawing/2014/main" id="{00000000-0008-0000-0100-00003B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192" name="5 CuadroTexto" hidden="1">
          <a:extLst>
            <a:ext uri="{FF2B5EF4-FFF2-40B4-BE49-F238E27FC236}">
              <a16:creationId xmlns="" xmlns:a16="http://schemas.microsoft.com/office/drawing/2014/main" id="{00000000-0008-0000-0100-00003C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193" name="5 CuadroTexto" hidden="1">
          <a:extLst>
            <a:ext uri="{FF2B5EF4-FFF2-40B4-BE49-F238E27FC236}">
              <a16:creationId xmlns="" xmlns:a16="http://schemas.microsoft.com/office/drawing/2014/main" id="{00000000-0008-0000-0100-00003D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194" name="5 CuadroTexto" hidden="1">
          <a:extLst>
            <a:ext uri="{FF2B5EF4-FFF2-40B4-BE49-F238E27FC236}">
              <a16:creationId xmlns="" xmlns:a16="http://schemas.microsoft.com/office/drawing/2014/main" id="{00000000-0008-0000-0100-00003E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195" name="5 CuadroTexto" hidden="1">
          <a:extLst>
            <a:ext uri="{FF2B5EF4-FFF2-40B4-BE49-F238E27FC236}">
              <a16:creationId xmlns="" xmlns:a16="http://schemas.microsoft.com/office/drawing/2014/main" id="{00000000-0008-0000-0100-00003F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196" name="5 CuadroTexto" hidden="1">
          <a:extLst>
            <a:ext uri="{FF2B5EF4-FFF2-40B4-BE49-F238E27FC236}">
              <a16:creationId xmlns="" xmlns:a16="http://schemas.microsoft.com/office/drawing/2014/main" id="{00000000-0008-0000-0100-000040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197" name="5 CuadroTexto" hidden="1">
          <a:extLst>
            <a:ext uri="{FF2B5EF4-FFF2-40B4-BE49-F238E27FC236}">
              <a16:creationId xmlns="" xmlns:a16="http://schemas.microsoft.com/office/drawing/2014/main" id="{00000000-0008-0000-0100-000041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198" name="5 CuadroTexto" hidden="1">
          <a:extLst>
            <a:ext uri="{FF2B5EF4-FFF2-40B4-BE49-F238E27FC236}">
              <a16:creationId xmlns="" xmlns:a16="http://schemas.microsoft.com/office/drawing/2014/main" id="{00000000-0008-0000-0100-000042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199" name="5 CuadroTexto" hidden="1">
          <a:extLst>
            <a:ext uri="{FF2B5EF4-FFF2-40B4-BE49-F238E27FC236}">
              <a16:creationId xmlns="" xmlns:a16="http://schemas.microsoft.com/office/drawing/2014/main" id="{00000000-0008-0000-0100-000043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00" name="5 CuadroTexto" hidden="1">
          <a:extLst>
            <a:ext uri="{FF2B5EF4-FFF2-40B4-BE49-F238E27FC236}">
              <a16:creationId xmlns="" xmlns:a16="http://schemas.microsoft.com/office/drawing/2014/main" id="{00000000-0008-0000-0100-000044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01" name="5 CuadroTexto" hidden="1">
          <a:extLst>
            <a:ext uri="{FF2B5EF4-FFF2-40B4-BE49-F238E27FC236}">
              <a16:creationId xmlns="" xmlns:a16="http://schemas.microsoft.com/office/drawing/2014/main" id="{00000000-0008-0000-0100-000045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02" name="5 CuadroTexto" hidden="1">
          <a:extLst>
            <a:ext uri="{FF2B5EF4-FFF2-40B4-BE49-F238E27FC236}">
              <a16:creationId xmlns="" xmlns:a16="http://schemas.microsoft.com/office/drawing/2014/main" id="{00000000-0008-0000-0100-000046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03" name="5 CuadroTexto" hidden="1">
          <a:extLst>
            <a:ext uri="{FF2B5EF4-FFF2-40B4-BE49-F238E27FC236}">
              <a16:creationId xmlns="" xmlns:a16="http://schemas.microsoft.com/office/drawing/2014/main" id="{00000000-0008-0000-0100-000047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04" name="2 CuadroTexto" hidden="1">
          <a:extLst>
            <a:ext uri="{FF2B5EF4-FFF2-40B4-BE49-F238E27FC236}">
              <a16:creationId xmlns="" xmlns:a16="http://schemas.microsoft.com/office/drawing/2014/main" id="{00000000-0008-0000-0100-000048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05" name="5 CuadroTexto" hidden="1">
          <a:extLst>
            <a:ext uri="{FF2B5EF4-FFF2-40B4-BE49-F238E27FC236}">
              <a16:creationId xmlns="" xmlns:a16="http://schemas.microsoft.com/office/drawing/2014/main" id="{00000000-0008-0000-0100-000049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06" name="5 CuadroTexto" hidden="1">
          <a:extLst>
            <a:ext uri="{FF2B5EF4-FFF2-40B4-BE49-F238E27FC236}">
              <a16:creationId xmlns="" xmlns:a16="http://schemas.microsoft.com/office/drawing/2014/main" id="{00000000-0008-0000-0100-00004A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07" name="5 CuadroTexto" hidden="1">
          <a:extLst>
            <a:ext uri="{FF2B5EF4-FFF2-40B4-BE49-F238E27FC236}">
              <a16:creationId xmlns="" xmlns:a16="http://schemas.microsoft.com/office/drawing/2014/main" id="{00000000-0008-0000-0100-00004B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08" name="5 CuadroTexto" hidden="1">
          <a:extLst>
            <a:ext uri="{FF2B5EF4-FFF2-40B4-BE49-F238E27FC236}">
              <a16:creationId xmlns="" xmlns:a16="http://schemas.microsoft.com/office/drawing/2014/main" id="{00000000-0008-0000-0100-00004C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09" name="5 CuadroTexto" hidden="1">
          <a:extLst>
            <a:ext uri="{FF2B5EF4-FFF2-40B4-BE49-F238E27FC236}">
              <a16:creationId xmlns="" xmlns:a16="http://schemas.microsoft.com/office/drawing/2014/main" id="{00000000-0008-0000-0100-00004D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10" name="5 CuadroTexto" hidden="1">
          <a:extLst>
            <a:ext uri="{FF2B5EF4-FFF2-40B4-BE49-F238E27FC236}">
              <a16:creationId xmlns="" xmlns:a16="http://schemas.microsoft.com/office/drawing/2014/main" id="{00000000-0008-0000-0100-00004E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11" name="5 CuadroTexto" hidden="1">
          <a:extLst>
            <a:ext uri="{FF2B5EF4-FFF2-40B4-BE49-F238E27FC236}">
              <a16:creationId xmlns="" xmlns:a16="http://schemas.microsoft.com/office/drawing/2014/main" id="{00000000-0008-0000-0100-00004F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12" name="5 CuadroTexto" hidden="1">
          <a:extLst>
            <a:ext uri="{FF2B5EF4-FFF2-40B4-BE49-F238E27FC236}">
              <a16:creationId xmlns="" xmlns:a16="http://schemas.microsoft.com/office/drawing/2014/main" id="{00000000-0008-0000-0100-000050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13" name="5 CuadroTexto" hidden="1">
          <a:extLst>
            <a:ext uri="{FF2B5EF4-FFF2-40B4-BE49-F238E27FC236}">
              <a16:creationId xmlns="" xmlns:a16="http://schemas.microsoft.com/office/drawing/2014/main" id="{00000000-0008-0000-0100-000051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14" name="5 CuadroTexto" hidden="1">
          <a:extLst>
            <a:ext uri="{FF2B5EF4-FFF2-40B4-BE49-F238E27FC236}">
              <a16:creationId xmlns="" xmlns:a16="http://schemas.microsoft.com/office/drawing/2014/main" id="{00000000-0008-0000-0100-000052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15" name="5 CuadroTexto" hidden="1">
          <a:extLst>
            <a:ext uri="{FF2B5EF4-FFF2-40B4-BE49-F238E27FC236}">
              <a16:creationId xmlns="" xmlns:a16="http://schemas.microsoft.com/office/drawing/2014/main" id="{00000000-0008-0000-0100-000053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16" name="5 CuadroTexto" hidden="1">
          <a:extLst>
            <a:ext uri="{FF2B5EF4-FFF2-40B4-BE49-F238E27FC236}">
              <a16:creationId xmlns="" xmlns:a16="http://schemas.microsoft.com/office/drawing/2014/main" id="{00000000-0008-0000-0100-000054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17" name="5 CuadroTexto" hidden="1">
          <a:extLst>
            <a:ext uri="{FF2B5EF4-FFF2-40B4-BE49-F238E27FC236}">
              <a16:creationId xmlns="" xmlns:a16="http://schemas.microsoft.com/office/drawing/2014/main" id="{00000000-0008-0000-0100-000055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18" name="5 CuadroTexto" hidden="1">
          <a:extLst>
            <a:ext uri="{FF2B5EF4-FFF2-40B4-BE49-F238E27FC236}">
              <a16:creationId xmlns="" xmlns:a16="http://schemas.microsoft.com/office/drawing/2014/main" id="{00000000-0008-0000-0100-000056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19" name="5 CuadroTexto" hidden="1">
          <a:extLst>
            <a:ext uri="{FF2B5EF4-FFF2-40B4-BE49-F238E27FC236}">
              <a16:creationId xmlns="" xmlns:a16="http://schemas.microsoft.com/office/drawing/2014/main" id="{00000000-0008-0000-0100-000057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20" name="5 CuadroTexto" hidden="1">
          <a:extLst>
            <a:ext uri="{FF2B5EF4-FFF2-40B4-BE49-F238E27FC236}">
              <a16:creationId xmlns="" xmlns:a16="http://schemas.microsoft.com/office/drawing/2014/main" id="{00000000-0008-0000-0100-000058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21" name="5 CuadroTexto" hidden="1">
          <a:extLst>
            <a:ext uri="{FF2B5EF4-FFF2-40B4-BE49-F238E27FC236}">
              <a16:creationId xmlns="" xmlns:a16="http://schemas.microsoft.com/office/drawing/2014/main" id="{00000000-0008-0000-0100-000059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22" name="5 CuadroTexto" hidden="1">
          <a:extLst>
            <a:ext uri="{FF2B5EF4-FFF2-40B4-BE49-F238E27FC236}">
              <a16:creationId xmlns="" xmlns:a16="http://schemas.microsoft.com/office/drawing/2014/main" id="{00000000-0008-0000-0100-00005A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23" name="127 CuadroTexto" hidden="1">
          <a:extLst>
            <a:ext uri="{FF2B5EF4-FFF2-40B4-BE49-F238E27FC236}">
              <a16:creationId xmlns="" xmlns:a16="http://schemas.microsoft.com/office/drawing/2014/main" id="{00000000-0008-0000-0100-00005B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24" name="2 CuadroTexto" hidden="1">
          <a:extLst>
            <a:ext uri="{FF2B5EF4-FFF2-40B4-BE49-F238E27FC236}">
              <a16:creationId xmlns="" xmlns:a16="http://schemas.microsoft.com/office/drawing/2014/main" id="{00000000-0008-0000-0100-00005C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25" name="129 CuadroTexto" hidden="1">
          <a:extLst>
            <a:ext uri="{FF2B5EF4-FFF2-40B4-BE49-F238E27FC236}">
              <a16:creationId xmlns="" xmlns:a16="http://schemas.microsoft.com/office/drawing/2014/main" id="{00000000-0008-0000-0100-00005D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26" name="2 CuadroTexto" hidden="1">
          <a:extLst>
            <a:ext uri="{FF2B5EF4-FFF2-40B4-BE49-F238E27FC236}">
              <a16:creationId xmlns="" xmlns:a16="http://schemas.microsoft.com/office/drawing/2014/main" id="{00000000-0008-0000-0100-00005E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27" name="5 CuadroTexto" hidden="1">
          <a:extLst>
            <a:ext uri="{FF2B5EF4-FFF2-40B4-BE49-F238E27FC236}">
              <a16:creationId xmlns="" xmlns:a16="http://schemas.microsoft.com/office/drawing/2014/main" id="{00000000-0008-0000-0100-00005F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28" name="5 CuadroTexto" hidden="1">
          <a:extLst>
            <a:ext uri="{FF2B5EF4-FFF2-40B4-BE49-F238E27FC236}">
              <a16:creationId xmlns="" xmlns:a16="http://schemas.microsoft.com/office/drawing/2014/main" id="{00000000-0008-0000-0100-000060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29" name="5 CuadroTexto" hidden="1">
          <a:extLst>
            <a:ext uri="{FF2B5EF4-FFF2-40B4-BE49-F238E27FC236}">
              <a16:creationId xmlns="" xmlns:a16="http://schemas.microsoft.com/office/drawing/2014/main" id="{00000000-0008-0000-0100-000061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30" name="5 CuadroTexto" hidden="1">
          <a:extLst>
            <a:ext uri="{FF2B5EF4-FFF2-40B4-BE49-F238E27FC236}">
              <a16:creationId xmlns="" xmlns:a16="http://schemas.microsoft.com/office/drawing/2014/main" id="{00000000-0008-0000-0100-000062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31" name="5 CuadroTexto" hidden="1">
          <a:extLst>
            <a:ext uri="{FF2B5EF4-FFF2-40B4-BE49-F238E27FC236}">
              <a16:creationId xmlns="" xmlns:a16="http://schemas.microsoft.com/office/drawing/2014/main" id="{00000000-0008-0000-0100-000063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32" name="5 CuadroTexto" hidden="1">
          <a:extLst>
            <a:ext uri="{FF2B5EF4-FFF2-40B4-BE49-F238E27FC236}">
              <a16:creationId xmlns="" xmlns:a16="http://schemas.microsoft.com/office/drawing/2014/main" id="{00000000-0008-0000-0100-000064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33" name="5 CuadroTexto" hidden="1">
          <a:extLst>
            <a:ext uri="{FF2B5EF4-FFF2-40B4-BE49-F238E27FC236}">
              <a16:creationId xmlns="" xmlns:a16="http://schemas.microsoft.com/office/drawing/2014/main" id="{00000000-0008-0000-0100-000065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34" name="5 CuadroTexto" hidden="1">
          <a:extLst>
            <a:ext uri="{FF2B5EF4-FFF2-40B4-BE49-F238E27FC236}">
              <a16:creationId xmlns="" xmlns:a16="http://schemas.microsoft.com/office/drawing/2014/main" id="{00000000-0008-0000-0100-000066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35" name="5 CuadroTexto" hidden="1">
          <a:extLst>
            <a:ext uri="{FF2B5EF4-FFF2-40B4-BE49-F238E27FC236}">
              <a16:creationId xmlns="" xmlns:a16="http://schemas.microsoft.com/office/drawing/2014/main" id="{00000000-0008-0000-0100-000067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36" name="5 CuadroTexto" hidden="1">
          <a:extLst>
            <a:ext uri="{FF2B5EF4-FFF2-40B4-BE49-F238E27FC236}">
              <a16:creationId xmlns="" xmlns:a16="http://schemas.microsoft.com/office/drawing/2014/main" id="{00000000-0008-0000-0100-000068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37" name="5 CuadroTexto" hidden="1">
          <a:extLst>
            <a:ext uri="{FF2B5EF4-FFF2-40B4-BE49-F238E27FC236}">
              <a16:creationId xmlns="" xmlns:a16="http://schemas.microsoft.com/office/drawing/2014/main" id="{00000000-0008-0000-0100-000069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38" name="5 CuadroTexto" hidden="1">
          <a:extLst>
            <a:ext uri="{FF2B5EF4-FFF2-40B4-BE49-F238E27FC236}">
              <a16:creationId xmlns="" xmlns:a16="http://schemas.microsoft.com/office/drawing/2014/main" id="{00000000-0008-0000-0100-00006A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39" name="5 CuadroTexto" hidden="1">
          <a:extLst>
            <a:ext uri="{FF2B5EF4-FFF2-40B4-BE49-F238E27FC236}">
              <a16:creationId xmlns="" xmlns:a16="http://schemas.microsoft.com/office/drawing/2014/main" id="{00000000-0008-0000-0100-00006B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40" name="5 CuadroTexto" hidden="1">
          <a:extLst>
            <a:ext uri="{FF2B5EF4-FFF2-40B4-BE49-F238E27FC236}">
              <a16:creationId xmlns="" xmlns:a16="http://schemas.microsoft.com/office/drawing/2014/main" id="{00000000-0008-0000-0100-00006C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41" name="5 CuadroTexto" hidden="1">
          <a:extLst>
            <a:ext uri="{FF2B5EF4-FFF2-40B4-BE49-F238E27FC236}">
              <a16:creationId xmlns="" xmlns:a16="http://schemas.microsoft.com/office/drawing/2014/main" id="{00000000-0008-0000-0100-00006D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42" name="5 CuadroTexto" hidden="1">
          <a:extLst>
            <a:ext uri="{FF2B5EF4-FFF2-40B4-BE49-F238E27FC236}">
              <a16:creationId xmlns="" xmlns:a16="http://schemas.microsoft.com/office/drawing/2014/main" id="{00000000-0008-0000-0100-00006E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43" name="147 CuadroTexto" hidden="1">
          <a:extLst>
            <a:ext uri="{FF2B5EF4-FFF2-40B4-BE49-F238E27FC236}">
              <a16:creationId xmlns="" xmlns:a16="http://schemas.microsoft.com/office/drawing/2014/main" id="{00000000-0008-0000-0100-00006F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44" name="148 CuadroTexto" hidden="1">
          <a:extLst>
            <a:ext uri="{FF2B5EF4-FFF2-40B4-BE49-F238E27FC236}">
              <a16:creationId xmlns="" xmlns:a16="http://schemas.microsoft.com/office/drawing/2014/main" id="{00000000-0008-0000-0100-000070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45" name="5 CuadroTexto" hidden="1">
          <a:extLst>
            <a:ext uri="{FF2B5EF4-FFF2-40B4-BE49-F238E27FC236}">
              <a16:creationId xmlns="" xmlns:a16="http://schemas.microsoft.com/office/drawing/2014/main" id="{00000000-0008-0000-0100-000071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46" name="5 CuadroTexto" hidden="1">
          <a:extLst>
            <a:ext uri="{FF2B5EF4-FFF2-40B4-BE49-F238E27FC236}">
              <a16:creationId xmlns="" xmlns:a16="http://schemas.microsoft.com/office/drawing/2014/main" id="{00000000-0008-0000-0100-000072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47" name="5 CuadroTexto" hidden="1">
          <a:extLst>
            <a:ext uri="{FF2B5EF4-FFF2-40B4-BE49-F238E27FC236}">
              <a16:creationId xmlns="" xmlns:a16="http://schemas.microsoft.com/office/drawing/2014/main" id="{00000000-0008-0000-0100-000073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48" name="5 CuadroTexto" hidden="1">
          <a:extLst>
            <a:ext uri="{FF2B5EF4-FFF2-40B4-BE49-F238E27FC236}">
              <a16:creationId xmlns="" xmlns:a16="http://schemas.microsoft.com/office/drawing/2014/main" id="{00000000-0008-0000-0100-000074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49" name="5 CuadroTexto" hidden="1">
          <a:extLst>
            <a:ext uri="{FF2B5EF4-FFF2-40B4-BE49-F238E27FC236}">
              <a16:creationId xmlns="" xmlns:a16="http://schemas.microsoft.com/office/drawing/2014/main" id="{00000000-0008-0000-0100-000075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50" name="5 CuadroTexto" hidden="1">
          <a:extLst>
            <a:ext uri="{FF2B5EF4-FFF2-40B4-BE49-F238E27FC236}">
              <a16:creationId xmlns="" xmlns:a16="http://schemas.microsoft.com/office/drawing/2014/main" id="{00000000-0008-0000-0100-000076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51" name="5 CuadroTexto" hidden="1">
          <a:extLst>
            <a:ext uri="{FF2B5EF4-FFF2-40B4-BE49-F238E27FC236}">
              <a16:creationId xmlns="" xmlns:a16="http://schemas.microsoft.com/office/drawing/2014/main" id="{00000000-0008-0000-0100-000077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52" name="5 CuadroTexto" hidden="1">
          <a:extLst>
            <a:ext uri="{FF2B5EF4-FFF2-40B4-BE49-F238E27FC236}">
              <a16:creationId xmlns="" xmlns:a16="http://schemas.microsoft.com/office/drawing/2014/main" id="{00000000-0008-0000-0100-000078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53" name="5 CuadroTexto" hidden="1">
          <a:extLst>
            <a:ext uri="{FF2B5EF4-FFF2-40B4-BE49-F238E27FC236}">
              <a16:creationId xmlns="" xmlns:a16="http://schemas.microsoft.com/office/drawing/2014/main" id="{00000000-0008-0000-0100-000079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54" name="5 CuadroTexto" hidden="1">
          <a:extLst>
            <a:ext uri="{FF2B5EF4-FFF2-40B4-BE49-F238E27FC236}">
              <a16:creationId xmlns="" xmlns:a16="http://schemas.microsoft.com/office/drawing/2014/main" id="{00000000-0008-0000-0100-00007A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55" name="5 CuadroTexto" hidden="1">
          <a:extLst>
            <a:ext uri="{FF2B5EF4-FFF2-40B4-BE49-F238E27FC236}">
              <a16:creationId xmlns="" xmlns:a16="http://schemas.microsoft.com/office/drawing/2014/main" id="{00000000-0008-0000-0100-00007B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56" name="5 CuadroTexto" hidden="1">
          <a:extLst>
            <a:ext uri="{FF2B5EF4-FFF2-40B4-BE49-F238E27FC236}">
              <a16:creationId xmlns="" xmlns:a16="http://schemas.microsoft.com/office/drawing/2014/main" id="{00000000-0008-0000-0100-00007C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57" name="5 CuadroTexto" hidden="1">
          <a:extLst>
            <a:ext uri="{FF2B5EF4-FFF2-40B4-BE49-F238E27FC236}">
              <a16:creationId xmlns="" xmlns:a16="http://schemas.microsoft.com/office/drawing/2014/main" id="{00000000-0008-0000-0100-00007D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58" name="5 CuadroTexto" hidden="1">
          <a:extLst>
            <a:ext uri="{FF2B5EF4-FFF2-40B4-BE49-F238E27FC236}">
              <a16:creationId xmlns="" xmlns:a16="http://schemas.microsoft.com/office/drawing/2014/main" id="{00000000-0008-0000-0100-00007E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59" name="5 CuadroTexto" hidden="1">
          <a:extLst>
            <a:ext uri="{FF2B5EF4-FFF2-40B4-BE49-F238E27FC236}">
              <a16:creationId xmlns="" xmlns:a16="http://schemas.microsoft.com/office/drawing/2014/main" id="{00000000-0008-0000-0100-00007F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60" name="5 CuadroTexto" hidden="1">
          <a:extLst>
            <a:ext uri="{FF2B5EF4-FFF2-40B4-BE49-F238E27FC236}">
              <a16:creationId xmlns="" xmlns:a16="http://schemas.microsoft.com/office/drawing/2014/main" id="{00000000-0008-0000-0100-000080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61" name="5 CuadroTexto" hidden="1">
          <a:extLst>
            <a:ext uri="{FF2B5EF4-FFF2-40B4-BE49-F238E27FC236}">
              <a16:creationId xmlns="" xmlns:a16="http://schemas.microsoft.com/office/drawing/2014/main" id="{00000000-0008-0000-0100-000081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62" name="5 CuadroTexto" hidden="1">
          <a:extLst>
            <a:ext uri="{FF2B5EF4-FFF2-40B4-BE49-F238E27FC236}">
              <a16:creationId xmlns="" xmlns:a16="http://schemas.microsoft.com/office/drawing/2014/main" id="{00000000-0008-0000-0100-000082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63" name="5 CuadroTexto" hidden="1">
          <a:extLst>
            <a:ext uri="{FF2B5EF4-FFF2-40B4-BE49-F238E27FC236}">
              <a16:creationId xmlns="" xmlns:a16="http://schemas.microsoft.com/office/drawing/2014/main" id="{00000000-0008-0000-0100-000083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64" name="5 CuadroTexto" hidden="1">
          <a:extLst>
            <a:ext uri="{FF2B5EF4-FFF2-40B4-BE49-F238E27FC236}">
              <a16:creationId xmlns="" xmlns:a16="http://schemas.microsoft.com/office/drawing/2014/main" id="{00000000-0008-0000-0100-000084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65" name="5 CuadroTexto" hidden="1">
          <a:extLst>
            <a:ext uri="{FF2B5EF4-FFF2-40B4-BE49-F238E27FC236}">
              <a16:creationId xmlns="" xmlns:a16="http://schemas.microsoft.com/office/drawing/2014/main" id="{00000000-0008-0000-0100-000085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66" name="5 CuadroTexto" hidden="1">
          <a:extLst>
            <a:ext uri="{FF2B5EF4-FFF2-40B4-BE49-F238E27FC236}">
              <a16:creationId xmlns="" xmlns:a16="http://schemas.microsoft.com/office/drawing/2014/main" id="{00000000-0008-0000-0100-000086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67" name="5 CuadroTexto" hidden="1">
          <a:extLst>
            <a:ext uri="{FF2B5EF4-FFF2-40B4-BE49-F238E27FC236}">
              <a16:creationId xmlns="" xmlns:a16="http://schemas.microsoft.com/office/drawing/2014/main" id="{00000000-0008-0000-0100-000087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68" name="5 CuadroTexto" hidden="1">
          <a:extLst>
            <a:ext uri="{FF2B5EF4-FFF2-40B4-BE49-F238E27FC236}">
              <a16:creationId xmlns="" xmlns:a16="http://schemas.microsoft.com/office/drawing/2014/main" id="{00000000-0008-0000-0100-000088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69" name="5 CuadroTexto" hidden="1">
          <a:extLst>
            <a:ext uri="{FF2B5EF4-FFF2-40B4-BE49-F238E27FC236}">
              <a16:creationId xmlns="" xmlns:a16="http://schemas.microsoft.com/office/drawing/2014/main" id="{00000000-0008-0000-0100-000089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70" name="5 CuadroTexto" hidden="1">
          <a:extLst>
            <a:ext uri="{FF2B5EF4-FFF2-40B4-BE49-F238E27FC236}">
              <a16:creationId xmlns="" xmlns:a16="http://schemas.microsoft.com/office/drawing/2014/main" id="{00000000-0008-0000-0100-00008A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71" name="5 CuadroTexto" hidden="1">
          <a:extLst>
            <a:ext uri="{FF2B5EF4-FFF2-40B4-BE49-F238E27FC236}">
              <a16:creationId xmlns="" xmlns:a16="http://schemas.microsoft.com/office/drawing/2014/main" id="{00000000-0008-0000-0100-00008B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72" name="5 CuadroTexto" hidden="1">
          <a:extLst>
            <a:ext uri="{FF2B5EF4-FFF2-40B4-BE49-F238E27FC236}">
              <a16:creationId xmlns="" xmlns:a16="http://schemas.microsoft.com/office/drawing/2014/main" id="{00000000-0008-0000-0100-00008C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73" name="5 CuadroTexto" hidden="1">
          <a:extLst>
            <a:ext uri="{FF2B5EF4-FFF2-40B4-BE49-F238E27FC236}">
              <a16:creationId xmlns="" xmlns:a16="http://schemas.microsoft.com/office/drawing/2014/main" id="{00000000-0008-0000-0100-00008D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74" name="5 CuadroTexto" hidden="1">
          <a:extLst>
            <a:ext uri="{FF2B5EF4-FFF2-40B4-BE49-F238E27FC236}">
              <a16:creationId xmlns="" xmlns:a16="http://schemas.microsoft.com/office/drawing/2014/main" id="{00000000-0008-0000-0100-00008E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75" name="5 CuadroTexto" hidden="1">
          <a:extLst>
            <a:ext uri="{FF2B5EF4-FFF2-40B4-BE49-F238E27FC236}">
              <a16:creationId xmlns="" xmlns:a16="http://schemas.microsoft.com/office/drawing/2014/main" id="{00000000-0008-0000-0100-00008F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76" name="5 CuadroTexto" hidden="1">
          <a:extLst>
            <a:ext uri="{FF2B5EF4-FFF2-40B4-BE49-F238E27FC236}">
              <a16:creationId xmlns="" xmlns:a16="http://schemas.microsoft.com/office/drawing/2014/main" id="{00000000-0008-0000-0100-000090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77" name="2 CuadroTexto" hidden="1">
          <a:extLst>
            <a:ext uri="{FF2B5EF4-FFF2-40B4-BE49-F238E27FC236}">
              <a16:creationId xmlns="" xmlns:a16="http://schemas.microsoft.com/office/drawing/2014/main" id="{00000000-0008-0000-0100-000091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78" name="5 CuadroTexto" hidden="1">
          <a:extLst>
            <a:ext uri="{FF2B5EF4-FFF2-40B4-BE49-F238E27FC236}">
              <a16:creationId xmlns="" xmlns:a16="http://schemas.microsoft.com/office/drawing/2014/main" id="{00000000-0008-0000-0100-000092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79" name="5 CuadroTexto" hidden="1">
          <a:extLst>
            <a:ext uri="{FF2B5EF4-FFF2-40B4-BE49-F238E27FC236}">
              <a16:creationId xmlns="" xmlns:a16="http://schemas.microsoft.com/office/drawing/2014/main" id="{00000000-0008-0000-0100-000093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80" name="5 CuadroTexto" hidden="1">
          <a:extLst>
            <a:ext uri="{FF2B5EF4-FFF2-40B4-BE49-F238E27FC236}">
              <a16:creationId xmlns="" xmlns:a16="http://schemas.microsoft.com/office/drawing/2014/main" id="{00000000-0008-0000-0100-000094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81" name="5 CuadroTexto" hidden="1">
          <a:extLst>
            <a:ext uri="{FF2B5EF4-FFF2-40B4-BE49-F238E27FC236}">
              <a16:creationId xmlns="" xmlns:a16="http://schemas.microsoft.com/office/drawing/2014/main" id="{00000000-0008-0000-0100-000095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82" name="5 CuadroTexto" hidden="1">
          <a:extLst>
            <a:ext uri="{FF2B5EF4-FFF2-40B4-BE49-F238E27FC236}">
              <a16:creationId xmlns="" xmlns:a16="http://schemas.microsoft.com/office/drawing/2014/main" id="{00000000-0008-0000-0100-000096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83" name="5 CuadroTexto" hidden="1">
          <a:extLst>
            <a:ext uri="{FF2B5EF4-FFF2-40B4-BE49-F238E27FC236}">
              <a16:creationId xmlns="" xmlns:a16="http://schemas.microsoft.com/office/drawing/2014/main" id="{00000000-0008-0000-0100-000097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84" name="5 CuadroTexto" hidden="1">
          <a:extLst>
            <a:ext uri="{FF2B5EF4-FFF2-40B4-BE49-F238E27FC236}">
              <a16:creationId xmlns="" xmlns:a16="http://schemas.microsoft.com/office/drawing/2014/main" id="{00000000-0008-0000-0100-000098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85" name="5 CuadroTexto" hidden="1">
          <a:extLst>
            <a:ext uri="{FF2B5EF4-FFF2-40B4-BE49-F238E27FC236}">
              <a16:creationId xmlns="" xmlns:a16="http://schemas.microsoft.com/office/drawing/2014/main" id="{00000000-0008-0000-0100-000099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86" name="5 CuadroTexto" hidden="1">
          <a:extLst>
            <a:ext uri="{FF2B5EF4-FFF2-40B4-BE49-F238E27FC236}">
              <a16:creationId xmlns="" xmlns:a16="http://schemas.microsoft.com/office/drawing/2014/main" id="{00000000-0008-0000-0100-00009A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87" name="5 CuadroTexto" hidden="1">
          <a:extLst>
            <a:ext uri="{FF2B5EF4-FFF2-40B4-BE49-F238E27FC236}">
              <a16:creationId xmlns="" xmlns:a16="http://schemas.microsoft.com/office/drawing/2014/main" id="{00000000-0008-0000-0100-00009B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88" name="5 CuadroTexto" hidden="1">
          <a:extLst>
            <a:ext uri="{FF2B5EF4-FFF2-40B4-BE49-F238E27FC236}">
              <a16:creationId xmlns="" xmlns:a16="http://schemas.microsoft.com/office/drawing/2014/main" id="{00000000-0008-0000-0100-00009C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89" name="5 CuadroTexto" hidden="1">
          <a:extLst>
            <a:ext uri="{FF2B5EF4-FFF2-40B4-BE49-F238E27FC236}">
              <a16:creationId xmlns="" xmlns:a16="http://schemas.microsoft.com/office/drawing/2014/main" id="{00000000-0008-0000-0100-00009D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90" name="5 CuadroTexto" hidden="1">
          <a:extLst>
            <a:ext uri="{FF2B5EF4-FFF2-40B4-BE49-F238E27FC236}">
              <a16:creationId xmlns="" xmlns:a16="http://schemas.microsoft.com/office/drawing/2014/main" id="{00000000-0008-0000-0100-00009E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91" name="5 CuadroTexto" hidden="1">
          <a:extLst>
            <a:ext uri="{FF2B5EF4-FFF2-40B4-BE49-F238E27FC236}">
              <a16:creationId xmlns="" xmlns:a16="http://schemas.microsoft.com/office/drawing/2014/main" id="{00000000-0008-0000-0100-00009F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92" name="5 CuadroTexto" hidden="1">
          <a:extLst>
            <a:ext uri="{FF2B5EF4-FFF2-40B4-BE49-F238E27FC236}">
              <a16:creationId xmlns="" xmlns:a16="http://schemas.microsoft.com/office/drawing/2014/main" id="{00000000-0008-0000-0100-0000A0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93" name="5 CuadroTexto" hidden="1">
          <a:extLst>
            <a:ext uri="{FF2B5EF4-FFF2-40B4-BE49-F238E27FC236}">
              <a16:creationId xmlns="" xmlns:a16="http://schemas.microsoft.com/office/drawing/2014/main" id="{00000000-0008-0000-0100-0000A1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94" name="5 CuadroTexto" hidden="1">
          <a:extLst>
            <a:ext uri="{FF2B5EF4-FFF2-40B4-BE49-F238E27FC236}">
              <a16:creationId xmlns="" xmlns:a16="http://schemas.microsoft.com/office/drawing/2014/main" id="{00000000-0008-0000-0100-0000A2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95" name="5 CuadroTexto" hidden="1">
          <a:extLst>
            <a:ext uri="{FF2B5EF4-FFF2-40B4-BE49-F238E27FC236}">
              <a16:creationId xmlns="" xmlns:a16="http://schemas.microsoft.com/office/drawing/2014/main" id="{00000000-0008-0000-0100-0000A3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96" name="200 CuadroTexto" hidden="1">
          <a:extLst>
            <a:ext uri="{FF2B5EF4-FFF2-40B4-BE49-F238E27FC236}">
              <a16:creationId xmlns="" xmlns:a16="http://schemas.microsoft.com/office/drawing/2014/main" id="{00000000-0008-0000-0100-0000A4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97" name="2 CuadroTexto" hidden="1">
          <a:extLst>
            <a:ext uri="{FF2B5EF4-FFF2-40B4-BE49-F238E27FC236}">
              <a16:creationId xmlns="" xmlns:a16="http://schemas.microsoft.com/office/drawing/2014/main" id="{00000000-0008-0000-0100-0000A5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98" name="202 CuadroTexto" hidden="1">
          <a:extLst>
            <a:ext uri="{FF2B5EF4-FFF2-40B4-BE49-F238E27FC236}">
              <a16:creationId xmlns="" xmlns:a16="http://schemas.microsoft.com/office/drawing/2014/main" id="{00000000-0008-0000-0100-0000A6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299" name="2 CuadroTexto" hidden="1">
          <a:extLst>
            <a:ext uri="{FF2B5EF4-FFF2-40B4-BE49-F238E27FC236}">
              <a16:creationId xmlns="" xmlns:a16="http://schemas.microsoft.com/office/drawing/2014/main" id="{00000000-0008-0000-0100-0000A7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300" name="5 CuadroTexto" hidden="1">
          <a:extLst>
            <a:ext uri="{FF2B5EF4-FFF2-40B4-BE49-F238E27FC236}">
              <a16:creationId xmlns="" xmlns:a16="http://schemas.microsoft.com/office/drawing/2014/main" id="{00000000-0008-0000-0100-0000A8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301" name="5 CuadroTexto" hidden="1">
          <a:extLst>
            <a:ext uri="{FF2B5EF4-FFF2-40B4-BE49-F238E27FC236}">
              <a16:creationId xmlns="" xmlns:a16="http://schemas.microsoft.com/office/drawing/2014/main" id="{00000000-0008-0000-0100-0000A9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302" name="5 CuadroTexto" hidden="1">
          <a:extLst>
            <a:ext uri="{FF2B5EF4-FFF2-40B4-BE49-F238E27FC236}">
              <a16:creationId xmlns="" xmlns:a16="http://schemas.microsoft.com/office/drawing/2014/main" id="{00000000-0008-0000-0100-0000AA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303" name="5 CuadroTexto" hidden="1">
          <a:extLst>
            <a:ext uri="{FF2B5EF4-FFF2-40B4-BE49-F238E27FC236}">
              <a16:creationId xmlns="" xmlns:a16="http://schemas.microsoft.com/office/drawing/2014/main" id="{00000000-0008-0000-0100-0000AB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304" name="5 CuadroTexto" hidden="1">
          <a:extLst>
            <a:ext uri="{FF2B5EF4-FFF2-40B4-BE49-F238E27FC236}">
              <a16:creationId xmlns="" xmlns:a16="http://schemas.microsoft.com/office/drawing/2014/main" id="{00000000-0008-0000-0100-0000AC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305" name="5 CuadroTexto" hidden="1">
          <a:extLst>
            <a:ext uri="{FF2B5EF4-FFF2-40B4-BE49-F238E27FC236}">
              <a16:creationId xmlns="" xmlns:a16="http://schemas.microsoft.com/office/drawing/2014/main" id="{00000000-0008-0000-0100-0000AD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306" name="5 CuadroTexto" hidden="1">
          <a:extLst>
            <a:ext uri="{FF2B5EF4-FFF2-40B4-BE49-F238E27FC236}">
              <a16:creationId xmlns="" xmlns:a16="http://schemas.microsoft.com/office/drawing/2014/main" id="{00000000-0008-0000-0100-0000AE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307" name="5 CuadroTexto" hidden="1">
          <a:extLst>
            <a:ext uri="{FF2B5EF4-FFF2-40B4-BE49-F238E27FC236}">
              <a16:creationId xmlns="" xmlns:a16="http://schemas.microsoft.com/office/drawing/2014/main" id="{00000000-0008-0000-0100-0000AF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308" name="5 CuadroTexto" hidden="1">
          <a:extLst>
            <a:ext uri="{FF2B5EF4-FFF2-40B4-BE49-F238E27FC236}">
              <a16:creationId xmlns="" xmlns:a16="http://schemas.microsoft.com/office/drawing/2014/main" id="{00000000-0008-0000-0100-0000B0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309" name="5 CuadroTexto" hidden="1">
          <a:extLst>
            <a:ext uri="{FF2B5EF4-FFF2-40B4-BE49-F238E27FC236}">
              <a16:creationId xmlns="" xmlns:a16="http://schemas.microsoft.com/office/drawing/2014/main" id="{00000000-0008-0000-0100-0000B1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310" name="5 CuadroTexto" hidden="1">
          <a:extLst>
            <a:ext uri="{FF2B5EF4-FFF2-40B4-BE49-F238E27FC236}">
              <a16:creationId xmlns="" xmlns:a16="http://schemas.microsoft.com/office/drawing/2014/main" id="{00000000-0008-0000-0100-0000B2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311" name="5 CuadroTexto" hidden="1">
          <a:extLst>
            <a:ext uri="{FF2B5EF4-FFF2-40B4-BE49-F238E27FC236}">
              <a16:creationId xmlns="" xmlns:a16="http://schemas.microsoft.com/office/drawing/2014/main" id="{00000000-0008-0000-0100-0000B3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312" name="5 CuadroTexto" hidden="1">
          <a:extLst>
            <a:ext uri="{FF2B5EF4-FFF2-40B4-BE49-F238E27FC236}">
              <a16:creationId xmlns="" xmlns:a16="http://schemas.microsoft.com/office/drawing/2014/main" id="{00000000-0008-0000-0100-0000B4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313" name="5 CuadroTexto" hidden="1">
          <a:extLst>
            <a:ext uri="{FF2B5EF4-FFF2-40B4-BE49-F238E27FC236}">
              <a16:creationId xmlns="" xmlns:a16="http://schemas.microsoft.com/office/drawing/2014/main" id="{00000000-0008-0000-0100-0000B5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314" name="5 CuadroTexto" hidden="1">
          <a:extLst>
            <a:ext uri="{FF2B5EF4-FFF2-40B4-BE49-F238E27FC236}">
              <a16:creationId xmlns="" xmlns:a16="http://schemas.microsoft.com/office/drawing/2014/main" id="{00000000-0008-0000-0100-0000B6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1118</xdr:row>
      <xdr:rowOff>0</xdr:rowOff>
    </xdr:from>
    <xdr:ext cx="184731" cy="264560"/>
    <xdr:sp macro="" textlink="">
      <xdr:nvSpPr>
        <xdr:cNvPr id="1315" name="5 CuadroTexto" hidden="1">
          <a:extLst>
            <a:ext uri="{FF2B5EF4-FFF2-40B4-BE49-F238E27FC236}">
              <a16:creationId xmlns="" xmlns:a16="http://schemas.microsoft.com/office/drawing/2014/main" id="{00000000-0008-0000-0100-0000B7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16" name="220 CuadroTexto" hidden="1">
          <a:extLst>
            <a:ext uri="{FF2B5EF4-FFF2-40B4-BE49-F238E27FC236}">
              <a16:creationId xmlns="" xmlns:a16="http://schemas.microsoft.com/office/drawing/2014/main" id="{00000000-0008-0000-0100-0000B8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17" name="221 CuadroTexto" hidden="1">
          <a:extLst>
            <a:ext uri="{FF2B5EF4-FFF2-40B4-BE49-F238E27FC236}">
              <a16:creationId xmlns="" xmlns:a16="http://schemas.microsoft.com/office/drawing/2014/main" id="{00000000-0008-0000-0100-0000B9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18" name="5 CuadroTexto" hidden="1">
          <a:extLst>
            <a:ext uri="{FF2B5EF4-FFF2-40B4-BE49-F238E27FC236}">
              <a16:creationId xmlns="" xmlns:a16="http://schemas.microsoft.com/office/drawing/2014/main" id="{00000000-0008-0000-0100-0000BA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19" name="5 CuadroTexto" hidden="1">
          <a:extLst>
            <a:ext uri="{FF2B5EF4-FFF2-40B4-BE49-F238E27FC236}">
              <a16:creationId xmlns="" xmlns:a16="http://schemas.microsoft.com/office/drawing/2014/main" id="{00000000-0008-0000-0100-0000BB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20" name="5 CuadroTexto" hidden="1">
          <a:extLst>
            <a:ext uri="{FF2B5EF4-FFF2-40B4-BE49-F238E27FC236}">
              <a16:creationId xmlns="" xmlns:a16="http://schemas.microsoft.com/office/drawing/2014/main" id="{00000000-0008-0000-0100-0000BC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21" name="5 CuadroTexto" hidden="1">
          <a:extLst>
            <a:ext uri="{FF2B5EF4-FFF2-40B4-BE49-F238E27FC236}">
              <a16:creationId xmlns="" xmlns:a16="http://schemas.microsoft.com/office/drawing/2014/main" id="{00000000-0008-0000-0100-0000BD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22" name="5 CuadroTexto" hidden="1">
          <a:extLst>
            <a:ext uri="{FF2B5EF4-FFF2-40B4-BE49-F238E27FC236}">
              <a16:creationId xmlns="" xmlns:a16="http://schemas.microsoft.com/office/drawing/2014/main" id="{00000000-0008-0000-0100-0000BE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23" name="5 CuadroTexto" hidden="1">
          <a:extLst>
            <a:ext uri="{FF2B5EF4-FFF2-40B4-BE49-F238E27FC236}">
              <a16:creationId xmlns="" xmlns:a16="http://schemas.microsoft.com/office/drawing/2014/main" id="{00000000-0008-0000-0100-0000BF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24" name="5 CuadroTexto" hidden="1">
          <a:extLst>
            <a:ext uri="{FF2B5EF4-FFF2-40B4-BE49-F238E27FC236}">
              <a16:creationId xmlns="" xmlns:a16="http://schemas.microsoft.com/office/drawing/2014/main" id="{00000000-0008-0000-0100-0000C0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25" name="5 CuadroTexto" hidden="1">
          <a:extLst>
            <a:ext uri="{FF2B5EF4-FFF2-40B4-BE49-F238E27FC236}">
              <a16:creationId xmlns="" xmlns:a16="http://schemas.microsoft.com/office/drawing/2014/main" id="{00000000-0008-0000-0100-0000C1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26" name="5 CuadroTexto" hidden="1">
          <a:extLst>
            <a:ext uri="{FF2B5EF4-FFF2-40B4-BE49-F238E27FC236}">
              <a16:creationId xmlns="" xmlns:a16="http://schemas.microsoft.com/office/drawing/2014/main" id="{00000000-0008-0000-0100-0000C2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27" name="5 CuadroTexto" hidden="1">
          <a:extLst>
            <a:ext uri="{FF2B5EF4-FFF2-40B4-BE49-F238E27FC236}">
              <a16:creationId xmlns="" xmlns:a16="http://schemas.microsoft.com/office/drawing/2014/main" id="{00000000-0008-0000-0100-0000C3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28" name="5 CuadroTexto" hidden="1">
          <a:extLst>
            <a:ext uri="{FF2B5EF4-FFF2-40B4-BE49-F238E27FC236}">
              <a16:creationId xmlns="" xmlns:a16="http://schemas.microsoft.com/office/drawing/2014/main" id="{00000000-0008-0000-0100-0000C4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29" name="5 CuadroTexto" hidden="1">
          <a:extLst>
            <a:ext uri="{FF2B5EF4-FFF2-40B4-BE49-F238E27FC236}">
              <a16:creationId xmlns="" xmlns:a16="http://schemas.microsoft.com/office/drawing/2014/main" id="{00000000-0008-0000-0100-0000C5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30" name="5 CuadroTexto" hidden="1">
          <a:extLst>
            <a:ext uri="{FF2B5EF4-FFF2-40B4-BE49-F238E27FC236}">
              <a16:creationId xmlns="" xmlns:a16="http://schemas.microsoft.com/office/drawing/2014/main" id="{00000000-0008-0000-0100-0000C6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31" name="5 CuadroTexto" hidden="1">
          <a:extLst>
            <a:ext uri="{FF2B5EF4-FFF2-40B4-BE49-F238E27FC236}">
              <a16:creationId xmlns="" xmlns:a16="http://schemas.microsoft.com/office/drawing/2014/main" id="{00000000-0008-0000-0100-0000C7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32" name="5 CuadroTexto" hidden="1">
          <a:extLst>
            <a:ext uri="{FF2B5EF4-FFF2-40B4-BE49-F238E27FC236}">
              <a16:creationId xmlns="" xmlns:a16="http://schemas.microsoft.com/office/drawing/2014/main" id="{00000000-0008-0000-0100-0000C8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33" name="5 CuadroTexto" hidden="1">
          <a:extLst>
            <a:ext uri="{FF2B5EF4-FFF2-40B4-BE49-F238E27FC236}">
              <a16:creationId xmlns="" xmlns:a16="http://schemas.microsoft.com/office/drawing/2014/main" id="{00000000-0008-0000-0100-0000C9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34" name="5 CuadroTexto" hidden="1">
          <a:extLst>
            <a:ext uri="{FF2B5EF4-FFF2-40B4-BE49-F238E27FC236}">
              <a16:creationId xmlns="" xmlns:a16="http://schemas.microsoft.com/office/drawing/2014/main" id="{00000000-0008-0000-0100-0000CA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35" name="5 CuadroTexto" hidden="1">
          <a:extLst>
            <a:ext uri="{FF2B5EF4-FFF2-40B4-BE49-F238E27FC236}">
              <a16:creationId xmlns="" xmlns:a16="http://schemas.microsoft.com/office/drawing/2014/main" id="{00000000-0008-0000-0100-0000CB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36" name="5 CuadroTexto" hidden="1">
          <a:extLst>
            <a:ext uri="{FF2B5EF4-FFF2-40B4-BE49-F238E27FC236}">
              <a16:creationId xmlns="" xmlns:a16="http://schemas.microsoft.com/office/drawing/2014/main" id="{00000000-0008-0000-0100-0000CC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37" name="5 CuadroTexto" hidden="1">
          <a:extLst>
            <a:ext uri="{FF2B5EF4-FFF2-40B4-BE49-F238E27FC236}">
              <a16:creationId xmlns="" xmlns:a16="http://schemas.microsoft.com/office/drawing/2014/main" id="{00000000-0008-0000-0100-0000CD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38" name="5 CuadroTexto" hidden="1">
          <a:extLst>
            <a:ext uri="{FF2B5EF4-FFF2-40B4-BE49-F238E27FC236}">
              <a16:creationId xmlns="" xmlns:a16="http://schemas.microsoft.com/office/drawing/2014/main" id="{00000000-0008-0000-0100-0000CE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39" name="5 CuadroTexto" hidden="1">
          <a:extLst>
            <a:ext uri="{FF2B5EF4-FFF2-40B4-BE49-F238E27FC236}">
              <a16:creationId xmlns="" xmlns:a16="http://schemas.microsoft.com/office/drawing/2014/main" id="{00000000-0008-0000-0100-0000CF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40" name="5 CuadroTexto" hidden="1">
          <a:extLst>
            <a:ext uri="{FF2B5EF4-FFF2-40B4-BE49-F238E27FC236}">
              <a16:creationId xmlns="" xmlns:a16="http://schemas.microsoft.com/office/drawing/2014/main" id="{00000000-0008-0000-0100-0000D0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41" name="5 CuadroTexto" hidden="1">
          <a:extLst>
            <a:ext uri="{FF2B5EF4-FFF2-40B4-BE49-F238E27FC236}">
              <a16:creationId xmlns="" xmlns:a16="http://schemas.microsoft.com/office/drawing/2014/main" id="{00000000-0008-0000-0100-0000D1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42" name="5 CuadroTexto" hidden="1">
          <a:extLst>
            <a:ext uri="{FF2B5EF4-FFF2-40B4-BE49-F238E27FC236}">
              <a16:creationId xmlns="" xmlns:a16="http://schemas.microsoft.com/office/drawing/2014/main" id="{00000000-0008-0000-0100-0000D2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43" name="5 CuadroTexto" hidden="1">
          <a:extLst>
            <a:ext uri="{FF2B5EF4-FFF2-40B4-BE49-F238E27FC236}">
              <a16:creationId xmlns="" xmlns:a16="http://schemas.microsoft.com/office/drawing/2014/main" id="{00000000-0008-0000-0100-0000D3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44" name="5 CuadroTexto" hidden="1">
          <a:extLst>
            <a:ext uri="{FF2B5EF4-FFF2-40B4-BE49-F238E27FC236}">
              <a16:creationId xmlns="" xmlns:a16="http://schemas.microsoft.com/office/drawing/2014/main" id="{00000000-0008-0000-0100-0000D4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45" name="5 CuadroTexto" hidden="1">
          <a:extLst>
            <a:ext uri="{FF2B5EF4-FFF2-40B4-BE49-F238E27FC236}">
              <a16:creationId xmlns="" xmlns:a16="http://schemas.microsoft.com/office/drawing/2014/main" id="{00000000-0008-0000-0100-0000D5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46" name="5 CuadroTexto" hidden="1">
          <a:extLst>
            <a:ext uri="{FF2B5EF4-FFF2-40B4-BE49-F238E27FC236}">
              <a16:creationId xmlns="" xmlns:a16="http://schemas.microsoft.com/office/drawing/2014/main" id="{00000000-0008-0000-0100-0000D6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47" name="5 CuadroTexto" hidden="1">
          <a:extLst>
            <a:ext uri="{FF2B5EF4-FFF2-40B4-BE49-F238E27FC236}">
              <a16:creationId xmlns="" xmlns:a16="http://schemas.microsoft.com/office/drawing/2014/main" id="{00000000-0008-0000-0100-0000D7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48" name="5 CuadroTexto" hidden="1">
          <a:extLst>
            <a:ext uri="{FF2B5EF4-FFF2-40B4-BE49-F238E27FC236}">
              <a16:creationId xmlns="" xmlns:a16="http://schemas.microsoft.com/office/drawing/2014/main" id="{00000000-0008-0000-0100-0000D8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49" name="5 CuadroTexto" hidden="1">
          <a:extLst>
            <a:ext uri="{FF2B5EF4-FFF2-40B4-BE49-F238E27FC236}">
              <a16:creationId xmlns="" xmlns:a16="http://schemas.microsoft.com/office/drawing/2014/main" id="{00000000-0008-0000-0100-0000D9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50" name="2 CuadroTexto" hidden="1">
          <a:extLst>
            <a:ext uri="{FF2B5EF4-FFF2-40B4-BE49-F238E27FC236}">
              <a16:creationId xmlns="" xmlns:a16="http://schemas.microsoft.com/office/drawing/2014/main" id="{00000000-0008-0000-0100-0000DA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51" name="5 CuadroTexto" hidden="1">
          <a:extLst>
            <a:ext uri="{FF2B5EF4-FFF2-40B4-BE49-F238E27FC236}">
              <a16:creationId xmlns="" xmlns:a16="http://schemas.microsoft.com/office/drawing/2014/main" id="{00000000-0008-0000-0100-0000DB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52" name="5 CuadroTexto" hidden="1">
          <a:extLst>
            <a:ext uri="{FF2B5EF4-FFF2-40B4-BE49-F238E27FC236}">
              <a16:creationId xmlns="" xmlns:a16="http://schemas.microsoft.com/office/drawing/2014/main" id="{00000000-0008-0000-0100-0000DC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53" name="5 CuadroTexto" hidden="1">
          <a:extLst>
            <a:ext uri="{FF2B5EF4-FFF2-40B4-BE49-F238E27FC236}">
              <a16:creationId xmlns="" xmlns:a16="http://schemas.microsoft.com/office/drawing/2014/main" id="{00000000-0008-0000-0100-0000DD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54" name="5 CuadroTexto" hidden="1">
          <a:extLst>
            <a:ext uri="{FF2B5EF4-FFF2-40B4-BE49-F238E27FC236}">
              <a16:creationId xmlns="" xmlns:a16="http://schemas.microsoft.com/office/drawing/2014/main" id="{00000000-0008-0000-0100-0000DE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55" name="5 CuadroTexto" hidden="1">
          <a:extLst>
            <a:ext uri="{FF2B5EF4-FFF2-40B4-BE49-F238E27FC236}">
              <a16:creationId xmlns="" xmlns:a16="http://schemas.microsoft.com/office/drawing/2014/main" id="{00000000-0008-0000-0100-0000DF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56" name="5 CuadroTexto" hidden="1">
          <a:extLst>
            <a:ext uri="{FF2B5EF4-FFF2-40B4-BE49-F238E27FC236}">
              <a16:creationId xmlns="" xmlns:a16="http://schemas.microsoft.com/office/drawing/2014/main" id="{00000000-0008-0000-0100-0000E0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57" name="5 CuadroTexto" hidden="1">
          <a:extLst>
            <a:ext uri="{FF2B5EF4-FFF2-40B4-BE49-F238E27FC236}">
              <a16:creationId xmlns="" xmlns:a16="http://schemas.microsoft.com/office/drawing/2014/main" id="{00000000-0008-0000-0100-0000E1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58" name="5 CuadroTexto" hidden="1">
          <a:extLst>
            <a:ext uri="{FF2B5EF4-FFF2-40B4-BE49-F238E27FC236}">
              <a16:creationId xmlns="" xmlns:a16="http://schemas.microsoft.com/office/drawing/2014/main" id="{00000000-0008-0000-0100-0000E2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59" name="5 CuadroTexto" hidden="1">
          <a:extLst>
            <a:ext uri="{FF2B5EF4-FFF2-40B4-BE49-F238E27FC236}">
              <a16:creationId xmlns="" xmlns:a16="http://schemas.microsoft.com/office/drawing/2014/main" id="{00000000-0008-0000-0100-0000E3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60" name="5 CuadroTexto" hidden="1">
          <a:extLst>
            <a:ext uri="{FF2B5EF4-FFF2-40B4-BE49-F238E27FC236}">
              <a16:creationId xmlns="" xmlns:a16="http://schemas.microsoft.com/office/drawing/2014/main" id="{00000000-0008-0000-0100-0000E4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61" name="5 CuadroTexto" hidden="1">
          <a:extLst>
            <a:ext uri="{FF2B5EF4-FFF2-40B4-BE49-F238E27FC236}">
              <a16:creationId xmlns="" xmlns:a16="http://schemas.microsoft.com/office/drawing/2014/main" id="{00000000-0008-0000-0100-0000E5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62" name="5 CuadroTexto" hidden="1">
          <a:extLst>
            <a:ext uri="{FF2B5EF4-FFF2-40B4-BE49-F238E27FC236}">
              <a16:creationId xmlns="" xmlns:a16="http://schemas.microsoft.com/office/drawing/2014/main" id="{00000000-0008-0000-0100-0000E6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63" name="5 CuadroTexto" hidden="1">
          <a:extLst>
            <a:ext uri="{FF2B5EF4-FFF2-40B4-BE49-F238E27FC236}">
              <a16:creationId xmlns="" xmlns:a16="http://schemas.microsoft.com/office/drawing/2014/main" id="{00000000-0008-0000-0100-0000E7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64" name="5 CuadroTexto" hidden="1">
          <a:extLst>
            <a:ext uri="{FF2B5EF4-FFF2-40B4-BE49-F238E27FC236}">
              <a16:creationId xmlns="" xmlns:a16="http://schemas.microsoft.com/office/drawing/2014/main" id="{00000000-0008-0000-0100-0000E8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65" name="5 CuadroTexto" hidden="1">
          <a:extLst>
            <a:ext uri="{FF2B5EF4-FFF2-40B4-BE49-F238E27FC236}">
              <a16:creationId xmlns="" xmlns:a16="http://schemas.microsoft.com/office/drawing/2014/main" id="{00000000-0008-0000-0100-0000E9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66" name="5 CuadroTexto" hidden="1">
          <a:extLst>
            <a:ext uri="{FF2B5EF4-FFF2-40B4-BE49-F238E27FC236}">
              <a16:creationId xmlns="" xmlns:a16="http://schemas.microsoft.com/office/drawing/2014/main" id="{00000000-0008-0000-0100-0000EA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67" name="5 CuadroTexto" hidden="1">
          <a:extLst>
            <a:ext uri="{FF2B5EF4-FFF2-40B4-BE49-F238E27FC236}">
              <a16:creationId xmlns="" xmlns:a16="http://schemas.microsoft.com/office/drawing/2014/main" id="{00000000-0008-0000-0100-0000EB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68" name="5 CuadroTexto" hidden="1">
          <a:extLst>
            <a:ext uri="{FF2B5EF4-FFF2-40B4-BE49-F238E27FC236}">
              <a16:creationId xmlns="" xmlns:a16="http://schemas.microsoft.com/office/drawing/2014/main" id="{00000000-0008-0000-0100-0000EC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69" name="273 CuadroTexto" hidden="1">
          <a:extLst>
            <a:ext uri="{FF2B5EF4-FFF2-40B4-BE49-F238E27FC236}">
              <a16:creationId xmlns="" xmlns:a16="http://schemas.microsoft.com/office/drawing/2014/main" id="{00000000-0008-0000-0100-0000ED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70" name="2 CuadroTexto" hidden="1">
          <a:extLst>
            <a:ext uri="{FF2B5EF4-FFF2-40B4-BE49-F238E27FC236}">
              <a16:creationId xmlns="" xmlns:a16="http://schemas.microsoft.com/office/drawing/2014/main" id="{00000000-0008-0000-0100-0000EE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71" name="275 CuadroTexto" hidden="1">
          <a:extLst>
            <a:ext uri="{FF2B5EF4-FFF2-40B4-BE49-F238E27FC236}">
              <a16:creationId xmlns="" xmlns:a16="http://schemas.microsoft.com/office/drawing/2014/main" id="{00000000-0008-0000-0100-0000EF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72" name="2 CuadroTexto" hidden="1">
          <a:extLst>
            <a:ext uri="{FF2B5EF4-FFF2-40B4-BE49-F238E27FC236}">
              <a16:creationId xmlns="" xmlns:a16="http://schemas.microsoft.com/office/drawing/2014/main" id="{00000000-0008-0000-0100-0000F0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73" name="5 CuadroTexto" hidden="1">
          <a:extLst>
            <a:ext uri="{FF2B5EF4-FFF2-40B4-BE49-F238E27FC236}">
              <a16:creationId xmlns="" xmlns:a16="http://schemas.microsoft.com/office/drawing/2014/main" id="{00000000-0008-0000-0100-0000F1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74" name="5 CuadroTexto" hidden="1">
          <a:extLst>
            <a:ext uri="{FF2B5EF4-FFF2-40B4-BE49-F238E27FC236}">
              <a16:creationId xmlns="" xmlns:a16="http://schemas.microsoft.com/office/drawing/2014/main" id="{00000000-0008-0000-0100-0000F2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75" name="5 CuadroTexto" hidden="1">
          <a:extLst>
            <a:ext uri="{FF2B5EF4-FFF2-40B4-BE49-F238E27FC236}">
              <a16:creationId xmlns="" xmlns:a16="http://schemas.microsoft.com/office/drawing/2014/main" id="{00000000-0008-0000-0100-0000F3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76" name="5 CuadroTexto" hidden="1">
          <a:extLst>
            <a:ext uri="{FF2B5EF4-FFF2-40B4-BE49-F238E27FC236}">
              <a16:creationId xmlns="" xmlns:a16="http://schemas.microsoft.com/office/drawing/2014/main" id="{00000000-0008-0000-0100-0000F4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77" name="5 CuadroTexto" hidden="1">
          <a:extLst>
            <a:ext uri="{FF2B5EF4-FFF2-40B4-BE49-F238E27FC236}">
              <a16:creationId xmlns="" xmlns:a16="http://schemas.microsoft.com/office/drawing/2014/main" id="{00000000-0008-0000-0100-0000F5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78" name="5 CuadroTexto" hidden="1">
          <a:extLst>
            <a:ext uri="{FF2B5EF4-FFF2-40B4-BE49-F238E27FC236}">
              <a16:creationId xmlns="" xmlns:a16="http://schemas.microsoft.com/office/drawing/2014/main" id="{00000000-0008-0000-0100-0000F6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79" name="5 CuadroTexto" hidden="1">
          <a:extLst>
            <a:ext uri="{FF2B5EF4-FFF2-40B4-BE49-F238E27FC236}">
              <a16:creationId xmlns="" xmlns:a16="http://schemas.microsoft.com/office/drawing/2014/main" id="{00000000-0008-0000-0100-0000F7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80" name="5 CuadroTexto" hidden="1">
          <a:extLst>
            <a:ext uri="{FF2B5EF4-FFF2-40B4-BE49-F238E27FC236}">
              <a16:creationId xmlns="" xmlns:a16="http://schemas.microsoft.com/office/drawing/2014/main" id="{00000000-0008-0000-0100-0000F8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81" name="5 CuadroTexto" hidden="1">
          <a:extLst>
            <a:ext uri="{FF2B5EF4-FFF2-40B4-BE49-F238E27FC236}">
              <a16:creationId xmlns="" xmlns:a16="http://schemas.microsoft.com/office/drawing/2014/main" id="{00000000-0008-0000-0100-0000F9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82" name="5 CuadroTexto" hidden="1">
          <a:extLst>
            <a:ext uri="{FF2B5EF4-FFF2-40B4-BE49-F238E27FC236}">
              <a16:creationId xmlns="" xmlns:a16="http://schemas.microsoft.com/office/drawing/2014/main" id="{00000000-0008-0000-0100-0000FA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83" name="5 CuadroTexto" hidden="1">
          <a:extLst>
            <a:ext uri="{FF2B5EF4-FFF2-40B4-BE49-F238E27FC236}">
              <a16:creationId xmlns="" xmlns:a16="http://schemas.microsoft.com/office/drawing/2014/main" id="{00000000-0008-0000-0100-0000FB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84" name="5 CuadroTexto" hidden="1">
          <a:extLst>
            <a:ext uri="{FF2B5EF4-FFF2-40B4-BE49-F238E27FC236}">
              <a16:creationId xmlns="" xmlns:a16="http://schemas.microsoft.com/office/drawing/2014/main" id="{00000000-0008-0000-0100-0000FC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85" name="5 CuadroTexto" hidden="1">
          <a:extLst>
            <a:ext uri="{FF2B5EF4-FFF2-40B4-BE49-F238E27FC236}">
              <a16:creationId xmlns="" xmlns:a16="http://schemas.microsoft.com/office/drawing/2014/main" id="{00000000-0008-0000-0100-0000FD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86" name="5 CuadroTexto" hidden="1">
          <a:extLst>
            <a:ext uri="{FF2B5EF4-FFF2-40B4-BE49-F238E27FC236}">
              <a16:creationId xmlns="" xmlns:a16="http://schemas.microsoft.com/office/drawing/2014/main" id="{00000000-0008-0000-0100-0000FE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87" name="5 CuadroTexto" hidden="1">
          <a:extLst>
            <a:ext uri="{FF2B5EF4-FFF2-40B4-BE49-F238E27FC236}">
              <a16:creationId xmlns="" xmlns:a16="http://schemas.microsoft.com/office/drawing/2014/main" id="{00000000-0008-0000-0100-0000FF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1117</xdr:row>
      <xdr:rowOff>0</xdr:rowOff>
    </xdr:from>
    <xdr:ext cx="184731" cy="264560"/>
    <xdr:sp macro="" textlink="">
      <xdr:nvSpPr>
        <xdr:cNvPr id="1388" name="5 CuadroTexto" hidden="1">
          <a:extLst>
            <a:ext uri="{FF2B5EF4-FFF2-40B4-BE49-F238E27FC236}">
              <a16:creationId xmlns="" xmlns:a16="http://schemas.microsoft.com/office/drawing/2014/main" id="{00000000-0008-0000-0100-00000002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389" name="1 CuadroTexto" hidden="1">
          <a:extLst>
            <a:ext uri="{FF2B5EF4-FFF2-40B4-BE49-F238E27FC236}">
              <a16:creationId xmlns="" xmlns:a16="http://schemas.microsoft.com/office/drawing/2014/main" id="{00000000-0008-0000-0100-000001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390" name="2 CuadroTexto" hidden="1">
          <a:extLst>
            <a:ext uri="{FF2B5EF4-FFF2-40B4-BE49-F238E27FC236}">
              <a16:creationId xmlns="" xmlns:a16="http://schemas.microsoft.com/office/drawing/2014/main" id="{00000000-0008-0000-0100-000002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391" name="5 CuadroTexto" hidden="1">
          <a:extLst>
            <a:ext uri="{FF2B5EF4-FFF2-40B4-BE49-F238E27FC236}">
              <a16:creationId xmlns="" xmlns:a16="http://schemas.microsoft.com/office/drawing/2014/main" id="{00000000-0008-0000-0100-000003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392" name="5 CuadroTexto" hidden="1">
          <a:extLst>
            <a:ext uri="{FF2B5EF4-FFF2-40B4-BE49-F238E27FC236}">
              <a16:creationId xmlns="" xmlns:a16="http://schemas.microsoft.com/office/drawing/2014/main" id="{00000000-0008-0000-0100-000004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393" name="5 CuadroTexto" hidden="1">
          <a:extLst>
            <a:ext uri="{FF2B5EF4-FFF2-40B4-BE49-F238E27FC236}">
              <a16:creationId xmlns="" xmlns:a16="http://schemas.microsoft.com/office/drawing/2014/main" id="{00000000-0008-0000-0100-000005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394" name="5 CuadroTexto" hidden="1">
          <a:extLst>
            <a:ext uri="{FF2B5EF4-FFF2-40B4-BE49-F238E27FC236}">
              <a16:creationId xmlns="" xmlns:a16="http://schemas.microsoft.com/office/drawing/2014/main" id="{00000000-0008-0000-0100-000006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395" name="5 CuadroTexto" hidden="1">
          <a:extLst>
            <a:ext uri="{FF2B5EF4-FFF2-40B4-BE49-F238E27FC236}">
              <a16:creationId xmlns="" xmlns:a16="http://schemas.microsoft.com/office/drawing/2014/main" id="{00000000-0008-0000-0100-000007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396" name="5 CuadroTexto" hidden="1">
          <a:extLst>
            <a:ext uri="{FF2B5EF4-FFF2-40B4-BE49-F238E27FC236}">
              <a16:creationId xmlns="" xmlns:a16="http://schemas.microsoft.com/office/drawing/2014/main" id="{00000000-0008-0000-0100-000008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397" name="5 CuadroTexto" hidden="1">
          <a:extLst>
            <a:ext uri="{FF2B5EF4-FFF2-40B4-BE49-F238E27FC236}">
              <a16:creationId xmlns="" xmlns:a16="http://schemas.microsoft.com/office/drawing/2014/main" id="{00000000-0008-0000-0100-000009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398" name="5 CuadroTexto" hidden="1">
          <a:extLst>
            <a:ext uri="{FF2B5EF4-FFF2-40B4-BE49-F238E27FC236}">
              <a16:creationId xmlns="" xmlns:a16="http://schemas.microsoft.com/office/drawing/2014/main" id="{00000000-0008-0000-0100-00000A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399" name="5 CuadroTexto" hidden="1">
          <a:extLst>
            <a:ext uri="{FF2B5EF4-FFF2-40B4-BE49-F238E27FC236}">
              <a16:creationId xmlns="" xmlns:a16="http://schemas.microsoft.com/office/drawing/2014/main" id="{00000000-0008-0000-0100-00000B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00" name="5 CuadroTexto" hidden="1">
          <a:extLst>
            <a:ext uri="{FF2B5EF4-FFF2-40B4-BE49-F238E27FC236}">
              <a16:creationId xmlns="" xmlns:a16="http://schemas.microsoft.com/office/drawing/2014/main" id="{00000000-0008-0000-0100-00000C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01" name="5 CuadroTexto" hidden="1">
          <a:extLst>
            <a:ext uri="{FF2B5EF4-FFF2-40B4-BE49-F238E27FC236}">
              <a16:creationId xmlns="" xmlns:a16="http://schemas.microsoft.com/office/drawing/2014/main" id="{00000000-0008-0000-0100-00000D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02" name="5 CuadroTexto" hidden="1">
          <a:extLst>
            <a:ext uri="{FF2B5EF4-FFF2-40B4-BE49-F238E27FC236}">
              <a16:creationId xmlns="" xmlns:a16="http://schemas.microsoft.com/office/drawing/2014/main" id="{00000000-0008-0000-0100-00000E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03" name="5 CuadroTexto" hidden="1">
          <a:extLst>
            <a:ext uri="{FF2B5EF4-FFF2-40B4-BE49-F238E27FC236}">
              <a16:creationId xmlns="" xmlns:a16="http://schemas.microsoft.com/office/drawing/2014/main" id="{00000000-0008-0000-0100-00000F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04" name="5 CuadroTexto" hidden="1">
          <a:extLst>
            <a:ext uri="{FF2B5EF4-FFF2-40B4-BE49-F238E27FC236}">
              <a16:creationId xmlns="" xmlns:a16="http://schemas.microsoft.com/office/drawing/2014/main" id="{00000000-0008-0000-0100-000010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05" name="5 CuadroTexto" hidden="1">
          <a:extLst>
            <a:ext uri="{FF2B5EF4-FFF2-40B4-BE49-F238E27FC236}">
              <a16:creationId xmlns="" xmlns:a16="http://schemas.microsoft.com/office/drawing/2014/main" id="{00000000-0008-0000-0100-000011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06" name="5 CuadroTexto" hidden="1">
          <a:extLst>
            <a:ext uri="{FF2B5EF4-FFF2-40B4-BE49-F238E27FC236}">
              <a16:creationId xmlns="" xmlns:a16="http://schemas.microsoft.com/office/drawing/2014/main" id="{00000000-0008-0000-0100-000012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07" name="5 CuadroTexto" hidden="1">
          <a:extLst>
            <a:ext uri="{FF2B5EF4-FFF2-40B4-BE49-F238E27FC236}">
              <a16:creationId xmlns="" xmlns:a16="http://schemas.microsoft.com/office/drawing/2014/main" id="{00000000-0008-0000-0100-000013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08" name="5 CuadroTexto" hidden="1">
          <a:extLst>
            <a:ext uri="{FF2B5EF4-FFF2-40B4-BE49-F238E27FC236}">
              <a16:creationId xmlns="" xmlns:a16="http://schemas.microsoft.com/office/drawing/2014/main" id="{00000000-0008-0000-0100-000014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09" name="5 CuadroTexto" hidden="1">
          <a:extLst>
            <a:ext uri="{FF2B5EF4-FFF2-40B4-BE49-F238E27FC236}">
              <a16:creationId xmlns="" xmlns:a16="http://schemas.microsoft.com/office/drawing/2014/main" id="{00000000-0008-0000-0100-000015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10" name="5 CuadroTexto" hidden="1">
          <a:extLst>
            <a:ext uri="{FF2B5EF4-FFF2-40B4-BE49-F238E27FC236}">
              <a16:creationId xmlns="" xmlns:a16="http://schemas.microsoft.com/office/drawing/2014/main" id="{00000000-0008-0000-0100-000016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11" name="5 CuadroTexto" hidden="1">
          <a:extLst>
            <a:ext uri="{FF2B5EF4-FFF2-40B4-BE49-F238E27FC236}">
              <a16:creationId xmlns="" xmlns:a16="http://schemas.microsoft.com/office/drawing/2014/main" id="{00000000-0008-0000-0100-000017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12" name="5 CuadroTexto" hidden="1">
          <a:extLst>
            <a:ext uri="{FF2B5EF4-FFF2-40B4-BE49-F238E27FC236}">
              <a16:creationId xmlns="" xmlns:a16="http://schemas.microsoft.com/office/drawing/2014/main" id="{00000000-0008-0000-0100-000018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13" name="5 CuadroTexto" hidden="1">
          <a:extLst>
            <a:ext uri="{FF2B5EF4-FFF2-40B4-BE49-F238E27FC236}">
              <a16:creationId xmlns="" xmlns:a16="http://schemas.microsoft.com/office/drawing/2014/main" id="{00000000-0008-0000-0100-000019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14" name="5 CuadroTexto" hidden="1">
          <a:extLst>
            <a:ext uri="{FF2B5EF4-FFF2-40B4-BE49-F238E27FC236}">
              <a16:creationId xmlns="" xmlns:a16="http://schemas.microsoft.com/office/drawing/2014/main" id="{00000000-0008-0000-0100-00001A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15" name="5 CuadroTexto" hidden="1">
          <a:extLst>
            <a:ext uri="{FF2B5EF4-FFF2-40B4-BE49-F238E27FC236}">
              <a16:creationId xmlns="" xmlns:a16="http://schemas.microsoft.com/office/drawing/2014/main" id="{00000000-0008-0000-0100-00001B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16" name="5 CuadroTexto" hidden="1">
          <a:extLst>
            <a:ext uri="{FF2B5EF4-FFF2-40B4-BE49-F238E27FC236}">
              <a16:creationId xmlns="" xmlns:a16="http://schemas.microsoft.com/office/drawing/2014/main" id="{00000000-0008-0000-0100-00001C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17" name="5 CuadroTexto" hidden="1">
          <a:extLst>
            <a:ext uri="{FF2B5EF4-FFF2-40B4-BE49-F238E27FC236}">
              <a16:creationId xmlns="" xmlns:a16="http://schemas.microsoft.com/office/drawing/2014/main" id="{00000000-0008-0000-0100-00001D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18" name="5 CuadroTexto" hidden="1">
          <a:extLst>
            <a:ext uri="{FF2B5EF4-FFF2-40B4-BE49-F238E27FC236}">
              <a16:creationId xmlns="" xmlns:a16="http://schemas.microsoft.com/office/drawing/2014/main" id="{00000000-0008-0000-0100-00001E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19" name="5 CuadroTexto" hidden="1">
          <a:extLst>
            <a:ext uri="{FF2B5EF4-FFF2-40B4-BE49-F238E27FC236}">
              <a16:creationId xmlns="" xmlns:a16="http://schemas.microsoft.com/office/drawing/2014/main" id="{00000000-0008-0000-0100-00001F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20" name="5 CuadroTexto" hidden="1">
          <a:extLst>
            <a:ext uri="{FF2B5EF4-FFF2-40B4-BE49-F238E27FC236}">
              <a16:creationId xmlns="" xmlns:a16="http://schemas.microsoft.com/office/drawing/2014/main" id="{00000000-0008-0000-0100-000020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21" name="5 CuadroTexto" hidden="1">
          <a:extLst>
            <a:ext uri="{FF2B5EF4-FFF2-40B4-BE49-F238E27FC236}">
              <a16:creationId xmlns="" xmlns:a16="http://schemas.microsoft.com/office/drawing/2014/main" id="{00000000-0008-0000-0100-000021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22" name="5 CuadroTexto" hidden="1">
          <a:extLst>
            <a:ext uri="{FF2B5EF4-FFF2-40B4-BE49-F238E27FC236}">
              <a16:creationId xmlns="" xmlns:a16="http://schemas.microsoft.com/office/drawing/2014/main" id="{00000000-0008-0000-0100-000022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23" name="2 CuadroTexto" hidden="1">
          <a:extLst>
            <a:ext uri="{FF2B5EF4-FFF2-40B4-BE49-F238E27FC236}">
              <a16:creationId xmlns="" xmlns:a16="http://schemas.microsoft.com/office/drawing/2014/main" id="{00000000-0008-0000-0100-000023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24" name="5 CuadroTexto" hidden="1">
          <a:extLst>
            <a:ext uri="{FF2B5EF4-FFF2-40B4-BE49-F238E27FC236}">
              <a16:creationId xmlns="" xmlns:a16="http://schemas.microsoft.com/office/drawing/2014/main" id="{00000000-0008-0000-0100-000024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25" name="5 CuadroTexto" hidden="1">
          <a:extLst>
            <a:ext uri="{FF2B5EF4-FFF2-40B4-BE49-F238E27FC236}">
              <a16:creationId xmlns="" xmlns:a16="http://schemas.microsoft.com/office/drawing/2014/main" id="{00000000-0008-0000-0100-000025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26" name="5 CuadroTexto" hidden="1">
          <a:extLst>
            <a:ext uri="{FF2B5EF4-FFF2-40B4-BE49-F238E27FC236}">
              <a16:creationId xmlns="" xmlns:a16="http://schemas.microsoft.com/office/drawing/2014/main" id="{00000000-0008-0000-0100-000026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27" name="5 CuadroTexto" hidden="1">
          <a:extLst>
            <a:ext uri="{FF2B5EF4-FFF2-40B4-BE49-F238E27FC236}">
              <a16:creationId xmlns="" xmlns:a16="http://schemas.microsoft.com/office/drawing/2014/main" id="{00000000-0008-0000-0100-000027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28" name="5 CuadroTexto" hidden="1">
          <a:extLst>
            <a:ext uri="{FF2B5EF4-FFF2-40B4-BE49-F238E27FC236}">
              <a16:creationId xmlns="" xmlns:a16="http://schemas.microsoft.com/office/drawing/2014/main" id="{00000000-0008-0000-0100-000028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29" name="5 CuadroTexto" hidden="1">
          <a:extLst>
            <a:ext uri="{FF2B5EF4-FFF2-40B4-BE49-F238E27FC236}">
              <a16:creationId xmlns="" xmlns:a16="http://schemas.microsoft.com/office/drawing/2014/main" id="{00000000-0008-0000-0100-000029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30" name="5 CuadroTexto" hidden="1">
          <a:extLst>
            <a:ext uri="{FF2B5EF4-FFF2-40B4-BE49-F238E27FC236}">
              <a16:creationId xmlns="" xmlns:a16="http://schemas.microsoft.com/office/drawing/2014/main" id="{00000000-0008-0000-0100-00002A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31" name="5 CuadroTexto" hidden="1">
          <a:extLst>
            <a:ext uri="{FF2B5EF4-FFF2-40B4-BE49-F238E27FC236}">
              <a16:creationId xmlns="" xmlns:a16="http://schemas.microsoft.com/office/drawing/2014/main" id="{00000000-0008-0000-0100-00002B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32" name="5 CuadroTexto" hidden="1">
          <a:extLst>
            <a:ext uri="{FF2B5EF4-FFF2-40B4-BE49-F238E27FC236}">
              <a16:creationId xmlns="" xmlns:a16="http://schemas.microsoft.com/office/drawing/2014/main" id="{00000000-0008-0000-0100-00002C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33" name="5 CuadroTexto" hidden="1">
          <a:extLst>
            <a:ext uri="{FF2B5EF4-FFF2-40B4-BE49-F238E27FC236}">
              <a16:creationId xmlns="" xmlns:a16="http://schemas.microsoft.com/office/drawing/2014/main" id="{00000000-0008-0000-0100-00002D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34" name="5 CuadroTexto" hidden="1">
          <a:extLst>
            <a:ext uri="{FF2B5EF4-FFF2-40B4-BE49-F238E27FC236}">
              <a16:creationId xmlns="" xmlns:a16="http://schemas.microsoft.com/office/drawing/2014/main" id="{00000000-0008-0000-0100-00002E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35" name="5 CuadroTexto" hidden="1">
          <a:extLst>
            <a:ext uri="{FF2B5EF4-FFF2-40B4-BE49-F238E27FC236}">
              <a16:creationId xmlns="" xmlns:a16="http://schemas.microsoft.com/office/drawing/2014/main" id="{00000000-0008-0000-0100-00002F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36" name="5 CuadroTexto" hidden="1">
          <a:extLst>
            <a:ext uri="{FF2B5EF4-FFF2-40B4-BE49-F238E27FC236}">
              <a16:creationId xmlns="" xmlns:a16="http://schemas.microsoft.com/office/drawing/2014/main" id="{00000000-0008-0000-0100-000030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37" name="5 CuadroTexto" hidden="1">
          <a:extLst>
            <a:ext uri="{FF2B5EF4-FFF2-40B4-BE49-F238E27FC236}">
              <a16:creationId xmlns="" xmlns:a16="http://schemas.microsoft.com/office/drawing/2014/main" id="{00000000-0008-0000-0100-000031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38" name="5 CuadroTexto" hidden="1">
          <a:extLst>
            <a:ext uri="{FF2B5EF4-FFF2-40B4-BE49-F238E27FC236}">
              <a16:creationId xmlns="" xmlns:a16="http://schemas.microsoft.com/office/drawing/2014/main" id="{00000000-0008-0000-0100-000032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39" name="5 CuadroTexto" hidden="1">
          <a:extLst>
            <a:ext uri="{FF2B5EF4-FFF2-40B4-BE49-F238E27FC236}">
              <a16:creationId xmlns="" xmlns:a16="http://schemas.microsoft.com/office/drawing/2014/main" id="{00000000-0008-0000-0100-000033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40" name="5 CuadroTexto" hidden="1">
          <a:extLst>
            <a:ext uri="{FF2B5EF4-FFF2-40B4-BE49-F238E27FC236}">
              <a16:creationId xmlns="" xmlns:a16="http://schemas.microsoft.com/office/drawing/2014/main" id="{00000000-0008-0000-0100-000034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41" name="5 CuadroTexto" hidden="1">
          <a:extLst>
            <a:ext uri="{FF2B5EF4-FFF2-40B4-BE49-F238E27FC236}">
              <a16:creationId xmlns="" xmlns:a16="http://schemas.microsoft.com/office/drawing/2014/main" id="{00000000-0008-0000-0100-000035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42" name="54 CuadroTexto" hidden="1">
          <a:extLst>
            <a:ext uri="{FF2B5EF4-FFF2-40B4-BE49-F238E27FC236}">
              <a16:creationId xmlns="" xmlns:a16="http://schemas.microsoft.com/office/drawing/2014/main" id="{00000000-0008-0000-0100-000036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43" name="2 CuadroTexto" hidden="1">
          <a:extLst>
            <a:ext uri="{FF2B5EF4-FFF2-40B4-BE49-F238E27FC236}">
              <a16:creationId xmlns="" xmlns:a16="http://schemas.microsoft.com/office/drawing/2014/main" id="{00000000-0008-0000-0100-000037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44" name="56 CuadroTexto" hidden="1">
          <a:extLst>
            <a:ext uri="{FF2B5EF4-FFF2-40B4-BE49-F238E27FC236}">
              <a16:creationId xmlns="" xmlns:a16="http://schemas.microsoft.com/office/drawing/2014/main" id="{00000000-0008-0000-0100-000038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45" name="2 CuadroTexto" hidden="1">
          <a:extLst>
            <a:ext uri="{FF2B5EF4-FFF2-40B4-BE49-F238E27FC236}">
              <a16:creationId xmlns="" xmlns:a16="http://schemas.microsoft.com/office/drawing/2014/main" id="{00000000-0008-0000-0100-000039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46" name="5 CuadroTexto" hidden="1">
          <a:extLst>
            <a:ext uri="{FF2B5EF4-FFF2-40B4-BE49-F238E27FC236}">
              <a16:creationId xmlns="" xmlns:a16="http://schemas.microsoft.com/office/drawing/2014/main" id="{00000000-0008-0000-0100-00003A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47" name="5 CuadroTexto" hidden="1">
          <a:extLst>
            <a:ext uri="{FF2B5EF4-FFF2-40B4-BE49-F238E27FC236}">
              <a16:creationId xmlns="" xmlns:a16="http://schemas.microsoft.com/office/drawing/2014/main" id="{00000000-0008-0000-0100-00003B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48" name="5 CuadroTexto" hidden="1">
          <a:extLst>
            <a:ext uri="{FF2B5EF4-FFF2-40B4-BE49-F238E27FC236}">
              <a16:creationId xmlns="" xmlns:a16="http://schemas.microsoft.com/office/drawing/2014/main" id="{00000000-0008-0000-0100-00003C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49" name="5 CuadroTexto" hidden="1">
          <a:extLst>
            <a:ext uri="{FF2B5EF4-FFF2-40B4-BE49-F238E27FC236}">
              <a16:creationId xmlns="" xmlns:a16="http://schemas.microsoft.com/office/drawing/2014/main" id="{00000000-0008-0000-0100-00003D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50" name="5 CuadroTexto" hidden="1">
          <a:extLst>
            <a:ext uri="{FF2B5EF4-FFF2-40B4-BE49-F238E27FC236}">
              <a16:creationId xmlns="" xmlns:a16="http://schemas.microsoft.com/office/drawing/2014/main" id="{00000000-0008-0000-0100-00003E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51" name="5 CuadroTexto" hidden="1">
          <a:extLst>
            <a:ext uri="{FF2B5EF4-FFF2-40B4-BE49-F238E27FC236}">
              <a16:creationId xmlns="" xmlns:a16="http://schemas.microsoft.com/office/drawing/2014/main" id="{00000000-0008-0000-0100-00003F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52" name="5 CuadroTexto" hidden="1">
          <a:extLst>
            <a:ext uri="{FF2B5EF4-FFF2-40B4-BE49-F238E27FC236}">
              <a16:creationId xmlns="" xmlns:a16="http://schemas.microsoft.com/office/drawing/2014/main" id="{00000000-0008-0000-0100-000040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53" name="5 CuadroTexto" hidden="1">
          <a:extLst>
            <a:ext uri="{FF2B5EF4-FFF2-40B4-BE49-F238E27FC236}">
              <a16:creationId xmlns="" xmlns:a16="http://schemas.microsoft.com/office/drawing/2014/main" id="{00000000-0008-0000-0100-000041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54" name="5 CuadroTexto" hidden="1">
          <a:extLst>
            <a:ext uri="{FF2B5EF4-FFF2-40B4-BE49-F238E27FC236}">
              <a16:creationId xmlns="" xmlns:a16="http://schemas.microsoft.com/office/drawing/2014/main" id="{00000000-0008-0000-0100-000042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55" name="5 CuadroTexto" hidden="1">
          <a:extLst>
            <a:ext uri="{FF2B5EF4-FFF2-40B4-BE49-F238E27FC236}">
              <a16:creationId xmlns="" xmlns:a16="http://schemas.microsoft.com/office/drawing/2014/main" id="{00000000-0008-0000-0100-000043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56" name="5 CuadroTexto" hidden="1">
          <a:extLst>
            <a:ext uri="{FF2B5EF4-FFF2-40B4-BE49-F238E27FC236}">
              <a16:creationId xmlns="" xmlns:a16="http://schemas.microsoft.com/office/drawing/2014/main" id="{00000000-0008-0000-0100-000044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57" name="5 CuadroTexto" hidden="1">
          <a:extLst>
            <a:ext uri="{FF2B5EF4-FFF2-40B4-BE49-F238E27FC236}">
              <a16:creationId xmlns="" xmlns:a16="http://schemas.microsoft.com/office/drawing/2014/main" id="{00000000-0008-0000-0100-000045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58" name="5 CuadroTexto" hidden="1">
          <a:extLst>
            <a:ext uri="{FF2B5EF4-FFF2-40B4-BE49-F238E27FC236}">
              <a16:creationId xmlns="" xmlns:a16="http://schemas.microsoft.com/office/drawing/2014/main" id="{00000000-0008-0000-0100-000046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59" name="5 CuadroTexto" hidden="1">
          <a:extLst>
            <a:ext uri="{FF2B5EF4-FFF2-40B4-BE49-F238E27FC236}">
              <a16:creationId xmlns="" xmlns:a16="http://schemas.microsoft.com/office/drawing/2014/main" id="{00000000-0008-0000-0100-000047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60" name="5 CuadroTexto" hidden="1">
          <a:extLst>
            <a:ext uri="{FF2B5EF4-FFF2-40B4-BE49-F238E27FC236}">
              <a16:creationId xmlns="" xmlns:a16="http://schemas.microsoft.com/office/drawing/2014/main" id="{00000000-0008-0000-0100-000048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1096</xdr:row>
      <xdr:rowOff>0</xdr:rowOff>
    </xdr:from>
    <xdr:ext cx="184731" cy="264560"/>
    <xdr:sp macro="" textlink="">
      <xdr:nvSpPr>
        <xdr:cNvPr id="1461" name="5 CuadroTexto" hidden="1">
          <a:extLst>
            <a:ext uri="{FF2B5EF4-FFF2-40B4-BE49-F238E27FC236}">
              <a16:creationId xmlns="" xmlns:a16="http://schemas.microsoft.com/office/drawing/2014/main" id="{00000000-0008-0000-0100-000049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62" name="1 CuadroTexto" hidden="1">
          <a:extLst>
            <a:ext uri="{FF2B5EF4-FFF2-40B4-BE49-F238E27FC236}">
              <a16:creationId xmlns="" xmlns:a16="http://schemas.microsoft.com/office/drawing/2014/main" id="{00000000-0008-0000-0100-00004A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63" name="2 CuadroTexto" hidden="1">
          <a:extLst>
            <a:ext uri="{FF2B5EF4-FFF2-40B4-BE49-F238E27FC236}">
              <a16:creationId xmlns="" xmlns:a16="http://schemas.microsoft.com/office/drawing/2014/main" id="{00000000-0008-0000-0100-00004B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64" name="5 CuadroTexto" hidden="1">
          <a:extLst>
            <a:ext uri="{FF2B5EF4-FFF2-40B4-BE49-F238E27FC236}">
              <a16:creationId xmlns="" xmlns:a16="http://schemas.microsoft.com/office/drawing/2014/main" id="{00000000-0008-0000-0100-00004C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65" name="5 CuadroTexto" hidden="1">
          <a:extLst>
            <a:ext uri="{FF2B5EF4-FFF2-40B4-BE49-F238E27FC236}">
              <a16:creationId xmlns="" xmlns:a16="http://schemas.microsoft.com/office/drawing/2014/main" id="{00000000-0008-0000-0100-00004D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66" name="5 CuadroTexto" hidden="1">
          <a:extLst>
            <a:ext uri="{FF2B5EF4-FFF2-40B4-BE49-F238E27FC236}">
              <a16:creationId xmlns="" xmlns:a16="http://schemas.microsoft.com/office/drawing/2014/main" id="{00000000-0008-0000-0100-00004E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67" name="5 CuadroTexto" hidden="1">
          <a:extLst>
            <a:ext uri="{FF2B5EF4-FFF2-40B4-BE49-F238E27FC236}">
              <a16:creationId xmlns="" xmlns:a16="http://schemas.microsoft.com/office/drawing/2014/main" id="{00000000-0008-0000-0100-00004F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68" name="5 CuadroTexto" hidden="1">
          <a:extLst>
            <a:ext uri="{FF2B5EF4-FFF2-40B4-BE49-F238E27FC236}">
              <a16:creationId xmlns="" xmlns:a16="http://schemas.microsoft.com/office/drawing/2014/main" id="{00000000-0008-0000-0100-000050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69" name="5 CuadroTexto" hidden="1">
          <a:extLst>
            <a:ext uri="{FF2B5EF4-FFF2-40B4-BE49-F238E27FC236}">
              <a16:creationId xmlns="" xmlns:a16="http://schemas.microsoft.com/office/drawing/2014/main" id="{00000000-0008-0000-0100-000051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70" name="5 CuadroTexto" hidden="1">
          <a:extLst>
            <a:ext uri="{FF2B5EF4-FFF2-40B4-BE49-F238E27FC236}">
              <a16:creationId xmlns="" xmlns:a16="http://schemas.microsoft.com/office/drawing/2014/main" id="{00000000-0008-0000-0100-000052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71" name="5 CuadroTexto" hidden="1">
          <a:extLst>
            <a:ext uri="{FF2B5EF4-FFF2-40B4-BE49-F238E27FC236}">
              <a16:creationId xmlns="" xmlns:a16="http://schemas.microsoft.com/office/drawing/2014/main" id="{00000000-0008-0000-0100-000053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72" name="5 CuadroTexto" hidden="1">
          <a:extLst>
            <a:ext uri="{FF2B5EF4-FFF2-40B4-BE49-F238E27FC236}">
              <a16:creationId xmlns="" xmlns:a16="http://schemas.microsoft.com/office/drawing/2014/main" id="{00000000-0008-0000-0100-000054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73" name="5 CuadroTexto" hidden="1">
          <a:extLst>
            <a:ext uri="{FF2B5EF4-FFF2-40B4-BE49-F238E27FC236}">
              <a16:creationId xmlns="" xmlns:a16="http://schemas.microsoft.com/office/drawing/2014/main" id="{00000000-0008-0000-0100-000055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74" name="5 CuadroTexto" hidden="1">
          <a:extLst>
            <a:ext uri="{FF2B5EF4-FFF2-40B4-BE49-F238E27FC236}">
              <a16:creationId xmlns="" xmlns:a16="http://schemas.microsoft.com/office/drawing/2014/main" id="{00000000-0008-0000-0100-000056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75" name="5 CuadroTexto" hidden="1">
          <a:extLst>
            <a:ext uri="{FF2B5EF4-FFF2-40B4-BE49-F238E27FC236}">
              <a16:creationId xmlns="" xmlns:a16="http://schemas.microsoft.com/office/drawing/2014/main" id="{00000000-0008-0000-0100-000057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76" name="5 CuadroTexto" hidden="1">
          <a:extLst>
            <a:ext uri="{FF2B5EF4-FFF2-40B4-BE49-F238E27FC236}">
              <a16:creationId xmlns="" xmlns:a16="http://schemas.microsoft.com/office/drawing/2014/main" id="{00000000-0008-0000-0100-000058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77" name="5 CuadroTexto" hidden="1">
          <a:extLst>
            <a:ext uri="{FF2B5EF4-FFF2-40B4-BE49-F238E27FC236}">
              <a16:creationId xmlns="" xmlns:a16="http://schemas.microsoft.com/office/drawing/2014/main" id="{00000000-0008-0000-0100-000059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78" name="5 CuadroTexto" hidden="1">
          <a:extLst>
            <a:ext uri="{FF2B5EF4-FFF2-40B4-BE49-F238E27FC236}">
              <a16:creationId xmlns="" xmlns:a16="http://schemas.microsoft.com/office/drawing/2014/main" id="{00000000-0008-0000-0100-00005A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79" name="5 CuadroTexto" hidden="1">
          <a:extLst>
            <a:ext uri="{FF2B5EF4-FFF2-40B4-BE49-F238E27FC236}">
              <a16:creationId xmlns="" xmlns:a16="http://schemas.microsoft.com/office/drawing/2014/main" id="{00000000-0008-0000-0100-00005B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80" name="5 CuadroTexto" hidden="1">
          <a:extLst>
            <a:ext uri="{FF2B5EF4-FFF2-40B4-BE49-F238E27FC236}">
              <a16:creationId xmlns="" xmlns:a16="http://schemas.microsoft.com/office/drawing/2014/main" id="{00000000-0008-0000-0100-00005C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81" name="5 CuadroTexto" hidden="1">
          <a:extLst>
            <a:ext uri="{FF2B5EF4-FFF2-40B4-BE49-F238E27FC236}">
              <a16:creationId xmlns="" xmlns:a16="http://schemas.microsoft.com/office/drawing/2014/main" id="{00000000-0008-0000-0100-00005D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82" name="5 CuadroTexto" hidden="1">
          <a:extLst>
            <a:ext uri="{FF2B5EF4-FFF2-40B4-BE49-F238E27FC236}">
              <a16:creationId xmlns="" xmlns:a16="http://schemas.microsoft.com/office/drawing/2014/main" id="{00000000-0008-0000-0100-00005E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83" name="5 CuadroTexto" hidden="1">
          <a:extLst>
            <a:ext uri="{FF2B5EF4-FFF2-40B4-BE49-F238E27FC236}">
              <a16:creationId xmlns="" xmlns:a16="http://schemas.microsoft.com/office/drawing/2014/main" id="{00000000-0008-0000-0100-00005F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84" name="5 CuadroTexto" hidden="1">
          <a:extLst>
            <a:ext uri="{FF2B5EF4-FFF2-40B4-BE49-F238E27FC236}">
              <a16:creationId xmlns="" xmlns:a16="http://schemas.microsoft.com/office/drawing/2014/main" id="{00000000-0008-0000-0100-000060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85" name="5 CuadroTexto" hidden="1">
          <a:extLst>
            <a:ext uri="{FF2B5EF4-FFF2-40B4-BE49-F238E27FC236}">
              <a16:creationId xmlns="" xmlns:a16="http://schemas.microsoft.com/office/drawing/2014/main" id="{00000000-0008-0000-0100-000061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86" name="5 CuadroTexto" hidden="1">
          <a:extLst>
            <a:ext uri="{FF2B5EF4-FFF2-40B4-BE49-F238E27FC236}">
              <a16:creationId xmlns="" xmlns:a16="http://schemas.microsoft.com/office/drawing/2014/main" id="{00000000-0008-0000-0100-000062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87" name="5 CuadroTexto" hidden="1">
          <a:extLst>
            <a:ext uri="{FF2B5EF4-FFF2-40B4-BE49-F238E27FC236}">
              <a16:creationId xmlns="" xmlns:a16="http://schemas.microsoft.com/office/drawing/2014/main" id="{00000000-0008-0000-0100-000063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88" name="5 CuadroTexto" hidden="1">
          <a:extLst>
            <a:ext uri="{FF2B5EF4-FFF2-40B4-BE49-F238E27FC236}">
              <a16:creationId xmlns="" xmlns:a16="http://schemas.microsoft.com/office/drawing/2014/main" id="{00000000-0008-0000-0100-000064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89" name="5 CuadroTexto" hidden="1">
          <a:extLst>
            <a:ext uri="{FF2B5EF4-FFF2-40B4-BE49-F238E27FC236}">
              <a16:creationId xmlns="" xmlns:a16="http://schemas.microsoft.com/office/drawing/2014/main" id="{00000000-0008-0000-0100-000065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90" name="5 CuadroTexto" hidden="1">
          <a:extLst>
            <a:ext uri="{FF2B5EF4-FFF2-40B4-BE49-F238E27FC236}">
              <a16:creationId xmlns="" xmlns:a16="http://schemas.microsoft.com/office/drawing/2014/main" id="{00000000-0008-0000-0100-000066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91" name="5 CuadroTexto" hidden="1">
          <a:extLst>
            <a:ext uri="{FF2B5EF4-FFF2-40B4-BE49-F238E27FC236}">
              <a16:creationId xmlns="" xmlns:a16="http://schemas.microsoft.com/office/drawing/2014/main" id="{00000000-0008-0000-0100-000067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92" name="5 CuadroTexto" hidden="1">
          <a:extLst>
            <a:ext uri="{FF2B5EF4-FFF2-40B4-BE49-F238E27FC236}">
              <a16:creationId xmlns="" xmlns:a16="http://schemas.microsoft.com/office/drawing/2014/main" id="{00000000-0008-0000-0100-000068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93" name="5 CuadroTexto" hidden="1">
          <a:extLst>
            <a:ext uri="{FF2B5EF4-FFF2-40B4-BE49-F238E27FC236}">
              <a16:creationId xmlns="" xmlns:a16="http://schemas.microsoft.com/office/drawing/2014/main" id="{00000000-0008-0000-0100-000069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94" name="5 CuadroTexto" hidden="1">
          <a:extLst>
            <a:ext uri="{FF2B5EF4-FFF2-40B4-BE49-F238E27FC236}">
              <a16:creationId xmlns="" xmlns:a16="http://schemas.microsoft.com/office/drawing/2014/main" id="{00000000-0008-0000-0100-00006A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95" name="5 CuadroTexto" hidden="1">
          <a:extLst>
            <a:ext uri="{FF2B5EF4-FFF2-40B4-BE49-F238E27FC236}">
              <a16:creationId xmlns="" xmlns:a16="http://schemas.microsoft.com/office/drawing/2014/main" id="{00000000-0008-0000-0100-00006B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96" name="2 CuadroTexto" hidden="1">
          <a:extLst>
            <a:ext uri="{FF2B5EF4-FFF2-40B4-BE49-F238E27FC236}">
              <a16:creationId xmlns="" xmlns:a16="http://schemas.microsoft.com/office/drawing/2014/main" id="{00000000-0008-0000-0100-00006C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97" name="5 CuadroTexto" hidden="1">
          <a:extLst>
            <a:ext uri="{FF2B5EF4-FFF2-40B4-BE49-F238E27FC236}">
              <a16:creationId xmlns="" xmlns:a16="http://schemas.microsoft.com/office/drawing/2014/main" id="{00000000-0008-0000-0100-00006D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98" name="5 CuadroTexto" hidden="1">
          <a:extLst>
            <a:ext uri="{FF2B5EF4-FFF2-40B4-BE49-F238E27FC236}">
              <a16:creationId xmlns="" xmlns:a16="http://schemas.microsoft.com/office/drawing/2014/main" id="{00000000-0008-0000-0100-00006E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499" name="5 CuadroTexto" hidden="1">
          <a:extLst>
            <a:ext uri="{FF2B5EF4-FFF2-40B4-BE49-F238E27FC236}">
              <a16:creationId xmlns="" xmlns:a16="http://schemas.microsoft.com/office/drawing/2014/main" id="{00000000-0008-0000-0100-00006F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00" name="5 CuadroTexto" hidden="1">
          <a:extLst>
            <a:ext uri="{FF2B5EF4-FFF2-40B4-BE49-F238E27FC236}">
              <a16:creationId xmlns="" xmlns:a16="http://schemas.microsoft.com/office/drawing/2014/main" id="{00000000-0008-0000-0100-000070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01" name="5 CuadroTexto" hidden="1">
          <a:extLst>
            <a:ext uri="{FF2B5EF4-FFF2-40B4-BE49-F238E27FC236}">
              <a16:creationId xmlns="" xmlns:a16="http://schemas.microsoft.com/office/drawing/2014/main" id="{00000000-0008-0000-0100-000071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02" name="5 CuadroTexto" hidden="1">
          <a:extLst>
            <a:ext uri="{FF2B5EF4-FFF2-40B4-BE49-F238E27FC236}">
              <a16:creationId xmlns="" xmlns:a16="http://schemas.microsoft.com/office/drawing/2014/main" id="{00000000-0008-0000-0100-000072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03" name="5 CuadroTexto" hidden="1">
          <a:extLst>
            <a:ext uri="{FF2B5EF4-FFF2-40B4-BE49-F238E27FC236}">
              <a16:creationId xmlns="" xmlns:a16="http://schemas.microsoft.com/office/drawing/2014/main" id="{00000000-0008-0000-0100-000073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04" name="5 CuadroTexto" hidden="1">
          <a:extLst>
            <a:ext uri="{FF2B5EF4-FFF2-40B4-BE49-F238E27FC236}">
              <a16:creationId xmlns="" xmlns:a16="http://schemas.microsoft.com/office/drawing/2014/main" id="{00000000-0008-0000-0100-000074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05" name="5 CuadroTexto" hidden="1">
          <a:extLst>
            <a:ext uri="{FF2B5EF4-FFF2-40B4-BE49-F238E27FC236}">
              <a16:creationId xmlns="" xmlns:a16="http://schemas.microsoft.com/office/drawing/2014/main" id="{00000000-0008-0000-0100-000075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06" name="5 CuadroTexto" hidden="1">
          <a:extLst>
            <a:ext uri="{FF2B5EF4-FFF2-40B4-BE49-F238E27FC236}">
              <a16:creationId xmlns="" xmlns:a16="http://schemas.microsoft.com/office/drawing/2014/main" id="{00000000-0008-0000-0100-000076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07" name="5 CuadroTexto" hidden="1">
          <a:extLst>
            <a:ext uri="{FF2B5EF4-FFF2-40B4-BE49-F238E27FC236}">
              <a16:creationId xmlns="" xmlns:a16="http://schemas.microsoft.com/office/drawing/2014/main" id="{00000000-0008-0000-0100-000077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08" name="5 CuadroTexto" hidden="1">
          <a:extLst>
            <a:ext uri="{FF2B5EF4-FFF2-40B4-BE49-F238E27FC236}">
              <a16:creationId xmlns="" xmlns:a16="http://schemas.microsoft.com/office/drawing/2014/main" id="{00000000-0008-0000-0100-000078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09" name="5 CuadroTexto" hidden="1">
          <a:extLst>
            <a:ext uri="{FF2B5EF4-FFF2-40B4-BE49-F238E27FC236}">
              <a16:creationId xmlns="" xmlns:a16="http://schemas.microsoft.com/office/drawing/2014/main" id="{00000000-0008-0000-0100-000079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10" name="5 CuadroTexto" hidden="1">
          <a:extLst>
            <a:ext uri="{FF2B5EF4-FFF2-40B4-BE49-F238E27FC236}">
              <a16:creationId xmlns="" xmlns:a16="http://schemas.microsoft.com/office/drawing/2014/main" id="{00000000-0008-0000-0100-00007A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11" name="5 CuadroTexto" hidden="1">
          <a:extLst>
            <a:ext uri="{FF2B5EF4-FFF2-40B4-BE49-F238E27FC236}">
              <a16:creationId xmlns="" xmlns:a16="http://schemas.microsoft.com/office/drawing/2014/main" id="{00000000-0008-0000-0100-00007B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12" name="5 CuadroTexto" hidden="1">
          <a:extLst>
            <a:ext uri="{FF2B5EF4-FFF2-40B4-BE49-F238E27FC236}">
              <a16:creationId xmlns="" xmlns:a16="http://schemas.microsoft.com/office/drawing/2014/main" id="{00000000-0008-0000-0100-00007C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13" name="5 CuadroTexto" hidden="1">
          <a:extLst>
            <a:ext uri="{FF2B5EF4-FFF2-40B4-BE49-F238E27FC236}">
              <a16:creationId xmlns="" xmlns:a16="http://schemas.microsoft.com/office/drawing/2014/main" id="{00000000-0008-0000-0100-00007D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14" name="5 CuadroTexto" hidden="1">
          <a:extLst>
            <a:ext uri="{FF2B5EF4-FFF2-40B4-BE49-F238E27FC236}">
              <a16:creationId xmlns="" xmlns:a16="http://schemas.microsoft.com/office/drawing/2014/main" id="{00000000-0008-0000-0100-00007E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15" name="54 CuadroTexto" hidden="1">
          <a:extLst>
            <a:ext uri="{FF2B5EF4-FFF2-40B4-BE49-F238E27FC236}">
              <a16:creationId xmlns="" xmlns:a16="http://schemas.microsoft.com/office/drawing/2014/main" id="{00000000-0008-0000-0100-00007F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16" name="2 CuadroTexto" hidden="1">
          <a:extLst>
            <a:ext uri="{FF2B5EF4-FFF2-40B4-BE49-F238E27FC236}">
              <a16:creationId xmlns="" xmlns:a16="http://schemas.microsoft.com/office/drawing/2014/main" id="{00000000-0008-0000-0100-000080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17" name="56 CuadroTexto" hidden="1">
          <a:extLst>
            <a:ext uri="{FF2B5EF4-FFF2-40B4-BE49-F238E27FC236}">
              <a16:creationId xmlns="" xmlns:a16="http://schemas.microsoft.com/office/drawing/2014/main" id="{00000000-0008-0000-0100-000081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18" name="2 CuadroTexto" hidden="1">
          <a:extLst>
            <a:ext uri="{FF2B5EF4-FFF2-40B4-BE49-F238E27FC236}">
              <a16:creationId xmlns="" xmlns:a16="http://schemas.microsoft.com/office/drawing/2014/main" id="{00000000-0008-0000-0100-000082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19" name="5 CuadroTexto" hidden="1">
          <a:extLst>
            <a:ext uri="{FF2B5EF4-FFF2-40B4-BE49-F238E27FC236}">
              <a16:creationId xmlns="" xmlns:a16="http://schemas.microsoft.com/office/drawing/2014/main" id="{00000000-0008-0000-0100-000083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20" name="5 CuadroTexto" hidden="1">
          <a:extLst>
            <a:ext uri="{FF2B5EF4-FFF2-40B4-BE49-F238E27FC236}">
              <a16:creationId xmlns="" xmlns:a16="http://schemas.microsoft.com/office/drawing/2014/main" id="{00000000-0008-0000-0100-000084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21" name="5 CuadroTexto" hidden="1">
          <a:extLst>
            <a:ext uri="{FF2B5EF4-FFF2-40B4-BE49-F238E27FC236}">
              <a16:creationId xmlns="" xmlns:a16="http://schemas.microsoft.com/office/drawing/2014/main" id="{00000000-0008-0000-0100-000085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22" name="5 CuadroTexto" hidden="1">
          <a:extLst>
            <a:ext uri="{FF2B5EF4-FFF2-40B4-BE49-F238E27FC236}">
              <a16:creationId xmlns="" xmlns:a16="http://schemas.microsoft.com/office/drawing/2014/main" id="{00000000-0008-0000-0100-000086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23" name="5 CuadroTexto" hidden="1">
          <a:extLst>
            <a:ext uri="{FF2B5EF4-FFF2-40B4-BE49-F238E27FC236}">
              <a16:creationId xmlns="" xmlns:a16="http://schemas.microsoft.com/office/drawing/2014/main" id="{00000000-0008-0000-0100-000087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24" name="5 CuadroTexto" hidden="1">
          <a:extLst>
            <a:ext uri="{FF2B5EF4-FFF2-40B4-BE49-F238E27FC236}">
              <a16:creationId xmlns="" xmlns:a16="http://schemas.microsoft.com/office/drawing/2014/main" id="{00000000-0008-0000-0100-000088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25" name="5 CuadroTexto" hidden="1">
          <a:extLst>
            <a:ext uri="{FF2B5EF4-FFF2-40B4-BE49-F238E27FC236}">
              <a16:creationId xmlns="" xmlns:a16="http://schemas.microsoft.com/office/drawing/2014/main" id="{00000000-0008-0000-0100-000089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26" name="5 CuadroTexto" hidden="1">
          <a:extLst>
            <a:ext uri="{FF2B5EF4-FFF2-40B4-BE49-F238E27FC236}">
              <a16:creationId xmlns="" xmlns:a16="http://schemas.microsoft.com/office/drawing/2014/main" id="{00000000-0008-0000-0100-00008A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27" name="5 CuadroTexto" hidden="1">
          <a:extLst>
            <a:ext uri="{FF2B5EF4-FFF2-40B4-BE49-F238E27FC236}">
              <a16:creationId xmlns="" xmlns:a16="http://schemas.microsoft.com/office/drawing/2014/main" id="{00000000-0008-0000-0100-00008B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28" name="5 CuadroTexto" hidden="1">
          <a:extLst>
            <a:ext uri="{FF2B5EF4-FFF2-40B4-BE49-F238E27FC236}">
              <a16:creationId xmlns="" xmlns:a16="http://schemas.microsoft.com/office/drawing/2014/main" id="{00000000-0008-0000-0100-00008C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29" name="5 CuadroTexto" hidden="1">
          <a:extLst>
            <a:ext uri="{FF2B5EF4-FFF2-40B4-BE49-F238E27FC236}">
              <a16:creationId xmlns="" xmlns:a16="http://schemas.microsoft.com/office/drawing/2014/main" id="{00000000-0008-0000-0100-00008D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30" name="5 CuadroTexto" hidden="1">
          <a:extLst>
            <a:ext uri="{FF2B5EF4-FFF2-40B4-BE49-F238E27FC236}">
              <a16:creationId xmlns="" xmlns:a16="http://schemas.microsoft.com/office/drawing/2014/main" id="{00000000-0008-0000-0100-00008E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31" name="5 CuadroTexto" hidden="1">
          <a:extLst>
            <a:ext uri="{FF2B5EF4-FFF2-40B4-BE49-F238E27FC236}">
              <a16:creationId xmlns="" xmlns:a16="http://schemas.microsoft.com/office/drawing/2014/main" id="{00000000-0008-0000-0100-00008F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32" name="5 CuadroTexto" hidden="1">
          <a:extLst>
            <a:ext uri="{FF2B5EF4-FFF2-40B4-BE49-F238E27FC236}">
              <a16:creationId xmlns="" xmlns:a16="http://schemas.microsoft.com/office/drawing/2014/main" id="{00000000-0008-0000-0100-000090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33" name="5 CuadroTexto" hidden="1">
          <a:extLst>
            <a:ext uri="{FF2B5EF4-FFF2-40B4-BE49-F238E27FC236}">
              <a16:creationId xmlns="" xmlns:a16="http://schemas.microsoft.com/office/drawing/2014/main" id="{00000000-0008-0000-0100-000091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1067</xdr:row>
      <xdr:rowOff>0</xdr:rowOff>
    </xdr:from>
    <xdr:ext cx="184731" cy="264560"/>
    <xdr:sp macro="" textlink="">
      <xdr:nvSpPr>
        <xdr:cNvPr id="1534" name="5 CuadroTexto" hidden="1">
          <a:extLst>
            <a:ext uri="{FF2B5EF4-FFF2-40B4-BE49-F238E27FC236}">
              <a16:creationId xmlns="" xmlns:a16="http://schemas.microsoft.com/office/drawing/2014/main" id="{00000000-0008-0000-0100-000092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35" name="1 CuadroTexto" hidden="1">
          <a:extLst>
            <a:ext uri="{FF2B5EF4-FFF2-40B4-BE49-F238E27FC236}">
              <a16:creationId xmlns="" xmlns:a16="http://schemas.microsoft.com/office/drawing/2014/main" id="{00000000-0008-0000-0000-000002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36" name="2 CuadroTexto" hidden="1">
          <a:extLst>
            <a:ext uri="{FF2B5EF4-FFF2-40B4-BE49-F238E27FC236}">
              <a16:creationId xmlns="" xmlns:a16="http://schemas.microsoft.com/office/drawing/2014/main" id="{00000000-0008-0000-0000-000003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37" name="5 CuadroTexto" hidden="1">
          <a:extLst>
            <a:ext uri="{FF2B5EF4-FFF2-40B4-BE49-F238E27FC236}">
              <a16:creationId xmlns="" xmlns:a16="http://schemas.microsoft.com/office/drawing/2014/main" id="{00000000-0008-0000-0000-000004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38" name="5 CuadroTexto" hidden="1">
          <a:extLst>
            <a:ext uri="{FF2B5EF4-FFF2-40B4-BE49-F238E27FC236}">
              <a16:creationId xmlns="" xmlns:a16="http://schemas.microsoft.com/office/drawing/2014/main" id="{00000000-0008-0000-0000-000005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39" name="5 CuadroTexto" hidden="1">
          <a:extLst>
            <a:ext uri="{FF2B5EF4-FFF2-40B4-BE49-F238E27FC236}">
              <a16:creationId xmlns="" xmlns:a16="http://schemas.microsoft.com/office/drawing/2014/main" id="{00000000-0008-0000-0000-000006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40" name="5 CuadroTexto" hidden="1">
          <a:extLst>
            <a:ext uri="{FF2B5EF4-FFF2-40B4-BE49-F238E27FC236}">
              <a16:creationId xmlns="" xmlns:a16="http://schemas.microsoft.com/office/drawing/2014/main" id="{00000000-0008-0000-0000-000007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41" name="5 CuadroTexto" hidden="1">
          <a:extLst>
            <a:ext uri="{FF2B5EF4-FFF2-40B4-BE49-F238E27FC236}">
              <a16:creationId xmlns="" xmlns:a16="http://schemas.microsoft.com/office/drawing/2014/main" id="{00000000-0008-0000-0000-000008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42" name="5 CuadroTexto" hidden="1">
          <a:extLst>
            <a:ext uri="{FF2B5EF4-FFF2-40B4-BE49-F238E27FC236}">
              <a16:creationId xmlns="" xmlns:a16="http://schemas.microsoft.com/office/drawing/2014/main" id="{00000000-0008-0000-0000-000009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43" name="5 CuadroTexto" hidden="1">
          <a:extLst>
            <a:ext uri="{FF2B5EF4-FFF2-40B4-BE49-F238E27FC236}">
              <a16:creationId xmlns="" xmlns:a16="http://schemas.microsoft.com/office/drawing/2014/main" id="{00000000-0008-0000-0000-00000A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44" name="5 CuadroTexto" hidden="1">
          <a:extLst>
            <a:ext uri="{FF2B5EF4-FFF2-40B4-BE49-F238E27FC236}">
              <a16:creationId xmlns="" xmlns:a16="http://schemas.microsoft.com/office/drawing/2014/main" id="{00000000-0008-0000-0000-00000B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45" name="5 CuadroTexto" hidden="1">
          <a:extLst>
            <a:ext uri="{FF2B5EF4-FFF2-40B4-BE49-F238E27FC236}">
              <a16:creationId xmlns="" xmlns:a16="http://schemas.microsoft.com/office/drawing/2014/main" id="{00000000-0008-0000-0000-00000C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46" name="5 CuadroTexto" hidden="1">
          <a:extLst>
            <a:ext uri="{FF2B5EF4-FFF2-40B4-BE49-F238E27FC236}">
              <a16:creationId xmlns="" xmlns:a16="http://schemas.microsoft.com/office/drawing/2014/main" id="{00000000-0008-0000-0000-00000D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47" name="5 CuadroTexto" hidden="1">
          <a:extLst>
            <a:ext uri="{FF2B5EF4-FFF2-40B4-BE49-F238E27FC236}">
              <a16:creationId xmlns="" xmlns:a16="http://schemas.microsoft.com/office/drawing/2014/main" id="{00000000-0008-0000-0000-00000E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48" name="5 CuadroTexto" hidden="1">
          <a:extLst>
            <a:ext uri="{FF2B5EF4-FFF2-40B4-BE49-F238E27FC236}">
              <a16:creationId xmlns="" xmlns:a16="http://schemas.microsoft.com/office/drawing/2014/main" id="{00000000-0008-0000-0000-00000F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49" name="5 CuadroTexto" hidden="1">
          <a:extLst>
            <a:ext uri="{FF2B5EF4-FFF2-40B4-BE49-F238E27FC236}">
              <a16:creationId xmlns="" xmlns:a16="http://schemas.microsoft.com/office/drawing/2014/main" id="{00000000-0008-0000-0000-000010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50" name="5 CuadroTexto" hidden="1">
          <a:extLst>
            <a:ext uri="{FF2B5EF4-FFF2-40B4-BE49-F238E27FC236}">
              <a16:creationId xmlns="" xmlns:a16="http://schemas.microsoft.com/office/drawing/2014/main" id="{00000000-0008-0000-0000-000011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51" name="5 CuadroTexto" hidden="1">
          <a:extLst>
            <a:ext uri="{FF2B5EF4-FFF2-40B4-BE49-F238E27FC236}">
              <a16:creationId xmlns="" xmlns:a16="http://schemas.microsoft.com/office/drawing/2014/main" id="{00000000-0008-0000-0000-000012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52" name="5 CuadroTexto" hidden="1">
          <a:extLst>
            <a:ext uri="{FF2B5EF4-FFF2-40B4-BE49-F238E27FC236}">
              <a16:creationId xmlns="" xmlns:a16="http://schemas.microsoft.com/office/drawing/2014/main" id="{00000000-0008-0000-0000-000013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53" name="5 CuadroTexto" hidden="1">
          <a:extLst>
            <a:ext uri="{FF2B5EF4-FFF2-40B4-BE49-F238E27FC236}">
              <a16:creationId xmlns="" xmlns:a16="http://schemas.microsoft.com/office/drawing/2014/main" id="{00000000-0008-0000-0000-000014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54" name="5 CuadroTexto" hidden="1">
          <a:extLst>
            <a:ext uri="{FF2B5EF4-FFF2-40B4-BE49-F238E27FC236}">
              <a16:creationId xmlns="" xmlns:a16="http://schemas.microsoft.com/office/drawing/2014/main" id="{00000000-0008-0000-0000-000015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55" name="5 CuadroTexto" hidden="1">
          <a:extLst>
            <a:ext uri="{FF2B5EF4-FFF2-40B4-BE49-F238E27FC236}">
              <a16:creationId xmlns="" xmlns:a16="http://schemas.microsoft.com/office/drawing/2014/main" id="{00000000-0008-0000-0000-000016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56" name="5 CuadroTexto" hidden="1">
          <a:extLst>
            <a:ext uri="{FF2B5EF4-FFF2-40B4-BE49-F238E27FC236}">
              <a16:creationId xmlns="" xmlns:a16="http://schemas.microsoft.com/office/drawing/2014/main" id="{00000000-0008-0000-0000-000017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57" name="5 CuadroTexto" hidden="1">
          <a:extLst>
            <a:ext uri="{FF2B5EF4-FFF2-40B4-BE49-F238E27FC236}">
              <a16:creationId xmlns="" xmlns:a16="http://schemas.microsoft.com/office/drawing/2014/main" id="{00000000-0008-0000-0000-000018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58" name="5 CuadroTexto" hidden="1">
          <a:extLst>
            <a:ext uri="{FF2B5EF4-FFF2-40B4-BE49-F238E27FC236}">
              <a16:creationId xmlns="" xmlns:a16="http://schemas.microsoft.com/office/drawing/2014/main" id="{00000000-0008-0000-0000-000019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59" name="5 CuadroTexto" hidden="1">
          <a:extLst>
            <a:ext uri="{FF2B5EF4-FFF2-40B4-BE49-F238E27FC236}">
              <a16:creationId xmlns="" xmlns:a16="http://schemas.microsoft.com/office/drawing/2014/main" id="{00000000-0008-0000-0000-00001A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60" name="5 CuadroTexto" hidden="1">
          <a:extLst>
            <a:ext uri="{FF2B5EF4-FFF2-40B4-BE49-F238E27FC236}">
              <a16:creationId xmlns="" xmlns:a16="http://schemas.microsoft.com/office/drawing/2014/main" id="{00000000-0008-0000-0000-00001B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61" name="5 CuadroTexto" hidden="1">
          <a:extLst>
            <a:ext uri="{FF2B5EF4-FFF2-40B4-BE49-F238E27FC236}">
              <a16:creationId xmlns="" xmlns:a16="http://schemas.microsoft.com/office/drawing/2014/main" id="{00000000-0008-0000-0000-00001C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62" name="5 CuadroTexto" hidden="1">
          <a:extLst>
            <a:ext uri="{FF2B5EF4-FFF2-40B4-BE49-F238E27FC236}">
              <a16:creationId xmlns="" xmlns:a16="http://schemas.microsoft.com/office/drawing/2014/main" id="{00000000-0008-0000-0000-00001D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63" name="5 CuadroTexto" hidden="1">
          <a:extLst>
            <a:ext uri="{FF2B5EF4-FFF2-40B4-BE49-F238E27FC236}">
              <a16:creationId xmlns="" xmlns:a16="http://schemas.microsoft.com/office/drawing/2014/main" id="{00000000-0008-0000-0000-00001E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64" name="5 CuadroTexto" hidden="1">
          <a:extLst>
            <a:ext uri="{FF2B5EF4-FFF2-40B4-BE49-F238E27FC236}">
              <a16:creationId xmlns="" xmlns:a16="http://schemas.microsoft.com/office/drawing/2014/main" id="{00000000-0008-0000-0000-00001F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65" name="5 CuadroTexto" hidden="1">
          <a:extLst>
            <a:ext uri="{FF2B5EF4-FFF2-40B4-BE49-F238E27FC236}">
              <a16:creationId xmlns="" xmlns:a16="http://schemas.microsoft.com/office/drawing/2014/main" id="{00000000-0008-0000-0000-000020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66" name="5 CuadroTexto" hidden="1">
          <a:extLst>
            <a:ext uri="{FF2B5EF4-FFF2-40B4-BE49-F238E27FC236}">
              <a16:creationId xmlns="" xmlns:a16="http://schemas.microsoft.com/office/drawing/2014/main" id="{00000000-0008-0000-0000-000021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67" name="5 CuadroTexto" hidden="1">
          <a:extLst>
            <a:ext uri="{FF2B5EF4-FFF2-40B4-BE49-F238E27FC236}">
              <a16:creationId xmlns="" xmlns:a16="http://schemas.microsoft.com/office/drawing/2014/main" id="{00000000-0008-0000-0000-000022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68" name="5 CuadroTexto" hidden="1">
          <a:extLst>
            <a:ext uri="{FF2B5EF4-FFF2-40B4-BE49-F238E27FC236}">
              <a16:creationId xmlns="" xmlns:a16="http://schemas.microsoft.com/office/drawing/2014/main" id="{00000000-0008-0000-0000-000023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69" name="2 CuadroTexto" hidden="1">
          <a:extLst>
            <a:ext uri="{FF2B5EF4-FFF2-40B4-BE49-F238E27FC236}">
              <a16:creationId xmlns="" xmlns:a16="http://schemas.microsoft.com/office/drawing/2014/main" id="{00000000-0008-0000-0000-000024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70" name="5 CuadroTexto" hidden="1">
          <a:extLst>
            <a:ext uri="{FF2B5EF4-FFF2-40B4-BE49-F238E27FC236}">
              <a16:creationId xmlns="" xmlns:a16="http://schemas.microsoft.com/office/drawing/2014/main" id="{00000000-0008-0000-0000-000025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71" name="5 CuadroTexto" hidden="1">
          <a:extLst>
            <a:ext uri="{FF2B5EF4-FFF2-40B4-BE49-F238E27FC236}">
              <a16:creationId xmlns="" xmlns:a16="http://schemas.microsoft.com/office/drawing/2014/main" id="{00000000-0008-0000-0000-000026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72" name="5 CuadroTexto" hidden="1">
          <a:extLst>
            <a:ext uri="{FF2B5EF4-FFF2-40B4-BE49-F238E27FC236}">
              <a16:creationId xmlns="" xmlns:a16="http://schemas.microsoft.com/office/drawing/2014/main" id="{00000000-0008-0000-0000-000027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73" name="5 CuadroTexto" hidden="1">
          <a:extLst>
            <a:ext uri="{FF2B5EF4-FFF2-40B4-BE49-F238E27FC236}">
              <a16:creationId xmlns="" xmlns:a16="http://schemas.microsoft.com/office/drawing/2014/main" id="{00000000-0008-0000-0000-000028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74" name="5 CuadroTexto" hidden="1">
          <a:extLst>
            <a:ext uri="{FF2B5EF4-FFF2-40B4-BE49-F238E27FC236}">
              <a16:creationId xmlns="" xmlns:a16="http://schemas.microsoft.com/office/drawing/2014/main" id="{00000000-0008-0000-0000-000029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75" name="5 CuadroTexto" hidden="1">
          <a:extLst>
            <a:ext uri="{FF2B5EF4-FFF2-40B4-BE49-F238E27FC236}">
              <a16:creationId xmlns="" xmlns:a16="http://schemas.microsoft.com/office/drawing/2014/main" id="{00000000-0008-0000-0000-00002A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76" name="5 CuadroTexto" hidden="1">
          <a:extLst>
            <a:ext uri="{FF2B5EF4-FFF2-40B4-BE49-F238E27FC236}">
              <a16:creationId xmlns="" xmlns:a16="http://schemas.microsoft.com/office/drawing/2014/main" id="{00000000-0008-0000-0000-00002B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77" name="5 CuadroTexto" hidden="1">
          <a:extLst>
            <a:ext uri="{FF2B5EF4-FFF2-40B4-BE49-F238E27FC236}">
              <a16:creationId xmlns="" xmlns:a16="http://schemas.microsoft.com/office/drawing/2014/main" id="{00000000-0008-0000-0000-00002C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78" name="5 CuadroTexto" hidden="1">
          <a:extLst>
            <a:ext uri="{FF2B5EF4-FFF2-40B4-BE49-F238E27FC236}">
              <a16:creationId xmlns="" xmlns:a16="http://schemas.microsoft.com/office/drawing/2014/main" id="{00000000-0008-0000-0000-00002D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79" name="5 CuadroTexto" hidden="1">
          <a:extLst>
            <a:ext uri="{FF2B5EF4-FFF2-40B4-BE49-F238E27FC236}">
              <a16:creationId xmlns="" xmlns:a16="http://schemas.microsoft.com/office/drawing/2014/main" id="{00000000-0008-0000-0000-00002E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80" name="5 CuadroTexto" hidden="1">
          <a:extLst>
            <a:ext uri="{FF2B5EF4-FFF2-40B4-BE49-F238E27FC236}">
              <a16:creationId xmlns="" xmlns:a16="http://schemas.microsoft.com/office/drawing/2014/main" id="{00000000-0008-0000-0000-00002F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81" name="5 CuadroTexto" hidden="1">
          <a:extLst>
            <a:ext uri="{FF2B5EF4-FFF2-40B4-BE49-F238E27FC236}">
              <a16:creationId xmlns="" xmlns:a16="http://schemas.microsoft.com/office/drawing/2014/main" id="{00000000-0008-0000-0000-000030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82" name="5 CuadroTexto" hidden="1">
          <a:extLst>
            <a:ext uri="{FF2B5EF4-FFF2-40B4-BE49-F238E27FC236}">
              <a16:creationId xmlns="" xmlns:a16="http://schemas.microsoft.com/office/drawing/2014/main" id="{00000000-0008-0000-0000-000031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83" name="5 CuadroTexto" hidden="1">
          <a:extLst>
            <a:ext uri="{FF2B5EF4-FFF2-40B4-BE49-F238E27FC236}">
              <a16:creationId xmlns="" xmlns:a16="http://schemas.microsoft.com/office/drawing/2014/main" id="{00000000-0008-0000-0000-000032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84" name="5 CuadroTexto" hidden="1">
          <a:extLst>
            <a:ext uri="{FF2B5EF4-FFF2-40B4-BE49-F238E27FC236}">
              <a16:creationId xmlns="" xmlns:a16="http://schemas.microsoft.com/office/drawing/2014/main" id="{00000000-0008-0000-0000-000033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85" name="5 CuadroTexto" hidden="1">
          <a:extLst>
            <a:ext uri="{FF2B5EF4-FFF2-40B4-BE49-F238E27FC236}">
              <a16:creationId xmlns="" xmlns:a16="http://schemas.microsoft.com/office/drawing/2014/main" id="{00000000-0008-0000-0000-000034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86" name="5 CuadroTexto" hidden="1">
          <a:extLst>
            <a:ext uri="{FF2B5EF4-FFF2-40B4-BE49-F238E27FC236}">
              <a16:creationId xmlns="" xmlns:a16="http://schemas.microsoft.com/office/drawing/2014/main" id="{00000000-0008-0000-0000-000035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87" name="5 CuadroTexto" hidden="1">
          <a:extLst>
            <a:ext uri="{FF2B5EF4-FFF2-40B4-BE49-F238E27FC236}">
              <a16:creationId xmlns="" xmlns:a16="http://schemas.microsoft.com/office/drawing/2014/main" id="{00000000-0008-0000-0000-000036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88" name="54 CuadroTexto" hidden="1">
          <a:extLst>
            <a:ext uri="{FF2B5EF4-FFF2-40B4-BE49-F238E27FC236}">
              <a16:creationId xmlns="" xmlns:a16="http://schemas.microsoft.com/office/drawing/2014/main" id="{00000000-0008-0000-0000-000037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89" name="2 CuadroTexto" hidden="1">
          <a:extLst>
            <a:ext uri="{FF2B5EF4-FFF2-40B4-BE49-F238E27FC236}">
              <a16:creationId xmlns="" xmlns:a16="http://schemas.microsoft.com/office/drawing/2014/main" id="{00000000-0008-0000-0000-000038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90" name="56 CuadroTexto" hidden="1">
          <a:extLst>
            <a:ext uri="{FF2B5EF4-FFF2-40B4-BE49-F238E27FC236}">
              <a16:creationId xmlns="" xmlns:a16="http://schemas.microsoft.com/office/drawing/2014/main" id="{00000000-0008-0000-0000-000039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91" name="2 CuadroTexto" hidden="1">
          <a:extLst>
            <a:ext uri="{FF2B5EF4-FFF2-40B4-BE49-F238E27FC236}">
              <a16:creationId xmlns="" xmlns:a16="http://schemas.microsoft.com/office/drawing/2014/main" id="{00000000-0008-0000-0000-00003A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92" name="5 CuadroTexto" hidden="1">
          <a:extLst>
            <a:ext uri="{FF2B5EF4-FFF2-40B4-BE49-F238E27FC236}">
              <a16:creationId xmlns="" xmlns:a16="http://schemas.microsoft.com/office/drawing/2014/main" id="{00000000-0008-0000-0000-00003B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93" name="5 CuadroTexto" hidden="1">
          <a:extLst>
            <a:ext uri="{FF2B5EF4-FFF2-40B4-BE49-F238E27FC236}">
              <a16:creationId xmlns="" xmlns:a16="http://schemas.microsoft.com/office/drawing/2014/main" id="{00000000-0008-0000-0000-00003C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94" name="5 CuadroTexto" hidden="1">
          <a:extLst>
            <a:ext uri="{FF2B5EF4-FFF2-40B4-BE49-F238E27FC236}">
              <a16:creationId xmlns="" xmlns:a16="http://schemas.microsoft.com/office/drawing/2014/main" id="{00000000-0008-0000-0000-00003D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95" name="5 CuadroTexto" hidden="1">
          <a:extLst>
            <a:ext uri="{FF2B5EF4-FFF2-40B4-BE49-F238E27FC236}">
              <a16:creationId xmlns="" xmlns:a16="http://schemas.microsoft.com/office/drawing/2014/main" id="{00000000-0008-0000-0000-00003E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96" name="5 CuadroTexto" hidden="1">
          <a:extLst>
            <a:ext uri="{FF2B5EF4-FFF2-40B4-BE49-F238E27FC236}">
              <a16:creationId xmlns="" xmlns:a16="http://schemas.microsoft.com/office/drawing/2014/main" id="{00000000-0008-0000-0000-00003F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97" name="5 CuadroTexto" hidden="1">
          <a:extLst>
            <a:ext uri="{FF2B5EF4-FFF2-40B4-BE49-F238E27FC236}">
              <a16:creationId xmlns="" xmlns:a16="http://schemas.microsoft.com/office/drawing/2014/main" id="{00000000-0008-0000-0000-000040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98" name="5 CuadroTexto" hidden="1">
          <a:extLst>
            <a:ext uri="{FF2B5EF4-FFF2-40B4-BE49-F238E27FC236}">
              <a16:creationId xmlns="" xmlns:a16="http://schemas.microsoft.com/office/drawing/2014/main" id="{00000000-0008-0000-0000-000041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599" name="5 CuadroTexto" hidden="1">
          <a:extLst>
            <a:ext uri="{FF2B5EF4-FFF2-40B4-BE49-F238E27FC236}">
              <a16:creationId xmlns="" xmlns:a16="http://schemas.microsoft.com/office/drawing/2014/main" id="{00000000-0008-0000-0000-000042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600" name="5 CuadroTexto" hidden="1">
          <a:extLst>
            <a:ext uri="{FF2B5EF4-FFF2-40B4-BE49-F238E27FC236}">
              <a16:creationId xmlns="" xmlns:a16="http://schemas.microsoft.com/office/drawing/2014/main" id="{00000000-0008-0000-0000-000043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601" name="5 CuadroTexto" hidden="1">
          <a:extLst>
            <a:ext uri="{FF2B5EF4-FFF2-40B4-BE49-F238E27FC236}">
              <a16:creationId xmlns="" xmlns:a16="http://schemas.microsoft.com/office/drawing/2014/main" id="{00000000-0008-0000-0000-000044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602" name="5 CuadroTexto" hidden="1">
          <a:extLst>
            <a:ext uri="{FF2B5EF4-FFF2-40B4-BE49-F238E27FC236}">
              <a16:creationId xmlns="" xmlns:a16="http://schemas.microsoft.com/office/drawing/2014/main" id="{00000000-0008-0000-0000-000045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603" name="5 CuadroTexto" hidden="1">
          <a:extLst>
            <a:ext uri="{FF2B5EF4-FFF2-40B4-BE49-F238E27FC236}">
              <a16:creationId xmlns="" xmlns:a16="http://schemas.microsoft.com/office/drawing/2014/main" id="{00000000-0008-0000-0000-000046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604" name="5 CuadroTexto" hidden="1">
          <a:extLst>
            <a:ext uri="{FF2B5EF4-FFF2-40B4-BE49-F238E27FC236}">
              <a16:creationId xmlns="" xmlns:a16="http://schemas.microsoft.com/office/drawing/2014/main" id="{00000000-0008-0000-0000-000047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605" name="5 CuadroTexto" hidden="1">
          <a:extLst>
            <a:ext uri="{FF2B5EF4-FFF2-40B4-BE49-F238E27FC236}">
              <a16:creationId xmlns="" xmlns:a16="http://schemas.microsoft.com/office/drawing/2014/main" id="{00000000-0008-0000-0000-000048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606" name="5 CuadroTexto" hidden="1">
          <a:extLst>
            <a:ext uri="{FF2B5EF4-FFF2-40B4-BE49-F238E27FC236}">
              <a16:creationId xmlns="" xmlns:a16="http://schemas.microsoft.com/office/drawing/2014/main" id="{00000000-0008-0000-0000-000049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1210</xdr:row>
      <xdr:rowOff>0</xdr:rowOff>
    </xdr:from>
    <xdr:ext cx="184731" cy="264560"/>
    <xdr:sp macro="" textlink="">
      <xdr:nvSpPr>
        <xdr:cNvPr id="1607" name="5 CuadroTexto" hidden="1">
          <a:extLst>
            <a:ext uri="{FF2B5EF4-FFF2-40B4-BE49-F238E27FC236}">
              <a16:creationId xmlns="" xmlns:a16="http://schemas.microsoft.com/office/drawing/2014/main" id="{00000000-0008-0000-0000-00004A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08" name="74 CuadroTexto" hidden="1">
          <a:extLst>
            <a:ext uri="{FF2B5EF4-FFF2-40B4-BE49-F238E27FC236}">
              <a16:creationId xmlns="" xmlns:a16="http://schemas.microsoft.com/office/drawing/2014/main" id="{00000000-0008-0000-0000-00004B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09" name="75 CuadroTexto" hidden="1">
          <a:extLst>
            <a:ext uri="{FF2B5EF4-FFF2-40B4-BE49-F238E27FC236}">
              <a16:creationId xmlns="" xmlns:a16="http://schemas.microsoft.com/office/drawing/2014/main" id="{00000000-0008-0000-0000-00004C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10" name="5 CuadroTexto" hidden="1">
          <a:extLst>
            <a:ext uri="{FF2B5EF4-FFF2-40B4-BE49-F238E27FC236}">
              <a16:creationId xmlns="" xmlns:a16="http://schemas.microsoft.com/office/drawing/2014/main" id="{00000000-0008-0000-0000-00004D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11" name="5 CuadroTexto" hidden="1">
          <a:extLst>
            <a:ext uri="{FF2B5EF4-FFF2-40B4-BE49-F238E27FC236}">
              <a16:creationId xmlns="" xmlns:a16="http://schemas.microsoft.com/office/drawing/2014/main" id="{00000000-0008-0000-0000-00004E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12" name="5 CuadroTexto" hidden="1">
          <a:extLst>
            <a:ext uri="{FF2B5EF4-FFF2-40B4-BE49-F238E27FC236}">
              <a16:creationId xmlns="" xmlns:a16="http://schemas.microsoft.com/office/drawing/2014/main" id="{00000000-0008-0000-0000-00004F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13" name="5 CuadroTexto" hidden="1">
          <a:extLst>
            <a:ext uri="{FF2B5EF4-FFF2-40B4-BE49-F238E27FC236}">
              <a16:creationId xmlns="" xmlns:a16="http://schemas.microsoft.com/office/drawing/2014/main" id="{00000000-0008-0000-0000-000050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14" name="5 CuadroTexto" hidden="1">
          <a:extLst>
            <a:ext uri="{FF2B5EF4-FFF2-40B4-BE49-F238E27FC236}">
              <a16:creationId xmlns="" xmlns:a16="http://schemas.microsoft.com/office/drawing/2014/main" id="{00000000-0008-0000-0000-000051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15" name="5 CuadroTexto" hidden="1">
          <a:extLst>
            <a:ext uri="{FF2B5EF4-FFF2-40B4-BE49-F238E27FC236}">
              <a16:creationId xmlns="" xmlns:a16="http://schemas.microsoft.com/office/drawing/2014/main" id="{00000000-0008-0000-0000-000052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16" name="5 CuadroTexto" hidden="1">
          <a:extLst>
            <a:ext uri="{FF2B5EF4-FFF2-40B4-BE49-F238E27FC236}">
              <a16:creationId xmlns="" xmlns:a16="http://schemas.microsoft.com/office/drawing/2014/main" id="{00000000-0008-0000-0000-000053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17" name="5 CuadroTexto" hidden="1">
          <a:extLst>
            <a:ext uri="{FF2B5EF4-FFF2-40B4-BE49-F238E27FC236}">
              <a16:creationId xmlns="" xmlns:a16="http://schemas.microsoft.com/office/drawing/2014/main" id="{00000000-0008-0000-0000-000054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18" name="5 CuadroTexto" hidden="1">
          <a:extLst>
            <a:ext uri="{FF2B5EF4-FFF2-40B4-BE49-F238E27FC236}">
              <a16:creationId xmlns="" xmlns:a16="http://schemas.microsoft.com/office/drawing/2014/main" id="{00000000-0008-0000-0000-000055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19" name="5 CuadroTexto" hidden="1">
          <a:extLst>
            <a:ext uri="{FF2B5EF4-FFF2-40B4-BE49-F238E27FC236}">
              <a16:creationId xmlns="" xmlns:a16="http://schemas.microsoft.com/office/drawing/2014/main" id="{00000000-0008-0000-0000-000056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20" name="5 CuadroTexto" hidden="1">
          <a:extLst>
            <a:ext uri="{FF2B5EF4-FFF2-40B4-BE49-F238E27FC236}">
              <a16:creationId xmlns="" xmlns:a16="http://schemas.microsoft.com/office/drawing/2014/main" id="{00000000-0008-0000-0000-000057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21" name="5 CuadroTexto" hidden="1">
          <a:extLst>
            <a:ext uri="{FF2B5EF4-FFF2-40B4-BE49-F238E27FC236}">
              <a16:creationId xmlns="" xmlns:a16="http://schemas.microsoft.com/office/drawing/2014/main" id="{00000000-0008-0000-0000-000058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22" name="5 CuadroTexto" hidden="1">
          <a:extLst>
            <a:ext uri="{FF2B5EF4-FFF2-40B4-BE49-F238E27FC236}">
              <a16:creationId xmlns="" xmlns:a16="http://schemas.microsoft.com/office/drawing/2014/main" id="{00000000-0008-0000-0000-000059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23" name="5 CuadroTexto" hidden="1">
          <a:extLst>
            <a:ext uri="{FF2B5EF4-FFF2-40B4-BE49-F238E27FC236}">
              <a16:creationId xmlns="" xmlns:a16="http://schemas.microsoft.com/office/drawing/2014/main" id="{00000000-0008-0000-0000-00005A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24" name="5 CuadroTexto" hidden="1">
          <a:extLst>
            <a:ext uri="{FF2B5EF4-FFF2-40B4-BE49-F238E27FC236}">
              <a16:creationId xmlns="" xmlns:a16="http://schemas.microsoft.com/office/drawing/2014/main" id="{00000000-0008-0000-0000-00005B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25" name="5 CuadroTexto" hidden="1">
          <a:extLst>
            <a:ext uri="{FF2B5EF4-FFF2-40B4-BE49-F238E27FC236}">
              <a16:creationId xmlns="" xmlns:a16="http://schemas.microsoft.com/office/drawing/2014/main" id="{00000000-0008-0000-0000-00005C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26" name="5 CuadroTexto" hidden="1">
          <a:extLst>
            <a:ext uri="{FF2B5EF4-FFF2-40B4-BE49-F238E27FC236}">
              <a16:creationId xmlns="" xmlns:a16="http://schemas.microsoft.com/office/drawing/2014/main" id="{00000000-0008-0000-0000-00005D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27" name="5 CuadroTexto" hidden="1">
          <a:extLst>
            <a:ext uri="{FF2B5EF4-FFF2-40B4-BE49-F238E27FC236}">
              <a16:creationId xmlns="" xmlns:a16="http://schemas.microsoft.com/office/drawing/2014/main" id="{00000000-0008-0000-0000-00005E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28" name="5 CuadroTexto" hidden="1">
          <a:extLst>
            <a:ext uri="{FF2B5EF4-FFF2-40B4-BE49-F238E27FC236}">
              <a16:creationId xmlns="" xmlns:a16="http://schemas.microsoft.com/office/drawing/2014/main" id="{00000000-0008-0000-0000-00005F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29" name="5 CuadroTexto" hidden="1">
          <a:extLst>
            <a:ext uri="{FF2B5EF4-FFF2-40B4-BE49-F238E27FC236}">
              <a16:creationId xmlns="" xmlns:a16="http://schemas.microsoft.com/office/drawing/2014/main" id="{00000000-0008-0000-0000-000060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30" name="5 CuadroTexto" hidden="1">
          <a:extLst>
            <a:ext uri="{FF2B5EF4-FFF2-40B4-BE49-F238E27FC236}">
              <a16:creationId xmlns="" xmlns:a16="http://schemas.microsoft.com/office/drawing/2014/main" id="{00000000-0008-0000-0000-000061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31" name="5 CuadroTexto" hidden="1">
          <a:extLst>
            <a:ext uri="{FF2B5EF4-FFF2-40B4-BE49-F238E27FC236}">
              <a16:creationId xmlns="" xmlns:a16="http://schemas.microsoft.com/office/drawing/2014/main" id="{00000000-0008-0000-0000-000062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32" name="5 CuadroTexto" hidden="1">
          <a:extLst>
            <a:ext uri="{FF2B5EF4-FFF2-40B4-BE49-F238E27FC236}">
              <a16:creationId xmlns="" xmlns:a16="http://schemas.microsoft.com/office/drawing/2014/main" id="{00000000-0008-0000-0000-000063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33" name="5 CuadroTexto" hidden="1">
          <a:extLst>
            <a:ext uri="{FF2B5EF4-FFF2-40B4-BE49-F238E27FC236}">
              <a16:creationId xmlns="" xmlns:a16="http://schemas.microsoft.com/office/drawing/2014/main" id="{00000000-0008-0000-0000-000064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34" name="5 CuadroTexto" hidden="1">
          <a:extLst>
            <a:ext uri="{FF2B5EF4-FFF2-40B4-BE49-F238E27FC236}">
              <a16:creationId xmlns="" xmlns:a16="http://schemas.microsoft.com/office/drawing/2014/main" id="{00000000-0008-0000-0000-000065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35" name="5 CuadroTexto" hidden="1">
          <a:extLst>
            <a:ext uri="{FF2B5EF4-FFF2-40B4-BE49-F238E27FC236}">
              <a16:creationId xmlns="" xmlns:a16="http://schemas.microsoft.com/office/drawing/2014/main" id="{00000000-0008-0000-0000-000066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36" name="5 CuadroTexto" hidden="1">
          <a:extLst>
            <a:ext uri="{FF2B5EF4-FFF2-40B4-BE49-F238E27FC236}">
              <a16:creationId xmlns="" xmlns:a16="http://schemas.microsoft.com/office/drawing/2014/main" id="{00000000-0008-0000-0000-000067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37" name="5 CuadroTexto" hidden="1">
          <a:extLst>
            <a:ext uri="{FF2B5EF4-FFF2-40B4-BE49-F238E27FC236}">
              <a16:creationId xmlns="" xmlns:a16="http://schemas.microsoft.com/office/drawing/2014/main" id="{00000000-0008-0000-0000-000068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38" name="5 CuadroTexto" hidden="1">
          <a:extLst>
            <a:ext uri="{FF2B5EF4-FFF2-40B4-BE49-F238E27FC236}">
              <a16:creationId xmlns="" xmlns:a16="http://schemas.microsoft.com/office/drawing/2014/main" id="{00000000-0008-0000-0000-000069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39" name="5 CuadroTexto" hidden="1">
          <a:extLst>
            <a:ext uri="{FF2B5EF4-FFF2-40B4-BE49-F238E27FC236}">
              <a16:creationId xmlns="" xmlns:a16="http://schemas.microsoft.com/office/drawing/2014/main" id="{00000000-0008-0000-0000-00006A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40" name="5 CuadroTexto" hidden="1">
          <a:extLst>
            <a:ext uri="{FF2B5EF4-FFF2-40B4-BE49-F238E27FC236}">
              <a16:creationId xmlns="" xmlns:a16="http://schemas.microsoft.com/office/drawing/2014/main" id="{00000000-0008-0000-0000-00006B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41" name="5 CuadroTexto" hidden="1">
          <a:extLst>
            <a:ext uri="{FF2B5EF4-FFF2-40B4-BE49-F238E27FC236}">
              <a16:creationId xmlns="" xmlns:a16="http://schemas.microsoft.com/office/drawing/2014/main" id="{00000000-0008-0000-0000-00006C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42" name="2 CuadroTexto" hidden="1">
          <a:extLst>
            <a:ext uri="{FF2B5EF4-FFF2-40B4-BE49-F238E27FC236}">
              <a16:creationId xmlns="" xmlns:a16="http://schemas.microsoft.com/office/drawing/2014/main" id="{00000000-0008-0000-0000-00006D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43" name="5 CuadroTexto" hidden="1">
          <a:extLst>
            <a:ext uri="{FF2B5EF4-FFF2-40B4-BE49-F238E27FC236}">
              <a16:creationId xmlns="" xmlns:a16="http://schemas.microsoft.com/office/drawing/2014/main" id="{00000000-0008-0000-0000-00006E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44" name="5 CuadroTexto" hidden="1">
          <a:extLst>
            <a:ext uri="{FF2B5EF4-FFF2-40B4-BE49-F238E27FC236}">
              <a16:creationId xmlns="" xmlns:a16="http://schemas.microsoft.com/office/drawing/2014/main" id="{00000000-0008-0000-0000-00006F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45" name="5 CuadroTexto" hidden="1">
          <a:extLst>
            <a:ext uri="{FF2B5EF4-FFF2-40B4-BE49-F238E27FC236}">
              <a16:creationId xmlns="" xmlns:a16="http://schemas.microsoft.com/office/drawing/2014/main" id="{00000000-0008-0000-0000-000070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46" name="5 CuadroTexto" hidden="1">
          <a:extLst>
            <a:ext uri="{FF2B5EF4-FFF2-40B4-BE49-F238E27FC236}">
              <a16:creationId xmlns="" xmlns:a16="http://schemas.microsoft.com/office/drawing/2014/main" id="{00000000-0008-0000-0000-000071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47" name="5 CuadroTexto" hidden="1">
          <a:extLst>
            <a:ext uri="{FF2B5EF4-FFF2-40B4-BE49-F238E27FC236}">
              <a16:creationId xmlns="" xmlns:a16="http://schemas.microsoft.com/office/drawing/2014/main" id="{00000000-0008-0000-0000-000072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48" name="5 CuadroTexto" hidden="1">
          <a:extLst>
            <a:ext uri="{FF2B5EF4-FFF2-40B4-BE49-F238E27FC236}">
              <a16:creationId xmlns="" xmlns:a16="http://schemas.microsoft.com/office/drawing/2014/main" id="{00000000-0008-0000-0000-000073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49" name="5 CuadroTexto" hidden="1">
          <a:extLst>
            <a:ext uri="{FF2B5EF4-FFF2-40B4-BE49-F238E27FC236}">
              <a16:creationId xmlns="" xmlns:a16="http://schemas.microsoft.com/office/drawing/2014/main" id="{00000000-0008-0000-0000-000074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50" name="5 CuadroTexto" hidden="1">
          <a:extLst>
            <a:ext uri="{FF2B5EF4-FFF2-40B4-BE49-F238E27FC236}">
              <a16:creationId xmlns="" xmlns:a16="http://schemas.microsoft.com/office/drawing/2014/main" id="{00000000-0008-0000-0000-000075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51" name="5 CuadroTexto" hidden="1">
          <a:extLst>
            <a:ext uri="{FF2B5EF4-FFF2-40B4-BE49-F238E27FC236}">
              <a16:creationId xmlns="" xmlns:a16="http://schemas.microsoft.com/office/drawing/2014/main" id="{00000000-0008-0000-0000-000076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52" name="5 CuadroTexto" hidden="1">
          <a:extLst>
            <a:ext uri="{FF2B5EF4-FFF2-40B4-BE49-F238E27FC236}">
              <a16:creationId xmlns="" xmlns:a16="http://schemas.microsoft.com/office/drawing/2014/main" id="{00000000-0008-0000-0000-000077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53" name="5 CuadroTexto" hidden="1">
          <a:extLst>
            <a:ext uri="{FF2B5EF4-FFF2-40B4-BE49-F238E27FC236}">
              <a16:creationId xmlns="" xmlns:a16="http://schemas.microsoft.com/office/drawing/2014/main" id="{00000000-0008-0000-0000-000078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54" name="5 CuadroTexto" hidden="1">
          <a:extLst>
            <a:ext uri="{FF2B5EF4-FFF2-40B4-BE49-F238E27FC236}">
              <a16:creationId xmlns="" xmlns:a16="http://schemas.microsoft.com/office/drawing/2014/main" id="{00000000-0008-0000-0000-000079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55" name="5 CuadroTexto" hidden="1">
          <a:extLst>
            <a:ext uri="{FF2B5EF4-FFF2-40B4-BE49-F238E27FC236}">
              <a16:creationId xmlns="" xmlns:a16="http://schemas.microsoft.com/office/drawing/2014/main" id="{00000000-0008-0000-0000-00007A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56" name="5 CuadroTexto" hidden="1">
          <a:extLst>
            <a:ext uri="{FF2B5EF4-FFF2-40B4-BE49-F238E27FC236}">
              <a16:creationId xmlns="" xmlns:a16="http://schemas.microsoft.com/office/drawing/2014/main" id="{00000000-0008-0000-0000-00007B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57" name="5 CuadroTexto" hidden="1">
          <a:extLst>
            <a:ext uri="{FF2B5EF4-FFF2-40B4-BE49-F238E27FC236}">
              <a16:creationId xmlns="" xmlns:a16="http://schemas.microsoft.com/office/drawing/2014/main" id="{00000000-0008-0000-0000-00007C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58" name="5 CuadroTexto" hidden="1">
          <a:extLst>
            <a:ext uri="{FF2B5EF4-FFF2-40B4-BE49-F238E27FC236}">
              <a16:creationId xmlns="" xmlns:a16="http://schemas.microsoft.com/office/drawing/2014/main" id="{00000000-0008-0000-0000-00007D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59" name="5 CuadroTexto" hidden="1">
          <a:extLst>
            <a:ext uri="{FF2B5EF4-FFF2-40B4-BE49-F238E27FC236}">
              <a16:creationId xmlns="" xmlns:a16="http://schemas.microsoft.com/office/drawing/2014/main" id="{00000000-0008-0000-0000-00007E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60" name="5 CuadroTexto" hidden="1">
          <a:extLst>
            <a:ext uri="{FF2B5EF4-FFF2-40B4-BE49-F238E27FC236}">
              <a16:creationId xmlns="" xmlns:a16="http://schemas.microsoft.com/office/drawing/2014/main" id="{00000000-0008-0000-0000-00007F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61" name="127 CuadroTexto" hidden="1">
          <a:extLst>
            <a:ext uri="{FF2B5EF4-FFF2-40B4-BE49-F238E27FC236}">
              <a16:creationId xmlns="" xmlns:a16="http://schemas.microsoft.com/office/drawing/2014/main" id="{00000000-0008-0000-0000-000080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62" name="2 CuadroTexto" hidden="1">
          <a:extLst>
            <a:ext uri="{FF2B5EF4-FFF2-40B4-BE49-F238E27FC236}">
              <a16:creationId xmlns="" xmlns:a16="http://schemas.microsoft.com/office/drawing/2014/main" id="{00000000-0008-0000-0000-000081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63" name="129 CuadroTexto" hidden="1">
          <a:extLst>
            <a:ext uri="{FF2B5EF4-FFF2-40B4-BE49-F238E27FC236}">
              <a16:creationId xmlns="" xmlns:a16="http://schemas.microsoft.com/office/drawing/2014/main" id="{00000000-0008-0000-0000-000082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64" name="2 CuadroTexto" hidden="1">
          <a:extLst>
            <a:ext uri="{FF2B5EF4-FFF2-40B4-BE49-F238E27FC236}">
              <a16:creationId xmlns="" xmlns:a16="http://schemas.microsoft.com/office/drawing/2014/main" id="{00000000-0008-0000-0000-000083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65" name="5 CuadroTexto" hidden="1">
          <a:extLst>
            <a:ext uri="{FF2B5EF4-FFF2-40B4-BE49-F238E27FC236}">
              <a16:creationId xmlns="" xmlns:a16="http://schemas.microsoft.com/office/drawing/2014/main" id="{00000000-0008-0000-0000-000084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66" name="5 CuadroTexto" hidden="1">
          <a:extLst>
            <a:ext uri="{FF2B5EF4-FFF2-40B4-BE49-F238E27FC236}">
              <a16:creationId xmlns="" xmlns:a16="http://schemas.microsoft.com/office/drawing/2014/main" id="{00000000-0008-0000-0000-000085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67" name="5 CuadroTexto" hidden="1">
          <a:extLst>
            <a:ext uri="{FF2B5EF4-FFF2-40B4-BE49-F238E27FC236}">
              <a16:creationId xmlns="" xmlns:a16="http://schemas.microsoft.com/office/drawing/2014/main" id="{00000000-0008-0000-0000-000086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68" name="5 CuadroTexto" hidden="1">
          <a:extLst>
            <a:ext uri="{FF2B5EF4-FFF2-40B4-BE49-F238E27FC236}">
              <a16:creationId xmlns="" xmlns:a16="http://schemas.microsoft.com/office/drawing/2014/main" id="{00000000-0008-0000-0000-000087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69" name="5 CuadroTexto" hidden="1">
          <a:extLst>
            <a:ext uri="{FF2B5EF4-FFF2-40B4-BE49-F238E27FC236}">
              <a16:creationId xmlns="" xmlns:a16="http://schemas.microsoft.com/office/drawing/2014/main" id="{00000000-0008-0000-0000-000088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70" name="5 CuadroTexto" hidden="1">
          <a:extLst>
            <a:ext uri="{FF2B5EF4-FFF2-40B4-BE49-F238E27FC236}">
              <a16:creationId xmlns="" xmlns:a16="http://schemas.microsoft.com/office/drawing/2014/main" id="{00000000-0008-0000-0000-000089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71" name="5 CuadroTexto" hidden="1">
          <a:extLst>
            <a:ext uri="{FF2B5EF4-FFF2-40B4-BE49-F238E27FC236}">
              <a16:creationId xmlns="" xmlns:a16="http://schemas.microsoft.com/office/drawing/2014/main" id="{00000000-0008-0000-0000-00008A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72" name="5 CuadroTexto" hidden="1">
          <a:extLst>
            <a:ext uri="{FF2B5EF4-FFF2-40B4-BE49-F238E27FC236}">
              <a16:creationId xmlns="" xmlns:a16="http://schemas.microsoft.com/office/drawing/2014/main" id="{00000000-0008-0000-0000-00008B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73" name="5 CuadroTexto" hidden="1">
          <a:extLst>
            <a:ext uri="{FF2B5EF4-FFF2-40B4-BE49-F238E27FC236}">
              <a16:creationId xmlns="" xmlns:a16="http://schemas.microsoft.com/office/drawing/2014/main" id="{00000000-0008-0000-0000-00008C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74" name="5 CuadroTexto" hidden="1">
          <a:extLst>
            <a:ext uri="{FF2B5EF4-FFF2-40B4-BE49-F238E27FC236}">
              <a16:creationId xmlns="" xmlns:a16="http://schemas.microsoft.com/office/drawing/2014/main" id="{00000000-0008-0000-0000-00008D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75" name="5 CuadroTexto" hidden="1">
          <a:extLst>
            <a:ext uri="{FF2B5EF4-FFF2-40B4-BE49-F238E27FC236}">
              <a16:creationId xmlns="" xmlns:a16="http://schemas.microsoft.com/office/drawing/2014/main" id="{00000000-0008-0000-0000-00008E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76" name="5 CuadroTexto" hidden="1">
          <a:extLst>
            <a:ext uri="{FF2B5EF4-FFF2-40B4-BE49-F238E27FC236}">
              <a16:creationId xmlns="" xmlns:a16="http://schemas.microsoft.com/office/drawing/2014/main" id="{00000000-0008-0000-0000-00008F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77" name="5 CuadroTexto" hidden="1">
          <a:extLst>
            <a:ext uri="{FF2B5EF4-FFF2-40B4-BE49-F238E27FC236}">
              <a16:creationId xmlns="" xmlns:a16="http://schemas.microsoft.com/office/drawing/2014/main" id="{00000000-0008-0000-0000-000090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78" name="5 CuadroTexto" hidden="1">
          <a:extLst>
            <a:ext uri="{FF2B5EF4-FFF2-40B4-BE49-F238E27FC236}">
              <a16:creationId xmlns="" xmlns:a16="http://schemas.microsoft.com/office/drawing/2014/main" id="{00000000-0008-0000-0000-000091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79" name="5 CuadroTexto" hidden="1">
          <a:extLst>
            <a:ext uri="{FF2B5EF4-FFF2-40B4-BE49-F238E27FC236}">
              <a16:creationId xmlns="" xmlns:a16="http://schemas.microsoft.com/office/drawing/2014/main" id="{00000000-0008-0000-0000-000092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80" name="5 CuadroTexto" hidden="1">
          <a:extLst>
            <a:ext uri="{FF2B5EF4-FFF2-40B4-BE49-F238E27FC236}">
              <a16:creationId xmlns="" xmlns:a16="http://schemas.microsoft.com/office/drawing/2014/main" id="{00000000-0008-0000-0000-000093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81" name="147 CuadroTexto" hidden="1">
          <a:extLst>
            <a:ext uri="{FF2B5EF4-FFF2-40B4-BE49-F238E27FC236}">
              <a16:creationId xmlns="" xmlns:a16="http://schemas.microsoft.com/office/drawing/2014/main" id="{00000000-0008-0000-0000-000094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82" name="148 CuadroTexto" hidden="1">
          <a:extLst>
            <a:ext uri="{FF2B5EF4-FFF2-40B4-BE49-F238E27FC236}">
              <a16:creationId xmlns="" xmlns:a16="http://schemas.microsoft.com/office/drawing/2014/main" id="{00000000-0008-0000-0000-000095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83" name="5 CuadroTexto" hidden="1">
          <a:extLst>
            <a:ext uri="{FF2B5EF4-FFF2-40B4-BE49-F238E27FC236}">
              <a16:creationId xmlns="" xmlns:a16="http://schemas.microsoft.com/office/drawing/2014/main" id="{00000000-0008-0000-0000-000096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84" name="5 CuadroTexto" hidden="1">
          <a:extLst>
            <a:ext uri="{FF2B5EF4-FFF2-40B4-BE49-F238E27FC236}">
              <a16:creationId xmlns="" xmlns:a16="http://schemas.microsoft.com/office/drawing/2014/main" id="{00000000-0008-0000-0000-000097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85" name="5 CuadroTexto" hidden="1">
          <a:extLst>
            <a:ext uri="{FF2B5EF4-FFF2-40B4-BE49-F238E27FC236}">
              <a16:creationId xmlns="" xmlns:a16="http://schemas.microsoft.com/office/drawing/2014/main" id="{00000000-0008-0000-0000-000098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86" name="5 CuadroTexto" hidden="1">
          <a:extLst>
            <a:ext uri="{FF2B5EF4-FFF2-40B4-BE49-F238E27FC236}">
              <a16:creationId xmlns="" xmlns:a16="http://schemas.microsoft.com/office/drawing/2014/main" id="{00000000-0008-0000-0000-000099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87" name="5 CuadroTexto" hidden="1">
          <a:extLst>
            <a:ext uri="{FF2B5EF4-FFF2-40B4-BE49-F238E27FC236}">
              <a16:creationId xmlns="" xmlns:a16="http://schemas.microsoft.com/office/drawing/2014/main" id="{00000000-0008-0000-0000-00009A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88" name="5 CuadroTexto" hidden="1">
          <a:extLst>
            <a:ext uri="{FF2B5EF4-FFF2-40B4-BE49-F238E27FC236}">
              <a16:creationId xmlns="" xmlns:a16="http://schemas.microsoft.com/office/drawing/2014/main" id="{00000000-0008-0000-0000-00009B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89" name="5 CuadroTexto" hidden="1">
          <a:extLst>
            <a:ext uri="{FF2B5EF4-FFF2-40B4-BE49-F238E27FC236}">
              <a16:creationId xmlns="" xmlns:a16="http://schemas.microsoft.com/office/drawing/2014/main" id="{00000000-0008-0000-0000-00009C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90" name="5 CuadroTexto" hidden="1">
          <a:extLst>
            <a:ext uri="{FF2B5EF4-FFF2-40B4-BE49-F238E27FC236}">
              <a16:creationId xmlns="" xmlns:a16="http://schemas.microsoft.com/office/drawing/2014/main" id="{00000000-0008-0000-0000-00009D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91" name="5 CuadroTexto" hidden="1">
          <a:extLst>
            <a:ext uri="{FF2B5EF4-FFF2-40B4-BE49-F238E27FC236}">
              <a16:creationId xmlns="" xmlns:a16="http://schemas.microsoft.com/office/drawing/2014/main" id="{00000000-0008-0000-0000-00009E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92" name="5 CuadroTexto" hidden="1">
          <a:extLst>
            <a:ext uri="{FF2B5EF4-FFF2-40B4-BE49-F238E27FC236}">
              <a16:creationId xmlns="" xmlns:a16="http://schemas.microsoft.com/office/drawing/2014/main" id="{00000000-0008-0000-0000-00009F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93" name="5 CuadroTexto" hidden="1">
          <a:extLst>
            <a:ext uri="{FF2B5EF4-FFF2-40B4-BE49-F238E27FC236}">
              <a16:creationId xmlns="" xmlns:a16="http://schemas.microsoft.com/office/drawing/2014/main" id="{00000000-0008-0000-0000-0000A0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94" name="5 CuadroTexto" hidden="1">
          <a:extLst>
            <a:ext uri="{FF2B5EF4-FFF2-40B4-BE49-F238E27FC236}">
              <a16:creationId xmlns="" xmlns:a16="http://schemas.microsoft.com/office/drawing/2014/main" id="{00000000-0008-0000-0000-0000A1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95" name="5 CuadroTexto" hidden="1">
          <a:extLst>
            <a:ext uri="{FF2B5EF4-FFF2-40B4-BE49-F238E27FC236}">
              <a16:creationId xmlns="" xmlns:a16="http://schemas.microsoft.com/office/drawing/2014/main" id="{00000000-0008-0000-0000-0000A2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96" name="5 CuadroTexto" hidden="1">
          <a:extLst>
            <a:ext uri="{FF2B5EF4-FFF2-40B4-BE49-F238E27FC236}">
              <a16:creationId xmlns="" xmlns:a16="http://schemas.microsoft.com/office/drawing/2014/main" id="{00000000-0008-0000-0000-0000A3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97" name="5 CuadroTexto" hidden="1">
          <a:extLst>
            <a:ext uri="{FF2B5EF4-FFF2-40B4-BE49-F238E27FC236}">
              <a16:creationId xmlns="" xmlns:a16="http://schemas.microsoft.com/office/drawing/2014/main" id="{00000000-0008-0000-0000-0000A4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98" name="5 CuadroTexto" hidden="1">
          <a:extLst>
            <a:ext uri="{FF2B5EF4-FFF2-40B4-BE49-F238E27FC236}">
              <a16:creationId xmlns="" xmlns:a16="http://schemas.microsoft.com/office/drawing/2014/main" id="{00000000-0008-0000-0000-0000A5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699" name="5 CuadroTexto" hidden="1">
          <a:extLst>
            <a:ext uri="{FF2B5EF4-FFF2-40B4-BE49-F238E27FC236}">
              <a16:creationId xmlns="" xmlns:a16="http://schemas.microsoft.com/office/drawing/2014/main" id="{00000000-0008-0000-0000-0000A6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00" name="5 CuadroTexto" hidden="1">
          <a:extLst>
            <a:ext uri="{FF2B5EF4-FFF2-40B4-BE49-F238E27FC236}">
              <a16:creationId xmlns="" xmlns:a16="http://schemas.microsoft.com/office/drawing/2014/main" id="{00000000-0008-0000-0000-0000A7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01" name="5 CuadroTexto" hidden="1">
          <a:extLst>
            <a:ext uri="{FF2B5EF4-FFF2-40B4-BE49-F238E27FC236}">
              <a16:creationId xmlns="" xmlns:a16="http://schemas.microsoft.com/office/drawing/2014/main" id="{00000000-0008-0000-0000-0000A8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02" name="5 CuadroTexto" hidden="1">
          <a:extLst>
            <a:ext uri="{FF2B5EF4-FFF2-40B4-BE49-F238E27FC236}">
              <a16:creationId xmlns="" xmlns:a16="http://schemas.microsoft.com/office/drawing/2014/main" id="{00000000-0008-0000-0000-0000A9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03" name="5 CuadroTexto" hidden="1">
          <a:extLst>
            <a:ext uri="{FF2B5EF4-FFF2-40B4-BE49-F238E27FC236}">
              <a16:creationId xmlns="" xmlns:a16="http://schemas.microsoft.com/office/drawing/2014/main" id="{00000000-0008-0000-0000-0000AA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04" name="5 CuadroTexto" hidden="1">
          <a:extLst>
            <a:ext uri="{FF2B5EF4-FFF2-40B4-BE49-F238E27FC236}">
              <a16:creationId xmlns="" xmlns:a16="http://schemas.microsoft.com/office/drawing/2014/main" id="{00000000-0008-0000-0000-0000AB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05" name="5 CuadroTexto" hidden="1">
          <a:extLst>
            <a:ext uri="{FF2B5EF4-FFF2-40B4-BE49-F238E27FC236}">
              <a16:creationId xmlns="" xmlns:a16="http://schemas.microsoft.com/office/drawing/2014/main" id="{00000000-0008-0000-0000-0000AC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06" name="5 CuadroTexto" hidden="1">
          <a:extLst>
            <a:ext uri="{FF2B5EF4-FFF2-40B4-BE49-F238E27FC236}">
              <a16:creationId xmlns="" xmlns:a16="http://schemas.microsoft.com/office/drawing/2014/main" id="{00000000-0008-0000-0000-0000AD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07" name="5 CuadroTexto" hidden="1">
          <a:extLst>
            <a:ext uri="{FF2B5EF4-FFF2-40B4-BE49-F238E27FC236}">
              <a16:creationId xmlns="" xmlns:a16="http://schemas.microsoft.com/office/drawing/2014/main" id="{00000000-0008-0000-0000-0000AE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08" name="5 CuadroTexto" hidden="1">
          <a:extLst>
            <a:ext uri="{FF2B5EF4-FFF2-40B4-BE49-F238E27FC236}">
              <a16:creationId xmlns="" xmlns:a16="http://schemas.microsoft.com/office/drawing/2014/main" id="{00000000-0008-0000-0000-0000AF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09" name="5 CuadroTexto" hidden="1">
          <a:extLst>
            <a:ext uri="{FF2B5EF4-FFF2-40B4-BE49-F238E27FC236}">
              <a16:creationId xmlns="" xmlns:a16="http://schemas.microsoft.com/office/drawing/2014/main" id="{00000000-0008-0000-0000-0000B0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10" name="5 CuadroTexto" hidden="1">
          <a:extLst>
            <a:ext uri="{FF2B5EF4-FFF2-40B4-BE49-F238E27FC236}">
              <a16:creationId xmlns="" xmlns:a16="http://schemas.microsoft.com/office/drawing/2014/main" id="{00000000-0008-0000-0000-0000B1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11" name="5 CuadroTexto" hidden="1">
          <a:extLst>
            <a:ext uri="{FF2B5EF4-FFF2-40B4-BE49-F238E27FC236}">
              <a16:creationId xmlns="" xmlns:a16="http://schemas.microsoft.com/office/drawing/2014/main" id="{00000000-0008-0000-0000-0000B2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12" name="5 CuadroTexto" hidden="1">
          <a:extLst>
            <a:ext uri="{FF2B5EF4-FFF2-40B4-BE49-F238E27FC236}">
              <a16:creationId xmlns="" xmlns:a16="http://schemas.microsoft.com/office/drawing/2014/main" id="{00000000-0008-0000-0000-0000B3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13" name="5 CuadroTexto" hidden="1">
          <a:extLst>
            <a:ext uri="{FF2B5EF4-FFF2-40B4-BE49-F238E27FC236}">
              <a16:creationId xmlns="" xmlns:a16="http://schemas.microsoft.com/office/drawing/2014/main" id="{00000000-0008-0000-0000-0000B4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14" name="5 CuadroTexto" hidden="1">
          <a:extLst>
            <a:ext uri="{FF2B5EF4-FFF2-40B4-BE49-F238E27FC236}">
              <a16:creationId xmlns="" xmlns:a16="http://schemas.microsoft.com/office/drawing/2014/main" id="{00000000-0008-0000-0000-0000B5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15" name="2 CuadroTexto" hidden="1">
          <a:extLst>
            <a:ext uri="{FF2B5EF4-FFF2-40B4-BE49-F238E27FC236}">
              <a16:creationId xmlns="" xmlns:a16="http://schemas.microsoft.com/office/drawing/2014/main" id="{00000000-0008-0000-0000-0000B6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16" name="5 CuadroTexto" hidden="1">
          <a:extLst>
            <a:ext uri="{FF2B5EF4-FFF2-40B4-BE49-F238E27FC236}">
              <a16:creationId xmlns="" xmlns:a16="http://schemas.microsoft.com/office/drawing/2014/main" id="{00000000-0008-0000-0000-0000B7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17" name="5 CuadroTexto" hidden="1">
          <a:extLst>
            <a:ext uri="{FF2B5EF4-FFF2-40B4-BE49-F238E27FC236}">
              <a16:creationId xmlns="" xmlns:a16="http://schemas.microsoft.com/office/drawing/2014/main" id="{00000000-0008-0000-0000-0000B8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18" name="5 CuadroTexto" hidden="1">
          <a:extLst>
            <a:ext uri="{FF2B5EF4-FFF2-40B4-BE49-F238E27FC236}">
              <a16:creationId xmlns="" xmlns:a16="http://schemas.microsoft.com/office/drawing/2014/main" id="{00000000-0008-0000-0000-0000B9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19" name="5 CuadroTexto" hidden="1">
          <a:extLst>
            <a:ext uri="{FF2B5EF4-FFF2-40B4-BE49-F238E27FC236}">
              <a16:creationId xmlns="" xmlns:a16="http://schemas.microsoft.com/office/drawing/2014/main" id="{00000000-0008-0000-0000-0000BA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20" name="5 CuadroTexto" hidden="1">
          <a:extLst>
            <a:ext uri="{FF2B5EF4-FFF2-40B4-BE49-F238E27FC236}">
              <a16:creationId xmlns="" xmlns:a16="http://schemas.microsoft.com/office/drawing/2014/main" id="{00000000-0008-0000-0000-0000BB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21" name="5 CuadroTexto" hidden="1">
          <a:extLst>
            <a:ext uri="{FF2B5EF4-FFF2-40B4-BE49-F238E27FC236}">
              <a16:creationId xmlns="" xmlns:a16="http://schemas.microsoft.com/office/drawing/2014/main" id="{00000000-0008-0000-0000-0000BC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22" name="5 CuadroTexto" hidden="1">
          <a:extLst>
            <a:ext uri="{FF2B5EF4-FFF2-40B4-BE49-F238E27FC236}">
              <a16:creationId xmlns="" xmlns:a16="http://schemas.microsoft.com/office/drawing/2014/main" id="{00000000-0008-0000-0000-0000BD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23" name="5 CuadroTexto" hidden="1">
          <a:extLst>
            <a:ext uri="{FF2B5EF4-FFF2-40B4-BE49-F238E27FC236}">
              <a16:creationId xmlns="" xmlns:a16="http://schemas.microsoft.com/office/drawing/2014/main" id="{00000000-0008-0000-0000-0000BE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24" name="5 CuadroTexto" hidden="1">
          <a:extLst>
            <a:ext uri="{FF2B5EF4-FFF2-40B4-BE49-F238E27FC236}">
              <a16:creationId xmlns="" xmlns:a16="http://schemas.microsoft.com/office/drawing/2014/main" id="{00000000-0008-0000-0000-0000BF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25" name="5 CuadroTexto" hidden="1">
          <a:extLst>
            <a:ext uri="{FF2B5EF4-FFF2-40B4-BE49-F238E27FC236}">
              <a16:creationId xmlns="" xmlns:a16="http://schemas.microsoft.com/office/drawing/2014/main" id="{00000000-0008-0000-0000-0000C0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26" name="5 CuadroTexto" hidden="1">
          <a:extLst>
            <a:ext uri="{FF2B5EF4-FFF2-40B4-BE49-F238E27FC236}">
              <a16:creationId xmlns="" xmlns:a16="http://schemas.microsoft.com/office/drawing/2014/main" id="{00000000-0008-0000-0000-0000C1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27" name="5 CuadroTexto" hidden="1">
          <a:extLst>
            <a:ext uri="{FF2B5EF4-FFF2-40B4-BE49-F238E27FC236}">
              <a16:creationId xmlns="" xmlns:a16="http://schemas.microsoft.com/office/drawing/2014/main" id="{00000000-0008-0000-0000-0000C2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28" name="5 CuadroTexto" hidden="1">
          <a:extLst>
            <a:ext uri="{FF2B5EF4-FFF2-40B4-BE49-F238E27FC236}">
              <a16:creationId xmlns="" xmlns:a16="http://schemas.microsoft.com/office/drawing/2014/main" id="{00000000-0008-0000-0000-0000C3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29" name="5 CuadroTexto" hidden="1">
          <a:extLst>
            <a:ext uri="{FF2B5EF4-FFF2-40B4-BE49-F238E27FC236}">
              <a16:creationId xmlns="" xmlns:a16="http://schemas.microsoft.com/office/drawing/2014/main" id="{00000000-0008-0000-0000-0000C4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30" name="5 CuadroTexto" hidden="1">
          <a:extLst>
            <a:ext uri="{FF2B5EF4-FFF2-40B4-BE49-F238E27FC236}">
              <a16:creationId xmlns="" xmlns:a16="http://schemas.microsoft.com/office/drawing/2014/main" id="{00000000-0008-0000-0000-0000C5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31" name="5 CuadroTexto" hidden="1">
          <a:extLst>
            <a:ext uri="{FF2B5EF4-FFF2-40B4-BE49-F238E27FC236}">
              <a16:creationId xmlns="" xmlns:a16="http://schemas.microsoft.com/office/drawing/2014/main" id="{00000000-0008-0000-0000-0000C6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32" name="5 CuadroTexto" hidden="1">
          <a:extLst>
            <a:ext uri="{FF2B5EF4-FFF2-40B4-BE49-F238E27FC236}">
              <a16:creationId xmlns="" xmlns:a16="http://schemas.microsoft.com/office/drawing/2014/main" id="{00000000-0008-0000-0000-0000C7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33" name="5 CuadroTexto" hidden="1">
          <a:extLst>
            <a:ext uri="{FF2B5EF4-FFF2-40B4-BE49-F238E27FC236}">
              <a16:creationId xmlns="" xmlns:a16="http://schemas.microsoft.com/office/drawing/2014/main" id="{00000000-0008-0000-0000-0000C8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34" name="200 CuadroTexto" hidden="1">
          <a:extLst>
            <a:ext uri="{FF2B5EF4-FFF2-40B4-BE49-F238E27FC236}">
              <a16:creationId xmlns="" xmlns:a16="http://schemas.microsoft.com/office/drawing/2014/main" id="{00000000-0008-0000-0000-0000C9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35" name="2 CuadroTexto" hidden="1">
          <a:extLst>
            <a:ext uri="{FF2B5EF4-FFF2-40B4-BE49-F238E27FC236}">
              <a16:creationId xmlns="" xmlns:a16="http://schemas.microsoft.com/office/drawing/2014/main" id="{00000000-0008-0000-0000-0000CA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36" name="202 CuadroTexto" hidden="1">
          <a:extLst>
            <a:ext uri="{FF2B5EF4-FFF2-40B4-BE49-F238E27FC236}">
              <a16:creationId xmlns="" xmlns:a16="http://schemas.microsoft.com/office/drawing/2014/main" id="{00000000-0008-0000-0000-0000CB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37" name="2 CuadroTexto" hidden="1">
          <a:extLst>
            <a:ext uri="{FF2B5EF4-FFF2-40B4-BE49-F238E27FC236}">
              <a16:creationId xmlns="" xmlns:a16="http://schemas.microsoft.com/office/drawing/2014/main" id="{00000000-0008-0000-0000-0000CC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38" name="5 CuadroTexto" hidden="1">
          <a:extLst>
            <a:ext uri="{FF2B5EF4-FFF2-40B4-BE49-F238E27FC236}">
              <a16:creationId xmlns="" xmlns:a16="http://schemas.microsoft.com/office/drawing/2014/main" id="{00000000-0008-0000-0000-0000CD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39" name="5 CuadroTexto" hidden="1">
          <a:extLst>
            <a:ext uri="{FF2B5EF4-FFF2-40B4-BE49-F238E27FC236}">
              <a16:creationId xmlns="" xmlns:a16="http://schemas.microsoft.com/office/drawing/2014/main" id="{00000000-0008-0000-0000-0000CE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40" name="5 CuadroTexto" hidden="1">
          <a:extLst>
            <a:ext uri="{FF2B5EF4-FFF2-40B4-BE49-F238E27FC236}">
              <a16:creationId xmlns="" xmlns:a16="http://schemas.microsoft.com/office/drawing/2014/main" id="{00000000-0008-0000-0000-0000CF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41" name="5 CuadroTexto" hidden="1">
          <a:extLst>
            <a:ext uri="{FF2B5EF4-FFF2-40B4-BE49-F238E27FC236}">
              <a16:creationId xmlns="" xmlns:a16="http://schemas.microsoft.com/office/drawing/2014/main" id="{00000000-0008-0000-0000-0000D0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42" name="5 CuadroTexto" hidden="1">
          <a:extLst>
            <a:ext uri="{FF2B5EF4-FFF2-40B4-BE49-F238E27FC236}">
              <a16:creationId xmlns="" xmlns:a16="http://schemas.microsoft.com/office/drawing/2014/main" id="{00000000-0008-0000-0000-0000D1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43" name="5 CuadroTexto" hidden="1">
          <a:extLst>
            <a:ext uri="{FF2B5EF4-FFF2-40B4-BE49-F238E27FC236}">
              <a16:creationId xmlns="" xmlns:a16="http://schemas.microsoft.com/office/drawing/2014/main" id="{00000000-0008-0000-0000-0000D2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44" name="5 CuadroTexto" hidden="1">
          <a:extLst>
            <a:ext uri="{FF2B5EF4-FFF2-40B4-BE49-F238E27FC236}">
              <a16:creationId xmlns="" xmlns:a16="http://schemas.microsoft.com/office/drawing/2014/main" id="{00000000-0008-0000-0000-0000D3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45" name="5 CuadroTexto" hidden="1">
          <a:extLst>
            <a:ext uri="{FF2B5EF4-FFF2-40B4-BE49-F238E27FC236}">
              <a16:creationId xmlns="" xmlns:a16="http://schemas.microsoft.com/office/drawing/2014/main" id="{00000000-0008-0000-0000-0000D4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46" name="5 CuadroTexto" hidden="1">
          <a:extLst>
            <a:ext uri="{FF2B5EF4-FFF2-40B4-BE49-F238E27FC236}">
              <a16:creationId xmlns="" xmlns:a16="http://schemas.microsoft.com/office/drawing/2014/main" id="{00000000-0008-0000-0000-0000D5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47" name="5 CuadroTexto" hidden="1">
          <a:extLst>
            <a:ext uri="{FF2B5EF4-FFF2-40B4-BE49-F238E27FC236}">
              <a16:creationId xmlns="" xmlns:a16="http://schemas.microsoft.com/office/drawing/2014/main" id="{00000000-0008-0000-0000-0000D6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48" name="5 CuadroTexto" hidden="1">
          <a:extLst>
            <a:ext uri="{FF2B5EF4-FFF2-40B4-BE49-F238E27FC236}">
              <a16:creationId xmlns="" xmlns:a16="http://schemas.microsoft.com/office/drawing/2014/main" id="{00000000-0008-0000-0000-0000D7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49" name="5 CuadroTexto" hidden="1">
          <a:extLst>
            <a:ext uri="{FF2B5EF4-FFF2-40B4-BE49-F238E27FC236}">
              <a16:creationId xmlns="" xmlns:a16="http://schemas.microsoft.com/office/drawing/2014/main" id="{00000000-0008-0000-0000-0000D8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50" name="5 CuadroTexto" hidden="1">
          <a:extLst>
            <a:ext uri="{FF2B5EF4-FFF2-40B4-BE49-F238E27FC236}">
              <a16:creationId xmlns="" xmlns:a16="http://schemas.microsoft.com/office/drawing/2014/main" id="{00000000-0008-0000-0000-0000D9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51" name="5 CuadroTexto" hidden="1">
          <a:extLst>
            <a:ext uri="{FF2B5EF4-FFF2-40B4-BE49-F238E27FC236}">
              <a16:creationId xmlns="" xmlns:a16="http://schemas.microsoft.com/office/drawing/2014/main" id="{00000000-0008-0000-0000-0000DA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52" name="5 CuadroTexto" hidden="1">
          <a:extLst>
            <a:ext uri="{FF2B5EF4-FFF2-40B4-BE49-F238E27FC236}">
              <a16:creationId xmlns="" xmlns:a16="http://schemas.microsoft.com/office/drawing/2014/main" id="{00000000-0008-0000-0000-0000DB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1262</xdr:row>
      <xdr:rowOff>0</xdr:rowOff>
    </xdr:from>
    <xdr:ext cx="184731" cy="264560"/>
    <xdr:sp macro="" textlink="">
      <xdr:nvSpPr>
        <xdr:cNvPr id="1753" name="5 CuadroTexto" hidden="1">
          <a:extLst>
            <a:ext uri="{FF2B5EF4-FFF2-40B4-BE49-F238E27FC236}">
              <a16:creationId xmlns="" xmlns:a16="http://schemas.microsoft.com/office/drawing/2014/main" id="{00000000-0008-0000-0000-0000DC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54" name="220 CuadroTexto" hidden="1">
          <a:extLst>
            <a:ext uri="{FF2B5EF4-FFF2-40B4-BE49-F238E27FC236}">
              <a16:creationId xmlns="" xmlns:a16="http://schemas.microsoft.com/office/drawing/2014/main" id="{00000000-0008-0000-0000-0000DD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55" name="221 CuadroTexto" hidden="1">
          <a:extLst>
            <a:ext uri="{FF2B5EF4-FFF2-40B4-BE49-F238E27FC236}">
              <a16:creationId xmlns="" xmlns:a16="http://schemas.microsoft.com/office/drawing/2014/main" id="{00000000-0008-0000-0000-0000DE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56" name="5 CuadroTexto" hidden="1">
          <a:extLst>
            <a:ext uri="{FF2B5EF4-FFF2-40B4-BE49-F238E27FC236}">
              <a16:creationId xmlns="" xmlns:a16="http://schemas.microsoft.com/office/drawing/2014/main" id="{00000000-0008-0000-0000-0000DF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57" name="5 CuadroTexto" hidden="1">
          <a:extLst>
            <a:ext uri="{FF2B5EF4-FFF2-40B4-BE49-F238E27FC236}">
              <a16:creationId xmlns="" xmlns:a16="http://schemas.microsoft.com/office/drawing/2014/main" id="{00000000-0008-0000-0000-0000E0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58" name="5 CuadroTexto" hidden="1">
          <a:extLst>
            <a:ext uri="{FF2B5EF4-FFF2-40B4-BE49-F238E27FC236}">
              <a16:creationId xmlns="" xmlns:a16="http://schemas.microsoft.com/office/drawing/2014/main" id="{00000000-0008-0000-0000-0000E1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59" name="5 CuadroTexto" hidden="1">
          <a:extLst>
            <a:ext uri="{FF2B5EF4-FFF2-40B4-BE49-F238E27FC236}">
              <a16:creationId xmlns="" xmlns:a16="http://schemas.microsoft.com/office/drawing/2014/main" id="{00000000-0008-0000-0000-0000E2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60" name="5 CuadroTexto" hidden="1">
          <a:extLst>
            <a:ext uri="{FF2B5EF4-FFF2-40B4-BE49-F238E27FC236}">
              <a16:creationId xmlns="" xmlns:a16="http://schemas.microsoft.com/office/drawing/2014/main" id="{00000000-0008-0000-0000-0000E3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61" name="5 CuadroTexto" hidden="1">
          <a:extLst>
            <a:ext uri="{FF2B5EF4-FFF2-40B4-BE49-F238E27FC236}">
              <a16:creationId xmlns="" xmlns:a16="http://schemas.microsoft.com/office/drawing/2014/main" id="{00000000-0008-0000-0000-0000E4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62" name="5 CuadroTexto" hidden="1">
          <a:extLst>
            <a:ext uri="{FF2B5EF4-FFF2-40B4-BE49-F238E27FC236}">
              <a16:creationId xmlns="" xmlns:a16="http://schemas.microsoft.com/office/drawing/2014/main" id="{00000000-0008-0000-0000-0000E5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63" name="5 CuadroTexto" hidden="1">
          <a:extLst>
            <a:ext uri="{FF2B5EF4-FFF2-40B4-BE49-F238E27FC236}">
              <a16:creationId xmlns="" xmlns:a16="http://schemas.microsoft.com/office/drawing/2014/main" id="{00000000-0008-0000-0000-0000E6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64" name="5 CuadroTexto" hidden="1">
          <a:extLst>
            <a:ext uri="{FF2B5EF4-FFF2-40B4-BE49-F238E27FC236}">
              <a16:creationId xmlns="" xmlns:a16="http://schemas.microsoft.com/office/drawing/2014/main" id="{00000000-0008-0000-0000-0000E7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65" name="5 CuadroTexto" hidden="1">
          <a:extLst>
            <a:ext uri="{FF2B5EF4-FFF2-40B4-BE49-F238E27FC236}">
              <a16:creationId xmlns="" xmlns:a16="http://schemas.microsoft.com/office/drawing/2014/main" id="{00000000-0008-0000-0000-0000E8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66" name="5 CuadroTexto" hidden="1">
          <a:extLst>
            <a:ext uri="{FF2B5EF4-FFF2-40B4-BE49-F238E27FC236}">
              <a16:creationId xmlns="" xmlns:a16="http://schemas.microsoft.com/office/drawing/2014/main" id="{00000000-0008-0000-0000-0000E9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67" name="5 CuadroTexto" hidden="1">
          <a:extLst>
            <a:ext uri="{FF2B5EF4-FFF2-40B4-BE49-F238E27FC236}">
              <a16:creationId xmlns="" xmlns:a16="http://schemas.microsoft.com/office/drawing/2014/main" id="{00000000-0008-0000-0000-0000EA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68" name="5 CuadroTexto" hidden="1">
          <a:extLst>
            <a:ext uri="{FF2B5EF4-FFF2-40B4-BE49-F238E27FC236}">
              <a16:creationId xmlns="" xmlns:a16="http://schemas.microsoft.com/office/drawing/2014/main" id="{00000000-0008-0000-0000-0000EB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69" name="5 CuadroTexto" hidden="1">
          <a:extLst>
            <a:ext uri="{FF2B5EF4-FFF2-40B4-BE49-F238E27FC236}">
              <a16:creationId xmlns="" xmlns:a16="http://schemas.microsoft.com/office/drawing/2014/main" id="{00000000-0008-0000-0000-0000EC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70" name="5 CuadroTexto" hidden="1">
          <a:extLst>
            <a:ext uri="{FF2B5EF4-FFF2-40B4-BE49-F238E27FC236}">
              <a16:creationId xmlns="" xmlns:a16="http://schemas.microsoft.com/office/drawing/2014/main" id="{00000000-0008-0000-0000-0000ED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71" name="5 CuadroTexto" hidden="1">
          <a:extLst>
            <a:ext uri="{FF2B5EF4-FFF2-40B4-BE49-F238E27FC236}">
              <a16:creationId xmlns="" xmlns:a16="http://schemas.microsoft.com/office/drawing/2014/main" id="{00000000-0008-0000-0000-0000EE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72" name="5 CuadroTexto" hidden="1">
          <a:extLst>
            <a:ext uri="{FF2B5EF4-FFF2-40B4-BE49-F238E27FC236}">
              <a16:creationId xmlns="" xmlns:a16="http://schemas.microsoft.com/office/drawing/2014/main" id="{00000000-0008-0000-0000-0000EF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73" name="5 CuadroTexto" hidden="1">
          <a:extLst>
            <a:ext uri="{FF2B5EF4-FFF2-40B4-BE49-F238E27FC236}">
              <a16:creationId xmlns="" xmlns:a16="http://schemas.microsoft.com/office/drawing/2014/main" id="{00000000-0008-0000-0000-0000F0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74" name="5 CuadroTexto" hidden="1">
          <a:extLst>
            <a:ext uri="{FF2B5EF4-FFF2-40B4-BE49-F238E27FC236}">
              <a16:creationId xmlns="" xmlns:a16="http://schemas.microsoft.com/office/drawing/2014/main" id="{00000000-0008-0000-0000-0000F1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75" name="5 CuadroTexto" hidden="1">
          <a:extLst>
            <a:ext uri="{FF2B5EF4-FFF2-40B4-BE49-F238E27FC236}">
              <a16:creationId xmlns="" xmlns:a16="http://schemas.microsoft.com/office/drawing/2014/main" id="{00000000-0008-0000-0000-0000F2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76" name="5 CuadroTexto" hidden="1">
          <a:extLst>
            <a:ext uri="{FF2B5EF4-FFF2-40B4-BE49-F238E27FC236}">
              <a16:creationId xmlns="" xmlns:a16="http://schemas.microsoft.com/office/drawing/2014/main" id="{00000000-0008-0000-0000-0000F3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77" name="5 CuadroTexto" hidden="1">
          <a:extLst>
            <a:ext uri="{FF2B5EF4-FFF2-40B4-BE49-F238E27FC236}">
              <a16:creationId xmlns="" xmlns:a16="http://schemas.microsoft.com/office/drawing/2014/main" id="{00000000-0008-0000-0000-0000F4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78" name="5 CuadroTexto" hidden="1">
          <a:extLst>
            <a:ext uri="{FF2B5EF4-FFF2-40B4-BE49-F238E27FC236}">
              <a16:creationId xmlns="" xmlns:a16="http://schemas.microsoft.com/office/drawing/2014/main" id="{00000000-0008-0000-0000-0000F5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79" name="5 CuadroTexto" hidden="1">
          <a:extLst>
            <a:ext uri="{FF2B5EF4-FFF2-40B4-BE49-F238E27FC236}">
              <a16:creationId xmlns="" xmlns:a16="http://schemas.microsoft.com/office/drawing/2014/main" id="{00000000-0008-0000-0000-0000F6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80" name="5 CuadroTexto" hidden="1">
          <a:extLst>
            <a:ext uri="{FF2B5EF4-FFF2-40B4-BE49-F238E27FC236}">
              <a16:creationId xmlns="" xmlns:a16="http://schemas.microsoft.com/office/drawing/2014/main" id="{00000000-0008-0000-0000-0000F7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81" name="5 CuadroTexto" hidden="1">
          <a:extLst>
            <a:ext uri="{FF2B5EF4-FFF2-40B4-BE49-F238E27FC236}">
              <a16:creationId xmlns="" xmlns:a16="http://schemas.microsoft.com/office/drawing/2014/main" id="{00000000-0008-0000-0000-0000F8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82" name="5 CuadroTexto" hidden="1">
          <a:extLst>
            <a:ext uri="{FF2B5EF4-FFF2-40B4-BE49-F238E27FC236}">
              <a16:creationId xmlns="" xmlns:a16="http://schemas.microsoft.com/office/drawing/2014/main" id="{00000000-0008-0000-0000-0000F9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83" name="5 CuadroTexto" hidden="1">
          <a:extLst>
            <a:ext uri="{FF2B5EF4-FFF2-40B4-BE49-F238E27FC236}">
              <a16:creationId xmlns="" xmlns:a16="http://schemas.microsoft.com/office/drawing/2014/main" id="{00000000-0008-0000-0000-0000FA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84" name="5 CuadroTexto" hidden="1">
          <a:extLst>
            <a:ext uri="{FF2B5EF4-FFF2-40B4-BE49-F238E27FC236}">
              <a16:creationId xmlns="" xmlns:a16="http://schemas.microsoft.com/office/drawing/2014/main" id="{00000000-0008-0000-0000-0000FB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85" name="5 CuadroTexto" hidden="1">
          <a:extLst>
            <a:ext uri="{FF2B5EF4-FFF2-40B4-BE49-F238E27FC236}">
              <a16:creationId xmlns="" xmlns:a16="http://schemas.microsoft.com/office/drawing/2014/main" id="{00000000-0008-0000-0000-0000FC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86" name="5 CuadroTexto" hidden="1">
          <a:extLst>
            <a:ext uri="{FF2B5EF4-FFF2-40B4-BE49-F238E27FC236}">
              <a16:creationId xmlns="" xmlns:a16="http://schemas.microsoft.com/office/drawing/2014/main" id="{00000000-0008-0000-0000-0000FD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87" name="5 CuadroTexto" hidden="1">
          <a:extLst>
            <a:ext uri="{FF2B5EF4-FFF2-40B4-BE49-F238E27FC236}">
              <a16:creationId xmlns="" xmlns:a16="http://schemas.microsoft.com/office/drawing/2014/main" id="{00000000-0008-0000-0000-0000FE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88" name="2 CuadroTexto" hidden="1">
          <a:extLst>
            <a:ext uri="{FF2B5EF4-FFF2-40B4-BE49-F238E27FC236}">
              <a16:creationId xmlns="" xmlns:a16="http://schemas.microsoft.com/office/drawing/2014/main" id="{00000000-0008-0000-0000-0000FF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89" name="5 CuadroTexto" hidden="1">
          <a:extLst>
            <a:ext uri="{FF2B5EF4-FFF2-40B4-BE49-F238E27FC236}">
              <a16:creationId xmlns="" xmlns:a16="http://schemas.microsoft.com/office/drawing/2014/main" id="{00000000-0008-0000-0000-000000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90" name="5 CuadroTexto" hidden="1">
          <a:extLst>
            <a:ext uri="{FF2B5EF4-FFF2-40B4-BE49-F238E27FC236}">
              <a16:creationId xmlns="" xmlns:a16="http://schemas.microsoft.com/office/drawing/2014/main" id="{00000000-0008-0000-0000-000001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91" name="5 CuadroTexto" hidden="1">
          <a:extLst>
            <a:ext uri="{FF2B5EF4-FFF2-40B4-BE49-F238E27FC236}">
              <a16:creationId xmlns="" xmlns:a16="http://schemas.microsoft.com/office/drawing/2014/main" id="{00000000-0008-0000-0000-000002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92" name="5 CuadroTexto" hidden="1">
          <a:extLst>
            <a:ext uri="{FF2B5EF4-FFF2-40B4-BE49-F238E27FC236}">
              <a16:creationId xmlns="" xmlns:a16="http://schemas.microsoft.com/office/drawing/2014/main" id="{00000000-0008-0000-0000-000003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93" name="5 CuadroTexto" hidden="1">
          <a:extLst>
            <a:ext uri="{FF2B5EF4-FFF2-40B4-BE49-F238E27FC236}">
              <a16:creationId xmlns="" xmlns:a16="http://schemas.microsoft.com/office/drawing/2014/main" id="{00000000-0008-0000-0000-000004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94" name="5 CuadroTexto" hidden="1">
          <a:extLst>
            <a:ext uri="{FF2B5EF4-FFF2-40B4-BE49-F238E27FC236}">
              <a16:creationId xmlns="" xmlns:a16="http://schemas.microsoft.com/office/drawing/2014/main" id="{00000000-0008-0000-0000-000005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95" name="5 CuadroTexto" hidden="1">
          <a:extLst>
            <a:ext uri="{FF2B5EF4-FFF2-40B4-BE49-F238E27FC236}">
              <a16:creationId xmlns="" xmlns:a16="http://schemas.microsoft.com/office/drawing/2014/main" id="{00000000-0008-0000-0000-000006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96" name="5 CuadroTexto" hidden="1">
          <a:extLst>
            <a:ext uri="{FF2B5EF4-FFF2-40B4-BE49-F238E27FC236}">
              <a16:creationId xmlns="" xmlns:a16="http://schemas.microsoft.com/office/drawing/2014/main" id="{00000000-0008-0000-0000-000007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97" name="5 CuadroTexto" hidden="1">
          <a:extLst>
            <a:ext uri="{FF2B5EF4-FFF2-40B4-BE49-F238E27FC236}">
              <a16:creationId xmlns="" xmlns:a16="http://schemas.microsoft.com/office/drawing/2014/main" id="{00000000-0008-0000-0000-000008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98" name="5 CuadroTexto" hidden="1">
          <a:extLst>
            <a:ext uri="{FF2B5EF4-FFF2-40B4-BE49-F238E27FC236}">
              <a16:creationId xmlns="" xmlns:a16="http://schemas.microsoft.com/office/drawing/2014/main" id="{00000000-0008-0000-0000-000009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799" name="5 CuadroTexto" hidden="1">
          <a:extLst>
            <a:ext uri="{FF2B5EF4-FFF2-40B4-BE49-F238E27FC236}">
              <a16:creationId xmlns="" xmlns:a16="http://schemas.microsoft.com/office/drawing/2014/main" id="{00000000-0008-0000-0000-00000A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800" name="5 CuadroTexto" hidden="1">
          <a:extLst>
            <a:ext uri="{FF2B5EF4-FFF2-40B4-BE49-F238E27FC236}">
              <a16:creationId xmlns="" xmlns:a16="http://schemas.microsoft.com/office/drawing/2014/main" id="{00000000-0008-0000-0000-00000B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801" name="5 CuadroTexto" hidden="1">
          <a:extLst>
            <a:ext uri="{FF2B5EF4-FFF2-40B4-BE49-F238E27FC236}">
              <a16:creationId xmlns="" xmlns:a16="http://schemas.microsoft.com/office/drawing/2014/main" id="{00000000-0008-0000-0000-00000C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802" name="5 CuadroTexto" hidden="1">
          <a:extLst>
            <a:ext uri="{FF2B5EF4-FFF2-40B4-BE49-F238E27FC236}">
              <a16:creationId xmlns="" xmlns:a16="http://schemas.microsoft.com/office/drawing/2014/main" id="{00000000-0008-0000-0000-00000D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803" name="5 CuadroTexto" hidden="1">
          <a:extLst>
            <a:ext uri="{FF2B5EF4-FFF2-40B4-BE49-F238E27FC236}">
              <a16:creationId xmlns="" xmlns:a16="http://schemas.microsoft.com/office/drawing/2014/main" id="{00000000-0008-0000-0000-00000E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804" name="5 CuadroTexto" hidden="1">
          <a:extLst>
            <a:ext uri="{FF2B5EF4-FFF2-40B4-BE49-F238E27FC236}">
              <a16:creationId xmlns="" xmlns:a16="http://schemas.microsoft.com/office/drawing/2014/main" id="{00000000-0008-0000-0000-00000F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805" name="5 CuadroTexto" hidden="1">
          <a:extLst>
            <a:ext uri="{FF2B5EF4-FFF2-40B4-BE49-F238E27FC236}">
              <a16:creationId xmlns="" xmlns:a16="http://schemas.microsoft.com/office/drawing/2014/main" id="{00000000-0008-0000-0000-000010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806" name="5 CuadroTexto" hidden="1">
          <a:extLst>
            <a:ext uri="{FF2B5EF4-FFF2-40B4-BE49-F238E27FC236}">
              <a16:creationId xmlns="" xmlns:a16="http://schemas.microsoft.com/office/drawing/2014/main" id="{00000000-0008-0000-0000-000011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807" name="273 CuadroTexto" hidden="1">
          <a:extLst>
            <a:ext uri="{FF2B5EF4-FFF2-40B4-BE49-F238E27FC236}">
              <a16:creationId xmlns="" xmlns:a16="http://schemas.microsoft.com/office/drawing/2014/main" id="{00000000-0008-0000-0000-000012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808" name="2 CuadroTexto" hidden="1">
          <a:extLst>
            <a:ext uri="{FF2B5EF4-FFF2-40B4-BE49-F238E27FC236}">
              <a16:creationId xmlns="" xmlns:a16="http://schemas.microsoft.com/office/drawing/2014/main" id="{00000000-0008-0000-0000-000013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809" name="275 CuadroTexto" hidden="1">
          <a:extLst>
            <a:ext uri="{FF2B5EF4-FFF2-40B4-BE49-F238E27FC236}">
              <a16:creationId xmlns="" xmlns:a16="http://schemas.microsoft.com/office/drawing/2014/main" id="{00000000-0008-0000-0000-000014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810" name="2 CuadroTexto" hidden="1">
          <a:extLst>
            <a:ext uri="{FF2B5EF4-FFF2-40B4-BE49-F238E27FC236}">
              <a16:creationId xmlns="" xmlns:a16="http://schemas.microsoft.com/office/drawing/2014/main" id="{00000000-0008-0000-0000-000015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811" name="5 CuadroTexto" hidden="1">
          <a:extLst>
            <a:ext uri="{FF2B5EF4-FFF2-40B4-BE49-F238E27FC236}">
              <a16:creationId xmlns="" xmlns:a16="http://schemas.microsoft.com/office/drawing/2014/main" id="{00000000-0008-0000-0000-000016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812" name="5 CuadroTexto" hidden="1">
          <a:extLst>
            <a:ext uri="{FF2B5EF4-FFF2-40B4-BE49-F238E27FC236}">
              <a16:creationId xmlns="" xmlns:a16="http://schemas.microsoft.com/office/drawing/2014/main" id="{00000000-0008-0000-0000-000017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813" name="5 CuadroTexto" hidden="1">
          <a:extLst>
            <a:ext uri="{FF2B5EF4-FFF2-40B4-BE49-F238E27FC236}">
              <a16:creationId xmlns="" xmlns:a16="http://schemas.microsoft.com/office/drawing/2014/main" id="{00000000-0008-0000-0000-000018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814" name="5 CuadroTexto" hidden="1">
          <a:extLst>
            <a:ext uri="{FF2B5EF4-FFF2-40B4-BE49-F238E27FC236}">
              <a16:creationId xmlns="" xmlns:a16="http://schemas.microsoft.com/office/drawing/2014/main" id="{00000000-0008-0000-0000-000019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815" name="5 CuadroTexto" hidden="1">
          <a:extLst>
            <a:ext uri="{FF2B5EF4-FFF2-40B4-BE49-F238E27FC236}">
              <a16:creationId xmlns="" xmlns:a16="http://schemas.microsoft.com/office/drawing/2014/main" id="{00000000-0008-0000-0000-00001A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816" name="5 CuadroTexto" hidden="1">
          <a:extLst>
            <a:ext uri="{FF2B5EF4-FFF2-40B4-BE49-F238E27FC236}">
              <a16:creationId xmlns="" xmlns:a16="http://schemas.microsoft.com/office/drawing/2014/main" id="{00000000-0008-0000-0000-00001B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817" name="5 CuadroTexto" hidden="1">
          <a:extLst>
            <a:ext uri="{FF2B5EF4-FFF2-40B4-BE49-F238E27FC236}">
              <a16:creationId xmlns="" xmlns:a16="http://schemas.microsoft.com/office/drawing/2014/main" id="{00000000-0008-0000-0000-00001C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818" name="5 CuadroTexto" hidden="1">
          <a:extLst>
            <a:ext uri="{FF2B5EF4-FFF2-40B4-BE49-F238E27FC236}">
              <a16:creationId xmlns="" xmlns:a16="http://schemas.microsoft.com/office/drawing/2014/main" id="{00000000-0008-0000-0000-00001D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819" name="5 CuadroTexto" hidden="1">
          <a:extLst>
            <a:ext uri="{FF2B5EF4-FFF2-40B4-BE49-F238E27FC236}">
              <a16:creationId xmlns="" xmlns:a16="http://schemas.microsoft.com/office/drawing/2014/main" id="{00000000-0008-0000-0000-00001E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820" name="5 CuadroTexto" hidden="1">
          <a:extLst>
            <a:ext uri="{FF2B5EF4-FFF2-40B4-BE49-F238E27FC236}">
              <a16:creationId xmlns="" xmlns:a16="http://schemas.microsoft.com/office/drawing/2014/main" id="{00000000-0008-0000-0000-00001F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821" name="5 CuadroTexto" hidden="1">
          <a:extLst>
            <a:ext uri="{FF2B5EF4-FFF2-40B4-BE49-F238E27FC236}">
              <a16:creationId xmlns="" xmlns:a16="http://schemas.microsoft.com/office/drawing/2014/main" id="{00000000-0008-0000-0000-000020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822" name="5 CuadroTexto" hidden="1">
          <a:extLst>
            <a:ext uri="{FF2B5EF4-FFF2-40B4-BE49-F238E27FC236}">
              <a16:creationId xmlns="" xmlns:a16="http://schemas.microsoft.com/office/drawing/2014/main" id="{00000000-0008-0000-0000-000021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823" name="5 CuadroTexto" hidden="1">
          <a:extLst>
            <a:ext uri="{FF2B5EF4-FFF2-40B4-BE49-F238E27FC236}">
              <a16:creationId xmlns="" xmlns:a16="http://schemas.microsoft.com/office/drawing/2014/main" id="{00000000-0008-0000-0000-000022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824" name="5 CuadroTexto" hidden="1">
          <a:extLst>
            <a:ext uri="{FF2B5EF4-FFF2-40B4-BE49-F238E27FC236}">
              <a16:creationId xmlns="" xmlns:a16="http://schemas.microsoft.com/office/drawing/2014/main" id="{00000000-0008-0000-0000-000023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825" name="5 CuadroTexto" hidden="1">
          <a:extLst>
            <a:ext uri="{FF2B5EF4-FFF2-40B4-BE49-F238E27FC236}">
              <a16:creationId xmlns="" xmlns:a16="http://schemas.microsoft.com/office/drawing/2014/main" id="{00000000-0008-0000-0000-000024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1261</xdr:row>
      <xdr:rowOff>0</xdr:rowOff>
    </xdr:from>
    <xdr:ext cx="184731" cy="264560"/>
    <xdr:sp macro="" textlink="">
      <xdr:nvSpPr>
        <xdr:cNvPr id="1826" name="5 CuadroTexto" hidden="1">
          <a:extLst>
            <a:ext uri="{FF2B5EF4-FFF2-40B4-BE49-F238E27FC236}">
              <a16:creationId xmlns="" xmlns:a16="http://schemas.microsoft.com/office/drawing/2014/main" id="{00000000-0008-0000-0000-000025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1554</xdr:row>
      <xdr:rowOff>0</xdr:rowOff>
    </xdr:from>
    <xdr:ext cx="184731" cy="264560"/>
    <xdr:sp macro="" textlink="">
      <xdr:nvSpPr>
        <xdr:cNvPr id="1827" name="1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28" name="3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29"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30"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31"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32"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33"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34"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35"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36"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37"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38"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39"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40"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41"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42"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43"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44"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45"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46"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47"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48"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49"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50"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51"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52"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53"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54"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55"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56"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57"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58"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59"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60"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61" name="2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62"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63"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64"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65"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66"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67"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68"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69"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70"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71"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72"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73"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74"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75"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76"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77"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78"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79"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80" name="103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81" name="2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82" name="106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83" name="2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84"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85"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86"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87"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88"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89"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90"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91"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92"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93"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94"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95"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96"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97"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98"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1554</xdr:row>
      <xdr:rowOff>0</xdr:rowOff>
    </xdr:from>
    <xdr:ext cx="184731" cy="264560"/>
    <xdr:sp macro="" textlink="">
      <xdr:nvSpPr>
        <xdr:cNvPr id="1899"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00" name="182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01" name="183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0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0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0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0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0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0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0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0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1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1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1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1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1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1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1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1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1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1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2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2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2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2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2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2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2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2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2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2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3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3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3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3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34" name="2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3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3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3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3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3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4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4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4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4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4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4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4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4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4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4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5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5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5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53" name="23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54" name="2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55" name="237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56" name="2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5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5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5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6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6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6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6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6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6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6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6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6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6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7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7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7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73" name="7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74" name="77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7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7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7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7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7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8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8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8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8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8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8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8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8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8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8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9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9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9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9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9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9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9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9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9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199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0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0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0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0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0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0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0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07" name="2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0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0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1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1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1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1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1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1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1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1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1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1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2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2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2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2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2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2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26" name="162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27" name="2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28" name="164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29" name="2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3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3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3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3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3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3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3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3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3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3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4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4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4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4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4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4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46" name="1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47" name="3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4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4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5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5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5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5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5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5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5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5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5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5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6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6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6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6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6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6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6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6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6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6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7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7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7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7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7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7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7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7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7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7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80" name="2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8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8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8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8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8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8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8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8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8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9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9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9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9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9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9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9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9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9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099" name="103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100" name="2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101" name="106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102" name="2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10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10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10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10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10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10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10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11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11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11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11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11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11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11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11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1566</xdr:row>
      <xdr:rowOff>0</xdr:rowOff>
    </xdr:from>
    <xdr:ext cx="184731" cy="264560"/>
    <xdr:sp macro="" textlink="">
      <xdr:nvSpPr>
        <xdr:cNvPr id="211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19" name="1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20" name="3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21"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22"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23"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24"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25"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26"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27"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28"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29"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30"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31"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32"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33"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34"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35"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36"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37"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38"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39"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40"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41"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42"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43"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44"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45"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46"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47"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48"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49"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50"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51"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52"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53" name="2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54"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55"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56"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57"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58"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59"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60"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61"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62"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63"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64"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65"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66"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67"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68"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69"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70"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71"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72" name="103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73" name="2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74" name="106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75" name="2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76"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77"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78"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79"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80"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81"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82"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83"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84"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85"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86"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87"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88"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89"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90"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1856</xdr:row>
      <xdr:rowOff>0</xdr:rowOff>
    </xdr:from>
    <xdr:ext cx="184731" cy="264560"/>
    <xdr:sp macro="" textlink="">
      <xdr:nvSpPr>
        <xdr:cNvPr id="2191"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1948</xdr:row>
      <xdr:rowOff>0</xdr:rowOff>
    </xdr:from>
    <xdr:ext cx="184731" cy="264560"/>
    <xdr:sp macro="" textlink="">
      <xdr:nvSpPr>
        <xdr:cNvPr id="2192" name="1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193" name="2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194"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195"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196"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197"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198"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199"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00"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01"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02"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03"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04"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05"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06"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07"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08"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09"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10"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11"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12"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13"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14"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15"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16"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17"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18"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19"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20"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21"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22"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23"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24"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25"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26" name="2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27"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28"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29"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30"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31"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32"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33"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34"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35"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36"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37"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38"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39"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40"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41"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42"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43"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44"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45" name="54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46" name="2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47" name="56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48" name="2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49"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50"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51"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52"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53"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54"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55"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56"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57"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58"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59"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60"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61"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62"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63"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1948</xdr:row>
      <xdr:rowOff>0</xdr:rowOff>
    </xdr:from>
    <xdr:ext cx="184731" cy="264560"/>
    <xdr:sp macro="" textlink="">
      <xdr:nvSpPr>
        <xdr:cNvPr id="2264"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65" name="74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66" name="7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67"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68"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69" name="78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70"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71"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72"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73"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74"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75"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76"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77"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78"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79"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80"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81"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82"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83"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84"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85"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86"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87"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88"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89"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90"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91"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92"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93"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94"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95"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96"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97"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98"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299" name="2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00"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01"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02"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03"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04"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05"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06"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07"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08"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09"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10"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11"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12"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13"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14"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15"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16"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17"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18" name="127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19" name="2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20" name="129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21" name="2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22"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23"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24"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25"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26"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27"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28"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29"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30"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31"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32"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33"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34"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35"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36"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337"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38" name="147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39" name="148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40"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41"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42" name="151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43"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44"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45"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46"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47"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48"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49"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50"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51"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52"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53"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54"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55"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56"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57"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58"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59"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60"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61"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62"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63"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64"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65"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66"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67"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68"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69"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70"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71"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72" name="2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73"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74"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75"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76"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77"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78"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79"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80"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81"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82"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83"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84"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85"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86"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87"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88"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89"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90"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91" name="200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92" name="2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93" name="202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94" name="2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95"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96"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97"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98"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399"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00"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01"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02"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03"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04"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05"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06"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07"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08"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09"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10"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11" name="220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12" name="221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13"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14"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15" name="224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16"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17"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18"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19"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20"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21"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22"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23"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24"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25"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26"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27"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28"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29"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30"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31"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32"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33"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34"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35"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36"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37"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38"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39"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40"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41"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42"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43"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44"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45" name="2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46"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47"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48"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49"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50"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51"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52"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53"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54"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55"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56"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57"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58"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59"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60"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61"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62"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63"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64" name="273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65" name="2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66" name="27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67" name="2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68"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69"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70"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71"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72"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73"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74"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75"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76"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77"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78"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79"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80"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81"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82"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1928</xdr:row>
      <xdr:rowOff>0</xdr:rowOff>
    </xdr:from>
    <xdr:ext cx="184731" cy="264560"/>
    <xdr:sp macro="" textlink="">
      <xdr:nvSpPr>
        <xdr:cNvPr id="2483"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484" name="293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485" name="294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486"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487"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488" name="297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489"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490"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491"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492"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493"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494"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495"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496"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497"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498"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499"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00"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01"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02"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03"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04"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05"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06"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07"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08"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09"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10"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11"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12"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13"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14"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15"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16"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17"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18" name="2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19"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20"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21"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22"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23"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24"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25"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26"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27"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28"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29"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30"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31"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32"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33"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34"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35"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36"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37" name="346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38" name="2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39" name="348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40" name="2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41"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42"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43"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44"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45"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46"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47"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48"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49"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50"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51"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52"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53"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54"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55"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1912</xdr:row>
      <xdr:rowOff>0</xdr:rowOff>
    </xdr:from>
    <xdr:ext cx="184731" cy="264560"/>
    <xdr:sp macro="" textlink="">
      <xdr:nvSpPr>
        <xdr:cNvPr id="2556"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743"/>
  <sheetViews>
    <sheetView tabSelected="1" showWhiteSpace="0" view="pageLayout" topLeftCell="D2729" zoomScale="70" zoomScaleNormal="100" zoomScaleSheetLayoutView="39" zoomScalePageLayoutView="70" workbookViewId="0">
      <selection activeCell="U2678" sqref="U2678"/>
    </sheetView>
  </sheetViews>
  <sheetFormatPr baseColWidth="10" defaultRowHeight="14.4" x14ac:dyDescent="0.3"/>
  <cols>
    <col min="1" max="1" width="41.5546875" customWidth="1"/>
    <col min="2" max="2" width="19.6640625" customWidth="1"/>
    <col min="3" max="3" width="27" customWidth="1"/>
    <col min="4" max="4" width="27.33203125" customWidth="1"/>
    <col min="5" max="5" width="19" customWidth="1"/>
    <col min="6" max="6" width="23.6640625" customWidth="1"/>
    <col min="7" max="7" width="19.21875" customWidth="1"/>
    <col min="8" max="8" width="20" customWidth="1"/>
    <col min="9" max="9" width="22.88671875" customWidth="1"/>
    <col min="10" max="10" width="23.5546875" customWidth="1"/>
    <col min="11" max="11" width="14.109375" customWidth="1"/>
    <col min="12" max="12" width="16.88671875" customWidth="1"/>
    <col min="13" max="13" width="5.33203125" customWidth="1"/>
    <col min="14" max="14" width="5.6640625" customWidth="1"/>
    <col min="15" max="18" width="3.33203125" customWidth="1"/>
    <col min="19" max="19" width="1.6640625" customWidth="1"/>
    <col min="20" max="20" width="11" customWidth="1"/>
    <col min="257" max="257" width="41.5546875" customWidth="1"/>
    <col min="258" max="258" width="18.6640625" customWidth="1"/>
    <col min="259" max="259" width="16.5546875" customWidth="1"/>
    <col min="260" max="260" width="23.44140625" customWidth="1"/>
    <col min="261" max="261" width="19" customWidth="1"/>
    <col min="262" max="262" width="14" customWidth="1"/>
    <col min="263" max="267" width="11.88671875" customWidth="1"/>
    <col min="268" max="268" width="15.6640625" customWidth="1"/>
    <col min="269" max="269" width="5.33203125" customWidth="1"/>
    <col min="270" max="270" width="5.6640625" customWidth="1"/>
    <col min="271" max="274" width="3.33203125" customWidth="1"/>
    <col min="275" max="275" width="1.6640625" customWidth="1"/>
    <col min="513" max="513" width="41.5546875" customWidth="1"/>
    <col min="514" max="514" width="18.6640625" customWidth="1"/>
    <col min="515" max="515" width="16.5546875" customWidth="1"/>
    <col min="516" max="516" width="23.44140625" customWidth="1"/>
    <col min="517" max="517" width="19" customWidth="1"/>
    <col min="518" max="518" width="14" customWidth="1"/>
    <col min="519" max="523" width="11.88671875" customWidth="1"/>
    <col min="524" max="524" width="15.6640625" customWidth="1"/>
    <col min="525" max="525" width="5.33203125" customWidth="1"/>
    <col min="526" max="526" width="5.6640625" customWidth="1"/>
    <col min="527" max="530" width="3.33203125" customWidth="1"/>
    <col min="531" max="531" width="1.6640625" customWidth="1"/>
    <col min="769" max="769" width="41.5546875" customWidth="1"/>
    <col min="770" max="770" width="18.6640625" customWidth="1"/>
    <col min="771" max="771" width="16.5546875" customWidth="1"/>
    <col min="772" max="772" width="23.44140625" customWidth="1"/>
    <col min="773" max="773" width="19" customWidth="1"/>
    <col min="774" max="774" width="14" customWidth="1"/>
    <col min="775" max="779" width="11.88671875" customWidth="1"/>
    <col min="780" max="780" width="15.6640625" customWidth="1"/>
    <col min="781" max="781" width="5.33203125" customWidth="1"/>
    <col min="782" max="782" width="5.6640625" customWidth="1"/>
    <col min="783" max="786" width="3.33203125" customWidth="1"/>
    <col min="787" max="787" width="1.6640625" customWidth="1"/>
    <col min="1025" max="1025" width="41.5546875" customWidth="1"/>
    <col min="1026" max="1026" width="18.6640625" customWidth="1"/>
    <col min="1027" max="1027" width="16.5546875" customWidth="1"/>
    <col min="1028" max="1028" width="23.44140625" customWidth="1"/>
    <col min="1029" max="1029" width="19" customWidth="1"/>
    <col min="1030" max="1030" width="14" customWidth="1"/>
    <col min="1031" max="1035" width="11.88671875" customWidth="1"/>
    <col min="1036" max="1036" width="15.6640625" customWidth="1"/>
    <col min="1037" max="1037" width="5.33203125" customWidth="1"/>
    <col min="1038" max="1038" width="5.6640625" customWidth="1"/>
    <col min="1039" max="1042" width="3.33203125" customWidth="1"/>
    <col min="1043" max="1043" width="1.6640625" customWidth="1"/>
    <col min="1281" max="1281" width="41.5546875" customWidth="1"/>
    <col min="1282" max="1282" width="18.6640625" customWidth="1"/>
    <col min="1283" max="1283" width="16.5546875" customWidth="1"/>
    <col min="1284" max="1284" width="23.44140625" customWidth="1"/>
    <col min="1285" max="1285" width="19" customWidth="1"/>
    <col min="1286" max="1286" width="14" customWidth="1"/>
    <col min="1287" max="1291" width="11.88671875" customWidth="1"/>
    <col min="1292" max="1292" width="15.6640625" customWidth="1"/>
    <col min="1293" max="1293" width="5.33203125" customWidth="1"/>
    <col min="1294" max="1294" width="5.6640625" customWidth="1"/>
    <col min="1295" max="1298" width="3.33203125" customWidth="1"/>
    <col min="1299" max="1299" width="1.6640625" customWidth="1"/>
    <col min="1537" max="1537" width="41.5546875" customWidth="1"/>
    <col min="1538" max="1538" width="18.6640625" customWidth="1"/>
    <col min="1539" max="1539" width="16.5546875" customWidth="1"/>
    <col min="1540" max="1540" width="23.44140625" customWidth="1"/>
    <col min="1541" max="1541" width="19" customWidth="1"/>
    <col min="1542" max="1542" width="14" customWidth="1"/>
    <col min="1543" max="1547" width="11.88671875" customWidth="1"/>
    <col min="1548" max="1548" width="15.6640625" customWidth="1"/>
    <col min="1549" max="1549" width="5.33203125" customWidth="1"/>
    <col min="1550" max="1550" width="5.6640625" customWidth="1"/>
    <col min="1551" max="1554" width="3.33203125" customWidth="1"/>
    <col min="1555" max="1555" width="1.6640625" customWidth="1"/>
    <col min="1793" max="1793" width="41.5546875" customWidth="1"/>
    <col min="1794" max="1794" width="18.6640625" customWidth="1"/>
    <col min="1795" max="1795" width="16.5546875" customWidth="1"/>
    <col min="1796" max="1796" width="23.44140625" customWidth="1"/>
    <col min="1797" max="1797" width="19" customWidth="1"/>
    <col min="1798" max="1798" width="14" customWidth="1"/>
    <col min="1799" max="1803" width="11.88671875" customWidth="1"/>
    <col min="1804" max="1804" width="15.6640625" customWidth="1"/>
    <col min="1805" max="1805" width="5.33203125" customWidth="1"/>
    <col min="1806" max="1806" width="5.6640625" customWidth="1"/>
    <col min="1807" max="1810" width="3.33203125" customWidth="1"/>
    <col min="1811" max="1811" width="1.6640625" customWidth="1"/>
    <col min="2049" max="2049" width="41.5546875" customWidth="1"/>
    <col min="2050" max="2050" width="18.6640625" customWidth="1"/>
    <col min="2051" max="2051" width="16.5546875" customWidth="1"/>
    <col min="2052" max="2052" width="23.44140625" customWidth="1"/>
    <col min="2053" max="2053" width="19" customWidth="1"/>
    <col min="2054" max="2054" width="14" customWidth="1"/>
    <col min="2055" max="2059" width="11.88671875" customWidth="1"/>
    <col min="2060" max="2060" width="15.6640625" customWidth="1"/>
    <col min="2061" max="2061" width="5.33203125" customWidth="1"/>
    <col min="2062" max="2062" width="5.6640625" customWidth="1"/>
    <col min="2063" max="2066" width="3.33203125" customWidth="1"/>
    <col min="2067" max="2067" width="1.6640625" customWidth="1"/>
    <col min="2305" max="2305" width="41.5546875" customWidth="1"/>
    <col min="2306" max="2306" width="18.6640625" customWidth="1"/>
    <col min="2307" max="2307" width="16.5546875" customWidth="1"/>
    <col min="2308" max="2308" width="23.44140625" customWidth="1"/>
    <col min="2309" max="2309" width="19" customWidth="1"/>
    <col min="2310" max="2310" width="14" customWidth="1"/>
    <col min="2311" max="2315" width="11.88671875" customWidth="1"/>
    <col min="2316" max="2316" width="15.6640625" customWidth="1"/>
    <col min="2317" max="2317" width="5.33203125" customWidth="1"/>
    <col min="2318" max="2318" width="5.6640625" customWidth="1"/>
    <col min="2319" max="2322" width="3.33203125" customWidth="1"/>
    <col min="2323" max="2323" width="1.6640625" customWidth="1"/>
    <col min="2561" max="2561" width="41.5546875" customWidth="1"/>
    <col min="2562" max="2562" width="18.6640625" customWidth="1"/>
    <col min="2563" max="2563" width="16.5546875" customWidth="1"/>
    <col min="2564" max="2564" width="23.44140625" customWidth="1"/>
    <col min="2565" max="2565" width="19" customWidth="1"/>
    <col min="2566" max="2566" width="14" customWidth="1"/>
    <col min="2567" max="2571" width="11.88671875" customWidth="1"/>
    <col min="2572" max="2572" width="15.6640625" customWidth="1"/>
    <col min="2573" max="2573" width="5.33203125" customWidth="1"/>
    <col min="2574" max="2574" width="5.6640625" customWidth="1"/>
    <col min="2575" max="2578" width="3.33203125" customWidth="1"/>
    <col min="2579" max="2579" width="1.6640625" customWidth="1"/>
    <col min="2817" max="2817" width="41.5546875" customWidth="1"/>
    <col min="2818" max="2818" width="18.6640625" customWidth="1"/>
    <col min="2819" max="2819" width="16.5546875" customWidth="1"/>
    <col min="2820" max="2820" width="23.44140625" customWidth="1"/>
    <col min="2821" max="2821" width="19" customWidth="1"/>
    <col min="2822" max="2822" width="14" customWidth="1"/>
    <col min="2823" max="2827" width="11.88671875" customWidth="1"/>
    <col min="2828" max="2828" width="15.6640625" customWidth="1"/>
    <col min="2829" max="2829" width="5.33203125" customWidth="1"/>
    <col min="2830" max="2830" width="5.6640625" customWidth="1"/>
    <col min="2831" max="2834" width="3.33203125" customWidth="1"/>
    <col min="2835" max="2835" width="1.6640625" customWidth="1"/>
    <col min="3073" max="3073" width="41.5546875" customWidth="1"/>
    <col min="3074" max="3074" width="18.6640625" customWidth="1"/>
    <col min="3075" max="3075" width="16.5546875" customWidth="1"/>
    <col min="3076" max="3076" width="23.44140625" customWidth="1"/>
    <col min="3077" max="3077" width="19" customWidth="1"/>
    <col min="3078" max="3078" width="14" customWidth="1"/>
    <col min="3079" max="3083" width="11.88671875" customWidth="1"/>
    <col min="3084" max="3084" width="15.6640625" customWidth="1"/>
    <col min="3085" max="3085" width="5.33203125" customWidth="1"/>
    <col min="3086" max="3086" width="5.6640625" customWidth="1"/>
    <col min="3087" max="3090" width="3.33203125" customWidth="1"/>
    <col min="3091" max="3091" width="1.6640625" customWidth="1"/>
    <col min="3329" max="3329" width="41.5546875" customWidth="1"/>
    <col min="3330" max="3330" width="18.6640625" customWidth="1"/>
    <col min="3331" max="3331" width="16.5546875" customWidth="1"/>
    <col min="3332" max="3332" width="23.44140625" customWidth="1"/>
    <col min="3333" max="3333" width="19" customWidth="1"/>
    <col min="3334" max="3334" width="14" customWidth="1"/>
    <col min="3335" max="3339" width="11.88671875" customWidth="1"/>
    <col min="3340" max="3340" width="15.6640625" customWidth="1"/>
    <col min="3341" max="3341" width="5.33203125" customWidth="1"/>
    <col min="3342" max="3342" width="5.6640625" customWidth="1"/>
    <col min="3343" max="3346" width="3.33203125" customWidth="1"/>
    <col min="3347" max="3347" width="1.6640625" customWidth="1"/>
    <col min="3585" max="3585" width="41.5546875" customWidth="1"/>
    <col min="3586" max="3586" width="18.6640625" customWidth="1"/>
    <col min="3587" max="3587" width="16.5546875" customWidth="1"/>
    <col min="3588" max="3588" width="23.44140625" customWidth="1"/>
    <col min="3589" max="3589" width="19" customWidth="1"/>
    <col min="3590" max="3590" width="14" customWidth="1"/>
    <col min="3591" max="3595" width="11.88671875" customWidth="1"/>
    <col min="3596" max="3596" width="15.6640625" customWidth="1"/>
    <col min="3597" max="3597" width="5.33203125" customWidth="1"/>
    <col min="3598" max="3598" width="5.6640625" customWidth="1"/>
    <col min="3599" max="3602" width="3.33203125" customWidth="1"/>
    <col min="3603" max="3603" width="1.6640625" customWidth="1"/>
    <col min="3841" max="3841" width="41.5546875" customWidth="1"/>
    <col min="3842" max="3842" width="18.6640625" customWidth="1"/>
    <col min="3843" max="3843" width="16.5546875" customWidth="1"/>
    <col min="3844" max="3844" width="23.44140625" customWidth="1"/>
    <col min="3845" max="3845" width="19" customWidth="1"/>
    <col min="3846" max="3846" width="14" customWidth="1"/>
    <col min="3847" max="3851" width="11.88671875" customWidth="1"/>
    <col min="3852" max="3852" width="15.6640625" customWidth="1"/>
    <col min="3853" max="3853" width="5.33203125" customWidth="1"/>
    <col min="3854" max="3854" width="5.6640625" customWidth="1"/>
    <col min="3855" max="3858" width="3.33203125" customWidth="1"/>
    <col min="3859" max="3859" width="1.6640625" customWidth="1"/>
    <col min="4097" max="4097" width="41.5546875" customWidth="1"/>
    <col min="4098" max="4098" width="18.6640625" customWidth="1"/>
    <col min="4099" max="4099" width="16.5546875" customWidth="1"/>
    <col min="4100" max="4100" width="23.44140625" customWidth="1"/>
    <col min="4101" max="4101" width="19" customWidth="1"/>
    <col min="4102" max="4102" width="14" customWidth="1"/>
    <col min="4103" max="4107" width="11.88671875" customWidth="1"/>
    <col min="4108" max="4108" width="15.6640625" customWidth="1"/>
    <col min="4109" max="4109" width="5.33203125" customWidth="1"/>
    <col min="4110" max="4110" width="5.6640625" customWidth="1"/>
    <col min="4111" max="4114" width="3.33203125" customWidth="1"/>
    <col min="4115" max="4115" width="1.6640625" customWidth="1"/>
    <col min="4353" max="4353" width="41.5546875" customWidth="1"/>
    <col min="4354" max="4354" width="18.6640625" customWidth="1"/>
    <col min="4355" max="4355" width="16.5546875" customWidth="1"/>
    <col min="4356" max="4356" width="23.44140625" customWidth="1"/>
    <col min="4357" max="4357" width="19" customWidth="1"/>
    <col min="4358" max="4358" width="14" customWidth="1"/>
    <col min="4359" max="4363" width="11.88671875" customWidth="1"/>
    <col min="4364" max="4364" width="15.6640625" customWidth="1"/>
    <col min="4365" max="4365" width="5.33203125" customWidth="1"/>
    <col min="4366" max="4366" width="5.6640625" customWidth="1"/>
    <col min="4367" max="4370" width="3.33203125" customWidth="1"/>
    <col min="4371" max="4371" width="1.6640625" customWidth="1"/>
    <col min="4609" max="4609" width="41.5546875" customWidth="1"/>
    <col min="4610" max="4610" width="18.6640625" customWidth="1"/>
    <col min="4611" max="4611" width="16.5546875" customWidth="1"/>
    <col min="4612" max="4612" width="23.44140625" customWidth="1"/>
    <col min="4613" max="4613" width="19" customWidth="1"/>
    <col min="4614" max="4614" width="14" customWidth="1"/>
    <col min="4615" max="4619" width="11.88671875" customWidth="1"/>
    <col min="4620" max="4620" width="15.6640625" customWidth="1"/>
    <col min="4621" max="4621" width="5.33203125" customWidth="1"/>
    <col min="4622" max="4622" width="5.6640625" customWidth="1"/>
    <col min="4623" max="4626" width="3.33203125" customWidth="1"/>
    <col min="4627" max="4627" width="1.6640625" customWidth="1"/>
    <col min="4865" max="4865" width="41.5546875" customWidth="1"/>
    <col min="4866" max="4866" width="18.6640625" customWidth="1"/>
    <col min="4867" max="4867" width="16.5546875" customWidth="1"/>
    <col min="4868" max="4868" width="23.44140625" customWidth="1"/>
    <col min="4869" max="4869" width="19" customWidth="1"/>
    <col min="4870" max="4870" width="14" customWidth="1"/>
    <col min="4871" max="4875" width="11.88671875" customWidth="1"/>
    <col min="4876" max="4876" width="15.6640625" customWidth="1"/>
    <col min="4877" max="4877" width="5.33203125" customWidth="1"/>
    <col min="4878" max="4878" width="5.6640625" customWidth="1"/>
    <col min="4879" max="4882" width="3.33203125" customWidth="1"/>
    <col min="4883" max="4883" width="1.6640625" customWidth="1"/>
    <col min="5121" max="5121" width="41.5546875" customWidth="1"/>
    <col min="5122" max="5122" width="18.6640625" customWidth="1"/>
    <col min="5123" max="5123" width="16.5546875" customWidth="1"/>
    <col min="5124" max="5124" width="23.44140625" customWidth="1"/>
    <col min="5125" max="5125" width="19" customWidth="1"/>
    <col min="5126" max="5126" width="14" customWidth="1"/>
    <col min="5127" max="5131" width="11.88671875" customWidth="1"/>
    <col min="5132" max="5132" width="15.6640625" customWidth="1"/>
    <col min="5133" max="5133" width="5.33203125" customWidth="1"/>
    <col min="5134" max="5134" width="5.6640625" customWidth="1"/>
    <col min="5135" max="5138" width="3.33203125" customWidth="1"/>
    <col min="5139" max="5139" width="1.6640625" customWidth="1"/>
    <col min="5377" max="5377" width="41.5546875" customWidth="1"/>
    <col min="5378" max="5378" width="18.6640625" customWidth="1"/>
    <col min="5379" max="5379" width="16.5546875" customWidth="1"/>
    <col min="5380" max="5380" width="23.44140625" customWidth="1"/>
    <col min="5381" max="5381" width="19" customWidth="1"/>
    <col min="5382" max="5382" width="14" customWidth="1"/>
    <col min="5383" max="5387" width="11.88671875" customWidth="1"/>
    <col min="5388" max="5388" width="15.6640625" customWidth="1"/>
    <col min="5389" max="5389" width="5.33203125" customWidth="1"/>
    <col min="5390" max="5390" width="5.6640625" customWidth="1"/>
    <col min="5391" max="5394" width="3.33203125" customWidth="1"/>
    <col min="5395" max="5395" width="1.6640625" customWidth="1"/>
    <col min="5633" max="5633" width="41.5546875" customWidth="1"/>
    <col min="5634" max="5634" width="18.6640625" customWidth="1"/>
    <col min="5635" max="5635" width="16.5546875" customWidth="1"/>
    <col min="5636" max="5636" width="23.44140625" customWidth="1"/>
    <col min="5637" max="5637" width="19" customWidth="1"/>
    <col min="5638" max="5638" width="14" customWidth="1"/>
    <col min="5639" max="5643" width="11.88671875" customWidth="1"/>
    <col min="5644" max="5644" width="15.6640625" customWidth="1"/>
    <col min="5645" max="5645" width="5.33203125" customWidth="1"/>
    <col min="5646" max="5646" width="5.6640625" customWidth="1"/>
    <col min="5647" max="5650" width="3.33203125" customWidth="1"/>
    <col min="5651" max="5651" width="1.6640625" customWidth="1"/>
    <col min="5889" max="5889" width="41.5546875" customWidth="1"/>
    <col min="5890" max="5890" width="18.6640625" customWidth="1"/>
    <col min="5891" max="5891" width="16.5546875" customWidth="1"/>
    <col min="5892" max="5892" width="23.44140625" customWidth="1"/>
    <col min="5893" max="5893" width="19" customWidth="1"/>
    <col min="5894" max="5894" width="14" customWidth="1"/>
    <col min="5895" max="5899" width="11.88671875" customWidth="1"/>
    <col min="5900" max="5900" width="15.6640625" customWidth="1"/>
    <col min="5901" max="5901" width="5.33203125" customWidth="1"/>
    <col min="5902" max="5902" width="5.6640625" customWidth="1"/>
    <col min="5903" max="5906" width="3.33203125" customWidth="1"/>
    <col min="5907" max="5907" width="1.6640625" customWidth="1"/>
    <col min="6145" max="6145" width="41.5546875" customWidth="1"/>
    <col min="6146" max="6146" width="18.6640625" customWidth="1"/>
    <col min="6147" max="6147" width="16.5546875" customWidth="1"/>
    <col min="6148" max="6148" width="23.44140625" customWidth="1"/>
    <col min="6149" max="6149" width="19" customWidth="1"/>
    <col min="6150" max="6150" width="14" customWidth="1"/>
    <col min="6151" max="6155" width="11.88671875" customWidth="1"/>
    <col min="6156" max="6156" width="15.6640625" customWidth="1"/>
    <col min="6157" max="6157" width="5.33203125" customWidth="1"/>
    <col min="6158" max="6158" width="5.6640625" customWidth="1"/>
    <col min="6159" max="6162" width="3.33203125" customWidth="1"/>
    <col min="6163" max="6163" width="1.6640625" customWidth="1"/>
    <col min="6401" max="6401" width="41.5546875" customWidth="1"/>
    <col min="6402" max="6402" width="18.6640625" customWidth="1"/>
    <col min="6403" max="6403" width="16.5546875" customWidth="1"/>
    <col min="6404" max="6404" width="23.44140625" customWidth="1"/>
    <col min="6405" max="6405" width="19" customWidth="1"/>
    <col min="6406" max="6406" width="14" customWidth="1"/>
    <col min="6407" max="6411" width="11.88671875" customWidth="1"/>
    <col min="6412" max="6412" width="15.6640625" customWidth="1"/>
    <col min="6413" max="6413" width="5.33203125" customWidth="1"/>
    <col min="6414" max="6414" width="5.6640625" customWidth="1"/>
    <col min="6415" max="6418" width="3.33203125" customWidth="1"/>
    <col min="6419" max="6419" width="1.6640625" customWidth="1"/>
    <col min="6657" max="6657" width="41.5546875" customWidth="1"/>
    <col min="6658" max="6658" width="18.6640625" customWidth="1"/>
    <col min="6659" max="6659" width="16.5546875" customWidth="1"/>
    <col min="6660" max="6660" width="23.44140625" customWidth="1"/>
    <col min="6661" max="6661" width="19" customWidth="1"/>
    <col min="6662" max="6662" width="14" customWidth="1"/>
    <col min="6663" max="6667" width="11.88671875" customWidth="1"/>
    <col min="6668" max="6668" width="15.6640625" customWidth="1"/>
    <col min="6669" max="6669" width="5.33203125" customWidth="1"/>
    <col min="6670" max="6670" width="5.6640625" customWidth="1"/>
    <col min="6671" max="6674" width="3.33203125" customWidth="1"/>
    <col min="6675" max="6675" width="1.6640625" customWidth="1"/>
    <col min="6913" max="6913" width="41.5546875" customWidth="1"/>
    <col min="6914" max="6914" width="18.6640625" customWidth="1"/>
    <col min="6915" max="6915" width="16.5546875" customWidth="1"/>
    <col min="6916" max="6916" width="23.44140625" customWidth="1"/>
    <col min="6917" max="6917" width="19" customWidth="1"/>
    <col min="6918" max="6918" width="14" customWidth="1"/>
    <col min="6919" max="6923" width="11.88671875" customWidth="1"/>
    <col min="6924" max="6924" width="15.6640625" customWidth="1"/>
    <col min="6925" max="6925" width="5.33203125" customWidth="1"/>
    <col min="6926" max="6926" width="5.6640625" customWidth="1"/>
    <col min="6927" max="6930" width="3.33203125" customWidth="1"/>
    <col min="6931" max="6931" width="1.6640625" customWidth="1"/>
    <col min="7169" max="7169" width="41.5546875" customWidth="1"/>
    <col min="7170" max="7170" width="18.6640625" customWidth="1"/>
    <col min="7171" max="7171" width="16.5546875" customWidth="1"/>
    <col min="7172" max="7172" width="23.44140625" customWidth="1"/>
    <col min="7173" max="7173" width="19" customWidth="1"/>
    <col min="7174" max="7174" width="14" customWidth="1"/>
    <col min="7175" max="7179" width="11.88671875" customWidth="1"/>
    <col min="7180" max="7180" width="15.6640625" customWidth="1"/>
    <col min="7181" max="7181" width="5.33203125" customWidth="1"/>
    <col min="7182" max="7182" width="5.6640625" customWidth="1"/>
    <col min="7183" max="7186" width="3.33203125" customWidth="1"/>
    <col min="7187" max="7187" width="1.6640625" customWidth="1"/>
    <col min="7425" max="7425" width="41.5546875" customWidth="1"/>
    <col min="7426" max="7426" width="18.6640625" customWidth="1"/>
    <col min="7427" max="7427" width="16.5546875" customWidth="1"/>
    <col min="7428" max="7428" width="23.44140625" customWidth="1"/>
    <col min="7429" max="7429" width="19" customWidth="1"/>
    <col min="7430" max="7430" width="14" customWidth="1"/>
    <col min="7431" max="7435" width="11.88671875" customWidth="1"/>
    <col min="7436" max="7436" width="15.6640625" customWidth="1"/>
    <col min="7437" max="7437" width="5.33203125" customWidth="1"/>
    <col min="7438" max="7438" width="5.6640625" customWidth="1"/>
    <col min="7439" max="7442" width="3.33203125" customWidth="1"/>
    <col min="7443" max="7443" width="1.6640625" customWidth="1"/>
    <col min="7681" max="7681" width="41.5546875" customWidth="1"/>
    <col min="7682" max="7682" width="18.6640625" customWidth="1"/>
    <col min="7683" max="7683" width="16.5546875" customWidth="1"/>
    <col min="7684" max="7684" width="23.44140625" customWidth="1"/>
    <col min="7685" max="7685" width="19" customWidth="1"/>
    <col min="7686" max="7686" width="14" customWidth="1"/>
    <col min="7687" max="7691" width="11.88671875" customWidth="1"/>
    <col min="7692" max="7692" width="15.6640625" customWidth="1"/>
    <col min="7693" max="7693" width="5.33203125" customWidth="1"/>
    <col min="7694" max="7694" width="5.6640625" customWidth="1"/>
    <col min="7695" max="7698" width="3.33203125" customWidth="1"/>
    <col min="7699" max="7699" width="1.6640625" customWidth="1"/>
    <col min="7937" max="7937" width="41.5546875" customWidth="1"/>
    <col min="7938" max="7938" width="18.6640625" customWidth="1"/>
    <col min="7939" max="7939" width="16.5546875" customWidth="1"/>
    <col min="7940" max="7940" width="23.44140625" customWidth="1"/>
    <col min="7941" max="7941" width="19" customWidth="1"/>
    <col min="7942" max="7942" width="14" customWidth="1"/>
    <col min="7943" max="7947" width="11.88671875" customWidth="1"/>
    <col min="7948" max="7948" width="15.6640625" customWidth="1"/>
    <col min="7949" max="7949" width="5.33203125" customWidth="1"/>
    <col min="7950" max="7950" width="5.6640625" customWidth="1"/>
    <col min="7951" max="7954" width="3.33203125" customWidth="1"/>
    <col min="7955" max="7955" width="1.6640625" customWidth="1"/>
    <col min="8193" max="8193" width="41.5546875" customWidth="1"/>
    <col min="8194" max="8194" width="18.6640625" customWidth="1"/>
    <col min="8195" max="8195" width="16.5546875" customWidth="1"/>
    <col min="8196" max="8196" width="23.44140625" customWidth="1"/>
    <col min="8197" max="8197" width="19" customWidth="1"/>
    <col min="8198" max="8198" width="14" customWidth="1"/>
    <col min="8199" max="8203" width="11.88671875" customWidth="1"/>
    <col min="8204" max="8204" width="15.6640625" customWidth="1"/>
    <col min="8205" max="8205" width="5.33203125" customWidth="1"/>
    <col min="8206" max="8206" width="5.6640625" customWidth="1"/>
    <col min="8207" max="8210" width="3.33203125" customWidth="1"/>
    <col min="8211" max="8211" width="1.6640625" customWidth="1"/>
    <col min="8449" max="8449" width="41.5546875" customWidth="1"/>
    <col min="8450" max="8450" width="18.6640625" customWidth="1"/>
    <col min="8451" max="8451" width="16.5546875" customWidth="1"/>
    <col min="8452" max="8452" width="23.44140625" customWidth="1"/>
    <col min="8453" max="8453" width="19" customWidth="1"/>
    <col min="8454" max="8454" width="14" customWidth="1"/>
    <col min="8455" max="8459" width="11.88671875" customWidth="1"/>
    <col min="8460" max="8460" width="15.6640625" customWidth="1"/>
    <col min="8461" max="8461" width="5.33203125" customWidth="1"/>
    <col min="8462" max="8462" width="5.6640625" customWidth="1"/>
    <col min="8463" max="8466" width="3.33203125" customWidth="1"/>
    <col min="8467" max="8467" width="1.6640625" customWidth="1"/>
    <col min="8705" max="8705" width="41.5546875" customWidth="1"/>
    <col min="8706" max="8706" width="18.6640625" customWidth="1"/>
    <col min="8707" max="8707" width="16.5546875" customWidth="1"/>
    <col min="8708" max="8708" width="23.44140625" customWidth="1"/>
    <col min="8709" max="8709" width="19" customWidth="1"/>
    <col min="8710" max="8710" width="14" customWidth="1"/>
    <col min="8711" max="8715" width="11.88671875" customWidth="1"/>
    <col min="8716" max="8716" width="15.6640625" customWidth="1"/>
    <col min="8717" max="8717" width="5.33203125" customWidth="1"/>
    <col min="8718" max="8718" width="5.6640625" customWidth="1"/>
    <col min="8719" max="8722" width="3.33203125" customWidth="1"/>
    <col min="8723" max="8723" width="1.6640625" customWidth="1"/>
    <col min="8961" max="8961" width="41.5546875" customWidth="1"/>
    <col min="8962" max="8962" width="18.6640625" customWidth="1"/>
    <col min="8963" max="8963" width="16.5546875" customWidth="1"/>
    <col min="8964" max="8964" width="23.44140625" customWidth="1"/>
    <col min="8965" max="8965" width="19" customWidth="1"/>
    <col min="8966" max="8966" width="14" customWidth="1"/>
    <col min="8967" max="8971" width="11.88671875" customWidth="1"/>
    <col min="8972" max="8972" width="15.6640625" customWidth="1"/>
    <col min="8973" max="8973" width="5.33203125" customWidth="1"/>
    <col min="8974" max="8974" width="5.6640625" customWidth="1"/>
    <col min="8975" max="8978" width="3.33203125" customWidth="1"/>
    <col min="8979" max="8979" width="1.6640625" customWidth="1"/>
    <col min="9217" max="9217" width="41.5546875" customWidth="1"/>
    <col min="9218" max="9218" width="18.6640625" customWidth="1"/>
    <col min="9219" max="9219" width="16.5546875" customWidth="1"/>
    <col min="9220" max="9220" width="23.44140625" customWidth="1"/>
    <col min="9221" max="9221" width="19" customWidth="1"/>
    <col min="9222" max="9222" width="14" customWidth="1"/>
    <col min="9223" max="9227" width="11.88671875" customWidth="1"/>
    <col min="9228" max="9228" width="15.6640625" customWidth="1"/>
    <col min="9229" max="9229" width="5.33203125" customWidth="1"/>
    <col min="9230" max="9230" width="5.6640625" customWidth="1"/>
    <col min="9231" max="9234" width="3.33203125" customWidth="1"/>
    <col min="9235" max="9235" width="1.6640625" customWidth="1"/>
    <col min="9473" max="9473" width="41.5546875" customWidth="1"/>
    <col min="9474" max="9474" width="18.6640625" customWidth="1"/>
    <col min="9475" max="9475" width="16.5546875" customWidth="1"/>
    <col min="9476" max="9476" width="23.44140625" customWidth="1"/>
    <col min="9477" max="9477" width="19" customWidth="1"/>
    <col min="9478" max="9478" width="14" customWidth="1"/>
    <col min="9479" max="9483" width="11.88671875" customWidth="1"/>
    <col min="9484" max="9484" width="15.6640625" customWidth="1"/>
    <col min="9485" max="9485" width="5.33203125" customWidth="1"/>
    <col min="9486" max="9486" width="5.6640625" customWidth="1"/>
    <col min="9487" max="9490" width="3.33203125" customWidth="1"/>
    <col min="9491" max="9491" width="1.6640625" customWidth="1"/>
    <col min="9729" max="9729" width="41.5546875" customWidth="1"/>
    <col min="9730" max="9730" width="18.6640625" customWidth="1"/>
    <col min="9731" max="9731" width="16.5546875" customWidth="1"/>
    <col min="9732" max="9732" width="23.44140625" customWidth="1"/>
    <col min="9733" max="9733" width="19" customWidth="1"/>
    <col min="9734" max="9734" width="14" customWidth="1"/>
    <col min="9735" max="9739" width="11.88671875" customWidth="1"/>
    <col min="9740" max="9740" width="15.6640625" customWidth="1"/>
    <col min="9741" max="9741" width="5.33203125" customWidth="1"/>
    <col min="9742" max="9742" width="5.6640625" customWidth="1"/>
    <col min="9743" max="9746" width="3.33203125" customWidth="1"/>
    <col min="9747" max="9747" width="1.6640625" customWidth="1"/>
    <col min="9985" max="9985" width="41.5546875" customWidth="1"/>
    <col min="9986" max="9986" width="18.6640625" customWidth="1"/>
    <col min="9987" max="9987" width="16.5546875" customWidth="1"/>
    <col min="9988" max="9988" width="23.44140625" customWidth="1"/>
    <col min="9989" max="9989" width="19" customWidth="1"/>
    <col min="9990" max="9990" width="14" customWidth="1"/>
    <col min="9991" max="9995" width="11.88671875" customWidth="1"/>
    <col min="9996" max="9996" width="15.6640625" customWidth="1"/>
    <col min="9997" max="9997" width="5.33203125" customWidth="1"/>
    <col min="9998" max="9998" width="5.6640625" customWidth="1"/>
    <col min="9999" max="10002" width="3.33203125" customWidth="1"/>
    <col min="10003" max="10003" width="1.6640625" customWidth="1"/>
    <col min="10241" max="10241" width="41.5546875" customWidth="1"/>
    <col min="10242" max="10242" width="18.6640625" customWidth="1"/>
    <col min="10243" max="10243" width="16.5546875" customWidth="1"/>
    <col min="10244" max="10244" width="23.44140625" customWidth="1"/>
    <col min="10245" max="10245" width="19" customWidth="1"/>
    <col min="10246" max="10246" width="14" customWidth="1"/>
    <col min="10247" max="10251" width="11.88671875" customWidth="1"/>
    <col min="10252" max="10252" width="15.6640625" customWidth="1"/>
    <col min="10253" max="10253" width="5.33203125" customWidth="1"/>
    <col min="10254" max="10254" width="5.6640625" customWidth="1"/>
    <col min="10255" max="10258" width="3.33203125" customWidth="1"/>
    <col min="10259" max="10259" width="1.6640625" customWidth="1"/>
    <col min="10497" max="10497" width="41.5546875" customWidth="1"/>
    <col min="10498" max="10498" width="18.6640625" customWidth="1"/>
    <col min="10499" max="10499" width="16.5546875" customWidth="1"/>
    <col min="10500" max="10500" width="23.44140625" customWidth="1"/>
    <col min="10501" max="10501" width="19" customWidth="1"/>
    <col min="10502" max="10502" width="14" customWidth="1"/>
    <col min="10503" max="10507" width="11.88671875" customWidth="1"/>
    <col min="10508" max="10508" width="15.6640625" customWidth="1"/>
    <col min="10509" max="10509" width="5.33203125" customWidth="1"/>
    <col min="10510" max="10510" width="5.6640625" customWidth="1"/>
    <col min="10511" max="10514" width="3.33203125" customWidth="1"/>
    <col min="10515" max="10515" width="1.6640625" customWidth="1"/>
    <col min="10753" max="10753" width="41.5546875" customWidth="1"/>
    <col min="10754" max="10754" width="18.6640625" customWidth="1"/>
    <col min="10755" max="10755" width="16.5546875" customWidth="1"/>
    <col min="10756" max="10756" width="23.44140625" customWidth="1"/>
    <col min="10757" max="10757" width="19" customWidth="1"/>
    <col min="10758" max="10758" width="14" customWidth="1"/>
    <col min="10759" max="10763" width="11.88671875" customWidth="1"/>
    <col min="10764" max="10764" width="15.6640625" customWidth="1"/>
    <col min="10765" max="10765" width="5.33203125" customWidth="1"/>
    <col min="10766" max="10766" width="5.6640625" customWidth="1"/>
    <col min="10767" max="10770" width="3.33203125" customWidth="1"/>
    <col min="10771" max="10771" width="1.6640625" customWidth="1"/>
    <col min="11009" max="11009" width="41.5546875" customWidth="1"/>
    <col min="11010" max="11010" width="18.6640625" customWidth="1"/>
    <col min="11011" max="11011" width="16.5546875" customWidth="1"/>
    <col min="11012" max="11012" width="23.44140625" customWidth="1"/>
    <col min="11013" max="11013" width="19" customWidth="1"/>
    <col min="11014" max="11014" width="14" customWidth="1"/>
    <col min="11015" max="11019" width="11.88671875" customWidth="1"/>
    <col min="11020" max="11020" width="15.6640625" customWidth="1"/>
    <col min="11021" max="11021" width="5.33203125" customWidth="1"/>
    <col min="11022" max="11022" width="5.6640625" customWidth="1"/>
    <col min="11023" max="11026" width="3.33203125" customWidth="1"/>
    <col min="11027" max="11027" width="1.6640625" customWidth="1"/>
    <col min="11265" max="11265" width="41.5546875" customWidth="1"/>
    <col min="11266" max="11266" width="18.6640625" customWidth="1"/>
    <col min="11267" max="11267" width="16.5546875" customWidth="1"/>
    <col min="11268" max="11268" width="23.44140625" customWidth="1"/>
    <col min="11269" max="11269" width="19" customWidth="1"/>
    <col min="11270" max="11270" width="14" customWidth="1"/>
    <col min="11271" max="11275" width="11.88671875" customWidth="1"/>
    <col min="11276" max="11276" width="15.6640625" customWidth="1"/>
    <col min="11277" max="11277" width="5.33203125" customWidth="1"/>
    <col min="11278" max="11278" width="5.6640625" customWidth="1"/>
    <col min="11279" max="11282" width="3.33203125" customWidth="1"/>
    <col min="11283" max="11283" width="1.6640625" customWidth="1"/>
    <col min="11521" max="11521" width="41.5546875" customWidth="1"/>
    <col min="11522" max="11522" width="18.6640625" customWidth="1"/>
    <col min="11523" max="11523" width="16.5546875" customWidth="1"/>
    <col min="11524" max="11524" width="23.44140625" customWidth="1"/>
    <col min="11525" max="11525" width="19" customWidth="1"/>
    <col min="11526" max="11526" width="14" customWidth="1"/>
    <col min="11527" max="11531" width="11.88671875" customWidth="1"/>
    <col min="11532" max="11532" width="15.6640625" customWidth="1"/>
    <col min="11533" max="11533" width="5.33203125" customWidth="1"/>
    <col min="11534" max="11534" width="5.6640625" customWidth="1"/>
    <col min="11535" max="11538" width="3.33203125" customWidth="1"/>
    <col min="11539" max="11539" width="1.6640625" customWidth="1"/>
    <col min="11777" max="11777" width="41.5546875" customWidth="1"/>
    <col min="11778" max="11778" width="18.6640625" customWidth="1"/>
    <col min="11779" max="11779" width="16.5546875" customWidth="1"/>
    <col min="11780" max="11780" width="23.44140625" customWidth="1"/>
    <col min="11781" max="11781" width="19" customWidth="1"/>
    <col min="11782" max="11782" width="14" customWidth="1"/>
    <col min="11783" max="11787" width="11.88671875" customWidth="1"/>
    <col min="11788" max="11788" width="15.6640625" customWidth="1"/>
    <col min="11789" max="11789" width="5.33203125" customWidth="1"/>
    <col min="11790" max="11790" width="5.6640625" customWidth="1"/>
    <col min="11791" max="11794" width="3.33203125" customWidth="1"/>
    <col min="11795" max="11795" width="1.6640625" customWidth="1"/>
    <col min="12033" max="12033" width="41.5546875" customWidth="1"/>
    <col min="12034" max="12034" width="18.6640625" customWidth="1"/>
    <col min="12035" max="12035" width="16.5546875" customWidth="1"/>
    <col min="12036" max="12036" width="23.44140625" customWidth="1"/>
    <col min="12037" max="12037" width="19" customWidth="1"/>
    <col min="12038" max="12038" width="14" customWidth="1"/>
    <col min="12039" max="12043" width="11.88671875" customWidth="1"/>
    <col min="12044" max="12044" width="15.6640625" customWidth="1"/>
    <col min="12045" max="12045" width="5.33203125" customWidth="1"/>
    <col min="12046" max="12046" width="5.6640625" customWidth="1"/>
    <col min="12047" max="12050" width="3.33203125" customWidth="1"/>
    <col min="12051" max="12051" width="1.6640625" customWidth="1"/>
    <col min="12289" max="12289" width="41.5546875" customWidth="1"/>
    <col min="12290" max="12290" width="18.6640625" customWidth="1"/>
    <col min="12291" max="12291" width="16.5546875" customWidth="1"/>
    <col min="12292" max="12292" width="23.44140625" customWidth="1"/>
    <col min="12293" max="12293" width="19" customWidth="1"/>
    <col min="12294" max="12294" width="14" customWidth="1"/>
    <col min="12295" max="12299" width="11.88671875" customWidth="1"/>
    <col min="12300" max="12300" width="15.6640625" customWidth="1"/>
    <col min="12301" max="12301" width="5.33203125" customWidth="1"/>
    <col min="12302" max="12302" width="5.6640625" customWidth="1"/>
    <col min="12303" max="12306" width="3.33203125" customWidth="1"/>
    <col min="12307" max="12307" width="1.6640625" customWidth="1"/>
    <col min="12545" max="12545" width="41.5546875" customWidth="1"/>
    <col min="12546" max="12546" width="18.6640625" customWidth="1"/>
    <col min="12547" max="12547" width="16.5546875" customWidth="1"/>
    <col min="12548" max="12548" width="23.44140625" customWidth="1"/>
    <col min="12549" max="12549" width="19" customWidth="1"/>
    <col min="12550" max="12550" width="14" customWidth="1"/>
    <col min="12551" max="12555" width="11.88671875" customWidth="1"/>
    <col min="12556" max="12556" width="15.6640625" customWidth="1"/>
    <col min="12557" max="12557" width="5.33203125" customWidth="1"/>
    <col min="12558" max="12558" width="5.6640625" customWidth="1"/>
    <col min="12559" max="12562" width="3.33203125" customWidth="1"/>
    <col min="12563" max="12563" width="1.6640625" customWidth="1"/>
    <col min="12801" max="12801" width="41.5546875" customWidth="1"/>
    <col min="12802" max="12802" width="18.6640625" customWidth="1"/>
    <col min="12803" max="12803" width="16.5546875" customWidth="1"/>
    <col min="12804" max="12804" width="23.44140625" customWidth="1"/>
    <col min="12805" max="12805" width="19" customWidth="1"/>
    <col min="12806" max="12806" width="14" customWidth="1"/>
    <col min="12807" max="12811" width="11.88671875" customWidth="1"/>
    <col min="12812" max="12812" width="15.6640625" customWidth="1"/>
    <col min="12813" max="12813" width="5.33203125" customWidth="1"/>
    <col min="12814" max="12814" width="5.6640625" customWidth="1"/>
    <col min="12815" max="12818" width="3.33203125" customWidth="1"/>
    <col min="12819" max="12819" width="1.6640625" customWidth="1"/>
    <col min="13057" max="13057" width="41.5546875" customWidth="1"/>
    <col min="13058" max="13058" width="18.6640625" customWidth="1"/>
    <col min="13059" max="13059" width="16.5546875" customWidth="1"/>
    <col min="13060" max="13060" width="23.44140625" customWidth="1"/>
    <col min="13061" max="13061" width="19" customWidth="1"/>
    <col min="13062" max="13062" width="14" customWidth="1"/>
    <col min="13063" max="13067" width="11.88671875" customWidth="1"/>
    <col min="13068" max="13068" width="15.6640625" customWidth="1"/>
    <col min="13069" max="13069" width="5.33203125" customWidth="1"/>
    <col min="13070" max="13070" width="5.6640625" customWidth="1"/>
    <col min="13071" max="13074" width="3.33203125" customWidth="1"/>
    <col min="13075" max="13075" width="1.6640625" customWidth="1"/>
    <col min="13313" max="13313" width="41.5546875" customWidth="1"/>
    <col min="13314" max="13314" width="18.6640625" customWidth="1"/>
    <col min="13315" max="13315" width="16.5546875" customWidth="1"/>
    <col min="13316" max="13316" width="23.44140625" customWidth="1"/>
    <col min="13317" max="13317" width="19" customWidth="1"/>
    <col min="13318" max="13318" width="14" customWidth="1"/>
    <col min="13319" max="13323" width="11.88671875" customWidth="1"/>
    <col min="13324" max="13324" width="15.6640625" customWidth="1"/>
    <col min="13325" max="13325" width="5.33203125" customWidth="1"/>
    <col min="13326" max="13326" width="5.6640625" customWidth="1"/>
    <col min="13327" max="13330" width="3.33203125" customWidth="1"/>
    <col min="13331" max="13331" width="1.6640625" customWidth="1"/>
    <col min="13569" max="13569" width="41.5546875" customWidth="1"/>
    <col min="13570" max="13570" width="18.6640625" customWidth="1"/>
    <col min="13571" max="13571" width="16.5546875" customWidth="1"/>
    <col min="13572" max="13572" width="23.44140625" customWidth="1"/>
    <col min="13573" max="13573" width="19" customWidth="1"/>
    <col min="13574" max="13574" width="14" customWidth="1"/>
    <col min="13575" max="13579" width="11.88671875" customWidth="1"/>
    <col min="13580" max="13580" width="15.6640625" customWidth="1"/>
    <col min="13581" max="13581" width="5.33203125" customWidth="1"/>
    <col min="13582" max="13582" width="5.6640625" customWidth="1"/>
    <col min="13583" max="13586" width="3.33203125" customWidth="1"/>
    <col min="13587" max="13587" width="1.6640625" customWidth="1"/>
    <col min="13825" max="13825" width="41.5546875" customWidth="1"/>
    <col min="13826" max="13826" width="18.6640625" customWidth="1"/>
    <col min="13827" max="13827" width="16.5546875" customWidth="1"/>
    <col min="13828" max="13828" width="23.44140625" customWidth="1"/>
    <col min="13829" max="13829" width="19" customWidth="1"/>
    <col min="13830" max="13830" width="14" customWidth="1"/>
    <col min="13831" max="13835" width="11.88671875" customWidth="1"/>
    <col min="13836" max="13836" width="15.6640625" customWidth="1"/>
    <col min="13837" max="13837" width="5.33203125" customWidth="1"/>
    <col min="13838" max="13838" width="5.6640625" customWidth="1"/>
    <col min="13839" max="13842" width="3.33203125" customWidth="1"/>
    <col min="13843" max="13843" width="1.6640625" customWidth="1"/>
    <col min="14081" max="14081" width="41.5546875" customWidth="1"/>
    <col min="14082" max="14082" width="18.6640625" customWidth="1"/>
    <col min="14083" max="14083" width="16.5546875" customWidth="1"/>
    <col min="14084" max="14084" width="23.44140625" customWidth="1"/>
    <col min="14085" max="14085" width="19" customWidth="1"/>
    <col min="14086" max="14086" width="14" customWidth="1"/>
    <col min="14087" max="14091" width="11.88671875" customWidth="1"/>
    <col min="14092" max="14092" width="15.6640625" customWidth="1"/>
    <col min="14093" max="14093" width="5.33203125" customWidth="1"/>
    <col min="14094" max="14094" width="5.6640625" customWidth="1"/>
    <col min="14095" max="14098" width="3.33203125" customWidth="1"/>
    <col min="14099" max="14099" width="1.6640625" customWidth="1"/>
    <col min="14337" max="14337" width="41.5546875" customWidth="1"/>
    <col min="14338" max="14338" width="18.6640625" customWidth="1"/>
    <col min="14339" max="14339" width="16.5546875" customWidth="1"/>
    <col min="14340" max="14340" width="23.44140625" customWidth="1"/>
    <col min="14341" max="14341" width="19" customWidth="1"/>
    <col min="14342" max="14342" width="14" customWidth="1"/>
    <col min="14343" max="14347" width="11.88671875" customWidth="1"/>
    <col min="14348" max="14348" width="15.6640625" customWidth="1"/>
    <col min="14349" max="14349" width="5.33203125" customWidth="1"/>
    <col min="14350" max="14350" width="5.6640625" customWidth="1"/>
    <col min="14351" max="14354" width="3.33203125" customWidth="1"/>
    <col min="14355" max="14355" width="1.6640625" customWidth="1"/>
    <col min="14593" max="14593" width="41.5546875" customWidth="1"/>
    <col min="14594" max="14594" width="18.6640625" customWidth="1"/>
    <col min="14595" max="14595" width="16.5546875" customWidth="1"/>
    <col min="14596" max="14596" width="23.44140625" customWidth="1"/>
    <col min="14597" max="14597" width="19" customWidth="1"/>
    <col min="14598" max="14598" width="14" customWidth="1"/>
    <col min="14599" max="14603" width="11.88671875" customWidth="1"/>
    <col min="14604" max="14604" width="15.6640625" customWidth="1"/>
    <col min="14605" max="14605" width="5.33203125" customWidth="1"/>
    <col min="14606" max="14606" width="5.6640625" customWidth="1"/>
    <col min="14607" max="14610" width="3.33203125" customWidth="1"/>
    <col min="14611" max="14611" width="1.6640625" customWidth="1"/>
    <col min="14849" max="14849" width="41.5546875" customWidth="1"/>
    <col min="14850" max="14850" width="18.6640625" customWidth="1"/>
    <col min="14851" max="14851" width="16.5546875" customWidth="1"/>
    <col min="14852" max="14852" width="23.44140625" customWidth="1"/>
    <col min="14853" max="14853" width="19" customWidth="1"/>
    <col min="14854" max="14854" width="14" customWidth="1"/>
    <col min="14855" max="14859" width="11.88671875" customWidth="1"/>
    <col min="14860" max="14860" width="15.6640625" customWidth="1"/>
    <col min="14861" max="14861" width="5.33203125" customWidth="1"/>
    <col min="14862" max="14862" width="5.6640625" customWidth="1"/>
    <col min="14863" max="14866" width="3.33203125" customWidth="1"/>
    <col min="14867" max="14867" width="1.6640625" customWidth="1"/>
    <col min="15105" max="15105" width="41.5546875" customWidth="1"/>
    <col min="15106" max="15106" width="18.6640625" customWidth="1"/>
    <col min="15107" max="15107" width="16.5546875" customWidth="1"/>
    <col min="15108" max="15108" width="23.44140625" customWidth="1"/>
    <col min="15109" max="15109" width="19" customWidth="1"/>
    <col min="15110" max="15110" width="14" customWidth="1"/>
    <col min="15111" max="15115" width="11.88671875" customWidth="1"/>
    <col min="15116" max="15116" width="15.6640625" customWidth="1"/>
    <col min="15117" max="15117" width="5.33203125" customWidth="1"/>
    <col min="15118" max="15118" width="5.6640625" customWidth="1"/>
    <col min="15119" max="15122" width="3.33203125" customWidth="1"/>
    <col min="15123" max="15123" width="1.6640625" customWidth="1"/>
    <col min="15361" max="15361" width="41.5546875" customWidth="1"/>
    <col min="15362" max="15362" width="18.6640625" customWidth="1"/>
    <col min="15363" max="15363" width="16.5546875" customWidth="1"/>
    <col min="15364" max="15364" width="23.44140625" customWidth="1"/>
    <col min="15365" max="15365" width="19" customWidth="1"/>
    <col min="15366" max="15366" width="14" customWidth="1"/>
    <col min="15367" max="15371" width="11.88671875" customWidth="1"/>
    <col min="15372" max="15372" width="15.6640625" customWidth="1"/>
    <col min="15373" max="15373" width="5.33203125" customWidth="1"/>
    <col min="15374" max="15374" width="5.6640625" customWidth="1"/>
    <col min="15375" max="15378" width="3.33203125" customWidth="1"/>
    <col min="15379" max="15379" width="1.6640625" customWidth="1"/>
    <col min="15617" max="15617" width="41.5546875" customWidth="1"/>
    <col min="15618" max="15618" width="18.6640625" customWidth="1"/>
    <col min="15619" max="15619" width="16.5546875" customWidth="1"/>
    <col min="15620" max="15620" width="23.44140625" customWidth="1"/>
    <col min="15621" max="15621" width="19" customWidth="1"/>
    <col min="15622" max="15622" width="14" customWidth="1"/>
    <col min="15623" max="15627" width="11.88671875" customWidth="1"/>
    <col min="15628" max="15628" width="15.6640625" customWidth="1"/>
    <col min="15629" max="15629" width="5.33203125" customWidth="1"/>
    <col min="15630" max="15630" width="5.6640625" customWidth="1"/>
    <col min="15631" max="15634" width="3.33203125" customWidth="1"/>
    <col min="15635" max="15635" width="1.6640625" customWidth="1"/>
    <col min="15873" max="15873" width="41.5546875" customWidth="1"/>
    <col min="15874" max="15874" width="18.6640625" customWidth="1"/>
    <col min="15875" max="15875" width="16.5546875" customWidth="1"/>
    <col min="15876" max="15876" width="23.44140625" customWidth="1"/>
    <col min="15877" max="15877" width="19" customWidth="1"/>
    <col min="15878" max="15878" width="14" customWidth="1"/>
    <col min="15879" max="15883" width="11.88671875" customWidth="1"/>
    <col min="15884" max="15884" width="15.6640625" customWidth="1"/>
    <col min="15885" max="15885" width="5.33203125" customWidth="1"/>
    <col min="15886" max="15886" width="5.6640625" customWidth="1"/>
    <col min="15887" max="15890" width="3.33203125" customWidth="1"/>
    <col min="15891" max="15891" width="1.6640625" customWidth="1"/>
    <col min="16129" max="16129" width="41.5546875" customWidth="1"/>
    <col min="16130" max="16130" width="18.6640625" customWidth="1"/>
    <col min="16131" max="16131" width="16.5546875" customWidth="1"/>
    <col min="16132" max="16132" width="23.44140625" customWidth="1"/>
    <col min="16133" max="16133" width="19" customWidth="1"/>
    <col min="16134" max="16134" width="14" customWidth="1"/>
    <col min="16135" max="16139" width="11.88671875" customWidth="1"/>
    <col min="16140" max="16140" width="15.6640625" customWidth="1"/>
    <col min="16141" max="16141" width="5.33203125" customWidth="1"/>
    <col min="16142" max="16142" width="5.6640625" customWidth="1"/>
    <col min="16143" max="16146" width="3.33203125" customWidth="1"/>
    <col min="16147" max="16147" width="1.6640625" customWidth="1"/>
  </cols>
  <sheetData>
    <row r="1" spans="1:19" s="3" customFormat="1" ht="24.9" customHeight="1" x14ac:dyDescent="0.3">
      <c r="A1" s="1" t="s">
        <v>2</v>
      </c>
      <c r="B1" s="1" t="s">
        <v>1</v>
      </c>
      <c r="C1" s="1"/>
      <c r="D1" s="1"/>
      <c r="E1" s="2"/>
      <c r="F1" s="2"/>
      <c r="G1" s="2"/>
      <c r="H1" s="2"/>
      <c r="I1" s="2"/>
      <c r="J1" s="2"/>
      <c r="K1" s="2"/>
      <c r="L1" s="2"/>
      <c r="M1" s="2"/>
      <c r="N1" s="2"/>
      <c r="O1" s="2"/>
      <c r="P1" s="2"/>
      <c r="Q1" s="2"/>
      <c r="R1" s="2"/>
    </row>
    <row r="2" spans="1:19" s="3" customFormat="1" ht="24.9" customHeight="1" x14ac:dyDescent="0.3">
      <c r="A2" s="1" t="s">
        <v>2</v>
      </c>
      <c r="B2" s="4" t="s">
        <v>3</v>
      </c>
      <c r="C2" s="5"/>
      <c r="D2" s="1"/>
      <c r="E2" s="2"/>
      <c r="F2" s="2"/>
      <c r="G2" s="2"/>
      <c r="H2" s="2"/>
      <c r="I2" s="2"/>
      <c r="J2" s="2"/>
      <c r="K2" s="2"/>
      <c r="L2" s="2"/>
      <c r="M2" s="2"/>
      <c r="N2" s="2"/>
      <c r="O2" s="2"/>
      <c r="P2" s="2"/>
      <c r="Q2" s="2"/>
      <c r="R2" s="2"/>
    </row>
    <row r="3" spans="1:19" s="3" customFormat="1" ht="24.9" customHeight="1" x14ac:dyDescent="0.3">
      <c r="A3" s="1" t="s">
        <v>4</v>
      </c>
      <c r="B3" s="6" t="s">
        <v>5</v>
      </c>
      <c r="C3" s="6"/>
      <c r="D3" s="1"/>
      <c r="E3" s="2"/>
      <c r="F3" s="2"/>
      <c r="G3" s="2"/>
      <c r="H3" s="2"/>
      <c r="I3" s="2"/>
      <c r="J3" s="2"/>
      <c r="K3" s="2"/>
      <c r="L3" s="2"/>
      <c r="M3" s="2"/>
      <c r="N3" s="2"/>
      <c r="O3" s="2"/>
      <c r="P3" s="2"/>
      <c r="Q3" s="2"/>
      <c r="R3" s="2"/>
    </row>
    <row r="4" spans="1:19" s="3" customFormat="1" ht="24.9" customHeight="1" x14ac:dyDescent="0.3">
      <c r="A4" s="1" t="s">
        <v>68</v>
      </c>
      <c r="B4" s="6" t="s">
        <v>7</v>
      </c>
      <c r="C4" s="1"/>
      <c r="D4" s="1"/>
      <c r="E4" s="2"/>
      <c r="F4" s="2"/>
      <c r="G4" s="2"/>
      <c r="H4" s="2"/>
      <c r="I4" s="2"/>
      <c r="J4" s="2"/>
      <c r="K4" s="2"/>
      <c r="L4" s="2"/>
      <c r="M4" s="2"/>
      <c r="N4" s="2"/>
      <c r="O4" s="2"/>
      <c r="P4" s="2"/>
      <c r="Q4" s="2"/>
      <c r="R4" s="2"/>
    </row>
    <row r="5" spans="1:19" s="3" customFormat="1" ht="35.1" customHeight="1" x14ac:dyDescent="0.3">
      <c r="A5" s="6" t="s">
        <v>8</v>
      </c>
      <c r="B5" s="573" t="s">
        <v>9</v>
      </c>
      <c r="C5" s="573"/>
      <c r="D5" s="573"/>
      <c r="E5" s="2"/>
      <c r="F5" s="2"/>
      <c r="G5" s="2"/>
      <c r="H5" s="2"/>
      <c r="I5" s="2"/>
      <c r="J5" s="2"/>
      <c r="K5" s="2"/>
      <c r="L5" s="2"/>
      <c r="M5" s="2"/>
      <c r="N5" s="2"/>
      <c r="O5" s="2"/>
      <c r="P5" s="2"/>
      <c r="Q5" s="2"/>
      <c r="R5" s="2"/>
    </row>
    <row r="6" spans="1:19" s="3" customFormat="1" ht="52.5" customHeight="1" x14ac:dyDescent="0.3">
      <c r="A6" s="6" t="s">
        <v>69</v>
      </c>
      <c r="B6" s="573" t="s">
        <v>11</v>
      </c>
      <c r="C6" s="573"/>
      <c r="D6" s="573"/>
      <c r="E6" s="41"/>
      <c r="F6" s="41"/>
      <c r="G6" s="41"/>
      <c r="H6" s="41"/>
      <c r="I6" s="41"/>
      <c r="J6" s="41"/>
      <c r="K6" s="41"/>
      <c r="L6" s="41"/>
      <c r="M6" s="41"/>
      <c r="N6" s="41"/>
      <c r="O6" s="41"/>
      <c r="P6" s="41"/>
      <c r="Q6" s="41"/>
      <c r="R6" s="41"/>
    </row>
    <row r="7" spans="1:19" s="7" customFormat="1" ht="22.5" customHeight="1" x14ac:dyDescent="0.35">
      <c r="A7" s="574" t="s">
        <v>70</v>
      </c>
      <c r="B7" s="574"/>
      <c r="C7" s="574"/>
      <c r="D7" s="574"/>
      <c r="E7" s="41"/>
      <c r="F7" s="41"/>
      <c r="G7" s="41"/>
      <c r="H7" s="41"/>
      <c r="I7" s="41"/>
      <c r="J7" s="6"/>
      <c r="K7" s="6"/>
      <c r="L7" s="42" t="s">
        <v>12</v>
      </c>
      <c r="M7" s="41"/>
      <c r="N7" s="41"/>
      <c r="O7" s="41"/>
      <c r="P7" s="41"/>
      <c r="Q7" s="41"/>
      <c r="R7" s="41"/>
    </row>
    <row r="8" spans="1:19" s="3" customFormat="1" ht="24.9" customHeight="1" x14ac:dyDescent="0.3">
      <c r="A8" s="43" t="s">
        <v>71</v>
      </c>
      <c r="B8" s="43"/>
      <c r="C8" s="43"/>
      <c r="D8" s="41"/>
      <c r="E8" s="41"/>
      <c r="F8" s="41"/>
      <c r="G8" s="41"/>
      <c r="H8" s="41"/>
      <c r="I8" s="41"/>
      <c r="J8" s="6"/>
      <c r="K8" s="6"/>
      <c r="L8" s="6"/>
      <c r="M8" s="41"/>
      <c r="N8" s="41"/>
      <c r="O8" s="41"/>
      <c r="P8" s="41"/>
      <c r="Q8" s="41"/>
      <c r="R8" s="41"/>
    </row>
    <row r="9" spans="1:19" s="8" customFormat="1" ht="29.25" customHeight="1" thickBot="1" x14ac:dyDescent="0.4">
      <c r="A9" s="575" t="s">
        <v>15</v>
      </c>
      <c r="B9" s="575"/>
      <c r="C9" s="575"/>
      <c r="D9" s="575"/>
      <c r="E9" s="575"/>
      <c r="F9" s="575"/>
      <c r="G9" s="575"/>
      <c r="H9" s="575"/>
      <c r="I9" s="575"/>
      <c r="J9" s="575"/>
      <c r="K9" s="575"/>
      <c r="L9" s="575"/>
      <c r="M9" s="575"/>
      <c r="N9" s="575"/>
      <c r="O9" s="575"/>
      <c r="P9" s="575"/>
      <c r="Q9" s="575"/>
      <c r="R9" s="575"/>
    </row>
    <row r="10" spans="1:19" s="9" customFormat="1" ht="16.2" thickTop="1" x14ac:dyDescent="0.3">
      <c r="A10" s="576" t="s">
        <v>16</v>
      </c>
      <c r="B10" s="578" t="s">
        <v>17</v>
      </c>
      <c r="C10" s="578"/>
      <c r="D10" s="580" t="s">
        <v>18</v>
      </c>
      <c r="E10" s="580" t="s">
        <v>19</v>
      </c>
      <c r="F10" s="580" t="s">
        <v>20</v>
      </c>
      <c r="G10" s="580" t="s">
        <v>21</v>
      </c>
      <c r="H10" s="580" t="s">
        <v>22</v>
      </c>
      <c r="I10" s="580"/>
      <c r="J10" s="580"/>
      <c r="K10" s="580"/>
      <c r="L10" s="578" t="s">
        <v>23</v>
      </c>
      <c r="M10" s="578" t="s">
        <v>24</v>
      </c>
      <c r="N10" s="578"/>
      <c r="O10" s="578"/>
      <c r="P10" s="578"/>
      <c r="Q10" s="578"/>
      <c r="R10" s="592"/>
    </row>
    <row r="11" spans="1:19" s="9" customFormat="1" ht="15.6" x14ac:dyDescent="0.3">
      <c r="A11" s="577"/>
      <c r="B11" s="579"/>
      <c r="C11" s="579"/>
      <c r="D11" s="581"/>
      <c r="E11" s="581"/>
      <c r="F11" s="581"/>
      <c r="G11" s="581"/>
      <c r="H11" s="44" t="s">
        <v>25</v>
      </c>
      <c r="I11" s="44" t="s">
        <v>26</v>
      </c>
      <c r="J11" s="44" t="s">
        <v>27</v>
      </c>
      <c r="K11" s="44" t="s">
        <v>28</v>
      </c>
      <c r="L11" s="579"/>
      <c r="M11" s="579"/>
      <c r="N11" s="579"/>
      <c r="O11" s="579"/>
      <c r="P11" s="579"/>
      <c r="Q11" s="579"/>
      <c r="R11" s="593"/>
    </row>
    <row r="12" spans="1:19" s="3" customFormat="1" ht="99.75" customHeight="1" thickBot="1" x14ac:dyDescent="0.35">
      <c r="A12" s="11" t="s">
        <v>72</v>
      </c>
      <c r="B12" s="594" t="s">
        <v>73</v>
      </c>
      <c r="C12" s="594"/>
      <c r="D12" s="13" t="s">
        <v>74</v>
      </c>
      <c r="E12" s="13" t="s">
        <v>75</v>
      </c>
      <c r="F12" s="13">
        <v>4</v>
      </c>
      <c r="G12" s="13">
        <v>4</v>
      </c>
      <c r="H12" s="14">
        <v>1</v>
      </c>
      <c r="I12" s="14">
        <v>1</v>
      </c>
      <c r="J12" s="14">
        <v>1</v>
      </c>
      <c r="K12" s="15">
        <v>1</v>
      </c>
      <c r="L12" s="16">
        <f>+C16+C18+C19+C21</f>
        <v>482825</v>
      </c>
      <c r="M12" s="595"/>
      <c r="N12" s="595"/>
      <c r="O12" s="595"/>
      <c r="P12" s="595"/>
      <c r="Q12" s="595"/>
      <c r="R12" s="596"/>
    </row>
    <row r="13" spans="1:19" s="8" customFormat="1" ht="18" thickTop="1" x14ac:dyDescent="0.35">
      <c r="A13" s="45" t="s">
        <v>33</v>
      </c>
      <c r="B13" s="20"/>
      <c r="C13" s="20"/>
      <c r="D13" s="20"/>
      <c r="E13" s="20"/>
      <c r="F13" s="20"/>
      <c r="G13" s="20"/>
      <c r="H13" s="20"/>
      <c r="I13" s="20"/>
      <c r="J13" s="20"/>
      <c r="K13" s="20"/>
      <c r="L13" s="20"/>
      <c r="M13" s="20"/>
      <c r="N13" s="20"/>
      <c r="O13" s="20"/>
      <c r="P13" s="20"/>
      <c r="Q13" s="20"/>
      <c r="R13" s="21"/>
    </row>
    <row r="14" spans="1:19" s="9" customFormat="1" ht="15.6" x14ac:dyDescent="0.3">
      <c r="A14" s="577" t="s">
        <v>34</v>
      </c>
      <c r="B14" s="579"/>
      <c r="C14" s="581" t="s">
        <v>35</v>
      </c>
      <c r="D14" s="581" t="s">
        <v>36</v>
      </c>
      <c r="E14" s="581"/>
      <c r="F14" s="581"/>
      <c r="G14" s="581"/>
      <c r="H14" s="581" t="s">
        <v>37</v>
      </c>
      <c r="I14" s="581"/>
      <c r="J14" s="581"/>
      <c r="K14" s="581"/>
      <c r="L14" s="579" t="s">
        <v>38</v>
      </c>
      <c r="M14" s="581" t="s">
        <v>39</v>
      </c>
      <c r="N14" s="581"/>
      <c r="O14" s="581"/>
      <c r="P14" s="581"/>
      <c r="Q14" s="581"/>
      <c r="R14" s="582"/>
    </row>
    <row r="15" spans="1:19" s="9" customFormat="1" ht="36" customHeight="1" x14ac:dyDescent="0.3">
      <c r="A15" s="577"/>
      <c r="B15" s="579"/>
      <c r="C15" s="581"/>
      <c r="D15" s="44" t="s">
        <v>40</v>
      </c>
      <c r="E15" s="44" t="s">
        <v>41</v>
      </c>
      <c r="F15" s="44" t="s">
        <v>42</v>
      </c>
      <c r="G15" s="44" t="s">
        <v>43</v>
      </c>
      <c r="H15" s="44" t="s">
        <v>25</v>
      </c>
      <c r="I15" s="44" t="s">
        <v>26</v>
      </c>
      <c r="J15" s="44" t="s">
        <v>27</v>
      </c>
      <c r="K15" s="44" t="s">
        <v>28</v>
      </c>
      <c r="L15" s="579"/>
      <c r="M15" s="46" t="s">
        <v>44</v>
      </c>
      <c r="N15" s="46" t="s">
        <v>45</v>
      </c>
      <c r="O15" s="46" t="s">
        <v>46</v>
      </c>
      <c r="P15" s="46" t="s">
        <v>47</v>
      </c>
      <c r="Q15" s="46" t="s">
        <v>48</v>
      </c>
      <c r="R15" s="47" t="s">
        <v>49</v>
      </c>
    </row>
    <row r="16" spans="1:19" ht="33.75" customHeight="1" x14ac:dyDescent="0.3">
      <c r="A16" s="583" t="s">
        <v>76</v>
      </c>
      <c r="B16" s="584"/>
      <c r="C16" s="587">
        <f>SUM(G16:G17)</f>
        <v>16200</v>
      </c>
      <c r="D16" s="48" t="s">
        <v>77</v>
      </c>
      <c r="E16" s="49">
        <v>6</v>
      </c>
      <c r="F16" s="50">
        <v>200</v>
      </c>
      <c r="G16" s="50">
        <f>+F16*E16</f>
        <v>1200</v>
      </c>
      <c r="H16" s="51"/>
      <c r="I16" s="52">
        <v>3000</v>
      </c>
      <c r="J16" s="51"/>
      <c r="K16" s="51"/>
      <c r="L16" s="588" t="s">
        <v>78</v>
      </c>
      <c r="M16" s="49" t="s">
        <v>79</v>
      </c>
      <c r="N16" s="49">
        <v>1</v>
      </c>
      <c r="O16" s="49">
        <v>3</v>
      </c>
      <c r="P16" s="49">
        <v>1</v>
      </c>
      <c r="Q16" s="49">
        <v>1</v>
      </c>
      <c r="R16" s="53"/>
      <c r="S16" s="30"/>
    </row>
    <row r="17" spans="1:19" ht="27" customHeight="1" x14ac:dyDescent="0.3">
      <c r="A17" s="585"/>
      <c r="B17" s="586"/>
      <c r="C17" s="587"/>
      <c r="D17" s="48" t="s">
        <v>80</v>
      </c>
      <c r="E17" s="49">
        <v>120</v>
      </c>
      <c r="F17" s="50">
        <v>125</v>
      </c>
      <c r="G17" s="50">
        <f>+F17*E17</f>
        <v>15000</v>
      </c>
      <c r="H17" s="51"/>
      <c r="I17" s="52">
        <f>+G17</f>
        <v>15000</v>
      </c>
      <c r="J17" s="51"/>
      <c r="K17" s="51"/>
      <c r="L17" s="589"/>
      <c r="M17" s="49" t="s">
        <v>79</v>
      </c>
      <c r="N17" s="49">
        <v>1</v>
      </c>
      <c r="O17" s="49">
        <v>3</v>
      </c>
      <c r="P17" s="49">
        <v>3</v>
      </c>
      <c r="Q17" s="49">
        <v>2</v>
      </c>
      <c r="R17" s="53"/>
      <c r="S17" s="30"/>
    </row>
    <row r="18" spans="1:19" ht="83.25" customHeight="1" x14ac:dyDescent="0.3">
      <c r="A18" s="585" t="s">
        <v>81</v>
      </c>
      <c r="B18" s="586"/>
      <c r="C18" s="54">
        <f>SUM(G18)</f>
        <v>10000</v>
      </c>
      <c r="D18" s="48" t="s">
        <v>80</v>
      </c>
      <c r="E18" s="49">
        <v>80</v>
      </c>
      <c r="F18" s="50">
        <v>125</v>
      </c>
      <c r="G18" s="50">
        <f>+F18*E18</f>
        <v>10000</v>
      </c>
      <c r="H18" s="51"/>
      <c r="I18" s="50"/>
      <c r="J18" s="51">
        <f>+G18</f>
        <v>10000</v>
      </c>
      <c r="K18" s="51"/>
      <c r="L18" s="55" t="s">
        <v>78</v>
      </c>
      <c r="M18" s="49" t="s">
        <v>79</v>
      </c>
      <c r="N18" s="49">
        <v>1</v>
      </c>
      <c r="O18" s="49">
        <v>3</v>
      </c>
      <c r="P18" s="49">
        <v>3</v>
      </c>
      <c r="Q18" s="49">
        <v>2</v>
      </c>
      <c r="R18" s="53"/>
      <c r="S18" s="30"/>
    </row>
    <row r="19" spans="1:19" ht="48" customHeight="1" x14ac:dyDescent="0.3">
      <c r="A19" s="583" t="s">
        <v>82</v>
      </c>
      <c r="B19" s="584"/>
      <c r="C19" s="590">
        <f>SUM(G19:G20)</f>
        <v>25000</v>
      </c>
      <c r="D19" s="48" t="s">
        <v>83</v>
      </c>
      <c r="E19" s="49">
        <f>1*50</f>
        <v>50</v>
      </c>
      <c r="F19" s="50">
        <v>350</v>
      </c>
      <c r="G19" s="50">
        <f t="shared" ref="G19:G24" si="0">+F19*E19</f>
        <v>17500</v>
      </c>
      <c r="H19" s="51"/>
      <c r="I19" s="50"/>
      <c r="J19" s="51">
        <f>+G19</f>
        <v>17500</v>
      </c>
      <c r="K19" s="51"/>
      <c r="L19" s="588" t="s">
        <v>78</v>
      </c>
      <c r="M19" s="49" t="s">
        <v>79</v>
      </c>
      <c r="N19" s="49">
        <v>1</v>
      </c>
      <c r="O19" s="49">
        <v>3</v>
      </c>
      <c r="P19" s="49">
        <v>1</v>
      </c>
      <c r="Q19" s="49">
        <v>1</v>
      </c>
      <c r="R19" s="53"/>
      <c r="S19" s="30"/>
    </row>
    <row r="20" spans="1:19" ht="38.25" customHeight="1" x14ac:dyDescent="0.3">
      <c r="A20" s="585"/>
      <c r="B20" s="586"/>
      <c r="C20" s="591"/>
      <c r="D20" s="48" t="s">
        <v>80</v>
      </c>
      <c r="E20" s="49">
        <f>1*50*30</f>
        <v>1500</v>
      </c>
      <c r="F20" s="50">
        <v>5</v>
      </c>
      <c r="G20" s="50">
        <f t="shared" si="0"/>
        <v>7500</v>
      </c>
      <c r="H20" s="51"/>
      <c r="I20" s="50"/>
      <c r="J20" s="51">
        <f>+G20</f>
        <v>7500</v>
      </c>
      <c r="K20" s="51"/>
      <c r="L20" s="589"/>
      <c r="M20" s="49" t="s">
        <v>79</v>
      </c>
      <c r="N20" s="49">
        <v>1</v>
      </c>
      <c r="O20" s="49">
        <v>3</v>
      </c>
      <c r="P20" s="49">
        <v>3</v>
      </c>
      <c r="Q20" s="49">
        <v>2</v>
      </c>
      <c r="R20" s="53"/>
      <c r="S20" s="30"/>
    </row>
    <row r="21" spans="1:19" ht="27.75" customHeight="1" x14ac:dyDescent="0.3">
      <c r="A21" s="583" t="s">
        <v>84</v>
      </c>
      <c r="B21" s="584"/>
      <c r="C21" s="590">
        <f>SUM(G21:G24)</f>
        <v>431625</v>
      </c>
      <c r="D21" s="48" t="s">
        <v>85</v>
      </c>
      <c r="E21" s="49">
        <v>700</v>
      </c>
      <c r="F21" s="50">
        <v>350</v>
      </c>
      <c r="G21" s="50">
        <f t="shared" si="0"/>
        <v>245000</v>
      </c>
      <c r="H21" s="51"/>
      <c r="I21" s="50">
        <f>+G21</f>
        <v>245000</v>
      </c>
      <c r="J21" s="51"/>
      <c r="K21" s="51"/>
      <c r="L21" s="588" t="s">
        <v>78</v>
      </c>
      <c r="M21" s="49" t="s">
        <v>79</v>
      </c>
      <c r="N21" s="49">
        <v>1</v>
      </c>
      <c r="O21" s="49">
        <v>3</v>
      </c>
      <c r="P21" s="49">
        <v>1</v>
      </c>
      <c r="Q21" s="49">
        <v>1</v>
      </c>
      <c r="R21" s="53"/>
      <c r="S21" s="30"/>
    </row>
    <row r="22" spans="1:19" ht="36" customHeight="1" x14ac:dyDescent="0.3">
      <c r="A22" s="585"/>
      <c r="B22" s="586"/>
      <c r="C22" s="591"/>
      <c r="D22" s="48" t="s">
        <v>86</v>
      </c>
      <c r="E22" s="49">
        <v>80</v>
      </c>
      <c r="F22" s="50">
        <v>2250</v>
      </c>
      <c r="G22" s="50">
        <f t="shared" si="0"/>
        <v>180000</v>
      </c>
      <c r="H22" s="51"/>
      <c r="I22" s="50">
        <f>+G22</f>
        <v>180000</v>
      </c>
      <c r="J22" s="51"/>
      <c r="K22" s="51"/>
      <c r="L22" s="597"/>
      <c r="M22" s="49"/>
      <c r="N22" s="49"/>
      <c r="O22" s="49"/>
      <c r="P22" s="49"/>
      <c r="Q22" s="49"/>
      <c r="R22" s="53"/>
      <c r="S22" s="30"/>
    </row>
    <row r="23" spans="1:19" ht="27.75" customHeight="1" x14ac:dyDescent="0.3">
      <c r="A23" s="585"/>
      <c r="B23" s="586"/>
      <c r="C23" s="591"/>
      <c r="D23" s="48" t="s">
        <v>87</v>
      </c>
      <c r="E23" s="49">
        <v>35</v>
      </c>
      <c r="F23" s="50">
        <v>175</v>
      </c>
      <c r="G23" s="50">
        <f t="shared" si="0"/>
        <v>6125</v>
      </c>
      <c r="H23" s="51"/>
      <c r="I23" s="50">
        <f>+G23</f>
        <v>6125</v>
      </c>
      <c r="J23" s="51"/>
      <c r="K23" s="51"/>
      <c r="L23" s="597"/>
      <c r="M23" s="49" t="s">
        <v>79</v>
      </c>
      <c r="N23" s="49">
        <v>1</v>
      </c>
      <c r="O23" s="49">
        <v>3</v>
      </c>
      <c r="P23" s="49">
        <v>3</v>
      </c>
      <c r="Q23" s="49">
        <v>2</v>
      </c>
      <c r="R23" s="53"/>
      <c r="S23" s="30"/>
    </row>
    <row r="24" spans="1:19" ht="27.75" customHeight="1" x14ac:dyDescent="0.3">
      <c r="A24" s="585"/>
      <c r="B24" s="586"/>
      <c r="C24" s="591"/>
      <c r="D24" s="48" t="s">
        <v>88</v>
      </c>
      <c r="E24" s="49">
        <v>1</v>
      </c>
      <c r="F24" s="50">
        <v>500</v>
      </c>
      <c r="G24" s="50">
        <f t="shared" si="0"/>
        <v>500</v>
      </c>
      <c r="H24" s="51"/>
      <c r="I24" s="50">
        <f>+G24</f>
        <v>500</v>
      </c>
      <c r="J24" s="51"/>
      <c r="K24" s="51"/>
      <c r="L24" s="589"/>
      <c r="M24" s="49" t="s">
        <v>79</v>
      </c>
      <c r="N24" s="49">
        <v>1</v>
      </c>
      <c r="O24" s="49">
        <v>3</v>
      </c>
      <c r="P24" s="49">
        <v>3</v>
      </c>
      <c r="Q24" s="49">
        <v>2</v>
      </c>
      <c r="R24" s="53"/>
      <c r="S24" s="30"/>
    </row>
    <row r="25" spans="1:19" ht="25.5" customHeight="1" thickBot="1" x14ac:dyDescent="0.35">
      <c r="A25" s="598" t="s">
        <v>89</v>
      </c>
      <c r="B25" s="599"/>
      <c r="C25" s="599"/>
      <c r="D25" s="599"/>
      <c r="E25" s="599"/>
      <c r="F25" s="599"/>
      <c r="G25" s="599"/>
      <c r="H25" s="599"/>
      <c r="I25" s="599"/>
      <c r="J25" s="599"/>
      <c r="K25" s="599"/>
      <c r="L25" s="599"/>
      <c r="M25" s="599"/>
      <c r="N25" s="599"/>
      <c r="O25" s="599"/>
      <c r="P25" s="599"/>
      <c r="Q25" s="599"/>
      <c r="R25" s="600"/>
      <c r="S25" s="30"/>
    </row>
    <row r="26" spans="1:19" s="3" customFormat="1" ht="16.2" thickTop="1" x14ac:dyDescent="0.3">
      <c r="A26" s="576" t="s">
        <v>16</v>
      </c>
      <c r="B26" s="578" t="s">
        <v>17</v>
      </c>
      <c r="C26" s="578"/>
      <c r="D26" s="580" t="s">
        <v>18</v>
      </c>
      <c r="E26" s="580" t="s">
        <v>19</v>
      </c>
      <c r="F26" s="580" t="s">
        <v>20</v>
      </c>
      <c r="G26" s="580" t="s">
        <v>21</v>
      </c>
      <c r="H26" s="580" t="s">
        <v>22</v>
      </c>
      <c r="I26" s="580"/>
      <c r="J26" s="580"/>
      <c r="K26" s="580"/>
      <c r="L26" s="578" t="s">
        <v>23</v>
      </c>
      <c r="M26" s="578" t="s">
        <v>24</v>
      </c>
      <c r="N26" s="578"/>
      <c r="O26" s="578"/>
      <c r="P26" s="578"/>
      <c r="Q26" s="578"/>
      <c r="R26" s="592"/>
    </row>
    <row r="27" spans="1:19" s="3" customFormat="1" ht="15.6" x14ac:dyDescent="0.3">
      <c r="A27" s="577"/>
      <c r="B27" s="579"/>
      <c r="C27" s="579"/>
      <c r="D27" s="581"/>
      <c r="E27" s="581"/>
      <c r="F27" s="581"/>
      <c r="G27" s="581"/>
      <c r="H27" s="44" t="s">
        <v>25</v>
      </c>
      <c r="I27" s="44" t="s">
        <v>26</v>
      </c>
      <c r="J27" s="44" t="s">
        <v>27</v>
      </c>
      <c r="K27" s="44" t="s">
        <v>28</v>
      </c>
      <c r="L27" s="579"/>
      <c r="M27" s="579"/>
      <c r="N27" s="579"/>
      <c r="O27" s="579"/>
      <c r="P27" s="579"/>
      <c r="Q27" s="579"/>
      <c r="R27" s="593"/>
    </row>
    <row r="28" spans="1:19" s="3" customFormat="1" ht="53.25" customHeight="1" thickBot="1" x14ac:dyDescent="0.35">
      <c r="A28" s="11" t="s">
        <v>90</v>
      </c>
      <c r="B28" s="601" t="s">
        <v>91</v>
      </c>
      <c r="C28" s="601"/>
      <c r="D28" s="12" t="s">
        <v>92</v>
      </c>
      <c r="E28" s="13" t="s">
        <v>93</v>
      </c>
      <c r="F28" s="13">
        <v>0</v>
      </c>
      <c r="G28" s="13">
        <v>1</v>
      </c>
      <c r="H28" s="14"/>
      <c r="I28" s="14"/>
      <c r="J28" s="14"/>
      <c r="K28" s="15"/>
      <c r="L28" s="16">
        <f>SUM(C32)</f>
        <v>1140000</v>
      </c>
      <c r="M28" s="595"/>
      <c r="N28" s="595"/>
      <c r="O28" s="595"/>
      <c r="P28" s="595"/>
      <c r="Q28" s="595"/>
      <c r="R28" s="596"/>
    </row>
    <row r="29" spans="1:19" s="3" customFormat="1" ht="21.75" customHeight="1" thickTop="1" x14ac:dyDescent="0.3">
      <c r="A29" s="602" t="s">
        <v>33</v>
      </c>
      <c r="B29" s="603"/>
      <c r="C29" s="603"/>
      <c r="D29" s="603"/>
      <c r="E29" s="603"/>
      <c r="F29" s="603"/>
      <c r="G29" s="603"/>
      <c r="H29" s="603"/>
      <c r="I29" s="603"/>
      <c r="J29" s="603"/>
      <c r="K29" s="603"/>
      <c r="L29" s="603"/>
      <c r="M29" s="603"/>
      <c r="N29" s="603"/>
      <c r="O29" s="603"/>
      <c r="P29" s="603"/>
      <c r="Q29" s="603"/>
      <c r="R29" s="604"/>
    </row>
    <row r="30" spans="1:19" s="3" customFormat="1" ht="15.6" x14ac:dyDescent="0.3">
      <c r="A30" s="577" t="s">
        <v>34</v>
      </c>
      <c r="B30" s="579"/>
      <c r="C30" s="581" t="s">
        <v>35</v>
      </c>
      <c r="D30" s="581" t="s">
        <v>36</v>
      </c>
      <c r="E30" s="581"/>
      <c r="F30" s="581"/>
      <c r="G30" s="581"/>
      <c r="H30" s="581" t="s">
        <v>37</v>
      </c>
      <c r="I30" s="581"/>
      <c r="J30" s="581"/>
      <c r="K30" s="581"/>
      <c r="L30" s="579" t="s">
        <v>38</v>
      </c>
      <c r="M30" s="581" t="s">
        <v>39</v>
      </c>
      <c r="N30" s="581"/>
      <c r="O30" s="581"/>
      <c r="P30" s="581"/>
      <c r="Q30" s="581"/>
      <c r="R30" s="582"/>
    </row>
    <row r="31" spans="1:19" s="3" customFormat="1" ht="46.8" x14ac:dyDescent="0.3">
      <c r="A31" s="577"/>
      <c r="B31" s="579"/>
      <c r="C31" s="581"/>
      <c r="D31" s="44" t="s">
        <v>40</v>
      </c>
      <c r="E31" s="44" t="s">
        <v>41</v>
      </c>
      <c r="F31" s="44" t="s">
        <v>42</v>
      </c>
      <c r="G31" s="44" t="s">
        <v>43</v>
      </c>
      <c r="H31" s="44" t="s">
        <v>25</v>
      </c>
      <c r="I31" s="44" t="s">
        <v>26</v>
      </c>
      <c r="J31" s="44" t="s">
        <v>27</v>
      </c>
      <c r="K31" s="44" t="s">
        <v>28</v>
      </c>
      <c r="L31" s="579"/>
      <c r="M31" s="46" t="s">
        <v>44</v>
      </c>
      <c r="N31" s="46" t="s">
        <v>45</v>
      </c>
      <c r="O31" s="46" t="s">
        <v>46</v>
      </c>
      <c r="P31" s="46" t="s">
        <v>47</v>
      </c>
      <c r="Q31" s="46" t="s">
        <v>48</v>
      </c>
      <c r="R31" s="47" t="s">
        <v>49</v>
      </c>
    </row>
    <row r="32" spans="1:19" s="3" customFormat="1" ht="15.75" customHeight="1" x14ac:dyDescent="0.3">
      <c r="A32" s="583" t="s">
        <v>94</v>
      </c>
      <c r="B32" s="584"/>
      <c r="C32" s="605">
        <f>SUM(G32:G34)</f>
        <v>1140000</v>
      </c>
      <c r="D32" s="48" t="s">
        <v>95</v>
      </c>
      <c r="E32" s="49">
        <v>1</v>
      </c>
      <c r="F32" s="50">
        <v>650000</v>
      </c>
      <c r="G32" s="50">
        <f>+F32*E32</f>
        <v>650000</v>
      </c>
      <c r="H32" s="51"/>
      <c r="I32" s="51">
        <f>+G32</f>
        <v>650000</v>
      </c>
      <c r="J32" s="51"/>
      <c r="K32" s="51"/>
      <c r="L32" s="588" t="s">
        <v>96</v>
      </c>
      <c r="M32" s="49"/>
      <c r="N32" s="49"/>
      <c r="O32" s="49"/>
      <c r="P32" s="49"/>
      <c r="Q32" s="49"/>
      <c r="R32" s="53"/>
    </row>
    <row r="33" spans="1:18" s="3" customFormat="1" ht="15.6" x14ac:dyDescent="0.3">
      <c r="A33" s="585"/>
      <c r="B33" s="586"/>
      <c r="C33" s="606"/>
      <c r="D33" s="48" t="s">
        <v>97</v>
      </c>
      <c r="E33" s="49">
        <v>1</v>
      </c>
      <c r="F33" s="50">
        <v>450000</v>
      </c>
      <c r="G33" s="50">
        <f>+F33*E33</f>
        <v>450000</v>
      </c>
      <c r="H33" s="51"/>
      <c r="I33" s="51">
        <f t="shared" ref="I33:I34" si="1">+G33</f>
        <v>450000</v>
      </c>
      <c r="J33" s="51"/>
      <c r="K33" s="51"/>
      <c r="L33" s="597"/>
      <c r="M33" s="49"/>
      <c r="N33" s="49"/>
      <c r="O33" s="49"/>
      <c r="P33" s="49"/>
      <c r="Q33" s="49"/>
      <c r="R33" s="53"/>
    </row>
    <row r="34" spans="1:18" s="3" customFormat="1" ht="15.6" x14ac:dyDescent="0.3">
      <c r="A34" s="585"/>
      <c r="B34" s="586"/>
      <c r="C34" s="606"/>
      <c r="D34" s="48" t="s">
        <v>98</v>
      </c>
      <c r="E34" s="49">
        <v>1</v>
      </c>
      <c r="F34" s="50">
        <v>40000</v>
      </c>
      <c r="G34" s="50">
        <f>+F34*E34</f>
        <v>40000</v>
      </c>
      <c r="H34" s="51"/>
      <c r="I34" s="51">
        <f t="shared" si="1"/>
        <v>40000</v>
      </c>
      <c r="J34" s="51"/>
      <c r="K34" s="51"/>
      <c r="L34" s="589"/>
      <c r="M34" s="49"/>
      <c r="N34" s="49"/>
      <c r="O34" s="49"/>
      <c r="P34" s="49"/>
      <c r="Q34" s="49"/>
      <c r="R34" s="53"/>
    </row>
    <row r="35" spans="1:18" s="3" customFormat="1" ht="16.2" thickBot="1" x14ac:dyDescent="0.35">
      <c r="A35" s="598" t="s">
        <v>89</v>
      </c>
      <c r="B35" s="599"/>
      <c r="C35" s="599"/>
      <c r="D35" s="599"/>
      <c r="E35" s="599"/>
      <c r="F35" s="599"/>
      <c r="G35" s="599"/>
      <c r="H35" s="599"/>
      <c r="I35" s="599"/>
      <c r="J35" s="599"/>
      <c r="K35" s="599"/>
      <c r="L35" s="599"/>
      <c r="M35" s="599"/>
      <c r="N35" s="599"/>
      <c r="O35" s="599"/>
      <c r="P35" s="599"/>
      <c r="Q35" s="599"/>
      <c r="R35" s="600"/>
    </row>
    <row r="36" spans="1:18" s="3" customFormat="1" ht="16.5" customHeight="1" thickTop="1" x14ac:dyDescent="0.3">
      <c r="A36" s="576" t="s">
        <v>16</v>
      </c>
      <c r="B36" s="578" t="s">
        <v>17</v>
      </c>
      <c r="C36" s="578"/>
      <c r="D36" s="580" t="s">
        <v>18</v>
      </c>
      <c r="E36" s="580" t="s">
        <v>19</v>
      </c>
      <c r="F36" s="580" t="s">
        <v>20</v>
      </c>
      <c r="G36" s="580" t="s">
        <v>21</v>
      </c>
      <c r="H36" s="580" t="s">
        <v>22</v>
      </c>
      <c r="I36" s="580"/>
      <c r="J36" s="580"/>
      <c r="K36" s="580"/>
      <c r="L36" s="578" t="s">
        <v>23</v>
      </c>
      <c r="M36" s="578" t="s">
        <v>24</v>
      </c>
      <c r="N36" s="578"/>
      <c r="O36" s="578"/>
      <c r="P36" s="578"/>
      <c r="Q36" s="578"/>
      <c r="R36" s="592"/>
    </row>
    <row r="37" spans="1:18" s="3" customFormat="1" ht="15.6" x14ac:dyDescent="0.3">
      <c r="A37" s="577"/>
      <c r="B37" s="579"/>
      <c r="C37" s="579"/>
      <c r="D37" s="581"/>
      <c r="E37" s="581"/>
      <c r="F37" s="581"/>
      <c r="G37" s="581"/>
      <c r="H37" s="44" t="s">
        <v>25</v>
      </c>
      <c r="I37" s="44" t="s">
        <v>26</v>
      </c>
      <c r="J37" s="44" t="s">
        <v>27</v>
      </c>
      <c r="K37" s="44" t="s">
        <v>28</v>
      </c>
      <c r="L37" s="579"/>
      <c r="M37" s="579"/>
      <c r="N37" s="579"/>
      <c r="O37" s="579"/>
      <c r="P37" s="579"/>
      <c r="Q37" s="579"/>
      <c r="R37" s="593"/>
    </row>
    <row r="38" spans="1:18" s="3" customFormat="1" ht="145.5" customHeight="1" thickBot="1" x14ac:dyDescent="0.35">
      <c r="A38" s="56" t="s">
        <v>99</v>
      </c>
      <c r="B38" s="607" t="s">
        <v>100</v>
      </c>
      <c r="C38" s="607"/>
      <c r="D38" s="12" t="s">
        <v>101</v>
      </c>
      <c r="E38" s="12" t="s">
        <v>93</v>
      </c>
      <c r="F38" s="13">
        <v>0</v>
      </c>
      <c r="G38" s="13">
        <v>1</v>
      </c>
      <c r="H38" s="14"/>
      <c r="I38" s="14"/>
      <c r="J38" s="14">
        <v>1</v>
      </c>
      <c r="K38" s="15"/>
      <c r="L38" s="16">
        <f>SUM(C43:C65)</f>
        <v>901000</v>
      </c>
      <c r="M38" s="595"/>
      <c r="N38" s="595"/>
      <c r="O38" s="595"/>
      <c r="P38" s="595"/>
      <c r="Q38" s="595"/>
      <c r="R38" s="596"/>
    </row>
    <row r="39" spans="1:18" s="3" customFormat="1" ht="16.2" thickTop="1" x14ac:dyDescent="0.3">
      <c r="A39" s="17"/>
      <c r="B39" s="18"/>
      <c r="C39" s="18"/>
      <c r="D39" s="18"/>
      <c r="E39" s="18"/>
      <c r="F39" s="18"/>
      <c r="G39" s="18"/>
      <c r="H39" s="18"/>
      <c r="I39" s="18"/>
      <c r="J39" s="18"/>
      <c r="K39" s="18"/>
      <c r="L39" s="18"/>
      <c r="M39" s="18"/>
      <c r="N39" s="18"/>
      <c r="O39" s="18"/>
      <c r="P39" s="18"/>
      <c r="Q39" s="18"/>
      <c r="R39" s="19"/>
    </row>
    <row r="40" spans="1:18" s="3" customFormat="1" ht="16.2" x14ac:dyDescent="0.35">
      <c r="A40" s="45" t="s">
        <v>33</v>
      </c>
      <c r="B40" s="20"/>
      <c r="C40" s="20"/>
      <c r="D40" s="20"/>
      <c r="E40" s="20"/>
      <c r="F40" s="20"/>
      <c r="G40" s="20"/>
      <c r="H40" s="20"/>
      <c r="I40" s="20"/>
      <c r="J40" s="20"/>
      <c r="K40" s="20"/>
      <c r="L40" s="20"/>
      <c r="M40" s="20"/>
      <c r="N40" s="20"/>
      <c r="O40" s="20"/>
      <c r="P40" s="20"/>
      <c r="Q40" s="20"/>
      <c r="R40" s="21"/>
    </row>
    <row r="41" spans="1:18" s="3" customFormat="1" ht="15.75" customHeight="1" x14ac:dyDescent="0.3">
      <c r="A41" s="577" t="s">
        <v>34</v>
      </c>
      <c r="B41" s="579"/>
      <c r="C41" s="581" t="s">
        <v>35</v>
      </c>
      <c r="D41" s="581" t="s">
        <v>36</v>
      </c>
      <c r="E41" s="581"/>
      <c r="F41" s="581"/>
      <c r="G41" s="581"/>
      <c r="H41" s="581" t="s">
        <v>37</v>
      </c>
      <c r="I41" s="581"/>
      <c r="J41" s="581"/>
      <c r="K41" s="581"/>
      <c r="L41" s="579" t="s">
        <v>38</v>
      </c>
      <c r="M41" s="581" t="s">
        <v>39</v>
      </c>
      <c r="N41" s="581"/>
      <c r="O41" s="581"/>
      <c r="P41" s="581"/>
      <c r="Q41" s="581"/>
      <c r="R41" s="582"/>
    </row>
    <row r="42" spans="1:18" s="3" customFormat="1" ht="46.8" x14ac:dyDescent="0.3">
      <c r="A42" s="577"/>
      <c r="B42" s="579"/>
      <c r="C42" s="581"/>
      <c r="D42" s="44" t="s">
        <v>40</v>
      </c>
      <c r="E42" s="44" t="s">
        <v>41</v>
      </c>
      <c r="F42" s="44" t="s">
        <v>42</v>
      </c>
      <c r="G42" s="44" t="s">
        <v>43</v>
      </c>
      <c r="H42" s="44" t="s">
        <v>25</v>
      </c>
      <c r="I42" s="44" t="s">
        <v>26</v>
      </c>
      <c r="J42" s="44" t="s">
        <v>27</v>
      </c>
      <c r="K42" s="44" t="s">
        <v>28</v>
      </c>
      <c r="L42" s="579"/>
      <c r="M42" s="46" t="s">
        <v>44</v>
      </c>
      <c r="N42" s="46" t="s">
        <v>45</v>
      </c>
      <c r="O42" s="46" t="s">
        <v>46</v>
      </c>
      <c r="P42" s="46" t="s">
        <v>47</v>
      </c>
      <c r="Q42" s="46" t="s">
        <v>48</v>
      </c>
      <c r="R42" s="47" t="s">
        <v>49</v>
      </c>
    </row>
    <row r="43" spans="1:18" ht="15.75" customHeight="1" x14ac:dyDescent="0.3">
      <c r="A43" s="616" t="s">
        <v>102</v>
      </c>
      <c r="B43" s="617"/>
      <c r="C43" s="587">
        <f>SUM(G43:G46)</f>
        <v>500000</v>
      </c>
      <c r="D43" s="48" t="s">
        <v>103</v>
      </c>
      <c r="E43" s="49">
        <v>1</v>
      </c>
      <c r="F43" s="50">
        <v>350000</v>
      </c>
      <c r="G43" s="50">
        <f>+E43*F43</f>
        <v>350000</v>
      </c>
      <c r="H43" s="51"/>
      <c r="I43" s="51"/>
      <c r="J43" s="50">
        <f>+G43</f>
        <v>350000</v>
      </c>
      <c r="K43" s="51"/>
      <c r="L43" s="588" t="s">
        <v>104</v>
      </c>
      <c r="M43" s="49" t="s">
        <v>79</v>
      </c>
      <c r="N43" s="49">
        <v>1</v>
      </c>
      <c r="O43" s="49">
        <v>2</v>
      </c>
      <c r="P43" s="49">
        <v>8</v>
      </c>
      <c r="Q43" s="49">
        <v>7</v>
      </c>
      <c r="R43" s="53"/>
    </row>
    <row r="44" spans="1:18" ht="15.6" x14ac:dyDescent="0.3">
      <c r="A44" s="616"/>
      <c r="B44" s="617"/>
      <c r="C44" s="587"/>
      <c r="D44" s="48" t="s">
        <v>105</v>
      </c>
      <c r="E44" s="49">
        <v>1</v>
      </c>
      <c r="F44" s="50">
        <v>25000</v>
      </c>
      <c r="G44" s="50">
        <f>+E44*F44</f>
        <v>25000</v>
      </c>
      <c r="H44" s="51"/>
      <c r="I44" s="51"/>
      <c r="J44" s="50">
        <f t="shared" ref="J44:J46" si="2">+G44</f>
        <v>25000</v>
      </c>
      <c r="K44" s="51"/>
      <c r="L44" s="597"/>
      <c r="M44" s="49" t="s">
        <v>79</v>
      </c>
      <c r="N44" s="49">
        <v>1</v>
      </c>
      <c r="O44" s="49">
        <v>2</v>
      </c>
      <c r="P44" s="49">
        <v>2</v>
      </c>
      <c r="Q44" s="49">
        <v>2</v>
      </c>
      <c r="R44" s="53"/>
    </row>
    <row r="45" spans="1:18" ht="15.6" x14ac:dyDescent="0.3">
      <c r="A45" s="616"/>
      <c r="B45" s="617"/>
      <c r="C45" s="587"/>
      <c r="D45" s="48" t="s">
        <v>106</v>
      </c>
      <c r="E45" s="49">
        <v>1</v>
      </c>
      <c r="F45" s="50">
        <v>75000</v>
      </c>
      <c r="G45" s="50">
        <f t="shared" ref="G45:G46" si="3">+E45*F45</f>
        <v>75000</v>
      </c>
      <c r="H45" s="51"/>
      <c r="I45" s="51"/>
      <c r="J45" s="50">
        <f t="shared" si="2"/>
        <v>75000</v>
      </c>
      <c r="K45" s="51"/>
      <c r="L45" s="597"/>
      <c r="M45" s="49" t="s">
        <v>79</v>
      </c>
      <c r="N45" s="49">
        <v>1</v>
      </c>
      <c r="O45" s="49">
        <v>2</v>
      </c>
      <c r="P45" s="49">
        <v>2</v>
      </c>
      <c r="Q45" s="49">
        <v>2</v>
      </c>
      <c r="R45" s="53"/>
    </row>
    <row r="46" spans="1:18" ht="15.6" x14ac:dyDescent="0.3">
      <c r="A46" s="616"/>
      <c r="B46" s="617"/>
      <c r="C46" s="587"/>
      <c r="D46" s="48" t="s">
        <v>98</v>
      </c>
      <c r="E46" s="49">
        <v>1</v>
      </c>
      <c r="F46" s="50">
        <v>50000</v>
      </c>
      <c r="G46" s="50">
        <f t="shared" si="3"/>
        <v>50000</v>
      </c>
      <c r="H46" s="51"/>
      <c r="I46" s="51"/>
      <c r="J46" s="50">
        <f t="shared" si="2"/>
        <v>50000</v>
      </c>
      <c r="K46" s="51"/>
      <c r="L46" s="597"/>
      <c r="M46" s="49" t="s">
        <v>79</v>
      </c>
      <c r="N46" s="49">
        <v>1</v>
      </c>
      <c r="O46" s="49">
        <v>2</v>
      </c>
      <c r="P46" s="49">
        <v>2</v>
      </c>
      <c r="Q46" s="49">
        <v>2</v>
      </c>
      <c r="R46" s="53"/>
    </row>
    <row r="47" spans="1:18" ht="21" customHeight="1" x14ac:dyDescent="0.3">
      <c r="A47" s="616" t="s">
        <v>107</v>
      </c>
      <c r="B47" s="618"/>
      <c r="C47" s="620">
        <f>SUM(G47:G50)</f>
        <v>72500</v>
      </c>
      <c r="D47" s="48" t="s">
        <v>83</v>
      </c>
      <c r="E47" s="49">
        <v>160</v>
      </c>
      <c r="F47" s="50">
        <v>350</v>
      </c>
      <c r="G47" s="50">
        <f>+E47*F47</f>
        <v>56000</v>
      </c>
      <c r="H47" s="51"/>
      <c r="I47" s="50">
        <v>28000</v>
      </c>
      <c r="J47" s="50">
        <v>28000</v>
      </c>
      <c r="K47" s="51"/>
      <c r="L47" s="597"/>
      <c r="M47" s="49" t="s">
        <v>79</v>
      </c>
      <c r="N47" s="49">
        <v>1</v>
      </c>
      <c r="O47" s="49">
        <v>3</v>
      </c>
      <c r="P47" s="49">
        <v>1</v>
      </c>
      <c r="Q47" s="49">
        <v>1</v>
      </c>
      <c r="R47" s="53"/>
    </row>
    <row r="48" spans="1:18" ht="15.6" x14ac:dyDescent="0.3">
      <c r="A48" s="616"/>
      <c r="B48" s="618"/>
      <c r="C48" s="620"/>
      <c r="D48" s="48" t="s">
        <v>108</v>
      </c>
      <c r="E48" s="49">
        <v>80</v>
      </c>
      <c r="F48" s="50">
        <v>75</v>
      </c>
      <c r="G48" s="50">
        <f t="shared" ref="G48:G50" si="4">+E48*F48</f>
        <v>6000</v>
      </c>
      <c r="H48" s="51"/>
      <c r="I48" s="50">
        <v>3000</v>
      </c>
      <c r="J48" s="50">
        <v>3000</v>
      </c>
      <c r="K48" s="51"/>
      <c r="L48" s="597"/>
      <c r="M48" s="49" t="s">
        <v>79</v>
      </c>
      <c r="N48" s="49">
        <v>1</v>
      </c>
      <c r="O48" s="49">
        <v>3</v>
      </c>
      <c r="P48" s="49">
        <v>3</v>
      </c>
      <c r="Q48" s="49">
        <v>2</v>
      </c>
      <c r="R48" s="53"/>
    </row>
    <row r="49" spans="1:18" ht="15.6" x14ac:dyDescent="0.3">
      <c r="A49" s="616"/>
      <c r="B49" s="618"/>
      <c r="C49" s="620"/>
      <c r="D49" s="48" t="s">
        <v>87</v>
      </c>
      <c r="E49" s="49">
        <v>80</v>
      </c>
      <c r="F49" s="57">
        <v>125</v>
      </c>
      <c r="G49" s="50">
        <f t="shared" si="4"/>
        <v>10000</v>
      </c>
      <c r="H49" s="51"/>
      <c r="I49" s="50">
        <v>5000</v>
      </c>
      <c r="J49" s="50">
        <v>5000</v>
      </c>
      <c r="K49" s="51"/>
      <c r="L49" s="597"/>
      <c r="M49" s="49" t="s">
        <v>79</v>
      </c>
      <c r="N49" s="49">
        <v>1</v>
      </c>
      <c r="O49" s="49">
        <v>3</v>
      </c>
      <c r="P49" s="49">
        <v>3</v>
      </c>
      <c r="Q49" s="49">
        <v>2</v>
      </c>
      <c r="R49" s="53"/>
    </row>
    <row r="50" spans="1:18" ht="15.6" x14ac:dyDescent="0.3">
      <c r="A50" s="619"/>
      <c r="B50" s="618"/>
      <c r="C50" s="620"/>
      <c r="D50" s="48" t="s">
        <v>88</v>
      </c>
      <c r="E50" s="49">
        <v>1</v>
      </c>
      <c r="F50" s="50">
        <v>500</v>
      </c>
      <c r="G50" s="50">
        <f t="shared" si="4"/>
        <v>500</v>
      </c>
      <c r="H50" s="51"/>
      <c r="I50" s="50">
        <v>250</v>
      </c>
      <c r="J50" s="50">
        <v>250</v>
      </c>
      <c r="K50" s="51"/>
      <c r="L50" s="597"/>
      <c r="M50" s="49" t="s">
        <v>79</v>
      </c>
      <c r="N50" s="49">
        <v>1</v>
      </c>
      <c r="O50" s="49">
        <v>3</v>
      </c>
      <c r="P50" s="49">
        <v>3</v>
      </c>
      <c r="Q50" s="49">
        <v>2</v>
      </c>
      <c r="R50" s="53"/>
    </row>
    <row r="51" spans="1:18" ht="25.5" customHeight="1" x14ac:dyDescent="0.3">
      <c r="A51" s="621" t="s">
        <v>109</v>
      </c>
      <c r="B51" s="622"/>
      <c r="C51" s="58">
        <f>SUM(G51)</f>
        <v>30000</v>
      </c>
      <c r="D51" s="59" t="s">
        <v>110</v>
      </c>
      <c r="E51" s="60">
        <v>60</v>
      </c>
      <c r="F51" s="61">
        <v>500</v>
      </c>
      <c r="G51" s="61">
        <f>+E51*F51</f>
        <v>30000</v>
      </c>
      <c r="H51" s="62"/>
      <c r="I51" s="62">
        <v>7500</v>
      </c>
      <c r="J51" s="51"/>
      <c r="K51" s="51"/>
      <c r="L51" s="597"/>
      <c r="M51" s="49" t="s">
        <v>79</v>
      </c>
      <c r="N51" s="49">
        <v>1</v>
      </c>
      <c r="O51" s="49">
        <v>2</v>
      </c>
      <c r="P51" s="49">
        <v>4</v>
      </c>
      <c r="Q51" s="49">
        <v>1</v>
      </c>
      <c r="R51" s="53"/>
    </row>
    <row r="52" spans="1:18" ht="15.75" customHeight="1" x14ac:dyDescent="0.3">
      <c r="A52" s="623" t="s">
        <v>111</v>
      </c>
      <c r="B52" s="624"/>
      <c r="C52" s="608">
        <f>G52+G53</f>
        <v>15000</v>
      </c>
      <c r="D52" s="59" t="s">
        <v>112</v>
      </c>
      <c r="E52" s="60">
        <v>1</v>
      </c>
      <c r="F52" s="61">
        <v>5000</v>
      </c>
      <c r="G52" s="61">
        <f>E52*F52</f>
        <v>5000</v>
      </c>
      <c r="H52" s="62"/>
      <c r="I52" s="61">
        <f>G52</f>
        <v>5000</v>
      </c>
      <c r="J52" s="51"/>
      <c r="K52" s="51"/>
      <c r="L52" s="597"/>
      <c r="M52" s="49" t="s">
        <v>79</v>
      </c>
      <c r="N52" s="49">
        <v>1</v>
      </c>
      <c r="O52" s="49">
        <v>2</v>
      </c>
      <c r="P52" s="49">
        <v>2</v>
      </c>
      <c r="Q52" s="49">
        <v>2</v>
      </c>
      <c r="R52" s="53"/>
    </row>
    <row r="53" spans="1:18" ht="15.75" customHeight="1" x14ac:dyDescent="0.3">
      <c r="A53" s="625"/>
      <c r="B53" s="626"/>
      <c r="C53" s="627"/>
      <c r="D53" s="59" t="s">
        <v>106</v>
      </c>
      <c r="E53" s="60">
        <v>1000</v>
      </c>
      <c r="F53" s="61">
        <v>10</v>
      </c>
      <c r="G53" s="61">
        <f>E53*F53</f>
        <v>10000</v>
      </c>
      <c r="H53" s="62"/>
      <c r="I53" s="61">
        <f>G53</f>
        <v>10000</v>
      </c>
      <c r="J53" s="51"/>
      <c r="K53" s="51"/>
      <c r="L53" s="597"/>
      <c r="M53" s="49" t="s">
        <v>79</v>
      </c>
      <c r="N53" s="49">
        <v>1</v>
      </c>
      <c r="O53" s="49">
        <v>2</v>
      </c>
      <c r="P53" s="49">
        <v>2</v>
      </c>
      <c r="Q53" s="49">
        <v>2</v>
      </c>
      <c r="R53" s="53"/>
    </row>
    <row r="54" spans="1:18" ht="15.75" customHeight="1" x14ac:dyDescent="0.3">
      <c r="A54" s="611" t="s">
        <v>113</v>
      </c>
      <c r="B54" s="612"/>
      <c r="C54" s="608">
        <f>SUM(G54:G57)</f>
        <v>124500</v>
      </c>
      <c r="D54" s="59" t="s">
        <v>83</v>
      </c>
      <c r="E54" s="60">
        <v>100</v>
      </c>
      <c r="F54" s="61">
        <v>450</v>
      </c>
      <c r="G54" s="61">
        <f>F54*E54</f>
        <v>45000</v>
      </c>
      <c r="H54" s="62"/>
      <c r="I54" s="61"/>
      <c r="J54" s="63">
        <f t="shared" ref="J54:J61" si="5">F54/2</f>
        <v>225</v>
      </c>
      <c r="K54" s="61">
        <f t="shared" ref="K54:K61" si="6">F54/2</f>
        <v>225</v>
      </c>
      <c r="L54" s="597"/>
      <c r="M54" s="49" t="s">
        <v>79</v>
      </c>
      <c r="N54" s="49">
        <v>1</v>
      </c>
      <c r="O54" s="49">
        <v>3</v>
      </c>
      <c r="P54" s="49">
        <v>1</v>
      </c>
      <c r="Q54" s="49">
        <v>1</v>
      </c>
      <c r="R54" s="53"/>
    </row>
    <row r="55" spans="1:18" ht="15.75" customHeight="1" x14ac:dyDescent="0.3">
      <c r="A55" s="611"/>
      <c r="B55" s="612"/>
      <c r="C55" s="609"/>
      <c r="D55" s="59" t="s">
        <v>114</v>
      </c>
      <c r="E55" s="60">
        <v>100</v>
      </c>
      <c r="F55" s="61">
        <v>650</v>
      </c>
      <c r="G55" s="61">
        <f t="shared" ref="G55:G57" si="7">F55*E55</f>
        <v>65000</v>
      </c>
      <c r="H55" s="62"/>
      <c r="I55" s="61"/>
      <c r="J55" s="63">
        <f t="shared" si="5"/>
        <v>325</v>
      </c>
      <c r="K55" s="61">
        <f t="shared" si="6"/>
        <v>325</v>
      </c>
      <c r="L55" s="597"/>
      <c r="M55" s="49" t="s">
        <v>79</v>
      </c>
      <c r="N55" s="49">
        <v>1</v>
      </c>
      <c r="O55" s="49">
        <v>3</v>
      </c>
      <c r="P55" s="49">
        <v>1</v>
      </c>
      <c r="Q55" s="49">
        <v>1</v>
      </c>
      <c r="R55" s="53"/>
    </row>
    <row r="56" spans="1:18" ht="15.75" customHeight="1" x14ac:dyDescent="0.3">
      <c r="A56" s="613"/>
      <c r="B56" s="612"/>
      <c r="C56" s="609"/>
      <c r="D56" s="59" t="s">
        <v>115</v>
      </c>
      <c r="E56" s="60">
        <v>100</v>
      </c>
      <c r="F56" s="61">
        <v>125</v>
      </c>
      <c r="G56" s="61">
        <f t="shared" si="7"/>
        <v>12500</v>
      </c>
      <c r="H56" s="62"/>
      <c r="I56" s="61"/>
      <c r="J56" s="63">
        <f t="shared" si="5"/>
        <v>62.5</v>
      </c>
      <c r="K56" s="61">
        <f t="shared" si="6"/>
        <v>62.5</v>
      </c>
      <c r="L56" s="597"/>
      <c r="M56" s="49" t="s">
        <v>79</v>
      </c>
      <c r="N56" s="49">
        <v>1</v>
      </c>
      <c r="O56" s="49">
        <v>3</v>
      </c>
      <c r="P56" s="49">
        <v>3</v>
      </c>
      <c r="Q56" s="49">
        <v>2</v>
      </c>
      <c r="R56" s="53"/>
    </row>
    <row r="57" spans="1:18" ht="15.75" customHeight="1" x14ac:dyDescent="0.3">
      <c r="A57" s="613"/>
      <c r="B57" s="612"/>
      <c r="C57" s="610"/>
      <c r="D57" s="59" t="s">
        <v>88</v>
      </c>
      <c r="E57" s="60">
        <v>4</v>
      </c>
      <c r="F57" s="61">
        <v>500</v>
      </c>
      <c r="G57" s="61">
        <f t="shared" si="7"/>
        <v>2000</v>
      </c>
      <c r="H57" s="62"/>
      <c r="I57" s="61"/>
      <c r="J57" s="63">
        <f t="shared" si="5"/>
        <v>250</v>
      </c>
      <c r="K57" s="61">
        <f t="shared" si="6"/>
        <v>250</v>
      </c>
      <c r="L57" s="597"/>
      <c r="M57" s="49" t="s">
        <v>79</v>
      </c>
      <c r="N57" s="49">
        <v>1</v>
      </c>
      <c r="O57" s="49">
        <v>3</v>
      </c>
      <c r="P57" s="49">
        <v>3</v>
      </c>
      <c r="Q57" s="49">
        <v>2</v>
      </c>
      <c r="R57" s="53"/>
    </row>
    <row r="58" spans="1:18" ht="25.5" customHeight="1" x14ac:dyDescent="0.3">
      <c r="A58" s="611" t="s">
        <v>116</v>
      </c>
      <c r="B58" s="612"/>
      <c r="C58" s="608">
        <f>SUM(G58:G61)</f>
        <v>124500</v>
      </c>
      <c r="D58" s="59" t="s">
        <v>83</v>
      </c>
      <c r="E58" s="60">
        <v>100</v>
      </c>
      <c r="F58" s="61">
        <v>450</v>
      </c>
      <c r="G58" s="61">
        <f>F58*E58</f>
        <v>45000</v>
      </c>
      <c r="H58" s="62"/>
      <c r="I58" s="62"/>
      <c r="J58" s="63">
        <f t="shared" si="5"/>
        <v>225</v>
      </c>
      <c r="K58" s="61">
        <f t="shared" si="6"/>
        <v>225</v>
      </c>
      <c r="L58" s="597"/>
      <c r="M58" s="49" t="s">
        <v>79</v>
      </c>
      <c r="N58" s="49">
        <v>1</v>
      </c>
      <c r="O58" s="49">
        <v>3</v>
      </c>
      <c r="P58" s="49">
        <v>1</v>
      </c>
      <c r="Q58" s="49">
        <v>1</v>
      </c>
      <c r="R58" s="53"/>
    </row>
    <row r="59" spans="1:18" ht="25.5" customHeight="1" x14ac:dyDescent="0.3">
      <c r="A59" s="611"/>
      <c r="B59" s="612"/>
      <c r="C59" s="609"/>
      <c r="D59" s="59" t="s">
        <v>114</v>
      </c>
      <c r="E59" s="60">
        <v>100</v>
      </c>
      <c r="F59" s="61">
        <v>650</v>
      </c>
      <c r="G59" s="61">
        <f t="shared" ref="G59:G61" si="8">F59*E59</f>
        <v>65000</v>
      </c>
      <c r="H59" s="62"/>
      <c r="I59" s="62"/>
      <c r="J59" s="63">
        <f t="shared" si="5"/>
        <v>325</v>
      </c>
      <c r="K59" s="61">
        <f t="shared" si="6"/>
        <v>325</v>
      </c>
      <c r="L59" s="597"/>
      <c r="M59" s="49" t="s">
        <v>79</v>
      </c>
      <c r="N59" s="49">
        <v>1</v>
      </c>
      <c r="O59" s="49">
        <v>3</v>
      </c>
      <c r="P59" s="49">
        <v>1</v>
      </c>
      <c r="Q59" s="49">
        <v>1</v>
      </c>
      <c r="R59" s="53"/>
    </row>
    <row r="60" spans="1:18" ht="24" customHeight="1" x14ac:dyDescent="0.3">
      <c r="A60" s="613"/>
      <c r="B60" s="612"/>
      <c r="C60" s="609"/>
      <c r="D60" s="59" t="s">
        <v>115</v>
      </c>
      <c r="E60" s="60">
        <v>100</v>
      </c>
      <c r="F60" s="61">
        <v>125</v>
      </c>
      <c r="G60" s="61">
        <f t="shared" si="8"/>
        <v>12500</v>
      </c>
      <c r="H60" s="62"/>
      <c r="I60" s="62"/>
      <c r="J60" s="63">
        <f t="shared" si="5"/>
        <v>62.5</v>
      </c>
      <c r="K60" s="61">
        <f t="shared" si="6"/>
        <v>62.5</v>
      </c>
      <c r="L60" s="597"/>
      <c r="M60" s="49" t="s">
        <v>79</v>
      </c>
      <c r="N60" s="49">
        <v>1</v>
      </c>
      <c r="O60" s="49">
        <v>3</v>
      </c>
      <c r="P60" s="49">
        <v>3</v>
      </c>
      <c r="Q60" s="49">
        <v>2</v>
      </c>
      <c r="R60" s="53"/>
    </row>
    <row r="61" spans="1:18" ht="21.75" customHeight="1" x14ac:dyDescent="0.3">
      <c r="A61" s="613"/>
      <c r="B61" s="612"/>
      <c r="C61" s="610"/>
      <c r="D61" s="59" t="s">
        <v>88</v>
      </c>
      <c r="E61" s="60">
        <v>4</v>
      </c>
      <c r="F61" s="61">
        <v>500</v>
      </c>
      <c r="G61" s="61">
        <f t="shared" si="8"/>
        <v>2000</v>
      </c>
      <c r="H61" s="62"/>
      <c r="I61" s="62"/>
      <c r="J61" s="63">
        <f t="shared" si="5"/>
        <v>250</v>
      </c>
      <c r="K61" s="61">
        <f t="shared" si="6"/>
        <v>250</v>
      </c>
      <c r="L61" s="597"/>
      <c r="M61" s="49" t="s">
        <v>79</v>
      </c>
      <c r="N61" s="49">
        <v>1</v>
      </c>
      <c r="O61" s="49">
        <v>3</v>
      </c>
      <c r="P61" s="49">
        <v>3</v>
      </c>
      <c r="Q61" s="49">
        <v>2</v>
      </c>
      <c r="R61" s="53"/>
    </row>
    <row r="62" spans="1:18" ht="15.6" x14ac:dyDescent="0.3">
      <c r="A62" s="614" t="s">
        <v>117</v>
      </c>
      <c r="B62" s="615"/>
      <c r="C62" s="587">
        <f>SUM(G62:G65)</f>
        <v>34500</v>
      </c>
      <c r="D62" s="48" t="s">
        <v>83</v>
      </c>
      <c r="E62" s="49">
        <v>60</v>
      </c>
      <c r="F62" s="50">
        <v>350</v>
      </c>
      <c r="G62" s="51">
        <f>+F62*E62</f>
        <v>21000</v>
      </c>
      <c r="H62" s="51"/>
      <c r="I62" s="50">
        <v>7000</v>
      </c>
      <c r="J62" s="50">
        <v>7000</v>
      </c>
      <c r="K62" s="50">
        <v>7000</v>
      </c>
      <c r="L62" s="597"/>
      <c r="M62" s="49" t="s">
        <v>79</v>
      </c>
      <c r="N62" s="49">
        <v>1</v>
      </c>
      <c r="O62" s="49">
        <v>3</v>
      </c>
      <c r="P62" s="49">
        <v>1</v>
      </c>
      <c r="Q62" s="49">
        <v>1</v>
      </c>
      <c r="R62" s="53"/>
    </row>
    <row r="63" spans="1:18" ht="27.75" customHeight="1" x14ac:dyDescent="0.3">
      <c r="A63" s="614"/>
      <c r="B63" s="615"/>
      <c r="C63" s="587"/>
      <c r="D63" s="48" t="s">
        <v>118</v>
      </c>
      <c r="E63" s="49">
        <v>60</v>
      </c>
      <c r="F63" s="50">
        <v>75</v>
      </c>
      <c r="G63" s="51">
        <f t="shared" ref="G63:G65" si="9">+F63*E63</f>
        <v>4500</v>
      </c>
      <c r="H63" s="51"/>
      <c r="I63" s="50">
        <v>1500</v>
      </c>
      <c r="J63" s="50">
        <v>1500</v>
      </c>
      <c r="K63" s="50">
        <v>1500</v>
      </c>
      <c r="L63" s="597"/>
      <c r="M63" s="49" t="s">
        <v>79</v>
      </c>
      <c r="N63" s="49">
        <v>1</v>
      </c>
      <c r="O63" s="49">
        <v>3</v>
      </c>
      <c r="P63" s="49">
        <v>3</v>
      </c>
      <c r="Q63" s="49">
        <v>2</v>
      </c>
      <c r="R63" s="53"/>
    </row>
    <row r="64" spans="1:18" ht="27.75" customHeight="1" x14ac:dyDescent="0.3">
      <c r="A64" s="614"/>
      <c r="B64" s="615"/>
      <c r="C64" s="587"/>
      <c r="D64" s="48" t="s">
        <v>87</v>
      </c>
      <c r="E64" s="49">
        <v>60</v>
      </c>
      <c r="F64" s="50">
        <v>125</v>
      </c>
      <c r="G64" s="51">
        <f t="shared" si="9"/>
        <v>7500</v>
      </c>
      <c r="H64" s="51"/>
      <c r="I64" s="50">
        <v>2500</v>
      </c>
      <c r="J64" s="50">
        <v>2500</v>
      </c>
      <c r="K64" s="50">
        <v>2500</v>
      </c>
      <c r="L64" s="597"/>
      <c r="M64" s="49" t="s">
        <v>79</v>
      </c>
      <c r="N64" s="49">
        <v>1</v>
      </c>
      <c r="O64" s="49">
        <v>3</v>
      </c>
      <c r="P64" s="49">
        <v>3</v>
      </c>
      <c r="Q64" s="49">
        <v>2</v>
      </c>
      <c r="R64" s="53"/>
    </row>
    <row r="65" spans="1:18" ht="35.25" customHeight="1" x14ac:dyDescent="0.3">
      <c r="A65" s="614"/>
      <c r="B65" s="615"/>
      <c r="C65" s="587"/>
      <c r="D65" s="48" t="s">
        <v>88</v>
      </c>
      <c r="E65" s="64">
        <v>3</v>
      </c>
      <c r="F65" s="65">
        <v>500</v>
      </c>
      <c r="G65" s="51">
        <f t="shared" si="9"/>
        <v>1500</v>
      </c>
      <c r="H65" s="66"/>
      <c r="I65" s="50">
        <v>500</v>
      </c>
      <c r="J65" s="50">
        <v>500</v>
      </c>
      <c r="K65" s="50">
        <v>500</v>
      </c>
      <c r="L65" s="589"/>
      <c r="M65" s="49" t="s">
        <v>79</v>
      </c>
      <c r="N65" s="49">
        <v>1</v>
      </c>
      <c r="O65" s="49">
        <v>3</v>
      </c>
      <c r="P65" s="49">
        <v>3</v>
      </c>
      <c r="Q65" s="49">
        <v>2</v>
      </c>
      <c r="R65" s="53"/>
    </row>
    <row r="66" spans="1:18" ht="16.2" thickBot="1" x14ac:dyDescent="0.35">
      <c r="A66" s="2"/>
      <c r="B66" s="2"/>
      <c r="C66" s="2"/>
      <c r="D66" s="2"/>
      <c r="E66" s="2"/>
      <c r="F66" s="2"/>
      <c r="G66" s="2"/>
      <c r="H66" s="2"/>
      <c r="I66" s="2"/>
      <c r="J66" s="2"/>
      <c r="K66" s="2"/>
      <c r="L66" s="2"/>
      <c r="M66" s="2"/>
      <c r="N66" s="2"/>
      <c r="O66" s="2"/>
      <c r="P66" s="2"/>
      <c r="Q66" s="2"/>
      <c r="R66" s="2"/>
    </row>
    <row r="67" spans="1:18" ht="16.5" customHeight="1" thickTop="1" x14ac:dyDescent="0.3">
      <c r="A67" s="576" t="s">
        <v>16</v>
      </c>
      <c r="B67" s="578" t="s">
        <v>17</v>
      </c>
      <c r="C67" s="578"/>
      <c r="D67" s="580" t="s">
        <v>18</v>
      </c>
      <c r="E67" s="580" t="s">
        <v>19</v>
      </c>
      <c r="F67" s="580" t="s">
        <v>20</v>
      </c>
      <c r="G67" s="580" t="s">
        <v>21</v>
      </c>
      <c r="H67" s="580" t="s">
        <v>22</v>
      </c>
      <c r="I67" s="580"/>
      <c r="J67" s="580"/>
      <c r="K67" s="580"/>
      <c r="L67" s="578" t="s">
        <v>23</v>
      </c>
      <c r="M67" s="578" t="s">
        <v>24</v>
      </c>
      <c r="N67" s="578"/>
      <c r="O67" s="578"/>
      <c r="P67" s="578"/>
      <c r="Q67" s="578"/>
      <c r="R67" s="592"/>
    </row>
    <row r="68" spans="1:18" ht="15.6" x14ac:dyDescent="0.3">
      <c r="A68" s="577"/>
      <c r="B68" s="579"/>
      <c r="C68" s="579"/>
      <c r="D68" s="581"/>
      <c r="E68" s="581"/>
      <c r="F68" s="581"/>
      <c r="G68" s="581"/>
      <c r="H68" s="44" t="s">
        <v>25</v>
      </c>
      <c r="I68" s="44" t="s">
        <v>26</v>
      </c>
      <c r="J68" s="44" t="s">
        <v>27</v>
      </c>
      <c r="K68" s="44" t="s">
        <v>28</v>
      </c>
      <c r="L68" s="579"/>
      <c r="M68" s="579"/>
      <c r="N68" s="579"/>
      <c r="O68" s="579"/>
      <c r="P68" s="579"/>
      <c r="Q68" s="579"/>
      <c r="R68" s="593"/>
    </row>
    <row r="69" spans="1:18" ht="90" customHeight="1" thickBot="1" x14ac:dyDescent="0.35">
      <c r="A69" s="67" t="s">
        <v>119</v>
      </c>
      <c r="B69" s="601" t="s">
        <v>120</v>
      </c>
      <c r="C69" s="601"/>
      <c r="D69" s="12" t="s">
        <v>121</v>
      </c>
      <c r="E69" s="13" t="s">
        <v>93</v>
      </c>
      <c r="F69" s="13">
        <v>4</v>
      </c>
      <c r="G69" s="13">
        <v>12</v>
      </c>
      <c r="H69" s="14">
        <v>3</v>
      </c>
      <c r="I69" s="14">
        <v>3</v>
      </c>
      <c r="J69" s="14">
        <v>3</v>
      </c>
      <c r="K69" s="15">
        <v>3</v>
      </c>
      <c r="L69" s="16">
        <f>SUM(C73:C79)</f>
        <v>243800</v>
      </c>
      <c r="M69" s="595"/>
      <c r="N69" s="595"/>
      <c r="O69" s="595"/>
      <c r="P69" s="595"/>
      <c r="Q69" s="595"/>
      <c r="R69" s="596"/>
    </row>
    <row r="70" spans="1:18" ht="16.8" thickTop="1" x14ac:dyDescent="0.35">
      <c r="A70" s="45" t="s">
        <v>33</v>
      </c>
      <c r="B70" s="20"/>
      <c r="C70" s="20"/>
      <c r="D70" s="20"/>
      <c r="E70" s="20"/>
      <c r="F70" s="20"/>
      <c r="G70" s="20"/>
      <c r="H70" s="20"/>
      <c r="I70" s="20"/>
      <c r="J70" s="20"/>
      <c r="K70" s="20"/>
      <c r="L70" s="20"/>
      <c r="M70" s="20"/>
      <c r="N70" s="20"/>
      <c r="O70" s="20"/>
      <c r="P70" s="20"/>
      <c r="Q70" s="20"/>
      <c r="R70" s="21"/>
    </row>
    <row r="71" spans="1:18" ht="15.75" customHeight="1" x14ac:dyDescent="0.3">
      <c r="A71" s="577" t="s">
        <v>34</v>
      </c>
      <c r="B71" s="579"/>
      <c r="C71" s="581" t="s">
        <v>35</v>
      </c>
      <c r="D71" s="581" t="s">
        <v>36</v>
      </c>
      <c r="E71" s="581"/>
      <c r="F71" s="581"/>
      <c r="G71" s="581"/>
      <c r="H71" s="581" t="s">
        <v>37</v>
      </c>
      <c r="I71" s="581"/>
      <c r="J71" s="581"/>
      <c r="K71" s="581"/>
      <c r="L71" s="579" t="s">
        <v>38</v>
      </c>
      <c r="M71" s="581" t="s">
        <v>39</v>
      </c>
      <c r="N71" s="581"/>
      <c r="O71" s="581"/>
      <c r="P71" s="581"/>
      <c r="Q71" s="581"/>
      <c r="R71" s="582"/>
    </row>
    <row r="72" spans="1:18" ht="46.8" x14ac:dyDescent="0.3">
      <c r="A72" s="577"/>
      <c r="B72" s="579"/>
      <c r="C72" s="581"/>
      <c r="D72" s="44" t="s">
        <v>40</v>
      </c>
      <c r="E72" s="44" t="s">
        <v>41</v>
      </c>
      <c r="F72" s="44" t="s">
        <v>42</v>
      </c>
      <c r="G72" s="44" t="s">
        <v>43</v>
      </c>
      <c r="H72" s="44" t="s">
        <v>25</v>
      </c>
      <c r="I72" s="44" t="s">
        <v>26</v>
      </c>
      <c r="J72" s="44" t="s">
        <v>27</v>
      </c>
      <c r="K72" s="44" t="s">
        <v>28</v>
      </c>
      <c r="L72" s="579"/>
      <c r="M72" s="46" t="s">
        <v>44</v>
      </c>
      <c r="N72" s="46" t="s">
        <v>45</v>
      </c>
      <c r="O72" s="46" t="s">
        <v>46</v>
      </c>
      <c r="P72" s="46" t="s">
        <v>47</v>
      </c>
      <c r="Q72" s="46" t="s">
        <v>48</v>
      </c>
      <c r="R72" s="47" t="s">
        <v>49</v>
      </c>
    </row>
    <row r="73" spans="1:18" ht="24.75" customHeight="1" x14ac:dyDescent="0.3">
      <c r="A73" s="616" t="s">
        <v>122</v>
      </c>
      <c r="B73" s="617"/>
      <c r="C73" s="587">
        <f>SUM(I73:I74)</f>
        <v>110000</v>
      </c>
      <c r="D73" s="48" t="s">
        <v>105</v>
      </c>
      <c r="E73" s="49">
        <v>1</v>
      </c>
      <c r="F73" s="50">
        <v>35000</v>
      </c>
      <c r="G73" s="50">
        <f>+E73*F73</f>
        <v>35000</v>
      </c>
      <c r="H73" s="51"/>
      <c r="I73" s="50">
        <f t="shared" ref="I73:I81" si="10">+G73</f>
        <v>35000</v>
      </c>
      <c r="J73" s="51"/>
      <c r="K73" s="51"/>
      <c r="L73" s="588" t="s">
        <v>96</v>
      </c>
      <c r="M73" s="49" t="s">
        <v>79</v>
      </c>
      <c r="N73" s="49">
        <v>1</v>
      </c>
      <c r="O73" s="49">
        <v>2</v>
      </c>
      <c r="P73" s="49">
        <v>2</v>
      </c>
      <c r="Q73" s="49">
        <v>2</v>
      </c>
      <c r="R73" s="53"/>
    </row>
    <row r="74" spans="1:18" ht="21" customHeight="1" x14ac:dyDescent="0.3">
      <c r="A74" s="616"/>
      <c r="B74" s="617"/>
      <c r="C74" s="587"/>
      <c r="D74" s="48" t="s">
        <v>106</v>
      </c>
      <c r="E74" s="49">
        <v>1</v>
      </c>
      <c r="F74" s="50">
        <v>75000</v>
      </c>
      <c r="G74" s="50">
        <f t="shared" ref="G74:G81" si="11">+E74*F74</f>
        <v>75000</v>
      </c>
      <c r="H74" s="51"/>
      <c r="I74" s="50">
        <f t="shared" si="10"/>
        <v>75000</v>
      </c>
      <c r="J74" s="51"/>
      <c r="K74" s="51"/>
      <c r="L74" s="597"/>
      <c r="M74" s="49" t="s">
        <v>79</v>
      </c>
      <c r="N74" s="49">
        <v>1</v>
      </c>
      <c r="O74" s="49">
        <v>2</v>
      </c>
      <c r="P74" s="49">
        <v>2</v>
      </c>
      <c r="Q74" s="49">
        <v>2</v>
      </c>
      <c r="R74" s="53"/>
    </row>
    <row r="75" spans="1:18" ht="34.5" customHeight="1" x14ac:dyDescent="0.3">
      <c r="A75" s="616" t="s">
        <v>123</v>
      </c>
      <c r="B75" s="618"/>
      <c r="C75" s="620">
        <f>SUM(G75:G76)</f>
        <v>57000</v>
      </c>
      <c r="D75" s="48" t="s">
        <v>124</v>
      </c>
      <c r="E75" s="49">
        <v>120</v>
      </c>
      <c r="F75" s="50">
        <v>350</v>
      </c>
      <c r="G75" s="50">
        <f t="shared" si="11"/>
        <v>42000</v>
      </c>
      <c r="H75" s="51"/>
      <c r="I75" s="50">
        <f t="shared" si="10"/>
        <v>42000</v>
      </c>
      <c r="J75" s="51"/>
      <c r="K75" s="51"/>
      <c r="L75" s="597"/>
      <c r="M75" s="49" t="s">
        <v>79</v>
      </c>
      <c r="N75" s="49">
        <v>1</v>
      </c>
      <c r="O75" s="49">
        <v>3</v>
      </c>
      <c r="P75" s="49">
        <v>1</v>
      </c>
      <c r="Q75" s="49">
        <v>1</v>
      </c>
      <c r="R75" s="53"/>
    </row>
    <row r="76" spans="1:18" ht="28.5" customHeight="1" x14ac:dyDescent="0.3">
      <c r="A76" s="616"/>
      <c r="B76" s="618"/>
      <c r="C76" s="620"/>
      <c r="D76" s="48" t="s">
        <v>125</v>
      </c>
      <c r="E76" s="49">
        <v>120</v>
      </c>
      <c r="F76" s="50">
        <v>125</v>
      </c>
      <c r="G76" s="50">
        <f t="shared" si="11"/>
        <v>15000</v>
      </c>
      <c r="H76" s="51"/>
      <c r="I76" s="50">
        <f t="shared" si="10"/>
        <v>15000</v>
      </c>
      <c r="J76" s="51"/>
      <c r="K76" s="51"/>
      <c r="L76" s="589"/>
      <c r="M76" s="49" t="s">
        <v>79</v>
      </c>
      <c r="N76" s="49">
        <v>1</v>
      </c>
      <c r="O76" s="49">
        <v>3</v>
      </c>
      <c r="P76" s="49">
        <v>3</v>
      </c>
      <c r="Q76" s="49">
        <v>2</v>
      </c>
      <c r="R76" s="53"/>
    </row>
    <row r="77" spans="1:18" ht="15.75" customHeight="1" x14ac:dyDescent="0.3">
      <c r="A77" s="631" t="s">
        <v>126</v>
      </c>
      <c r="B77" s="632"/>
      <c r="C77" s="635">
        <f>SUM(I77:I79)</f>
        <v>76800</v>
      </c>
      <c r="D77" s="48" t="s">
        <v>127</v>
      </c>
      <c r="E77" s="49">
        <v>12</v>
      </c>
      <c r="F77" s="50">
        <v>1500</v>
      </c>
      <c r="G77" s="50">
        <f t="shared" si="11"/>
        <v>18000</v>
      </c>
      <c r="H77" s="51"/>
      <c r="I77" s="50">
        <f t="shared" si="10"/>
        <v>18000</v>
      </c>
      <c r="J77" s="51"/>
      <c r="K77" s="51"/>
      <c r="L77" s="637"/>
      <c r="M77" s="49" t="s">
        <v>79</v>
      </c>
      <c r="N77" s="49">
        <v>1</v>
      </c>
      <c r="O77" s="49">
        <v>2</v>
      </c>
      <c r="P77" s="49">
        <v>3</v>
      </c>
      <c r="Q77" s="49">
        <v>1</v>
      </c>
      <c r="R77" s="53"/>
    </row>
    <row r="78" spans="1:18" ht="15.6" x14ac:dyDescent="0.3">
      <c r="A78" s="633"/>
      <c r="B78" s="634"/>
      <c r="C78" s="636"/>
      <c r="D78" s="68" t="s">
        <v>128</v>
      </c>
      <c r="E78" s="49">
        <v>12</v>
      </c>
      <c r="F78" s="50">
        <v>1500</v>
      </c>
      <c r="G78" s="50">
        <f t="shared" si="11"/>
        <v>18000</v>
      </c>
      <c r="H78" s="51"/>
      <c r="I78" s="50">
        <f t="shared" si="10"/>
        <v>18000</v>
      </c>
      <c r="J78" s="51"/>
      <c r="K78" s="51"/>
      <c r="L78" s="638"/>
      <c r="M78" s="49" t="s">
        <v>79</v>
      </c>
      <c r="N78" s="49">
        <v>1</v>
      </c>
      <c r="O78" s="49">
        <v>2</v>
      </c>
      <c r="P78" s="49">
        <v>3</v>
      </c>
      <c r="Q78" s="49">
        <v>1</v>
      </c>
      <c r="R78" s="53"/>
    </row>
    <row r="79" spans="1:18" ht="15.6" x14ac:dyDescent="0.3">
      <c r="A79" s="633"/>
      <c r="B79" s="634"/>
      <c r="C79" s="636"/>
      <c r="D79" s="48" t="s">
        <v>129</v>
      </c>
      <c r="E79" s="49">
        <v>240</v>
      </c>
      <c r="F79" s="50">
        <v>170</v>
      </c>
      <c r="G79" s="50">
        <f t="shared" si="11"/>
        <v>40800</v>
      </c>
      <c r="H79" s="51"/>
      <c r="I79" s="50">
        <f t="shared" si="10"/>
        <v>40800</v>
      </c>
      <c r="J79" s="51"/>
      <c r="K79" s="51"/>
      <c r="L79" s="638"/>
      <c r="M79" s="49" t="s">
        <v>79</v>
      </c>
      <c r="N79" s="49">
        <v>1</v>
      </c>
      <c r="O79" s="49"/>
      <c r="P79" s="49"/>
      <c r="Q79" s="49"/>
      <c r="R79" s="53"/>
    </row>
    <row r="80" spans="1:18" ht="15.75" customHeight="1" x14ac:dyDescent="0.3">
      <c r="A80" s="614" t="s">
        <v>131</v>
      </c>
      <c r="B80" s="615"/>
      <c r="C80" s="587">
        <f>SUM(I80:I81)</f>
        <v>19000</v>
      </c>
      <c r="D80" s="48" t="s">
        <v>124</v>
      </c>
      <c r="E80" s="49">
        <v>40</v>
      </c>
      <c r="F80" s="50">
        <v>350</v>
      </c>
      <c r="G80" s="50">
        <f t="shared" si="11"/>
        <v>14000</v>
      </c>
      <c r="H80" s="51"/>
      <c r="I80" s="50">
        <f t="shared" si="10"/>
        <v>14000</v>
      </c>
      <c r="J80" s="51"/>
      <c r="K80" s="51"/>
      <c r="L80" s="638"/>
      <c r="M80" s="49" t="s">
        <v>79</v>
      </c>
      <c r="N80" s="49">
        <v>1</v>
      </c>
      <c r="O80" s="49">
        <v>3</v>
      </c>
      <c r="P80" s="49">
        <v>1</v>
      </c>
      <c r="Q80" s="49">
        <v>1</v>
      </c>
      <c r="R80" s="53"/>
    </row>
    <row r="81" spans="1:18" ht="31.2" x14ac:dyDescent="0.3">
      <c r="A81" s="614"/>
      <c r="B81" s="615"/>
      <c r="C81" s="587"/>
      <c r="D81" s="48" t="s">
        <v>130</v>
      </c>
      <c r="E81" s="49">
        <v>40</v>
      </c>
      <c r="F81" s="50">
        <v>125</v>
      </c>
      <c r="G81" s="51">
        <f t="shared" si="11"/>
        <v>5000</v>
      </c>
      <c r="H81" s="51"/>
      <c r="I81" s="50">
        <f t="shared" si="10"/>
        <v>5000</v>
      </c>
      <c r="J81" s="51"/>
      <c r="K81" s="51"/>
      <c r="L81" s="639"/>
      <c r="M81" s="49" t="s">
        <v>79</v>
      </c>
      <c r="N81" s="49">
        <v>1</v>
      </c>
      <c r="O81" s="49">
        <v>3</v>
      </c>
      <c r="P81" s="49">
        <v>3</v>
      </c>
      <c r="Q81" s="49">
        <v>2</v>
      </c>
      <c r="R81" s="53"/>
    </row>
    <row r="82" spans="1:18" ht="16.2" thickBot="1" x14ac:dyDescent="0.35">
      <c r="A82" s="628"/>
      <c r="B82" s="629"/>
      <c r="C82" s="629"/>
      <c r="D82" s="629"/>
      <c r="E82" s="629"/>
      <c r="F82" s="629"/>
      <c r="G82" s="629"/>
      <c r="H82" s="629"/>
      <c r="I82" s="629"/>
      <c r="J82" s="629"/>
      <c r="K82" s="629"/>
      <c r="L82" s="629"/>
      <c r="M82" s="629"/>
      <c r="N82" s="629"/>
      <c r="O82" s="629"/>
      <c r="P82" s="629"/>
      <c r="Q82" s="629"/>
      <c r="R82" s="630"/>
    </row>
    <row r="83" spans="1:18" ht="21.6" thickTop="1" x14ac:dyDescent="0.3">
      <c r="A83" s="159" t="s">
        <v>208</v>
      </c>
      <c r="B83" s="159" t="s">
        <v>1</v>
      </c>
      <c r="C83" s="160"/>
      <c r="D83" s="159"/>
      <c r="E83" s="161"/>
      <c r="F83" s="161"/>
      <c r="G83" s="162"/>
      <c r="H83" s="161"/>
      <c r="I83" s="161"/>
      <c r="J83" s="161"/>
      <c r="K83" s="161"/>
      <c r="L83" s="161"/>
      <c r="M83" s="161"/>
      <c r="N83" s="161"/>
      <c r="O83" s="161"/>
      <c r="P83" s="161"/>
      <c r="Q83" s="161"/>
      <c r="R83" s="161"/>
    </row>
    <row r="84" spans="1:18" ht="21" x14ac:dyDescent="0.3">
      <c r="A84" s="159" t="s">
        <v>2</v>
      </c>
      <c r="B84" s="164" t="s">
        <v>3</v>
      </c>
      <c r="C84" s="165"/>
      <c r="D84" s="159"/>
      <c r="E84" s="161"/>
      <c r="F84" s="161"/>
      <c r="G84" s="162"/>
      <c r="H84" s="161"/>
      <c r="I84" s="161"/>
      <c r="J84" s="161"/>
      <c r="K84" s="161"/>
      <c r="L84" s="161"/>
      <c r="M84" s="161"/>
      <c r="N84" s="161"/>
      <c r="O84" s="161"/>
      <c r="P84" s="161"/>
      <c r="Q84" s="161"/>
      <c r="R84" s="161"/>
    </row>
    <row r="85" spans="1:18" ht="21" x14ac:dyDescent="0.3">
      <c r="A85" s="159" t="s">
        <v>4</v>
      </c>
      <c r="B85" s="751" t="s">
        <v>209</v>
      </c>
      <c r="C85" s="751"/>
      <c r="D85" s="159"/>
      <c r="E85" s="161"/>
      <c r="F85" s="161"/>
      <c r="G85" s="162"/>
      <c r="H85" s="161"/>
      <c r="I85" s="161"/>
      <c r="J85" s="161"/>
      <c r="K85" s="161"/>
      <c r="L85" s="161"/>
      <c r="M85" s="161"/>
      <c r="N85" s="161"/>
      <c r="O85" s="161"/>
      <c r="P85" s="161"/>
      <c r="Q85" s="161"/>
      <c r="R85" s="161"/>
    </row>
    <row r="86" spans="1:18" ht="21" x14ac:dyDescent="0.3">
      <c r="A86" s="159" t="s">
        <v>68</v>
      </c>
      <c r="B86" s="159" t="s">
        <v>7</v>
      </c>
      <c r="C86" s="160"/>
      <c r="D86" s="159"/>
      <c r="E86" s="161"/>
      <c r="F86" s="161"/>
      <c r="G86" s="162"/>
      <c r="H86" s="161"/>
      <c r="I86" s="161"/>
      <c r="J86" s="161"/>
      <c r="K86" s="161"/>
      <c r="L86" s="161"/>
      <c r="M86" s="161"/>
      <c r="N86" s="161"/>
      <c r="O86" s="161"/>
      <c r="P86" s="161"/>
      <c r="Q86" s="161"/>
      <c r="R86" s="161"/>
    </row>
    <row r="87" spans="1:18" ht="21" x14ac:dyDescent="0.3">
      <c r="A87" s="159" t="s">
        <v>8</v>
      </c>
      <c r="B87" s="751" t="s">
        <v>9</v>
      </c>
      <c r="C87" s="751"/>
      <c r="D87" s="751"/>
      <c r="E87" s="161"/>
      <c r="F87" s="161"/>
      <c r="G87" s="162"/>
      <c r="H87" s="161"/>
      <c r="I87" s="161"/>
      <c r="J87" s="161"/>
      <c r="K87" s="161"/>
      <c r="L87" s="161"/>
      <c r="M87" s="161"/>
      <c r="N87" s="161"/>
      <c r="O87" s="161"/>
      <c r="P87" s="161"/>
      <c r="Q87" s="161"/>
      <c r="R87" s="161"/>
    </row>
    <row r="88" spans="1:18" ht="21" x14ac:dyDescent="0.3">
      <c r="A88" s="159" t="s">
        <v>210</v>
      </c>
      <c r="B88" s="751" t="s">
        <v>11</v>
      </c>
      <c r="C88" s="751"/>
      <c r="D88" s="751"/>
      <c r="E88" s="161"/>
      <c r="F88" s="161"/>
      <c r="G88" s="162"/>
      <c r="H88" s="161"/>
      <c r="I88" s="161"/>
      <c r="J88" s="161"/>
      <c r="K88" s="161"/>
      <c r="L88" s="161"/>
      <c r="M88" s="161"/>
      <c r="N88" s="161"/>
      <c r="O88" s="161"/>
      <c r="P88" s="161"/>
      <c r="Q88" s="161"/>
      <c r="R88" s="161"/>
    </row>
    <row r="89" spans="1:18" ht="21" x14ac:dyDescent="0.3">
      <c r="A89" s="159" t="s">
        <v>13</v>
      </c>
      <c r="B89" s="159"/>
      <c r="C89" s="160"/>
      <c r="D89" s="166"/>
      <c r="E89" s="161"/>
      <c r="F89" s="161"/>
      <c r="G89" s="162"/>
      <c r="H89" s="161"/>
      <c r="I89" s="161"/>
      <c r="J89" s="167"/>
      <c r="K89" s="167"/>
      <c r="L89" s="167" t="s">
        <v>12</v>
      </c>
      <c r="M89" s="161"/>
      <c r="N89" s="161"/>
      <c r="O89" s="161"/>
      <c r="P89" s="161"/>
      <c r="Q89" s="161"/>
      <c r="R89" s="161"/>
    </row>
    <row r="90" spans="1:18" ht="21" x14ac:dyDescent="0.3">
      <c r="A90" s="159" t="s">
        <v>211</v>
      </c>
      <c r="B90" s="159"/>
      <c r="C90" s="160"/>
      <c r="D90" s="166"/>
      <c r="E90" s="161"/>
      <c r="F90" s="161"/>
      <c r="G90" s="162"/>
      <c r="H90" s="161"/>
      <c r="I90" s="161"/>
      <c r="J90" s="167"/>
      <c r="K90" s="167"/>
      <c r="L90" s="167"/>
      <c r="M90" s="161"/>
      <c r="N90" s="161"/>
      <c r="O90" s="161"/>
      <c r="P90" s="161"/>
      <c r="Q90" s="161"/>
      <c r="R90" s="161"/>
    </row>
    <row r="91" spans="1:18" ht="21" x14ac:dyDescent="0.3">
      <c r="A91" s="169" t="s">
        <v>212</v>
      </c>
      <c r="B91" s="169"/>
      <c r="C91" s="160"/>
      <c r="D91" s="166"/>
      <c r="E91" s="161"/>
      <c r="F91" s="161"/>
      <c r="G91" s="162"/>
      <c r="H91" s="161"/>
      <c r="I91" s="161"/>
      <c r="J91" s="167"/>
      <c r="K91" s="167"/>
      <c r="L91" s="167"/>
      <c r="M91" s="161"/>
      <c r="N91" s="161"/>
      <c r="O91" s="161"/>
      <c r="P91" s="161"/>
      <c r="Q91" s="161"/>
      <c r="R91" s="161"/>
    </row>
    <row r="92" spans="1:18" ht="21" x14ac:dyDescent="0.3">
      <c r="A92" s="170" t="s">
        <v>213</v>
      </c>
      <c r="B92" s="171"/>
      <c r="C92" s="172"/>
      <c r="D92" s="171"/>
      <c r="E92" s="171"/>
      <c r="F92" s="171"/>
      <c r="G92" s="173"/>
      <c r="H92" s="174"/>
      <c r="I92" s="174"/>
      <c r="J92" s="174"/>
      <c r="K92" s="174"/>
      <c r="L92" s="174"/>
      <c r="M92" s="175"/>
      <c r="N92" s="175"/>
      <c r="O92" s="175"/>
      <c r="P92" s="175"/>
      <c r="Q92" s="175"/>
      <c r="R92" s="175"/>
    </row>
    <row r="93" spans="1:18" ht="18.600000000000001" thickBot="1" x14ac:dyDescent="0.35">
      <c r="A93" s="703" t="s">
        <v>15</v>
      </c>
      <c r="B93" s="703"/>
      <c r="C93" s="703"/>
      <c r="D93" s="703"/>
      <c r="E93" s="703"/>
      <c r="F93" s="703"/>
      <c r="G93" s="703"/>
      <c r="H93" s="703"/>
      <c r="I93" s="703"/>
      <c r="J93" s="703"/>
      <c r="K93" s="703"/>
      <c r="L93" s="703"/>
      <c r="M93" s="703"/>
      <c r="N93" s="703"/>
      <c r="O93" s="703"/>
      <c r="P93" s="703"/>
      <c r="Q93" s="703"/>
      <c r="R93" s="703"/>
    </row>
    <row r="94" spans="1:18" ht="16.2" thickTop="1" x14ac:dyDescent="0.3">
      <c r="A94" s="752" t="s">
        <v>16</v>
      </c>
      <c r="B94" s="744" t="s">
        <v>214</v>
      </c>
      <c r="C94" s="744"/>
      <c r="D94" s="743" t="s">
        <v>215</v>
      </c>
      <c r="E94" s="743" t="s">
        <v>19</v>
      </c>
      <c r="F94" s="743" t="s">
        <v>20</v>
      </c>
      <c r="G94" s="753" t="s">
        <v>21</v>
      </c>
      <c r="H94" s="743" t="s">
        <v>22</v>
      </c>
      <c r="I94" s="743"/>
      <c r="J94" s="743"/>
      <c r="K94" s="743"/>
      <c r="L94" s="744" t="s">
        <v>23</v>
      </c>
      <c r="M94" s="744" t="s">
        <v>24</v>
      </c>
      <c r="N94" s="744"/>
      <c r="O94" s="744"/>
      <c r="P94" s="744"/>
      <c r="Q94" s="744"/>
      <c r="R94" s="745"/>
    </row>
    <row r="95" spans="1:18" ht="15.6" x14ac:dyDescent="0.3">
      <c r="A95" s="734"/>
      <c r="B95" s="735"/>
      <c r="C95" s="735"/>
      <c r="D95" s="736"/>
      <c r="E95" s="736"/>
      <c r="F95" s="736"/>
      <c r="G95" s="754"/>
      <c r="H95" s="528" t="s">
        <v>25</v>
      </c>
      <c r="I95" s="528" t="s">
        <v>26</v>
      </c>
      <c r="J95" s="528" t="s">
        <v>27</v>
      </c>
      <c r="K95" s="528" t="s">
        <v>28</v>
      </c>
      <c r="L95" s="735"/>
      <c r="M95" s="735"/>
      <c r="N95" s="735"/>
      <c r="O95" s="735"/>
      <c r="P95" s="735"/>
      <c r="Q95" s="735"/>
      <c r="R95" s="746"/>
    </row>
    <row r="96" spans="1:18" ht="63" thickBot="1" x14ac:dyDescent="0.35">
      <c r="A96" s="177" t="s">
        <v>216</v>
      </c>
      <c r="B96" s="747" t="s">
        <v>217</v>
      </c>
      <c r="C96" s="747"/>
      <c r="D96" s="178" t="s">
        <v>218</v>
      </c>
      <c r="E96" s="178" t="s">
        <v>219</v>
      </c>
      <c r="F96" s="178"/>
      <c r="G96" s="179"/>
      <c r="H96" s="178"/>
      <c r="I96" s="180"/>
      <c r="J96" s="180"/>
      <c r="K96" s="180"/>
      <c r="L96" s="181">
        <f>+C101+C102+C106+C110+C112+C114+C115+C116+C117+C118+C120+C122+C123+C124+C125+C134+C136</f>
        <v>337300</v>
      </c>
      <c r="M96" s="748"/>
      <c r="N96" s="748"/>
      <c r="O96" s="748"/>
      <c r="P96" s="748"/>
      <c r="Q96" s="748"/>
      <c r="R96" s="749"/>
    </row>
    <row r="97" spans="1:18" ht="18.600000000000001" thickTop="1" thickBot="1" x14ac:dyDescent="0.35">
      <c r="A97" s="750" t="s">
        <v>220</v>
      </c>
      <c r="B97" s="750"/>
      <c r="C97" s="750"/>
      <c r="D97" s="750"/>
      <c r="E97" s="750"/>
      <c r="F97" s="750"/>
      <c r="G97" s="750"/>
      <c r="H97" s="750"/>
      <c r="I97" s="750"/>
      <c r="J97" s="750"/>
      <c r="K97" s="750"/>
      <c r="L97" s="750"/>
      <c r="M97" s="750"/>
      <c r="N97" s="750"/>
      <c r="O97" s="750"/>
      <c r="P97" s="750"/>
      <c r="Q97" s="750"/>
      <c r="R97" s="750"/>
    </row>
    <row r="98" spans="1:18" ht="18.600000000000001" thickTop="1" x14ac:dyDescent="0.3">
      <c r="A98" s="182"/>
      <c r="B98" s="182"/>
      <c r="C98" s="182"/>
      <c r="D98" s="182"/>
      <c r="E98" s="182"/>
      <c r="F98" s="182"/>
      <c r="G98" s="182"/>
      <c r="H98" s="182"/>
      <c r="I98" s="182"/>
      <c r="J98" s="182"/>
      <c r="K98" s="182"/>
      <c r="L98" s="182"/>
      <c r="M98" s="182"/>
      <c r="N98" s="182"/>
      <c r="O98" s="182"/>
      <c r="P98" s="182"/>
      <c r="Q98" s="182"/>
      <c r="R98" s="182"/>
    </row>
    <row r="99" spans="1:18" ht="15.6" x14ac:dyDescent="0.3">
      <c r="A99" s="734" t="s">
        <v>34</v>
      </c>
      <c r="B99" s="735"/>
      <c r="C99" s="736" t="s">
        <v>35</v>
      </c>
      <c r="D99" s="737" t="s">
        <v>36</v>
      </c>
      <c r="E99" s="738"/>
      <c r="F99" s="738"/>
      <c r="G99" s="739"/>
      <c r="H99" s="737" t="s">
        <v>37</v>
      </c>
      <c r="I99" s="738"/>
      <c r="J99" s="738"/>
      <c r="K99" s="739"/>
      <c r="L99" s="741" t="s">
        <v>38</v>
      </c>
      <c r="M99" s="737" t="s">
        <v>39</v>
      </c>
      <c r="N99" s="738"/>
      <c r="O99" s="738"/>
      <c r="P99" s="738"/>
      <c r="Q99" s="738"/>
      <c r="R99" s="742"/>
    </row>
    <row r="100" spans="1:18" ht="46.8" x14ac:dyDescent="0.3">
      <c r="A100" s="734"/>
      <c r="B100" s="735"/>
      <c r="C100" s="736"/>
      <c r="D100" s="528" t="s">
        <v>40</v>
      </c>
      <c r="E100" s="528" t="s">
        <v>41</v>
      </c>
      <c r="F100" s="528" t="s">
        <v>42</v>
      </c>
      <c r="G100" s="528" t="s">
        <v>43</v>
      </c>
      <c r="H100" s="528" t="s">
        <v>25</v>
      </c>
      <c r="I100" s="528" t="s">
        <v>26</v>
      </c>
      <c r="J100" s="528" t="s">
        <v>27</v>
      </c>
      <c r="K100" s="528" t="s">
        <v>28</v>
      </c>
      <c r="L100" s="663"/>
      <c r="M100" s="22" t="s">
        <v>44</v>
      </c>
      <c r="N100" s="22" t="s">
        <v>45</v>
      </c>
      <c r="O100" s="22" t="s">
        <v>46</v>
      </c>
      <c r="P100" s="22" t="s">
        <v>47</v>
      </c>
      <c r="Q100" s="22" t="s">
        <v>48</v>
      </c>
      <c r="R100" s="183" t="s">
        <v>49</v>
      </c>
    </row>
    <row r="101" spans="1:18" ht="27.6" x14ac:dyDescent="0.3">
      <c r="A101" s="699" t="s">
        <v>221</v>
      </c>
      <c r="B101" s="700"/>
      <c r="C101" s="567">
        <f>G101</f>
        <v>1500</v>
      </c>
      <c r="D101" s="24" t="s">
        <v>222</v>
      </c>
      <c r="E101" s="24">
        <v>15</v>
      </c>
      <c r="F101" s="25">
        <v>100</v>
      </c>
      <c r="G101" s="25">
        <f>+E101*F101</f>
        <v>1500</v>
      </c>
      <c r="H101" s="25">
        <f>G101</f>
        <v>1500</v>
      </c>
      <c r="I101" s="184"/>
      <c r="J101" s="25"/>
      <c r="K101" s="25"/>
      <c r="L101" s="24" t="s">
        <v>223</v>
      </c>
      <c r="M101" s="24">
        <v>1</v>
      </c>
      <c r="N101" s="28" t="s">
        <v>54</v>
      </c>
      <c r="O101" s="24">
        <v>3</v>
      </c>
      <c r="P101" s="24">
        <v>1</v>
      </c>
      <c r="Q101" s="24">
        <v>1</v>
      </c>
      <c r="R101" s="29" t="s">
        <v>79</v>
      </c>
    </row>
    <row r="102" spans="1:18" ht="27.6" x14ac:dyDescent="0.3">
      <c r="A102" s="583" t="s">
        <v>224</v>
      </c>
      <c r="B102" s="584"/>
      <c r="C102" s="718">
        <f>SUM(G102:G105)</f>
        <v>41510</v>
      </c>
      <c r="D102" s="24" t="s">
        <v>225</v>
      </c>
      <c r="E102" s="24">
        <v>40</v>
      </c>
      <c r="F102" s="25">
        <v>1000</v>
      </c>
      <c r="G102" s="25">
        <f t="shared" ref="G102:G122" si="12">+E102*F102</f>
        <v>40000</v>
      </c>
      <c r="H102" s="25"/>
      <c r="I102" s="25"/>
      <c r="J102" s="25">
        <f>+G102</f>
        <v>40000</v>
      </c>
      <c r="K102" s="25"/>
      <c r="L102" s="24" t="s">
        <v>223</v>
      </c>
      <c r="M102" s="24">
        <v>1</v>
      </c>
      <c r="N102" s="28" t="s">
        <v>54</v>
      </c>
      <c r="O102" s="24">
        <v>3</v>
      </c>
      <c r="P102" s="24">
        <v>1</v>
      </c>
      <c r="Q102" s="24">
        <v>1</v>
      </c>
      <c r="R102" s="29" t="s">
        <v>79</v>
      </c>
    </row>
    <row r="103" spans="1:18" ht="27.6" x14ac:dyDescent="0.3">
      <c r="A103" s="585"/>
      <c r="B103" s="586"/>
      <c r="C103" s="740"/>
      <c r="D103" s="24" t="s">
        <v>226</v>
      </c>
      <c r="E103" s="24">
        <v>10</v>
      </c>
      <c r="F103" s="25">
        <v>45</v>
      </c>
      <c r="G103" s="25">
        <f t="shared" si="12"/>
        <v>450</v>
      </c>
      <c r="H103" s="25"/>
      <c r="I103" s="25"/>
      <c r="J103" s="25">
        <f t="shared" ref="J103:J114" si="13">+G103</f>
        <v>450</v>
      </c>
      <c r="K103" s="25"/>
      <c r="L103" s="24" t="s">
        <v>223</v>
      </c>
      <c r="M103" s="24">
        <v>1</v>
      </c>
      <c r="N103" s="187" t="s">
        <v>54</v>
      </c>
      <c r="O103" s="188">
        <v>3</v>
      </c>
      <c r="P103" s="188">
        <v>9</v>
      </c>
      <c r="Q103" s="188">
        <v>2</v>
      </c>
      <c r="R103" s="29" t="s">
        <v>79</v>
      </c>
    </row>
    <row r="104" spans="1:18" ht="27.6" x14ac:dyDescent="0.3">
      <c r="A104" s="585"/>
      <c r="B104" s="586"/>
      <c r="C104" s="740"/>
      <c r="D104" s="24" t="s">
        <v>227</v>
      </c>
      <c r="E104" s="24">
        <v>20</v>
      </c>
      <c r="F104" s="25">
        <v>8</v>
      </c>
      <c r="G104" s="25">
        <f t="shared" si="12"/>
        <v>160</v>
      </c>
      <c r="H104" s="25"/>
      <c r="I104" s="25"/>
      <c r="J104" s="25">
        <f t="shared" si="13"/>
        <v>160</v>
      </c>
      <c r="K104" s="25"/>
      <c r="L104" s="24" t="s">
        <v>223</v>
      </c>
      <c r="M104" s="24">
        <v>1</v>
      </c>
      <c r="N104" s="187" t="s">
        <v>54</v>
      </c>
      <c r="O104" s="188">
        <v>3</v>
      </c>
      <c r="P104" s="188">
        <v>9</v>
      </c>
      <c r="Q104" s="188">
        <v>2</v>
      </c>
      <c r="R104" s="29" t="s">
        <v>79</v>
      </c>
    </row>
    <row r="105" spans="1:18" ht="27.6" x14ac:dyDescent="0.3">
      <c r="A105" s="732"/>
      <c r="B105" s="733"/>
      <c r="C105" s="719"/>
      <c r="D105" s="24" t="s">
        <v>228</v>
      </c>
      <c r="E105" s="24">
        <v>20</v>
      </c>
      <c r="F105" s="25">
        <v>45</v>
      </c>
      <c r="G105" s="25">
        <f t="shared" si="12"/>
        <v>900</v>
      </c>
      <c r="H105" s="25"/>
      <c r="I105" s="25"/>
      <c r="J105" s="25">
        <f t="shared" si="13"/>
        <v>900</v>
      </c>
      <c r="K105" s="25"/>
      <c r="L105" s="24" t="s">
        <v>223</v>
      </c>
      <c r="M105" s="24">
        <v>1</v>
      </c>
      <c r="N105" s="187" t="s">
        <v>54</v>
      </c>
      <c r="O105" s="188">
        <v>3</v>
      </c>
      <c r="P105" s="188">
        <v>3</v>
      </c>
      <c r="Q105" s="188">
        <v>2</v>
      </c>
      <c r="R105" s="29" t="s">
        <v>79</v>
      </c>
    </row>
    <row r="106" spans="1:18" ht="27.6" x14ac:dyDescent="0.3">
      <c r="A106" s="583" t="s">
        <v>229</v>
      </c>
      <c r="B106" s="584"/>
      <c r="C106" s="718">
        <f>SUM(G106:G109)</f>
        <v>41510</v>
      </c>
      <c r="D106" s="24" t="s">
        <v>225</v>
      </c>
      <c r="E106" s="24">
        <v>40</v>
      </c>
      <c r="F106" s="25">
        <v>1000</v>
      </c>
      <c r="G106" s="25">
        <f t="shared" si="12"/>
        <v>40000</v>
      </c>
      <c r="H106" s="25"/>
      <c r="I106" s="25"/>
      <c r="J106" s="25">
        <f t="shared" si="13"/>
        <v>40000</v>
      </c>
      <c r="K106" s="25"/>
      <c r="L106" s="24" t="s">
        <v>223</v>
      </c>
      <c r="M106" s="24">
        <v>1</v>
      </c>
      <c r="N106" s="28" t="s">
        <v>54</v>
      </c>
      <c r="O106" s="24">
        <v>3</v>
      </c>
      <c r="P106" s="24">
        <v>1</v>
      </c>
      <c r="Q106" s="24">
        <v>1</v>
      </c>
      <c r="R106" s="29" t="s">
        <v>79</v>
      </c>
    </row>
    <row r="107" spans="1:18" ht="27.6" x14ac:dyDescent="0.3">
      <c r="A107" s="585"/>
      <c r="B107" s="586"/>
      <c r="C107" s="740"/>
      <c r="D107" s="24" t="s">
        <v>226</v>
      </c>
      <c r="E107" s="24">
        <v>10</v>
      </c>
      <c r="F107" s="25">
        <v>45</v>
      </c>
      <c r="G107" s="25">
        <f t="shared" si="12"/>
        <v>450</v>
      </c>
      <c r="H107" s="25"/>
      <c r="I107" s="25"/>
      <c r="J107" s="25">
        <f t="shared" si="13"/>
        <v>450</v>
      </c>
      <c r="K107" s="25"/>
      <c r="L107" s="24" t="s">
        <v>223</v>
      </c>
      <c r="M107" s="24">
        <v>1</v>
      </c>
      <c r="N107" s="187" t="s">
        <v>54</v>
      </c>
      <c r="O107" s="188">
        <v>3</v>
      </c>
      <c r="P107" s="188">
        <v>9</v>
      </c>
      <c r="Q107" s="188">
        <v>2</v>
      </c>
      <c r="R107" s="29" t="s">
        <v>79</v>
      </c>
    </row>
    <row r="108" spans="1:18" ht="27.6" x14ac:dyDescent="0.3">
      <c r="A108" s="585"/>
      <c r="B108" s="586"/>
      <c r="C108" s="740"/>
      <c r="D108" s="24" t="s">
        <v>227</v>
      </c>
      <c r="E108" s="24">
        <v>20</v>
      </c>
      <c r="F108" s="25">
        <v>8</v>
      </c>
      <c r="G108" s="25">
        <f t="shared" si="12"/>
        <v>160</v>
      </c>
      <c r="H108" s="25"/>
      <c r="I108" s="25"/>
      <c r="J108" s="25">
        <f t="shared" si="13"/>
        <v>160</v>
      </c>
      <c r="K108" s="25"/>
      <c r="L108" s="24" t="s">
        <v>223</v>
      </c>
      <c r="M108" s="24">
        <v>1</v>
      </c>
      <c r="N108" s="187" t="s">
        <v>54</v>
      </c>
      <c r="O108" s="188">
        <v>3</v>
      </c>
      <c r="P108" s="188">
        <v>9</v>
      </c>
      <c r="Q108" s="188">
        <v>2</v>
      </c>
      <c r="R108" s="29" t="s">
        <v>79</v>
      </c>
    </row>
    <row r="109" spans="1:18" x14ac:dyDescent="0.3">
      <c r="A109" s="732"/>
      <c r="B109" s="733"/>
      <c r="C109" s="719"/>
      <c r="D109" s="24" t="s">
        <v>228</v>
      </c>
      <c r="E109" s="24">
        <v>20</v>
      </c>
      <c r="F109" s="25">
        <v>45</v>
      </c>
      <c r="G109" s="25">
        <f t="shared" si="12"/>
        <v>900</v>
      </c>
      <c r="H109" s="25"/>
      <c r="I109" s="25"/>
      <c r="J109" s="25">
        <f t="shared" si="13"/>
        <v>900</v>
      </c>
      <c r="K109" s="25"/>
      <c r="L109" s="24" t="s">
        <v>223</v>
      </c>
      <c r="M109" s="24">
        <v>1</v>
      </c>
      <c r="N109" s="187" t="s">
        <v>54</v>
      </c>
      <c r="O109" s="188">
        <v>2</v>
      </c>
      <c r="P109" s="188">
        <v>3</v>
      </c>
      <c r="Q109" s="188">
        <v>3</v>
      </c>
      <c r="R109" s="191" t="s">
        <v>230</v>
      </c>
    </row>
    <row r="110" spans="1:18" x14ac:dyDescent="0.3">
      <c r="A110" s="583" t="s">
        <v>231</v>
      </c>
      <c r="B110" s="584"/>
      <c r="C110" s="718">
        <f>SUM(G110:G111)</f>
        <v>650</v>
      </c>
      <c r="D110" s="192" t="s">
        <v>232</v>
      </c>
      <c r="E110" s="24">
        <v>1</v>
      </c>
      <c r="F110" s="25">
        <v>250</v>
      </c>
      <c r="G110" s="25">
        <f t="shared" si="12"/>
        <v>250</v>
      </c>
      <c r="H110" s="25"/>
      <c r="I110" s="25"/>
      <c r="J110" s="25">
        <f t="shared" si="13"/>
        <v>250</v>
      </c>
      <c r="K110" s="25"/>
      <c r="L110" s="24" t="s">
        <v>223</v>
      </c>
      <c r="M110" s="24">
        <v>1</v>
      </c>
      <c r="N110" s="187" t="s">
        <v>54</v>
      </c>
      <c r="O110" s="188">
        <v>2</v>
      </c>
      <c r="P110" s="188">
        <v>3</v>
      </c>
      <c r="Q110" s="188">
        <v>3</v>
      </c>
      <c r="R110" s="191" t="s">
        <v>230</v>
      </c>
    </row>
    <row r="111" spans="1:18" x14ac:dyDescent="0.3">
      <c r="A111" s="732"/>
      <c r="B111" s="733"/>
      <c r="C111" s="719"/>
      <c r="D111" s="24" t="s">
        <v>233</v>
      </c>
      <c r="E111" s="24">
        <v>2</v>
      </c>
      <c r="F111" s="25">
        <v>200</v>
      </c>
      <c r="G111" s="25">
        <f t="shared" si="12"/>
        <v>400</v>
      </c>
      <c r="H111" s="25"/>
      <c r="I111" s="25"/>
      <c r="J111" s="25">
        <f t="shared" si="13"/>
        <v>400</v>
      </c>
      <c r="K111" s="25"/>
      <c r="L111" s="24" t="s">
        <v>223</v>
      </c>
      <c r="M111" s="24">
        <v>1</v>
      </c>
      <c r="N111" s="28" t="s">
        <v>54</v>
      </c>
      <c r="O111" s="24">
        <v>2</v>
      </c>
      <c r="P111" s="24">
        <v>2</v>
      </c>
      <c r="Q111" s="24">
        <v>2</v>
      </c>
      <c r="R111" s="191" t="s">
        <v>230</v>
      </c>
    </row>
    <row r="112" spans="1:18" x14ac:dyDescent="0.3">
      <c r="A112" s="714" t="s">
        <v>234</v>
      </c>
      <c r="B112" s="715"/>
      <c r="C112" s="718">
        <f>SUM(G112:G113)</f>
        <v>650</v>
      </c>
      <c r="D112" s="193" t="s">
        <v>232</v>
      </c>
      <c r="E112" s="24">
        <v>1</v>
      </c>
      <c r="F112" s="25">
        <v>250</v>
      </c>
      <c r="G112" s="25">
        <v>250</v>
      </c>
      <c r="H112" s="25"/>
      <c r="I112" s="25"/>
      <c r="J112" s="25">
        <f t="shared" si="13"/>
        <v>250</v>
      </c>
      <c r="K112" s="25"/>
      <c r="L112" s="24" t="s">
        <v>223</v>
      </c>
      <c r="M112" s="24">
        <v>1</v>
      </c>
      <c r="N112" s="187" t="s">
        <v>54</v>
      </c>
      <c r="O112" s="188">
        <v>2</v>
      </c>
      <c r="P112" s="188">
        <v>3</v>
      </c>
      <c r="Q112" s="188">
        <v>3</v>
      </c>
      <c r="R112" s="191" t="s">
        <v>230</v>
      </c>
    </row>
    <row r="113" spans="1:18" x14ac:dyDescent="0.3">
      <c r="A113" s="716"/>
      <c r="B113" s="717"/>
      <c r="C113" s="719"/>
      <c r="D113" s="24" t="s">
        <v>233</v>
      </c>
      <c r="E113" s="24">
        <v>2</v>
      </c>
      <c r="F113" s="25">
        <v>200</v>
      </c>
      <c r="G113" s="25">
        <f t="shared" si="12"/>
        <v>400</v>
      </c>
      <c r="H113" s="25"/>
      <c r="I113" s="25"/>
      <c r="J113" s="25">
        <f t="shared" si="13"/>
        <v>400</v>
      </c>
      <c r="K113" s="25"/>
      <c r="L113" s="24" t="s">
        <v>223</v>
      </c>
      <c r="M113" s="24">
        <v>1</v>
      </c>
      <c r="N113" s="28" t="s">
        <v>54</v>
      </c>
      <c r="O113" s="24">
        <v>2</v>
      </c>
      <c r="P113" s="24">
        <v>2</v>
      </c>
      <c r="Q113" s="24">
        <v>2</v>
      </c>
      <c r="R113" s="191" t="s">
        <v>230</v>
      </c>
    </row>
    <row r="114" spans="1:18" ht="27.6" x14ac:dyDescent="0.3">
      <c r="A114" s="720" t="s">
        <v>235</v>
      </c>
      <c r="B114" s="721"/>
      <c r="C114" s="194">
        <f>SUM(G114)</f>
        <v>5000</v>
      </c>
      <c r="D114" s="24" t="s">
        <v>222</v>
      </c>
      <c r="E114" s="24">
        <v>50</v>
      </c>
      <c r="F114" s="25">
        <v>100</v>
      </c>
      <c r="G114" s="25">
        <f t="shared" si="12"/>
        <v>5000</v>
      </c>
      <c r="H114" s="25"/>
      <c r="I114" s="25"/>
      <c r="J114" s="25">
        <f t="shared" si="13"/>
        <v>5000</v>
      </c>
      <c r="K114" s="25"/>
      <c r="L114" s="24" t="s">
        <v>223</v>
      </c>
      <c r="M114" s="24">
        <v>1</v>
      </c>
      <c r="N114" s="28" t="s">
        <v>54</v>
      </c>
      <c r="O114" s="24">
        <v>3</v>
      </c>
      <c r="P114" s="24">
        <v>1</v>
      </c>
      <c r="Q114" s="24">
        <v>1</v>
      </c>
      <c r="R114" s="29" t="s">
        <v>79</v>
      </c>
    </row>
    <row r="115" spans="1:18" ht="27.6" x14ac:dyDescent="0.3">
      <c r="A115" s="720" t="s">
        <v>236</v>
      </c>
      <c r="B115" s="721"/>
      <c r="C115" s="194">
        <f>SUM(G115)</f>
        <v>5000</v>
      </c>
      <c r="D115" s="24" t="s">
        <v>222</v>
      </c>
      <c r="E115" s="24">
        <v>50</v>
      </c>
      <c r="F115" s="25">
        <v>100</v>
      </c>
      <c r="G115" s="25">
        <f t="shared" si="12"/>
        <v>5000</v>
      </c>
      <c r="H115" s="25">
        <f>G115</f>
        <v>5000</v>
      </c>
      <c r="I115" s="25"/>
      <c r="J115" s="25"/>
      <c r="K115" s="25"/>
      <c r="L115" s="24" t="s">
        <v>223</v>
      </c>
      <c r="M115" s="24">
        <v>1</v>
      </c>
      <c r="N115" s="28" t="s">
        <v>54</v>
      </c>
      <c r="O115" s="24">
        <v>3</v>
      </c>
      <c r="P115" s="24">
        <v>1</v>
      </c>
      <c r="Q115" s="24">
        <v>1</v>
      </c>
      <c r="R115" s="29" t="s">
        <v>79</v>
      </c>
    </row>
    <row r="116" spans="1:18" ht="27.6" x14ac:dyDescent="0.3">
      <c r="A116" s="720" t="s">
        <v>237</v>
      </c>
      <c r="B116" s="721"/>
      <c r="C116" s="194">
        <f>SUM(G116)</f>
        <v>4500</v>
      </c>
      <c r="D116" s="24" t="s">
        <v>222</v>
      </c>
      <c r="E116" s="24">
        <v>45</v>
      </c>
      <c r="F116" s="25">
        <v>100</v>
      </c>
      <c r="G116" s="25">
        <f t="shared" si="12"/>
        <v>4500</v>
      </c>
      <c r="H116" s="25">
        <f>G116</f>
        <v>4500</v>
      </c>
      <c r="I116" s="25"/>
      <c r="J116" s="25"/>
      <c r="K116" s="25"/>
      <c r="L116" s="24" t="s">
        <v>223</v>
      </c>
      <c r="M116" s="24">
        <v>1</v>
      </c>
      <c r="N116" s="28" t="s">
        <v>54</v>
      </c>
      <c r="O116" s="24">
        <v>3</v>
      </c>
      <c r="P116" s="24">
        <v>1</v>
      </c>
      <c r="Q116" s="24">
        <v>1</v>
      </c>
      <c r="R116" s="29" t="s">
        <v>79</v>
      </c>
    </row>
    <row r="117" spans="1:18" ht="27.6" x14ac:dyDescent="0.3">
      <c r="A117" s="722" t="s">
        <v>238</v>
      </c>
      <c r="B117" s="723"/>
      <c r="C117" s="538">
        <f>SUM(G117)</f>
        <v>60000</v>
      </c>
      <c r="D117" s="562" t="s">
        <v>239</v>
      </c>
      <c r="E117" s="562">
        <v>500</v>
      </c>
      <c r="F117" s="197">
        <v>120</v>
      </c>
      <c r="G117" s="197">
        <f t="shared" si="12"/>
        <v>60000</v>
      </c>
      <c r="H117" s="197"/>
      <c r="I117" s="197"/>
      <c r="J117" s="25"/>
      <c r="K117" s="25"/>
      <c r="L117" s="24" t="s">
        <v>223</v>
      </c>
      <c r="M117" s="24">
        <v>1</v>
      </c>
      <c r="N117" s="28" t="s">
        <v>54</v>
      </c>
      <c r="O117" s="24">
        <v>2</v>
      </c>
      <c r="P117" s="24">
        <v>2</v>
      </c>
      <c r="Q117" s="24">
        <v>1</v>
      </c>
      <c r="R117" s="191" t="s">
        <v>230</v>
      </c>
    </row>
    <row r="118" spans="1:18" x14ac:dyDescent="0.3">
      <c r="A118" s="724" t="s">
        <v>240</v>
      </c>
      <c r="B118" s="725"/>
      <c r="C118" s="718">
        <f>SUM(G118:G119)</f>
        <v>650</v>
      </c>
      <c r="D118" s="24" t="s">
        <v>232</v>
      </c>
      <c r="E118" s="24">
        <v>1</v>
      </c>
      <c r="F118" s="25">
        <v>250</v>
      </c>
      <c r="G118" s="25">
        <f t="shared" si="12"/>
        <v>250</v>
      </c>
      <c r="H118" s="25"/>
      <c r="I118" s="25">
        <f>G118/2</f>
        <v>125</v>
      </c>
      <c r="J118" s="25"/>
      <c r="K118" s="25">
        <f>G118/2</f>
        <v>125</v>
      </c>
      <c r="L118" s="24" t="s">
        <v>223</v>
      </c>
      <c r="M118" s="24">
        <v>1</v>
      </c>
      <c r="N118" s="187" t="s">
        <v>54</v>
      </c>
      <c r="O118" s="188">
        <v>3</v>
      </c>
      <c r="P118" s="188">
        <v>9</v>
      </c>
      <c r="Q118" s="188">
        <v>2</v>
      </c>
      <c r="R118" s="191" t="s">
        <v>54</v>
      </c>
    </row>
    <row r="119" spans="1:18" x14ac:dyDescent="0.3">
      <c r="A119" s="726"/>
      <c r="B119" s="727"/>
      <c r="C119" s="719"/>
      <c r="D119" s="24" t="s">
        <v>233</v>
      </c>
      <c r="E119" s="24">
        <v>2</v>
      </c>
      <c r="F119" s="25">
        <v>200</v>
      </c>
      <c r="G119" s="25">
        <f t="shared" si="12"/>
        <v>400</v>
      </c>
      <c r="H119" s="25"/>
      <c r="I119" s="25">
        <f>G119/2</f>
        <v>200</v>
      </c>
      <c r="J119" s="25"/>
      <c r="K119" s="25">
        <f>G119/2</f>
        <v>200</v>
      </c>
      <c r="L119" s="24" t="s">
        <v>223</v>
      </c>
      <c r="M119" s="24">
        <v>1</v>
      </c>
      <c r="N119" s="28" t="s">
        <v>54</v>
      </c>
      <c r="O119" s="24">
        <v>2</v>
      </c>
      <c r="P119" s="24">
        <v>2</v>
      </c>
      <c r="Q119" s="24">
        <v>2</v>
      </c>
      <c r="R119" s="191" t="s">
        <v>54</v>
      </c>
    </row>
    <row r="120" spans="1:18" x14ac:dyDescent="0.3">
      <c r="A120" s="728" t="s">
        <v>241</v>
      </c>
      <c r="B120" s="729"/>
      <c r="C120" s="718">
        <f>SUM(G120:G121)</f>
        <v>1850</v>
      </c>
      <c r="D120" s="24" t="s">
        <v>232</v>
      </c>
      <c r="E120" s="24">
        <v>1</v>
      </c>
      <c r="F120" s="25">
        <v>250</v>
      </c>
      <c r="G120" s="25">
        <f t="shared" si="12"/>
        <v>250</v>
      </c>
      <c r="H120" s="25">
        <v>62.5</v>
      </c>
      <c r="I120" s="25">
        <f>G120/4</f>
        <v>62.5</v>
      </c>
      <c r="J120" s="25">
        <f>G120/4</f>
        <v>62.5</v>
      </c>
      <c r="K120" s="25">
        <f>G120/4</f>
        <v>62.5</v>
      </c>
      <c r="L120" s="24" t="s">
        <v>223</v>
      </c>
      <c r="M120" s="24">
        <v>1</v>
      </c>
      <c r="N120" s="187" t="s">
        <v>54</v>
      </c>
      <c r="O120" s="188">
        <v>2</v>
      </c>
      <c r="P120" s="188">
        <v>2</v>
      </c>
      <c r="Q120" s="188">
        <v>3</v>
      </c>
      <c r="R120" s="191" t="s">
        <v>230</v>
      </c>
    </row>
    <row r="121" spans="1:18" x14ac:dyDescent="0.3">
      <c r="A121" s="730"/>
      <c r="B121" s="731"/>
      <c r="C121" s="719"/>
      <c r="D121" s="24" t="s">
        <v>233</v>
      </c>
      <c r="E121" s="24">
        <v>8</v>
      </c>
      <c r="F121" s="25">
        <v>200</v>
      </c>
      <c r="G121" s="25">
        <f t="shared" si="12"/>
        <v>1600</v>
      </c>
      <c r="H121" s="25">
        <f>G121/4</f>
        <v>400</v>
      </c>
      <c r="I121" s="25">
        <f>G121/4</f>
        <v>400</v>
      </c>
      <c r="J121" s="25">
        <f>G121/4</f>
        <v>400</v>
      </c>
      <c r="K121" s="25">
        <f>G121/4</f>
        <v>400</v>
      </c>
      <c r="L121" s="24" t="s">
        <v>223</v>
      </c>
      <c r="M121" s="24">
        <v>1</v>
      </c>
      <c r="N121" s="28" t="s">
        <v>54</v>
      </c>
      <c r="O121" s="24">
        <v>2</v>
      </c>
      <c r="P121" s="24">
        <v>2</v>
      </c>
      <c r="Q121" s="24">
        <v>2</v>
      </c>
      <c r="R121" s="191" t="s">
        <v>230</v>
      </c>
    </row>
    <row r="122" spans="1:18" ht="27.6" x14ac:dyDescent="0.3">
      <c r="A122" s="699" t="s">
        <v>242</v>
      </c>
      <c r="B122" s="700"/>
      <c r="C122" s="530">
        <f>SUM(G122)</f>
        <v>18000</v>
      </c>
      <c r="D122" s="199" t="s">
        <v>243</v>
      </c>
      <c r="E122" s="199">
        <v>3</v>
      </c>
      <c r="F122" s="200">
        <v>6000</v>
      </c>
      <c r="G122" s="25">
        <f t="shared" si="12"/>
        <v>18000</v>
      </c>
      <c r="H122" s="25"/>
      <c r="I122" s="25"/>
      <c r="J122" s="25"/>
      <c r="K122" s="25">
        <f>G122</f>
        <v>18000</v>
      </c>
      <c r="L122" s="24" t="s">
        <v>223</v>
      </c>
      <c r="M122" s="24">
        <v>1</v>
      </c>
      <c r="N122" s="28" t="s">
        <v>54</v>
      </c>
      <c r="O122" s="24">
        <v>2</v>
      </c>
      <c r="P122" s="24">
        <v>2</v>
      </c>
      <c r="Q122" s="24">
        <v>2</v>
      </c>
      <c r="R122" s="201" t="s">
        <v>230</v>
      </c>
    </row>
    <row r="123" spans="1:18" ht="15.6" x14ac:dyDescent="0.3">
      <c r="A123" s="699" t="s">
        <v>244</v>
      </c>
      <c r="B123" s="700"/>
      <c r="C123" s="530">
        <v>150000</v>
      </c>
      <c r="D123" s="199" t="s">
        <v>245</v>
      </c>
      <c r="E123" s="199">
        <v>1</v>
      </c>
      <c r="F123" s="530">
        <v>150000</v>
      </c>
      <c r="G123" s="530">
        <v>150000</v>
      </c>
      <c r="H123" s="25"/>
      <c r="I123" s="530">
        <v>150000</v>
      </c>
      <c r="J123" s="25"/>
      <c r="K123" s="25"/>
      <c r="L123" s="24" t="s">
        <v>223</v>
      </c>
      <c r="M123" s="24">
        <v>1</v>
      </c>
      <c r="N123" s="28" t="s">
        <v>54</v>
      </c>
      <c r="O123" s="24">
        <v>4</v>
      </c>
      <c r="P123" s="24">
        <v>1</v>
      </c>
      <c r="Q123" s="24">
        <v>4</v>
      </c>
      <c r="R123" s="191" t="s">
        <v>230</v>
      </c>
    </row>
    <row r="124" spans="1:18" ht="15.6" x14ac:dyDescent="0.3">
      <c r="A124" s="699" t="s">
        <v>246</v>
      </c>
      <c r="B124" s="700"/>
      <c r="C124" s="530">
        <f>SUM(G124)</f>
        <v>0</v>
      </c>
      <c r="D124" s="199" t="s">
        <v>247</v>
      </c>
      <c r="E124" s="199"/>
      <c r="F124" s="200"/>
      <c r="G124" s="25"/>
      <c r="H124" s="25"/>
      <c r="I124" s="25"/>
      <c r="J124" s="25"/>
      <c r="K124" s="25"/>
      <c r="L124" s="24"/>
      <c r="M124" s="24"/>
      <c r="N124" s="28" t="s">
        <v>54</v>
      </c>
      <c r="O124" s="24"/>
      <c r="P124" s="24"/>
      <c r="Q124" s="24"/>
      <c r="R124" s="202"/>
    </row>
    <row r="125" spans="1:18" ht="15.6" x14ac:dyDescent="0.3">
      <c r="A125" s="701" t="s">
        <v>248</v>
      </c>
      <c r="B125" s="702"/>
      <c r="C125" s="203">
        <f>SUM(G125)</f>
        <v>0</v>
      </c>
      <c r="D125" s="204" t="s">
        <v>247</v>
      </c>
      <c r="E125" s="204"/>
      <c r="F125" s="205"/>
      <c r="G125" s="205"/>
      <c r="H125" s="205"/>
      <c r="I125" s="205"/>
      <c r="J125" s="205"/>
      <c r="K125" s="205"/>
      <c r="L125" s="204"/>
      <c r="M125" s="204"/>
      <c r="N125" s="206" t="s">
        <v>54</v>
      </c>
      <c r="O125" s="204"/>
      <c r="P125" s="204"/>
      <c r="Q125" s="204"/>
      <c r="R125" s="207"/>
    </row>
    <row r="126" spans="1:18" x14ac:dyDescent="0.3">
      <c r="A126" s="208"/>
      <c r="B126" s="208"/>
      <c r="C126" s="208"/>
      <c r="D126" s="208"/>
      <c r="E126" s="208"/>
      <c r="F126" s="208"/>
      <c r="G126" s="208"/>
      <c r="H126" s="209"/>
      <c r="I126" s="209"/>
      <c r="J126" s="209"/>
      <c r="K126" s="209"/>
      <c r="L126" s="209"/>
      <c r="M126" s="210"/>
      <c r="N126" s="210"/>
      <c r="O126" s="210"/>
      <c r="P126" s="210"/>
      <c r="Q126" s="210"/>
      <c r="R126" s="210"/>
    </row>
    <row r="127" spans="1:18" ht="18.600000000000001" thickBot="1" x14ac:dyDescent="0.35">
      <c r="A127" s="703" t="s">
        <v>89</v>
      </c>
      <c r="B127" s="703"/>
      <c r="C127" s="703"/>
      <c r="D127" s="703"/>
      <c r="E127" s="703"/>
      <c r="F127" s="703"/>
      <c r="G127" s="703"/>
      <c r="H127" s="703"/>
      <c r="I127" s="703"/>
      <c r="J127" s="703"/>
      <c r="K127" s="703"/>
      <c r="L127" s="703"/>
      <c r="M127" s="703"/>
      <c r="N127" s="703"/>
      <c r="O127" s="703"/>
      <c r="P127" s="703"/>
      <c r="Q127" s="703"/>
      <c r="R127" s="703"/>
    </row>
    <row r="128" spans="1:18" ht="16.2" thickTop="1" x14ac:dyDescent="0.3">
      <c r="A128" s="704" t="s">
        <v>16</v>
      </c>
      <c r="B128" s="664" t="s">
        <v>17</v>
      </c>
      <c r="C128" s="706"/>
      <c r="D128" s="709" t="s">
        <v>18</v>
      </c>
      <c r="E128" s="709" t="s">
        <v>19</v>
      </c>
      <c r="F128" s="709" t="s">
        <v>20</v>
      </c>
      <c r="G128" s="709" t="s">
        <v>21</v>
      </c>
      <c r="H128" s="711" t="s">
        <v>22</v>
      </c>
      <c r="I128" s="712"/>
      <c r="J128" s="712"/>
      <c r="K128" s="713"/>
      <c r="L128" s="662" t="s">
        <v>23</v>
      </c>
      <c r="M128" s="664" t="s">
        <v>24</v>
      </c>
      <c r="N128" s="665"/>
      <c r="O128" s="665"/>
      <c r="P128" s="665"/>
      <c r="Q128" s="665"/>
      <c r="R128" s="666"/>
    </row>
    <row r="129" spans="1:18" ht="16.2" thickBot="1" x14ac:dyDescent="0.35">
      <c r="A129" s="705"/>
      <c r="B129" s="707"/>
      <c r="C129" s="708"/>
      <c r="D129" s="710"/>
      <c r="E129" s="710"/>
      <c r="F129" s="710"/>
      <c r="G129" s="710"/>
      <c r="H129" s="528" t="s">
        <v>25</v>
      </c>
      <c r="I129" s="528" t="s">
        <v>26</v>
      </c>
      <c r="J129" s="528" t="s">
        <v>27</v>
      </c>
      <c r="K129" s="528" t="s">
        <v>28</v>
      </c>
      <c r="L129" s="663"/>
      <c r="M129" s="667"/>
      <c r="N129" s="668"/>
      <c r="O129" s="668"/>
      <c r="P129" s="668"/>
      <c r="Q129" s="668"/>
      <c r="R129" s="669"/>
    </row>
    <row r="130" spans="1:18" ht="48" thickTop="1" thickBot="1" x14ac:dyDescent="0.35">
      <c r="A130" s="211" t="s">
        <v>249</v>
      </c>
      <c r="B130" s="670" t="s">
        <v>250</v>
      </c>
      <c r="C130" s="671"/>
      <c r="D130" s="527" t="s">
        <v>251</v>
      </c>
      <c r="E130" s="527" t="s">
        <v>252</v>
      </c>
      <c r="F130" s="527">
        <v>1</v>
      </c>
      <c r="G130" s="527">
        <v>1</v>
      </c>
      <c r="H130" s="527"/>
      <c r="I130" s="527"/>
      <c r="J130" s="527"/>
      <c r="K130" s="527">
        <v>1</v>
      </c>
      <c r="L130" s="212"/>
      <c r="M130" s="672"/>
      <c r="N130" s="673"/>
      <c r="O130" s="673"/>
      <c r="P130" s="673"/>
      <c r="Q130" s="673"/>
      <c r="R130" s="674"/>
    </row>
    <row r="131" spans="1:18" ht="18.600000000000001" thickTop="1" x14ac:dyDescent="0.35">
      <c r="A131" s="213" t="s">
        <v>33</v>
      </c>
      <c r="B131" s="214"/>
      <c r="C131" s="214"/>
      <c r="D131" s="214"/>
      <c r="E131" s="214"/>
      <c r="F131" s="214"/>
      <c r="G131" s="214"/>
      <c r="H131" s="214"/>
      <c r="I131" s="214"/>
      <c r="J131" s="214"/>
      <c r="K131" s="214"/>
      <c r="L131" s="214"/>
      <c r="M131" s="214"/>
      <c r="N131" s="214"/>
      <c r="O131" s="214"/>
      <c r="P131" s="214"/>
      <c r="Q131" s="214"/>
      <c r="R131" s="215"/>
    </row>
    <row r="132" spans="1:18" ht="17.399999999999999" x14ac:dyDescent="0.3">
      <c r="A132" s="675" t="s">
        <v>34</v>
      </c>
      <c r="B132" s="676"/>
      <c r="C132" s="679" t="s">
        <v>35</v>
      </c>
      <c r="D132" s="681" t="s">
        <v>36</v>
      </c>
      <c r="E132" s="682"/>
      <c r="F132" s="682"/>
      <c r="G132" s="683"/>
      <c r="H132" s="681" t="s">
        <v>37</v>
      </c>
      <c r="I132" s="682"/>
      <c r="J132" s="682"/>
      <c r="K132" s="683"/>
      <c r="L132" s="684" t="s">
        <v>38</v>
      </c>
      <c r="M132" s="681" t="s">
        <v>39</v>
      </c>
      <c r="N132" s="682"/>
      <c r="O132" s="682"/>
      <c r="P132" s="682"/>
      <c r="Q132" s="682"/>
      <c r="R132" s="686"/>
    </row>
    <row r="133" spans="1:18" ht="52.8" thickBot="1" x14ac:dyDescent="0.35">
      <c r="A133" s="677"/>
      <c r="B133" s="678"/>
      <c r="C133" s="680"/>
      <c r="D133" s="216" t="s">
        <v>40</v>
      </c>
      <c r="E133" s="216" t="s">
        <v>41</v>
      </c>
      <c r="F133" s="216" t="s">
        <v>42</v>
      </c>
      <c r="G133" s="216" t="s">
        <v>43</v>
      </c>
      <c r="H133" s="216" t="s">
        <v>25</v>
      </c>
      <c r="I133" s="216" t="s">
        <v>26</v>
      </c>
      <c r="J133" s="216" t="s">
        <v>27</v>
      </c>
      <c r="K133" s="216" t="s">
        <v>28</v>
      </c>
      <c r="L133" s="685"/>
      <c r="M133" s="217" t="s">
        <v>44</v>
      </c>
      <c r="N133" s="217" t="s">
        <v>45</v>
      </c>
      <c r="O133" s="217" t="s">
        <v>46</v>
      </c>
      <c r="P133" s="217" t="s">
        <v>47</v>
      </c>
      <c r="Q133" s="217" t="s">
        <v>48</v>
      </c>
      <c r="R133" s="218" t="s">
        <v>49</v>
      </c>
    </row>
    <row r="134" spans="1:18" ht="15" thickTop="1" x14ac:dyDescent="0.3">
      <c r="A134" s="687" t="s">
        <v>253</v>
      </c>
      <c r="B134" s="688"/>
      <c r="C134" s="691">
        <f>SUM(G134:G135)</f>
        <v>2800</v>
      </c>
      <c r="D134" s="199" t="s">
        <v>254</v>
      </c>
      <c r="E134" s="219">
        <v>10</v>
      </c>
      <c r="F134" s="220">
        <v>200</v>
      </c>
      <c r="G134" s="221">
        <f t="shared" ref="G134:G139" si="14">+F134*E134</f>
        <v>2000</v>
      </c>
      <c r="H134" s="221">
        <v>500</v>
      </c>
      <c r="I134" s="221">
        <v>500</v>
      </c>
      <c r="J134" s="221">
        <v>500</v>
      </c>
      <c r="K134" s="221">
        <v>500</v>
      </c>
      <c r="L134" s="24" t="s">
        <v>223</v>
      </c>
      <c r="M134" s="222">
        <v>1</v>
      </c>
      <c r="N134" s="222">
        <v>2</v>
      </c>
      <c r="O134" s="222">
        <v>3</v>
      </c>
      <c r="P134" s="222">
        <v>7</v>
      </c>
      <c r="Q134" s="222">
        <v>1</v>
      </c>
      <c r="R134" s="223" t="s">
        <v>230</v>
      </c>
    </row>
    <row r="135" spans="1:18" ht="15" thickBot="1" x14ac:dyDescent="0.35">
      <c r="A135" s="689"/>
      <c r="B135" s="690"/>
      <c r="C135" s="692"/>
      <c r="D135" s="24" t="s">
        <v>255</v>
      </c>
      <c r="E135" s="224">
        <v>4</v>
      </c>
      <c r="F135" s="225">
        <v>200</v>
      </c>
      <c r="G135" s="25">
        <f t="shared" si="14"/>
        <v>800</v>
      </c>
      <c r="H135" s="25">
        <v>200</v>
      </c>
      <c r="I135" s="25">
        <v>200</v>
      </c>
      <c r="J135" s="25">
        <v>200</v>
      </c>
      <c r="K135" s="25">
        <v>200</v>
      </c>
      <c r="L135" s="24" t="s">
        <v>223</v>
      </c>
      <c r="M135" s="24">
        <v>1</v>
      </c>
      <c r="N135" s="188">
        <v>2</v>
      </c>
      <c r="O135" s="188">
        <v>3</v>
      </c>
      <c r="P135" s="188">
        <v>9</v>
      </c>
      <c r="Q135" s="188">
        <v>2</v>
      </c>
      <c r="R135" s="28" t="s">
        <v>54</v>
      </c>
    </row>
    <row r="136" spans="1:18" ht="15.6" thickTop="1" thickBot="1" x14ac:dyDescent="0.35">
      <c r="A136" s="687" t="s">
        <v>256</v>
      </c>
      <c r="B136" s="688"/>
      <c r="C136" s="691">
        <f>SUM(G136:G139)</f>
        <v>3680</v>
      </c>
      <c r="D136" s="226" t="s">
        <v>254</v>
      </c>
      <c r="E136" s="219">
        <v>10</v>
      </c>
      <c r="F136" s="221">
        <v>200</v>
      </c>
      <c r="G136" s="221">
        <f t="shared" si="14"/>
        <v>2000</v>
      </c>
      <c r="H136" s="221">
        <v>500</v>
      </c>
      <c r="I136" s="221">
        <v>500</v>
      </c>
      <c r="J136" s="221">
        <v>500</v>
      </c>
      <c r="K136" s="221">
        <v>500</v>
      </c>
      <c r="L136" s="24" t="s">
        <v>223</v>
      </c>
      <c r="M136" s="222">
        <v>1</v>
      </c>
      <c r="N136" s="222">
        <v>2</v>
      </c>
      <c r="O136" s="222">
        <v>3</v>
      </c>
      <c r="P136" s="222">
        <v>7</v>
      </c>
      <c r="Q136" s="222">
        <v>1</v>
      </c>
      <c r="R136" s="223" t="s">
        <v>230</v>
      </c>
    </row>
    <row r="137" spans="1:18" ht="15.6" thickTop="1" thickBot="1" x14ac:dyDescent="0.35">
      <c r="A137" s="693"/>
      <c r="B137" s="694"/>
      <c r="C137" s="695"/>
      <c r="D137" s="24" t="s">
        <v>257</v>
      </c>
      <c r="E137" s="24">
        <v>4</v>
      </c>
      <c r="F137" s="25">
        <v>170</v>
      </c>
      <c r="G137" s="221">
        <f t="shared" si="14"/>
        <v>680</v>
      </c>
      <c r="H137" s="25">
        <v>170</v>
      </c>
      <c r="I137" s="25">
        <v>170</v>
      </c>
      <c r="J137" s="25">
        <v>170</v>
      </c>
      <c r="K137" s="25">
        <v>170</v>
      </c>
      <c r="L137" s="24" t="s">
        <v>223</v>
      </c>
      <c r="M137" s="24">
        <v>1</v>
      </c>
      <c r="N137" s="188">
        <v>2</v>
      </c>
      <c r="O137" s="188">
        <v>3</v>
      </c>
      <c r="P137" s="188">
        <v>3</v>
      </c>
      <c r="Q137" s="188">
        <v>2</v>
      </c>
      <c r="R137" s="28" t="s">
        <v>54</v>
      </c>
    </row>
    <row r="138" spans="1:18" ht="15.6" thickTop="1" thickBot="1" x14ac:dyDescent="0.35">
      <c r="A138" s="693"/>
      <c r="B138" s="694"/>
      <c r="C138" s="695"/>
      <c r="D138" s="24" t="s">
        <v>232</v>
      </c>
      <c r="E138" s="24">
        <v>2</v>
      </c>
      <c r="F138" s="25">
        <v>250</v>
      </c>
      <c r="G138" s="221">
        <f t="shared" si="14"/>
        <v>500</v>
      </c>
      <c r="H138" s="25">
        <v>125</v>
      </c>
      <c r="I138" s="25">
        <v>125</v>
      </c>
      <c r="J138" s="25">
        <v>125</v>
      </c>
      <c r="K138" s="25">
        <v>125</v>
      </c>
      <c r="L138" s="24" t="s">
        <v>223</v>
      </c>
      <c r="M138" s="24">
        <v>1</v>
      </c>
      <c r="N138" s="188">
        <v>2</v>
      </c>
      <c r="O138" s="188">
        <v>3</v>
      </c>
      <c r="P138" s="188">
        <v>9</v>
      </c>
      <c r="Q138" s="188">
        <v>2</v>
      </c>
      <c r="R138" s="28" t="s">
        <v>54</v>
      </c>
    </row>
    <row r="139" spans="1:18" ht="15.6" thickTop="1" thickBot="1" x14ac:dyDescent="0.35">
      <c r="A139" s="689"/>
      <c r="B139" s="690"/>
      <c r="C139" s="696"/>
      <c r="D139" s="24" t="s">
        <v>258</v>
      </c>
      <c r="E139" s="199">
        <v>4</v>
      </c>
      <c r="F139" s="200">
        <v>125</v>
      </c>
      <c r="G139" s="227">
        <f t="shared" si="14"/>
        <v>500</v>
      </c>
      <c r="H139" s="200">
        <v>125</v>
      </c>
      <c r="I139" s="200">
        <v>125</v>
      </c>
      <c r="J139" s="200">
        <v>125</v>
      </c>
      <c r="K139" s="200">
        <v>125</v>
      </c>
      <c r="L139" s="24" t="s">
        <v>223</v>
      </c>
      <c r="M139" s="24">
        <v>1</v>
      </c>
      <c r="N139" s="188">
        <v>2</v>
      </c>
      <c r="O139" s="188">
        <v>3</v>
      </c>
      <c r="P139" s="188">
        <v>9</v>
      </c>
      <c r="Q139" s="188">
        <v>2</v>
      </c>
      <c r="R139" s="228" t="s">
        <v>54</v>
      </c>
    </row>
    <row r="140" spans="1:18" ht="16.8" thickTop="1" thickBot="1" x14ac:dyDescent="0.35">
      <c r="A140" s="697" t="s">
        <v>259</v>
      </c>
      <c r="B140" s="698"/>
      <c r="C140" s="229"/>
      <c r="D140" s="537" t="s">
        <v>254</v>
      </c>
      <c r="E140" s="562">
        <v>10</v>
      </c>
      <c r="F140" s="197"/>
      <c r="G140" s="25"/>
      <c r="H140" s="25"/>
      <c r="I140" s="25"/>
      <c r="J140" s="25"/>
      <c r="K140" s="25"/>
      <c r="L140" s="24" t="s">
        <v>223</v>
      </c>
      <c r="M140" s="222">
        <v>1</v>
      </c>
      <c r="N140" s="222">
        <v>2</v>
      </c>
      <c r="O140" s="222">
        <v>3</v>
      </c>
      <c r="P140" s="222">
        <v>7</v>
      </c>
      <c r="Q140" s="222">
        <v>1</v>
      </c>
      <c r="R140" s="223" t="s">
        <v>230</v>
      </c>
    </row>
    <row r="141" spans="1:18" ht="15" thickTop="1" x14ac:dyDescent="0.3">
      <c r="A141" s="658" t="s">
        <v>260</v>
      </c>
      <c r="B141" s="659"/>
      <c r="C141" s="231"/>
      <c r="D141" s="562" t="s">
        <v>261</v>
      </c>
      <c r="E141" s="562"/>
      <c r="F141" s="197"/>
      <c r="G141" s="25"/>
      <c r="H141" s="25"/>
      <c r="I141" s="25"/>
      <c r="J141" s="25"/>
      <c r="K141" s="25"/>
      <c r="L141" s="24" t="s">
        <v>223</v>
      </c>
      <c r="M141" s="24">
        <v>1</v>
      </c>
      <c r="N141" s="24">
        <v>2</v>
      </c>
      <c r="O141" s="24">
        <v>2</v>
      </c>
      <c r="P141" s="24">
        <v>8</v>
      </c>
      <c r="Q141" s="24">
        <v>7</v>
      </c>
      <c r="R141" s="191" t="s">
        <v>262</v>
      </c>
    </row>
    <row r="142" spans="1:18" ht="28.2" thickBot="1" x14ac:dyDescent="0.35">
      <c r="A142" s="660"/>
      <c r="B142" s="661"/>
      <c r="C142" s="231"/>
      <c r="D142" s="562" t="s">
        <v>263</v>
      </c>
      <c r="E142" s="232"/>
      <c r="F142" s="197"/>
      <c r="G142" s="25"/>
      <c r="H142" s="25"/>
      <c r="I142" s="25"/>
      <c r="J142" s="25"/>
      <c r="K142" s="25"/>
      <c r="L142" s="24" t="s">
        <v>223</v>
      </c>
      <c r="M142" s="24" t="s">
        <v>264</v>
      </c>
      <c r="N142" s="24">
        <v>2</v>
      </c>
      <c r="O142" s="24">
        <v>2</v>
      </c>
      <c r="P142" s="24">
        <v>8</v>
      </c>
      <c r="Q142" s="24">
        <v>7</v>
      </c>
      <c r="R142" s="191" t="s">
        <v>262</v>
      </c>
    </row>
    <row r="143" spans="1:18" ht="28.2" thickTop="1" x14ac:dyDescent="0.3">
      <c r="A143" s="644" t="s">
        <v>265</v>
      </c>
      <c r="B143" s="645"/>
      <c r="C143" s="233"/>
      <c r="D143" s="562" t="s">
        <v>266</v>
      </c>
      <c r="E143" s="562"/>
      <c r="F143" s="197"/>
      <c r="G143" s="26"/>
      <c r="H143" s="26"/>
      <c r="I143" s="26"/>
      <c r="J143" s="26"/>
      <c r="K143" s="26"/>
      <c r="L143" s="24" t="s">
        <v>223</v>
      </c>
      <c r="M143" s="24">
        <v>1</v>
      </c>
      <c r="N143" s="24">
        <v>2</v>
      </c>
      <c r="O143" s="24">
        <v>3</v>
      </c>
      <c r="P143" s="24">
        <v>1</v>
      </c>
      <c r="Q143" s="24">
        <v>1</v>
      </c>
      <c r="R143" s="191" t="s">
        <v>79</v>
      </c>
    </row>
    <row r="144" spans="1:18" x14ac:dyDescent="0.3">
      <c r="A144" s="646" t="s">
        <v>267</v>
      </c>
      <c r="B144" s="647"/>
      <c r="C144" s="234"/>
      <c r="D144" s="640" t="s">
        <v>268</v>
      </c>
      <c r="E144" s="235"/>
      <c r="F144" s="235"/>
      <c r="G144" s="210"/>
      <c r="H144" s="210"/>
      <c r="I144" s="210"/>
      <c r="J144" s="210"/>
      <c r="K144" s="210"/>
      <c r="L144" s="24"/>
      <c r="M144" s="210"/>
      <c r="N144" s="210"/>
      <c r="O144" s="210"/>
      <c r="P144" s="210"/>
      <c r="Q144" s="210"/>
      <c r="R144" s="236"/>
    </row>
    <row r="145" spans="1:18" ht="27.6" x14ac:dyDescent="0.3">
      <c r="A145" s="648"/>
      <c r="B145" s="649"/>
      <c r="C145" s="237"/>
      <c r="D145" s="641"/>
      <c r="E145" s="232"/>
      <c r="F145" s="197"/>
      <c r="G145" s="26"/>
      <c r="H145" s="26"/>
      <c r="I145" s="26"/>
      <c r="J145" s="26"/>
      <c r="K145" s="26"/>
      <c r="L145" s="24" t="s">
        <v>223</v>
      </c>
      <c r="M145" s="24">
        <v>1</v>
      </c>
      <c r="N145" s="24">
        <v>2</v>
      </c>
      <c r="O145" s="24">
        <v>2</v>
      </c>
      <c r="P145" s="24">
        <v>8</v>
      </c>
      <c r="Q145" s="24">
        <v>7</v>
      </c>
      <c r="R145" s="191" t="s">
        <v>269</v>
      </c>
    </row>
    <row r="146" spans="1:18" x14ac:dyDescent="0.3">
      <c r="A146" s="650" t="s">
        <v>270</v>
      </c>
      <c r="B146" s="651"/>
      <c r="C146" s="654"/>
      <c r="D146" s="656" t="s">
        <v>271</v>
      </c>
      <c r="E146" s="640">
        <v>500</v>
      </c>
      <c r="F146" s="642"/>
      <c r="G146" s="238"/>
      <c r="H146" s="238"/>
      <c r="I146" s="238"/>
      <c r="J146" s="238"/>
      <c r="K146" s="238"/>
      <c r="L146" s="199"/>
      <c r="M146" s="199"/>
      <c r="N146" s="199"/>
      <c r="O146" s="199"/>
      <c r="P146" s="199"/>
      <c r="Q146" s="199"/>
      <c r="R146" s="201"/>
    </row>
    <row r="147" spans="1:18" x14ac:dyDescent="0.3">
      <c r="A147" s="652"/>
      <c r="B147" s="653"/>
      <c r="C147" s="655"/>
      <c r="D147" s="657"/>
      <c r="E147" s="641"/>
      <c r="F147" s="643"/>
      <c r="G147" s="239"/>
      <c r="H147" s="239"/>
      <c r="I147" s="239"/>
      <c r="J147" s="239"/>
      <c r="K147" s="239"/>
      <c r="L147" s="226" t="s">
        <v>223</v>
      </c>
      <c r="M147" s="226">
        <v>1</v>
      </c>
      <c r="N147" s="226">
        <v>2</v>
      </c>
      <c r="O147" s="226">
        <v>2</v>
      </c>
      <c r="P147" s="226">
        <v>2</v>
      </c>
      <c r="Q147" s="226">
        <v>2</v>
      </c>
      <c r="R147" s="240" t="s">
        <v>230</v>
      </c>
    </row>
    <row r="148" spans="1:18" x14ac:dyDescent="0.3">
      <c r="A148" s="247"/>
      <c r="B148" s="247"/>
      <c r="C148" s="247"/>
      <c r="D148" s="247"/>
      <c r="E148" s="247"/>
    </row>
    <row r="149" spans="1:18" x14ac:dyDescent="0.3">
      <c r="A149" s="248" t="s">
        <v>0</v>
      </c>
      <c r="B149" s="248" t="s">
        <v>1</v>
      </c>
      <c r="C149" s="248"/>
      <c r="D149" s="248"/>
      <c r="E149" s="247"/>
      <c r="G149" s="9"/>
      <c r="H149" s="9"/>
    </row>
    <row r="150" spans="1:18" x14ac:dyDescent="0.3">
      <c r="A150" s="248" t="s">
        <v>2</v>
      </c>
      <c r="B150" s="248" t="s">
        <v>1</v>
      </c>
      <c r="C150" s="248"/>
      <c r="D150" s="248"/>
      <c r="E150" s="247"/>
    </row>
    <row r="151" spans="1:18" x14ac:dyDescent="0.3">
      <c r="A151" s="9" t="s">
        <v>2</v>
      </c>
      <c r="B151" s="249" t="s">
        <v>3</v>
      </c>
      <c r="C151" s="250"/>
      <c r="D151" s="9"/>
      <c r="E151" s="247"/>
    </row>
    <row r="152" spans="1:18" x14ac:dyDescent="0.3">
      <c r="A152" s="9" t="s">
        <v>4</v>
      </c>
      <c r="B152" s="875" t="s">
        <v>5</v>
      </c>
      <c r="C152" s="875"/>
      <c r="D152" s="9"/>
      <c r="E152" s="247"/>
    </row>
    <row r="153" spans="1:18" x14ac:dyDescent="0.3">
      <c r="A153" s="9" t="s">
        <v>68</v>
      </c>
      <c r="B153" s="79" t="s">
        <v>7</v>
      </c>
      <c r="C153" s="9"/>
      <c r="D153" s="9"/>
      <c r="E153" s="247"/>
    </row>
    <row r="154" spans="1:18" x14ac:dyDescent="0.3">
      <c r="A154" s="79" t="s">
        <v>8</v>
      </c>
      <c r="B154" s="876" t="s">
        <v>272</v>
      </c>
      <c r="C154" s="876"/>
      <c r="D154" s="876"/>
      <c r="E154" s="247"/>
    </row>
    <row r="155" spans="1:18" ht="15.6" x14ac:dyDescent="0.3">
      <c r="A155" s="251" t="s">
        <v>273</v>
      </c>
      <c r="B155" s="877" t="s">
        <v>11</v>
      </c>
      <c r="C155" s="878"/>
      <c r="D155" s="879"/>
      <c r="E155" s="252"/>
      <c r="F155" s="252"/>
      <c r="G155" s="252"/>
      <c r="H155" s="252"/>
      <c r="I155" s="252"/>
    </row>
    <row r="156" spans="1:18" ht="18.600000000000001" thickBot="1" x14ac:dyDescent="0.4">
      <c r="A156" s="253" t="s">
        <v>274</v>
      </c>
      <c r="C156" s="254"/>
      <c r="D156" s="254"/>
      <c r="E156" s="7"/>
      <c r="F156" s="7"/>
      <c r="K156" s="255" t="s">
        <v>275</v>
      </c>
    </row>
    <row r="157" spans="1:18" ht="16.2" thickBot="1" x14ac:dyDescent="0.35">
      <c r="A157" s="880" t="s">
        <v>135</v>
      </c>
      <c r="B157" s="881"/>
      <c r="C157" s="881"/>
      <c r="D157" s="881"/>
      <c r="E157" s="881"/>
      <c r="F157" s="881"/>
      <c r="G157" s="881"/>
      <c r="H157" s="881"/>
      <c r="I157" s="881"/>
      <c r="J157" s="881"/>
      <c r="K157" s="881"/>
      <c r="L157" s="882"/>
      <c r="M157" s="256"/>
      <c r="N157" s="257"/>
      <c r="O157" s="257"/>
      <c r="P157" s="257"/>
      <c r="Q157" s="257"/>
    </row>
    <row r="158" spans="1:18" ht="16.2" thickBot="1" x14ac:dyDescent="0.35">
      <c r="A158" s="883" t="s">
        <v>136</v>
      </c>
      <c r="B158" s="885" t="s">
        <v>137</v>
      </c>
      <c r="C158" s="885" t="s">
        <v>138</v>
      </c>
      <c r="D158" s="885" t="s">
        <v>139</v>
      </c>
      <c r="E158" s="885" t="s">
        <v>140</v>
      </c>
      <c r="F158" s="887" t="s">
        <v>141</v>
      </c>
      <c r="G158" s="889" t="s">
        <v>142</v>
      </c>
      <c r="H158" s="890"/>
      <c r="I158" s="890"/>
      <c r="J158" s="891"/>
      <c r="K158" s="892" t="s">
        <v>23</v>
      </c>
      <c r="L158" s="893"/>
      <c r="M158" s="848" t="s">
        <v>24</v>
      </c>
      <c r="N158" s="848"/>
      <c r="O158" s="848"/>
      <c r="P158" s="848"/>
      <c r="Q158" s="849"/>
    </row>
    <row r="159" spans="1:18" x14ac:dyDescent="0.3">
      <c r="A159" s="884"/>
      <c r="B159" s="886"/>
      <c r="C159" s="886"/>
      <c r="D159" s="886"/>
      <c r="E159" s="886"/>
      <c r="F159" s="888"/>
      <c r="G159" s="482" t="s">
        <v>25</v>
      </c>
      <c r="H159" s="483" t="s">
        <v>26</v>
      </c>
      <c r="I159" s="483" t="s">
        <v>156</v>
      </c>
      <c r="J159" s="484" t="s">
        <v>28</v>
      </c>
      <c r="K159" s="894"/>
      <c r="L159" s="895"/>
      <c r="M159" s="848"/>
      <c r="N159" s="848"/>
      <c r="O159" s="848"/>
      <c r="P159" s="848"/>
      <c r="Q159" s="849"/>
    </row>
    <row r="160" spans="1:18" ht="66.599999999999994" thickBot="1" x14ac:dyDescent="0.35">
      <c r="A160" s="485" t="s">
        <v>276</v>
      </c>
      <c r="B160" s="485" t="s">
        <v>277</v>
      </c>
      <c r="C160" s="481" t="s">
        <v>278</v>
      </c>
      <c r="D160" s="303" t="s">
        <v>279</v>
      </c>
      <c r="E160" s="304">
        <v>1</v>
      </c>
      <c r="F160" s="304">
        <v>7</v>
      </c>
      <c r="G160" s="304">
        <v>2</v>
      </c>
      <c r="H160" s="304">
        <v>2</v>
      </c>
      <c r="I160" s="304">
        <v>2</v>
      </c>
      <c r="J160" s="304">
        <v>1</v>
      </c>
      <c r="K160" s="850" t="e">
        <f>+B164+B168+B169+B180+B188+#REF!</f>
        <v>#REF!</v>
      </c>
      <c r="L160" s="851"/>
      <c r="M160" s="852" t="s">
        <v>280</v>
      </c>
      <c r="N160" s="853"/>
      <c r="O160" s="853"/>
      <c r="P160" s="853"/>
      <c r="Q160" s="854"/>
    </row>
    <row r="161" spans="1:17" ht="16.2" thickBot="1" x14ac:dyDescent="0.35">
      <c r="A161" s="258" t="s">
        <v>33</v>
      </c>
      <c r="B161" s="259"/>
      <c r="C161" s="260"/>
      <c r="D161" s="261"/>
      <c r="E161" s="262"/>
      <c r="F161" s="262"/>
      <c r="G161" s="262"/>
      <c r="H161" s="262"/>
      <c r="I161" s="262"/>
      <c r="J161" s="262"/>
      <c r="K161" s="263"/>
      <c r="L161" s="263"/>
      <c r="M161" s="264"/>
      <c r="N161" s="264"/>
      <c r="O161" s="264"/>
      <c r="P161" s="264"/>
      <c r="Q161" s="265"/>
    </row>
    <row r="162" spans="1:17" ht="16.2" thickBot="1" x14ac:dyDescent="0.35">
      <c r="A162" s="843" t="s">
        <v>149</v>
      </c>
      <c r="B162" s="873" t="s">
        <v>150</v>
      </c>
      <c r="C162" s="812" t="s">
        <v>36</v>
      </c>
      <c r="D162" s="813"/>
      <c r="E162" s="813"/>
      <c r="F162" s="814"/>
      <c r="G162" s="812" t="s">
        <v>281</v>
      </c>
      <c r="H162" s="813"/>
      <c r="I162" s="813"/>
      <c r="J162" s="814"/>
      <c r="K162" s="841" t="s">
        <v>152</v>
      </c>
      <c r="L162" s="816" t="s">
        <v>153</v>
      </c>
      <c r="M162" s="846"/>
      <c r="N162" s="846"/>
      <c r="O162" s="846"/>
      <c r="P162" s="861"/>
      <c r="Q162" s="862"/>
    </row>
    <row r="163" spans="1:17" ht="63" thickBot="1" x14ac:dyDescent="0.35">
      <c r="A163" s="844"/>
      <c r="B163" s="874"/>
      <c r="C163" s="486" t="s">
        <v>282</v>
      </c>
      <c r="D163" s="487" t="s">
        <v>41</v>
      </c>
      <c r="E163" s="487" t="s">
        <v>155</v>
      </c>
      <c r="F163" s="487" t="s">
        <v>43</v>
      </c>
      <c r="G163" s="487" t="s">
        <v>25</v>
      </c>
      <c r="H163" s="487" t="s">
        <v>26</v>
      </c>
      <c r="I163" s="487" t="s">
        <v>156</v>
      </c>
      <c r="J163" s="488" t="s">
        <v>28</v>
      </c>
      <c r="K163" s="842"/>
      <c r="L163" s="487" t="s">
        <v>44</v>
      </c>
      <c r="M163" s="487" t="s">
        <v>45</v>
      </c>
      <c r="N163" s="487" t="s">
        <v>46</v>
      </c>
      <c r="O163" s="487" t="s">
        <v>47</v>
      </c>
      <c r="P163" s="487" t="s">
        <v>48</v>
      </c>
      <c r="Q163" s="487" t="s">
        <v>49</v>
      </c>
    </row>
    <row r="164" spans="1:17" ht="15" thickBot="1" x14ac:dyDescent="0.35">
      <c r="A164" s="863" t="s">
        <v>283</v>
      </c>
      <c r="B164" s="866">
        <f>SUM(F164:F166)</f>
        <v>27250</v>
      </c>
      <c r="C164" s="266" t="s">
        <v>284</v>
      </c>
      <c r="D164" s="267">
        <v>4</v>
      </c>
      <c r="E164" s="268">
        <v>5000</v>
      </c>
      <c r="F164" s="268">
        <f>+E164*D164</f>
        <v>20000</v>
      </c>
      <c r="G164" s="269"/>
      <c r="H164" s="269">
        <v>20000</v>
      </c>
      <c r="I164" s="269"/>
      <c r="J164" s="269"/>
      <c r="K164" s="270" t="s">
        <v>285</v>
      </c>
      <c r="L164" s="271">
        <v>1</v>
      </c>
      <c r="M164" s="272" t="s">
        <v>54</v>
      </c>
      <c r="N164" s="273"/>
      <c r="O164" s="273"/>
      <c r="P164" s="273"/>
      <c r="Q164" s="274"/>
    </row>
    <row r="165" spans="1:17" ht="15" thickBot="1" x14ac:dyDescent="0.35">
      <c r="A165" s="864"/>
      <c r="B165" s="867"/>
      <c r="C165" s="275" t="s">
        <v>286</v>
      </c>
      <c r="D165" s="276">
        <v>5</v>
      </c>
      <c r="E165" s="277">
        <v>250</v>
      </c>
      <c r="F165" s="268">
        <f>+E165*D165</f>
        <v>1250</v>
      </c>
      <c r="G165" s="277"/>
      <c r="H165" s="277">
        <v>1250</v>
      </c>
      <c r="I165" s="277"/>
      <c r="J165" s="277"/>
      <c r="K165" s="278"/>
      <c r="L165" s="279">
        <v>1</v>
      </c>
      <c r="M165" s="280" t="s">
        <v>54</v>
      </c>
      <c r="N165" s="281">
        <v>3</v>
      </c>
      <c r="O165" s="281">
        <v>9</v>
      </c>
      <c r="P165" s="281">
        <v>2</v>
      </c>
      <c r="Q165" s="282" t="s">
        <v>54</v>
      </c>
    </row>
    <row r="166" spans="1:17" x14ac:dyDescent="0.3">
      <c r="A166" s="864"/>
      <c r="B166" s="867"/>
      <c r="C166" s="283" t="s">
        <v>106</v>
      </c>
      <c r="D166" s="540">
        <v>6</v>
      </c>
      <c r="E166" s="284">
        <v>1000</v>
      </c>
      <c r="F166" s="268">
        <f>+E166*D166</f>
        <v>6000</v>
      </c>
      <c r="G166" s="277"/>
      <c r="H166" s="277">
        <v>6000</v>
      </c>
      <c r="I166" s="277"/>
      <c r="J166" s="277"/>
      <c r="K166" s="278" t="s">
        <v>287</v>
      </c>
      <c r="L166" s="279">
        <v>1</v>
      </c>
      <c r="M166" s="280" t="s">
        <v>54</v>
      </c>
      <c r="N166" s="281">
        <v>2</v>
      </c>
      <c r="O166" s="281">
        <v>2</v>
      </c>
      <c r="P166" s="281">
        <v>2</v>
      </c>
      <c r="Q166" s="282" t="s">
        <v>54</v>
      </c>
    </row>
    <row r="167" spans="1:17" x14ac:dyDescent="0.3">
      <c r="A167" s="865"/>
      <c r="B167" s="868"/>
      <c r="C167" s="285"/>
      <c r="D167" s="286"/>
      <c r="E167" s="277"/>
      <c r="F167" s="287">
        <f>SUM(F164:F166)</f>
        <v>27250</v>
      </c>
      <c r="G167" s="277"/>
      <c r="H167" s="277"/>
      <c r="I167" s="277"/>
      <c r="J167" s="277"/>
      <c r="K167" s="288"/>
      <c r="L167" s="279">
        <v>1</v>
      </c>
      <c r="M167" s="280" t="s">
        <v>54</v>
      </c>
      <c r="N167" s="281"/>
      <c r="O167" s="281"/>
      <c r="P167" s="281"/>
      <c r="Q167" s="282"/>
    </row>
    <row r="168" spans="1:17" ht="47.4" thickBot="1" x14ac:dyDescent="0.35">
      <c r="A168" s="544" t="s">
        <v>288</v>
      </c>
      <c r="B168" s="290">
        <f>SUM(F168)</f>
        <v>100000</v>
      </c>
      <c r="C168" s="291" t="s">
        <v>289</v>
      </c>
      <c r="D168" s="100">
        <v>10</v>
      </c>
      <c r="E168" s="292">
        <v>10000</v>
      </c>
      <c r="F168" s="293">
        <f>+E168*D168</f>
        <v>100000</v>
      </c>
      <c r="G168" s="294"/>
      <c r="H168" s="294"/>
      <c r="I168" s="294">
        <v>100000</v>
      </c>
      <c r="J168" s="294"/>
      <c r="K168" s="278" t="s">
        <v>285</v>
      </c>
      <c r="L168" s="295">
        <v>1</v>
      </c>
      <c r="M168" s="296" t="s">
        <v>54</v>
      </c>
      <c r="N168" s="297">
        <v>2</v>
      </c>
      <c r="O168" s="297">
        <v>8</v>
      </c>
      <c r="P168" s="297">
        <v>6</v>
      </c>
      <c r="Q168" s="298" t="s">
        <v>290</v>
      </c>
    </row>
    <row r="169" spans="1:17" x14ac:dyDescent="0.3">
      <c r="A169" s="869" t="s">
        <v>291</v>
      </c>
      <c r="B169" s="871">
        <f>SUM(F169:F170)</f>
        <v>5000</v>
      </c>
      <c r="C169" s="299" t="s">
        <v>222</v>
      </c>
      <c r="D169" s="540">
        <v>45</v>
      </c>
      <c r="E169" s="277">
        <v>100</v>
      </c>
      <c r="F169" s="277">
        <f>+E169*D169</f>
        <v>4500</v>
      </c>
      <c r="G169" s="269"/>
      <c r="H169" s="269">
        <v>4500</v>
      </c>
      <c r="I169" s="269"/>
      <c r="J169" s="269"/>
      <c r="K169" s="288" t="s">
        <v>285</v>
      </c>
      <c r="L169" s="279">
        <v>1</v>
      </c>
      <c r="M169" s="270" t="s">
        <v>54</v>
      </c>
      <c r="N169" s="270">
        <v>3</v>
      </c>
      <c r="O169" s="270">
        <v>1</v>
      </c>
      <c r="P169" s="270">
        <v>1</v>
      </c>
      <c r="Q169" s="300" t="s">
        <v>54</v>
      </c>
    </row>
    <row r="170" spans="1:17" x14ac:dyDescent="0.3">
      <c r="A170" s="870"/>
      <c r="B170" s="872"/>
      <c r="C170" s="301" t="s">
        <v>286</v>
      </c>
      <c r="D170" s="491">
        <v>2</v>
      </c>
      <c r="E170" s="492">
        <v>250</v>
      </c>
      <c r="F170" s="492">
        <f>+E170*D170</f>
        <v>500</v>
      </c>
      <c r="G170" s="492"/>
      <c r="H170" s="492">
        <v>500</v>
      </c>
      <c r="I170" s="492"/>
      <c r="J170" s="492"/>
      <c r="K170" s="327" t="s">
        <v>285</v>
      </c>
      <c r="L170" s="493">
        <v>1</v>
      </c>
      <c r="M170" s="327" t="s">
        <v>54</v>
      </c>
      <c r="N170" s="327">
        <v>3</v>
      </c>
      <c r="O170" s="327">
        <v>9</v>
      </c>
      <c r="P170" s="327">
        <v>2</v>
      </c>
      <c r="Q170" s="329" t="s">
        <v>54</v>
      </c>
    </row>
    <row r="171" spans="1:17" ht="16.2" thickBot="1" x14ac:dyDescent="0.35">
      <c r="A171" s="855" t="s">
        <v>135</v>
      </c>
      <c r="B171" s="857" t="s">
        <v>137</v>
      </c>
      <c r="C171" s="489"/>
      <c r="D171" s="857" t="s">
        <v>139</v>
      </c>
      <c r="E171" s="857" t="s">
        <v>140</v>
      </c>
      <c r="F171" s="859" t="s">
        <v>141</v>
      </c>
      <c r="G171" s="825" t="s">
        <v>142</v>
      </c>
      <c r="H171" s="826"/>
      <c r="I171" s="826"/>
      <c r="J171" s="827"/>
      <c r="K171" s="828" t="s">
        <v>23</v>
      </c>
      <c r="L171" s="829"/>
      <c r="M171" s="832" t="s">
        <v>24</v>
      </c>
      <c r="N171" s="832"/>
      <c r="O171" s="832"/>
      <c r="P171" s="832"/>
      <c r="Q171" s="833"/>
    </row>
    <row r="172" spans="1:17" ht="16.2" thickBot="1" x14ac:dyDescent="0.35">
      <c r="A172" s="856"/>
      <c r="B172" s="858"/>
      <c r="C172" s="490" t="s">
        <v>36</v>
      </c>
      <c r="D172" s="858"/>
      <c r="E172" s="858"/>
      <c r="F172" s="860"/>
      <c r="G172" s="547" t="s">
        <v>25</v>
      </c>
      <c r="H172" s="499" t="s">
        <v>26</v>
      </c>
      <c r="I172" s="499" t="s">
        <v>156</v>
      </c>
      <c r="J172" s="500" t="s">
        <v>28</v>
      </c>
      <c r="K172" s="830"/>
      <c r="L172" s="831"/>
      <c r="M172" s="834"/>
      <c r="N172" s="834"/>
      <c r="O172" s="834"/>
      <c r="P172" s="834"/>
      <c r="Q172" s="835"/>
    </row>
    <row r="173" spans="1:17" ht="47.4" thickBot="1" x14ac:dyDescent="0.35">
      <c r="A173" s="494" t="s">
        <v>292</v>
      </c>
      <c r="B173" s="495" t="s">
        <v>293</v>
      </c>
      <c r="C173" s="302" t="s">
        <v>282</v>
      </c>
      <c r="D173" s="496" t="s">
        <v>294</v>
      </c>
      <c r="E173" s="497">
        <v>1</v>
      </c>
      <c r="F173" s="497">
        <v>15</v>
      </c>
      <c r="G173" s="497">
        <v>3</v>
      </c>
      <c r="H173" s="497">
        <v>4</v>
      </c>
      <c r="I173" s="497">
        <v>4</v>
      </c>
      <c r="J173" s="497">
        <v>4</v>
      </c>
      <c r="K173" s="836">
        <f>+B180</f>
        <v>2000</v>
      </c>
      <c r="L173" s="837"/>
      <c r="M173" s="838"/>
      <c r="N173" s="839"/>
      <c r="O173" s="839"/>
      <c r="P173" s="839"/>
      <c r="Q173" s="840"/>
    </row>
    <row r="174" spans="1:17" ht="18" thickBot="1" x14ac:dyDescent="0.35">
      <c r="A174" s="306" t="s">
        <v>33</v>
      </c>
      <c r="B174" s="259"/>
      <c r="C174" s="307"/>
      <c r="D174" s="261"/>
      <c r="E174" s="262"/>
      <c r="F174" s="262"/>
      <c r="G174" s="262"/>
      <c r="H174" s="262"/>
      <c r="I174" s="262"/>
      <c r="J174" s="262"/>
      <c r="K174" s="263"/>
      <c r="L174" s="263"/>
      <c r="M174" s="264"/>
      <c r="N174" s="264"/>
      <c r="O174" s="264"/>
      <c r="P174" s="264"/>
      <c r="Q174" s="265"/>
    </row>
    <row r="175" spans="1:17" ht="16.2" thickBot="1" x14ac:dyDescent="0.35">
      <c r="A175" s="843" t="s">
        <v>149</v>
      </c>
      <c r="B175" s="845" t="s">
        <v>150</v>
      </c>
      <c r="C175" s="501"/>
      <c r="D175" s="552"/>
      <c r="E175" s="543"/>
      <c r="F175" s="546"/>
      <c r="G175" s="812" t="s">
        <v>281</v>
      </c>
      <c r="H175" s="846"/>
      <c r="I175" s="846"/>
      <c r="J175" s="847"/>
      <c r="K175" s="841" t="s">
        <v>152</v>
      </c>
      <c r="L175" s="812" t="s">
        <v>153</v>
      </c>
      <c r="M175" s="813"/>
      <c r="N175" s="813"/>
      <c r="O175" s="813"/>
      <c r="P175" s="823"/>
      <c r="Q175" s="824"/>
    </row>
    <row r="176" spans="1:17" ht="63" thickBot="1" x14ac:dyDescent="0.35">
      <c r="A176" s="844"/>
      <c r="B176" s="845"/>
      <c r="C176" s="505"/>
      <c r="D176" s="487" t="s">
        <v>41</v>
      </c>
      <c r="E176" s="487" t="s">
        <v>155</v>
      </c>
      <c r="F176" s="487" t="s">
        <v>43</v>
      </c>
      <c r="G176" s="487" t="s">
        <v>25</v>
      </c>
      <c r="H176" s="487" t="s">
        <v>26</v>
      </c>
      <c r="I176" s="487" t="s">
        <v>156</v>
      </c>
      <c r="J176" s="488" t="s">
        <v>28</v>
      </c>
      <c r="K176" s="842"/>
      <c r="L176" s="487" t="s">
        <v>44</v>
      </c>
      <c r="M176" s="487" t="s">
        <v>45</v>
      </c>
      <c r="N176" s="487" t="s">
        <v>46</v>
      </c>
      <c r="O176" s="487" t="s">
        <v>47</v>
      </c>
      <c r="P176" s="487" t="s">
        <v>48</v>
      </c>
      <c r="Q176" s="487" t="s">
        <v>49</v>
      </c>
    </row>
    <row r="177" spans="1:17" ht="15" thickBot="1" x14ac:dyDescent="0.35">
      <c r="A177" s="817" t="s">
        <v>295</v>
      </c>
      <c r="B177" s="308"/>
      <c r="C177" s="309" t="s">
        <v>219</v>
      </c>
      <c r="D177" s="310">
        <v>1</v>
      </c>
      <c r="E177" s="268">
        <v>0</v>
      </c>
      <c r="F177" s="268">
        <v>0</v>
      </c>
      <c r="G177" s="268"/>
      <c r="H177" s="268">
        <v>1</v>
      </c>
      <c r="I177" s="269"/>
      <c r="J177" s="269"/>
      <c r="K177" s="270"/>
      <c r="L177" s="270">
        <v>1</v>
      </c>
      <c r="M177" s="270" t="s">
        <v>54</v>
      </c>
      <c r="N177" s="273"/>
      <c r="O177" s="273"/>
      <c r="P177" s="273"/>
      <c r="Q177" s="274"/>
    </row>
    <row r="178" spans="1:17" ht="15" thickBot="1" x14ac:dyDescent="0.35">
      <c r="A178" s="818"/>
      <c r="B178" s="311"/>
      <c r="C178" s="312"/>
      <c r="D178" s="313"/>
      <c r="E178" s="284"/>
      <c r="F178" s="284"/>
      <c r="G178" s="284"/>
      <c r="H178" s="284"/>
      <c r="I178" s="277"/>
      <c r="J178" s="277"/>
      <c r="K178" s="288"/>
      <c r="L178" s="288"/>
      <c r="M178" s="288"/>
      <c r="N178" s="281"/>
      <c r="O178" s="281"/>
      <c r="P178" s="281"/>
      <c r="Q178" s="314"/>
    </row>
    <row r="179" spans="1:17" x14ac:dyDescent="0.3">
      <c r="A179" s="818"/>
      <c r="B179" s="311"/>
      <c r="C179" s="315" t="s">
        <v>138</v>
      </c>
      <c r="D179" s="316"/>
      <c r="E179" s="284"/>
      <c r="F179" s="284"/>
      <c r="G179" s="284"/>
      <c r="H179" s="284"/>
      <c r="I179" s="277"/>
      <c r="J179" s="277"/>
      <c r="K179" s="288"/>
      <c r="L179" s="288"/>
      <c r="M179" s="288"/>
      <c r="N179" s="281"/>
      <c r="O179" s="281"/>
      <c r="P179" s="281"/>
      <c r="Q179" s="314"/>
    </row>
    <row r="180" spans="1:17" ht="16.2" thickBot="1" x14ac:dyDescent="0.35">
      <c r="A180" s="317" t="s">
        <v>296</v>
      </c>
      <c r="B180" s="318">
        <f>SUM(F180)</f>
        <v>2000</v>
      </c>
      <c r="C180" s="319" t="s">
        <v>289</v>
      </c>
      <c r="D180" s="316">
        <v>1</v>
      </c>
      <c r="E180" s="320">
        <v>2000</v>
      </c>
      <c r="F180" s="321">
        <f>+E180*D180</f>
        <v>2000</v>
      </c>
      <c r="G180" s="322"/>
      <c r="H180" s="323">
        <v>2000</v>
      </c>
      <c r="I180" s="324"/>
      <c r="J180" s="324"/>
      <c r="K180" s="325"/>
      <c r="L180" s="326">
        <v>1</v>
      </c>
      <c r="M180" s="327" t="s">
        <v>54</v>
      </c>
      <c r="N180" s="328">
        <v>2</v>
      </c>
      <c r="O180" s="328">
        <v>2</v>
      </c>
      <c r="P180" s="328">
        <v>2</v>
      </c>
      <c r="Q180" s="329" t="s">
        <v>54</v>
      </c>
    </row>
    <row r="181" spans="1:17" ht="15" thickBot="1" x14ac:dyDescent="0.35">
      <c r="A181" s="330" t="s">
        <v>297</v>
      </c>
      <c r="B181" s="331"/>
      <c r="C181" s="332"/>
      <c r="D181" s="333"/>
      <c r="E181" s="334"/>
      <c r="F181" s="334"/>
      <c r="G181" s="335"/>
      <c r="H181" s="335"/>
      <c r="I181" s="335"/>
      <c r="J181" s="335"/>
      <c r="K181" s="336"/>
      <c r="L181" s="336"/>
      <c r="M181" s="336"/>
      <c r="N181" s="337"/>
      <c r="O181" s="337"/>
      <c r="P181" s="337"/>
      <c r="Q181" s="338"/>
    </row>
    <row r="182" spans="1:17" x14ac:dyDescent="0.3">
      <c r="A182" s="819" t="s">
        <v>298</v>
      </c>
      <c r="B182" s="821" t="s">
        <v>137</v>
      </c>
      <c r="C182" s="506"/>
      <c r="D182" s="796" t="s">
        <v>139</v>
      </c>
      <c r="E182" s="796" t="s">
        <v>140</v>
      </c>
      <c r="F182" s="796" t="s">
        <v>141</v>
      </c>
      <c r="G182" s="781" t="s">
        <v>142</v>
      </c>
      <c r="H182" s="782"/>
      <c r="I182" s="782"/>
      <c r="J182" s="783"/>
      <c r="K182" s="784" t="s">
        <v>23</v>
      </c>
      <c r="L182" s="785"/>
      <c r="M182" s="788" t="s">
        <v>24</v>
      </c>
      <c r="N182" s="789"/>
      <c r="O182" s="789"/>
      <c r="P182" s="789"/>
      <c r="Q182" s="790"/>
    </row>
    <row r="183" spans="1:17" ht="15" thickBot="1" x14ac:dyDescent="0.35">
      <c r="A183" s="820"/>
      <c r="B183" s="822"/>
      <c r="C183" s="507" t="s">
        <v>36</v>
      </c>
      <c r="D183" s="797"/>
      <c r="E183" s="797"/>
      <c r="F183" s="797"/>
      <c r="G183" s="508" t="s">
        <v>25</v>
      </c>
      <c r="H183" s="508" t="s">
        <v>26</v>
      </c>
      <c r="I183" s="508" t="s">
        <v>156</v>
      </c>
      <c r="J183" s="508" t="s">
        <v>28</v>
      </c>
      <c r="K183" s="786"/>
      <c r="L183" s="787"/>
      <c r="M183" s="791"/>
      <c r="N183" s="792"/>
      <c r="O183" s="792"/>
      <c r="P183" s="792"/>
      <c r="Q183" s="793"/>
    </row>
    <row r="184" spans="1:17" ht="156" x14ac:dyDescent="0.3">
      <c r="A184" s="339" t="s">
        <v>299</v>
      </c>
      <c r="B184" s="339" t="s">
        <v>300</v>
      </c>
      <c r="C184" s="340" t="s">
        <v>282</v>
      </c>
      <c r="D184" s="341" t="s">
        <v>301</v>
      </c>
      <c r="E184" s="342">
        <v>0</v>
      </c>
      <c r="F184" s="343">
        <v>2</v>
      </c>
      <c r="G184" s="344"/>
      <c r="H184" s="345">
        <v>1</v>
      </c>
      <c r="I184" s="345">
        <v>1</v>
      </c>
      <c r="J184" s="346"/>
      <c r="K184" s="794">
        <f>SUM(B188:B190)</f>
        <v>120000</v>
      </c>
      <c r="L184" s="795"/>
      <c r="M184" s="347"/>
      <c r="N184" s="348"/>
      <c r="O184" s="348"/>
      <c r="P184" s="348"/>
      <c r="Q184" s="349"/>
    </row>
    <row r="185" spans="1:17" ht="15" thickBot="1" x14ac:dyDescent="0.35">
      <c r="A185" s="350" t="s">
        <v>148</v>
      </c>
      <c r="B185" s="351"/>
      <c r="C185" s="352"/>
      <c r="D185" s="351"/>
      <c r="E185" s="351"/>
      <c r="F185" s="351"/>
      <c r="G185" s="351"/>
      <c r="H185" s="351"/>
      <c r="I185" s="351"/>
      <c r="J185" s="351"/>
      <c r="K185" s="351"/>
      <c r="L185" s="353"/>
      <c r="M185" s="354"/>
      <c r="N185" s="355"/>
      <c r="O185" s="355"/>
      <c r="P185" s="355"/>
      <c r="Q185" s="355"/>
    </row>
    <row r="186" spans="1:17" ht="16.2" thickBot="1" x14ac:dyDescent="0.35">
      <c r="A186" s="808" t="s">
        <v>149</v>
      </c>
      <c r="B186" s="810" t="s">
        <v>150</v>
      </c>
      <c r="C186" s="509" t="s">
        <v>302</v>
      </c>
      <c r="D186" s="543"/>
      <c r="E186" s="543"/>
      <c r="F186" s="546"/>
      <c r="G186" s="812" t="s">
        <v>281</v>
      </c>
      <c r="H186" s="813"/>
      <c r="I186" s="813"/>
      <c r="J186" s="814"/>
      <c r="K186" s="815" t="s">
        <v>152</v>
      </c>
      <c r="L186" s="816" t="s">
        <v>153</v>
      </c>
      <c r="M186" s="770"/>
      <c r="N186" s="770"/>
      <c r="O186" s="770"/>
      <c r="P186" s="771"/>
      <c r="Q186" s="772"/>
    </row>
    <row r="187" spans="1:17" ht="63" thickBot="1" x14ac:dyDescent="0.35">
      <c r="A187" s="809"/>
      <c r="B187" s="811"/>
      <c r="C187" s="510" t="s">
        <v>303</v>
      </c>
      <c r="D187" s="487" t="s">
        <v>41</v>
      </c>
      <c r="E187" s="487" t="s">
        <v>155</v>
      </c>
      <c r="F187" s="487" t="s">
        <v>43</v>
      </c>
      <c r="G187" s="487" t="s">
        <v>25</v>
      </c>
      <c r="H187" s="487" t="s">
        <v>26</v>
      </c>
      <c r="I187" s="487" t="s">
        <v>156</v>
      </c>
      <c r="J187" s="488" t="s">
        <v>28</v>
      </c>
      <c r="K187" s="768"/>
      <c r="L187" s="487" t="s">
        <v>44</v>
      </c>
      <c r="M187" s="487" t="s">
        <v>45</v>
      </c>
      <c r="N187" s="487" t="s">
        <v>46</v>
      </c>
      <c r="O187" s="487" t="s">
        <v>47</v>
      </c>
      <c r="P187" s="487" t="s">
        <v>48</v>
      </c>
      <c r="Q187" s="487" t="s">
        <v>49</v>
      </c>
    </row>
    <row r="188" spans="1:17" ht="31.2" x14ac:dyDescent="0.3">
      <c r="A188" s="356" t="s">
        <v>304</v>
      </c>
      <c r="B188" s="773">
        <f>SUM(F188:F189)</f>
        <v>120000</v>
      </c>
      <c r="C188" s="357" t="s">
        <v>303</v>
      </c>
      <c r="D188" s="358">
        <v>1</v>
      </c>
      <c r="E188" s="359">
        <v>60000</v>
      </c>
      <c r="F188" s="360">
        <f>+E188*D188</f>
        <v>60000</v>
      </c>
      <c r="G188" s="361"/>
      <c r="H188" s="361"/>
      <c r="I188" s="362">
        <v>60000</v>
      </c>
      <c r="J188" s="362"/>
      <c r="K188" s="363" t="s">
        <v>285</v>
      </c>
      <c r="L188" s="363">
        <v>1</v>
      </c>
      <c r="M188" s="364" t="s">
        <v>54</v>
      </c>
      <c r="N188" s="363">
        <v>4</v>
      </c>
      <c r="O188" s="363">
        <v>1</v>
      </c>
      <c r="P188" s="363">
        <v>4</v>
      </c>
      <c r="Q188" s="365" t="s">
        <v>54</v>
      </c>
    </row>
    <row r="189" spans="1:17" ht="15.6" x14ac:dyDescent="0.3">
      <c r="A189" s="775"/>
      <c r="B189" s="774"/>
      <c r="C189" s="366" t="s">
        <v>303</v>
      </c>
      <c r="D189" s="367">
        <v>1</v>
      </c>
      <c r="E189" s="368">
        <v>60000</v>
      </c>
      <c r="F189" s="362">
        <f>+E189*D189</f>
        <v>60000</v>
      </c>
      <c r="G189" s="362"/>
      <c r="H189" s="362"/>
      <c r="I189" s="361"/>
      <c r="J189" s="362">
        <v>60000</v>
      </c>
      <c r="K189" s="369" t="s">
        <v>285</v>
      </c>
      <c r="L189" s="369">
        <v>1</v>
      </c>
      <c r="M189" s="370" t="s">
        <v>54</v>
      </c>
      <c r="N189" s="369">
        <v>4</v>
      </c>
      <c r="O189" s="369">
        <v>1</v>
      </c>
      <c r="P189" s="369">
        <v>4</v>
      </c>
      <c r="Q189" s="371" t="s">
        <v>54</v>
      </c>
    </row>
    <row r="190" spans="1:17" ht="15.6" x14ac:dyDescent="0.3">
      <c r="A190" s="776"/>
      <c r="B190" s="372"/>
      <c r="C190" s="373"/>
      <c r="D190" s="374"/>
      <c r="E190" s="375"/>
      <c r="F190" s="375"/>
      <c r="G190" s="362"/>
      <c r="H190" s="362"/>
      <c r="I190" s="361"/>
      <c r="J190" s="362"/>
      <c r="K190" s="369"/>
      <c r="L190" s="369"/>
      <c r="M190" s="370"/>
      <c r="N190" s="369"/>
      <c r="O190" s="369"/>
      <c r="P190" s="369"/>
      <c r="Q190" s="369"/>
    </row>
    <row r="191" spans="1:17" ht="15.6" x14ac:dyDescent="0.3">
      <c r="A191" s="376" t="s">
        <v>305</v>
      </c>
      <c r="B191" s="351"/>
      <c r="C191" s="377"/>
      <c r="D191" s="351"/>
      <c r="E191" s="351"/>
      <c r="F191" s="351"/>
      <c r="G191" s="351"/>
      <c r="H191" s="351"/>
      <c r="I191" s="351"/>
      <c r="J191" s="351"/>
      <c r="K191" s="351"/>
      <c r="L191" s="353"/>
      <c r="M191" s="378"/>
      <c r="N191" s="378"/>
      <c r="O191" s="378"/>
      <c r="P191" s="378"/>
      <c r="Q191" s="378"/>
    </row>
    <row r="192" spans="1:17" ht="15.6" x14ac:dyDescent="0.3">
      <c r="A192" s="777" t="s">
        <v>136</v>
      </c>
      <c r="B192" s="777" t="s">
        <v>137</v>
      </c>
      <c r="C192" s="511"/>
      <c r="D192" s="779" t="s">
        <v>139</v>
      </c>
      <c r="E192" s="779" t="s">
        <v>140</v>
      </c>
      <c r="F192" s="798" t="s">
        <v>141</v>
      </c>
      <c r="G192" s="800" t="s">
        <v>142</v>
      </c>
      <c r="H192" s="801"/>
      <c r="I192" s="801"/>
      <c r="J192" s="802"/>
      <c r="K192" s="803" t="s">
        <v>23</v>
      </c>
      <c r="L192" s="804"/>
      <c r="M192" s="805" t="s">
        <v>24</v>
      </c>
      <c r="N192" s="806"/>
      <c r="O192" s="806"/>
      <c r="P192" s="806"/>
      <c r="Q192" s="807"/>
    </row>
    <row r="193" spans="1:18" ht="16.2" thickBot="1" x14ac:dyDescent="0.35">
      <c r="A193" s="778"/>
      <c r="B193" s="778"/>
      <c r="C193" s="512" t="s">
        <v>36</v>
      </c>
      <c r="D193" s="780"/>
      <c r="E193" s="780"/>
      <c r="F193" s="799"/>
      <c r="G193" s="551" t="s">
        <v>25</v>
      </c>
      <c r="H193" s="514" t="s">
        <v>26</v>
      </c>
      <c r="I193" s="514" t="s">
        <v>156</v>
      </c>
      <c r="J193" s="515" t="s">
        <v>28</v>
      </c>
      <c r="K193" s="803"/>
      <c r="L193" s="804"/>
      <c r="M193" s="805"/>
      <c r="N193" s="806"/>
      <c r="O193" s="806"/>
      <c r="P193" s="806"/>
      <c r="Q193" s="807"/>
    </row>
    <row r="194" spans="1:18" ht="63" thickBot="1" x14ac:dyDescent="0.35">
      <c r="A194" s="379" t="s">
        <v>306</v>
      </c>
      <c r="B194" s="380"/>
      <c r="C194" s="340" t="s">
        <v>282</v>
      </c>
      <c r="D194" s="381"/>
      <c r="E194" s="382"/>
      <c r="F194" s="383"/>
      <c r="G194" s="383"/>
      <c r="H194" s="383"/>
      <c r="I194" s="383"/>
      <c r="J194" s="383"/>
      <c r="K194" s="755"/>
      <c r="L194" s="756"/>
      <c r="M194" s="757"/>
      <c r="N194" s="758"/>
      <c r="O194" s="758"/>
      <c r="P194" s="758"/>
      <c r="Q194" s="759"/>
    </row>
    <row r="195" spans="1:18" ht="16.2" thickBot="1" x14ac:dyDescent="0.35">
      <c r="A195" s="384" t="s">
        <v>148</v>
      </c>
      <c r="B195" s="385"/>
      <c r="C195" s="386"/>
      <c r="D195" s="385"/>
      <c r="E195" s="385"/>
      <c r="F195" s="385"/>
      <c r="G195" s="385"/>
      <c r="H195" s="385"/>
      <c r="I195" s="385"/>
      <c r="J195" s="385"/>
      <c r="K195" s="385"/>
      <c r="L195" s="385"/>
      <c r="M195" s="378"/>
      <c r="N195" s="378"/>
      <c r="O195" s="378"/>
      <c r="P195" s="378"/>
      <c r="Q195" s="378"/>
    </row>
    <row r="196" spans="1:18" ht="16.2" thickBot="1" x14ac:dyDescent="0.35">
      <c r="A196" s="760" t="s">
        <v>149</v>
      </c>
      <c r="B196" s="762" t="s">
        <v>150</v>
      </c>
      <c r="C196" s="509"/>
      <c r="D196" s="548"/>
      <c r="E196" s="548"/>
      <c r="F196" s="517"/>
      <c r="G196" s="764" t="s">
        <v>281</v>
      </c>
      <c r="H196" s="765"/>
      <c r="I196" s="765"/>
      <c r="J196" s="766"/>
      <c r="K196" s="767" t="s">
        <v>152</v>
      </c>
      <c r="L196" s="769" t="s">
        <v>153</v>
      </c>
      <c r="M196" s="770"/>
      <c r="N196" s="770"/>
      <c r="O196" s="770"/>
      <c r="P196" s="771"/>
      <c r="Q196" s="772"/>
    </row>
    <row r="197" spans="1:18" ht="63" thickBot="1" x14ac:dyDescent="0.35">
      <c r="A197" s="761"/>
      <c r="B197" s="763"/>
      <c r="C197" s="518"/>
      <c r="D197" s="487" t="s">
        <v>41</v>
      </c>
      <c r="E197" s="487" t="s">
        <v>155</v>
      </c>
      <c r="F197" s="487" t="s">
        <v>43</v>
      </c>
      <c r="G197" s="487" t="s">
        <v>25</v>
      </c>
      <c r="H197" s="487" t="s">
        <v>26</v>
      </c>
      <c r="I197" s="487" t="s">
        <v>156</v>
      </c>
      <c r="J197" s="488" t="s">
        <v>28</v>
      </c>
      <c r="K197" s="768"/>
      <c r="L197" s="487" t="s">
        <v>44</v>
      </c>
      <c r="M197" s="487" t="s">
        <v>45</v>
      </c>
      <c r="N197" s="487" t="s">
        <v>46</v>
      </c>
      <c r="O197" s="487" t="s">
        <v>47</v>
      </c>
      <c r="P197" s="487" t="s">
        <v>48</v>
      </c>
      <c r="Q197" s="487" t="s">
        <v>49</v>
      </c>
    </row>
    <row r="198" spans="1:18" ht="31.2" x14ac:dyDescent="0.3">
      <c r="A198" s="387" t="s">
        <v>307</v>
      </c>
      <c r="B198" s="388"/>
      <c r="C198" s="389"/>
      <c r="D198" s="390">
        <v>4</v>
      </c>
      <c r="E198" s="391">
        <v>0</v>
      </c>
      <c r="F198" s="391">
        <v>0</v>
      </c>
      <c r="G198" s="391">
        <v>1</v>
      </c>
      <c r="H198" s="391">
        <v>1</v>
      </c>
      <c r="I198" s="391">
        <v>1</v>
      </c>
      <c r="J198" s="391">
        <v>1</v>
      </c>
      <c r="K198" s="392"/>
      <c r="L198" s="392"/>
      <c r="M198" s="392"/>
      <c r="N198" s="392"/>
      <c r="O198" s="392"/>
      <c r="P198" s="392"/>
      <c r="Q198" s="393"/>
    </row>
    <row r="199" spans="1:18" ht="31.2" x14ac:dyDescent="0.3">
      <c r="A199" s="394" t="s">
        <v>308</v>
      </c>
      <c r="B199" s="395"/>
      <c r="C199" s="389"/>
      <c r="D199" s="188">
        <v>1</v>
      </c>
      <c r="E199" s="396">
        <v>0</v>
      </c>
      <c r="F199" s="396">
        <v>0</v>
      </c>
      <c r="G199" s="396">
        <v>1</v>
      </c>
      <c r="H199" s="396"/>
      <c r="I199" s="396"/>
      <c r="J199" s="396"/>
      <c r="K199" s="397"/>
      <c r="L199" s="397"/>
      <c r="M199" s="397"/>
      <c r="N199" s="397"/>
      <c r="O199" s="397"/>
      <c r="P199" s="397"/>
      <c r="Q199" s="397"/>
    </row>
    <row r="200" spans="1:18" ht="46.8" x14ac:dyDescent="0.3">
      <c r="A200" s="398" t="s">
        <v>309</v>
      </c>
      <c r="B200" s="399"/>
      <c r="C200" s="389"/>
      <c r="D200" s="400">
        <v>1</v>
      </c>
      <c r="E200" s="401">
        <v>0</v>
      </c>
      <c r="F200" s="389">
        <v>0</v>
      </c>
      <c r="G200" s="389"/>
      <c r="H200" s="389">
        <v>1</v>
      </c>
      <c r="I200" s="389"/>
      <c r="J200" s="389"/>
      <c r="K200" s="389"/>
      <c r="L200" s="397"/>
      <c r="M200" s="397"/>
      <c r="N200" s="397"/>
      <c r="O200" s="397"/>
      <c r="P200" s="397"/>
      <c r="Q200" s="397"/>
    </row>
    <row r="201" spans="1:18" ht="15.6" x14ac:dyDescent="0.3">
      <c r="A201" s="402" t="s">
        <v>0</v>
      </c>
      <c r="B201" s="402" t="s">
        <v>1</v>
      </c>
      <c r="C201" s="402"/>
      <c r="D201" s="402"/>
      <c r="E201" s="252"/>
      <c r="F201" s="252"/>
      <c r="G201" s="252"/>
      <c r="H201" s="252"/>
      <c r="I201" s="252"/>
      <c r="J201" s="252"/>
      <c r="K201" s="252"/>
      <c r="L201" s="252"/>
      <c r="M201" s="252"/>
      <c r="N201" s="252"/>
      <c r="O201" s="252"/>
      <c r="P201" s="252"/>
      <c r="Q201" s="252"/>
    </row>
    <row r="202" spans="1:18" ht="15.6" x14ac:dyDescent="0.3">
      <c r="A202" s="402" t="s">
        <v>2</v>
      </c>
      <c r="B202" s="402" t="s">
        <v>1</v>
      </c>
      <c r="C202" s="402"/>
      <c r="D202" s="402"/>
      <c r="E202" s="252"/>
      <c r="F202" s="252"/>
      <c r="G202" s="252"/>
      <c r="H202" s="252"/>
      <c r="I202" s="252"/>
      <c r="J202" s="252"/>
      <c r="K202" s="252"/>
      <c r="L202" s="252"/>
      <c r="M202" s="252"/>
      <c r="N202" s="252"/>
      <c r="O202" s="252"/>
      <c r="P202" s="252"/>
      <c r="Q202" s="252"/>
    </row>
    <row r="203" spans="1:18" ht="15.6" x14ac:dyDescent="0.3">
      <c r="A203" s="402" t="s">
        <v>2</v>
      </c>
      <c r="B203" s="403" t="s">
        <v>3</v>
      </c>
      <c r="C203" s="404"/>
      <c r="D203" s="402"/>
      <c r="E203" s="252"/>
      <c r="F203" s="252"/>
      <c r="G203" s="252"/>
      <c r="H203" s="252"/>
      <c r="I203" s="252"/>
      <c r="J203" s="252"/>
      <c r="K203" s="252"/>
      <c r="L203" s="252"/>
      <c r="M203" s="252"/>
      <c r="N203" s="252"/>
      <c r="O203" s="252"/>
      <c r="P203" s="252"/>
      <c r="Q203" s="252"/>
    </row>
    <row r="204" spans="1:18" ht="15.6" x14ac:dyDescent="0.3">
      <c r="A204" s="402" t="s">
        <v>4</v>
      </c>
      <c r="B204" s="973" t="s">
        <v>5</v>
      </c>
      <c r="C204" s="973"/>
      <c r="D204" s="402"/>
      <c r="E204" s="252"/>
      <c r="F204" s="252"/>
      <c r="G204" s="252"/>
      <c r="H204" s="252"/>
      <c r="I204" s="252"/>
      <c r="J204" s="252"/>
      <c r="K204" s="252"/>
      <c r="L204" s="252"/>
      <c r="M204" s="252"/>
      <c r="N204" s="252"/>
      <c r="O204" s="252"/>
      <c r="P204" s="252"/>
      <c r="Q204" s="252"/>
    </row>
    <row r="205" spans="1:18" ht="15.6" x14ac:dyDescent="0.3">
      <c r="A205" s="402" t="s">
        <v>68</v>
      </c>
      <c r="B205" s="251" t="s">
        <v>7</v>
      </c>
      <c r="C205" s="402"/>
      <c r="D205" s="402"/>
      <c r="E205" s="252"/>
      <c r="F205" s="252"/>
      <c r="G205" s="252"/>
      <c r="H205" s="252"/>
      <c r="I205" s="252"/>
      <c r="J205" s="252"/>
      <c r="K205" s="252"/>
      <c r="L205" s="252"/>
      <c r="M205" s="252"/>
      <c r="N205" s="252"/>
      <c r="O205" s="252"/>
      <c r="P205" s="252"/>
      <c r="Q205" s="252"/>
    </row>
    <row r="206" spans="1:18" ht="15.6" x14ac:dyDescent="0.3">
      <c r="A206" s="251" t="s">
        <v>8</v>
      </c>
      <c r="B206" s="974" t="s">
        <v>9</v>
      </c>
      <c r="C206" s="974"/>
      <c r="D206" s="974"/>
      <c r="E206" s="252"/>
      <c r="F206" s="252"/>
      <c r="G206" s="252"/>
      <c r="H206" s="405"/>
      <c r="I206" s="405"/>
      <c r="J206" s="252"/>
      <c r="K206" s="252"/>
      <c r="L206" s="252"/>
      <c r="M206" s="252"/>
      <c r="N206" s="252"/>
      <c r="O206" s="252"/>
      <c r="P206" s="252"/>
      <c r="Q206" s="252"/>
    </row>
    <row r="207" spans="1:18" ht="15.6" x14ac:dyDescent="0.3">
      <c r="A207" s="251" t="s">
        <v>210</v>
      </c>
      <c r="B207" s="974" t="s">
        <v>11</v>
      </c>
      <c r="C207" s="974"/>
      <c r="D207" s="974"/>
      <c r="E207" s="252"/>
      <c r="F207" s="252"/>
      <c r="G207" s="252"/>
      <c r="H207" s="252"/>
      <c r="I207" s="406" t="s">
        <v>12</v>
      </c>
      <c r="J207" s="252"/>
      <c r="K207" s="252"/>
      <c r="L207" s="252"/>
      <c r="M207" s="252"/>
      <c r="N207" s="252"/>
      <c r="O207" s="252"/>
      <c r="P207" s="252"/>
      <c r="Q207" s="252"/>
      <c r="R207" s="3"/>
    </row>
    <row r="208" spans="1:18" ht="18" x14ac:dyDescent="0.35">
      <c r="A208" s="975" t="s">
        <v>310</v>
      </c>
      <c r="B208" s="975"/>
      <c r="C208" s="402"/>
      <c r="D208" s="252"/>
      <c r="E208" s="252"/>
      <c r="F208" s="252"/>
      <c r="G208" s="252"/>
      <c r="H208" s="252"/>
      <c r="I208" s="405"/>
      <c r="J208" s="252"/>
      <c r="K208" s="252"/>
      <c r="L208" s="252"/>
      <c r="M208" s="252"/>
      <c r="N208" s="252"/>
      <c r="O208" s="252"/>
      <c r="P208" s="252"/>
      <c r="Q208" s="252"/>
      <c r="R208" s="3"/>
    </row>
    <row r="209" spans="1:18" ht="18.600000000000001" thickBot="1" x14ac:dyDescent="0.4">
      <c r="A209" s="407" t="s">
        <v>15</v>
      </c>
      <c r="B209" s="38"/>
      <c r="C209" s="38"/>
      <c r="D209" s="38"/>
      <c r="E209" s="38"/>
      <c r="F209" s="38"/>
      <c r="G209" s="38"/>
      <c r="H209" s="38"/>
      <c r="I209" s="38"/>
      <c r="J209" s="38"/>
      <c r="K209" s="38"/>
      <c r="L209" s="38"/>
      <c r="M209" s="38"/>
      <c r="N209" s="8"/>
      <c r="O209" s="8"/>
      <c r="P209" s="8"/>
      <c r="Q209" s="8"/>
      <c r="R209" s="8"/>
    </row>
    <row r="210" spans="1:18" ht="16.2" thickTop="1" x14ac:dyDescent="0.3">
      <c r="A210" s="752" t="s">
        <v>311</v>
      </c>
      <c r="B210" s="744" t="s">
        <v>17</v>
      </c>
      <c r="C210" s="744"/>
      <c r="D210" s="743" t="s">
        <v>18</v>
      </c>
      <c r="E210" s="743" t="s">
        <v>19</v>
      </c>
      <c r="F210" s="743" t="s">
        <v>20</v>
      </c>
      <c r="G210" s="743" t="s">
        <v>21</v>
      </c>
      <c r="H210" s="743" t="s">
        <v>22</v>
      </c>
      <c r="I210" s="743"/>
      <c r="J210" s="743"/>
      <c r="K210" s="743"/>
      <c r="L210" s="744" t="s">
        <v>23</v>
      </c>
      <c r="M210" s="744" t="s">
        <v>24</v>
      </c>
      <c r="N210" s="744"/>
      <c r="O210" s="744"/>
      <c r="P210" s="744"/>
      <c r="Q210" s="744"/>
      <c r="R210" s="745"/>
    </row>
    <row r="211" spans="1:18" ht="15.6" x14ac:dyDescent="0.3">
      <c r="A211" s="734"/>
      <c r="B211" s="735"/>
      <c r="C211" s="735"/>
      <c r="D211" s="736"/>
      <c r="E211" s="736"/>
      <c r="F211" s="736"/>
      <c r="G211" s="736"/>
      <c r="H211" s="528" t="s">
        <v>25</v>
      </c>
      <c r="I211" s="528" t="s">
        <v>312</v>
      </c>
      <c r="J211" s="528" t="s">
        <v>27</v>
      </c>
      <c r="K211" s="528" t="s">
        <v>28</v>
      </c>
      <c r="L211" s="735"/>
      <c r="M211" s="735"/>
      <c r="N211" s="735"/>
      <c r="O211" s="735"/>
      <c r="P211" s="735"/>
      <c r="Q211" s="735"/>
      <c r="R211" s="746"/>
    </row>
    <row r="212" spans="1:18" ht="31.2" x14ac:dyDescent="0.3">
      <c r="A212" s="408" t="s">
        <v>313</v>
      </c>
      <c r="B212" s="933" t="s">
        <v>314</v>
      </c>
      <c r="C212" s="933"/>
      <c r="D212" s="60" t="s">
        <v>315</v>
      </c>
      <c r="E212" s="60" t="s">
        <v>316</v>
      </c>
      <c r="F212" s="60">
        <v>1</v>
      </c>
      <c r="G212" s="60">
        <v>1</v>
      </c>
      <c r="H212" s="60"/>
      <c r="I212" s="60"/>
      <c r="J212" s="60">
        <v>1</v>
      </c>
      <c r="K212" s="60"/>
      <c r="L212" s="61">
        <f>SUM(C217:C236)</f>
        <v>2444850</v>
      </c>
      <c r="M212" s="967"/>
      <c r="N212" s="967"/>
      <c r="O212" s="967"/>
      <c r="P212" s="967"/>
      <c r="Q212" s="967"/>
      <c r="R212" s="968"/>
    </row>
    <row r="213" spans="1:18" x14ac:dyDescent="0.3">
      <c r="A213" s="409"/>
      <c r="B213" s="410"/>
      <c r="C213" s="410"/>
      <c r="D213" s="410"/>
      <c r="E213" s="410"/>
      <c r="F213" s="410"/>
      <c r="G213" s="410"/>
      <c r="H213" s="410"/>
      <c r="I213" s="410"/>
      <c r="J213" s="410"/>
      <c r="K213" s="410"/>
      <c r="L213" s="410"/>
      <c r="M213" s="410"/>
      <c r="N213" s="410"/>
      <c r="O213" s="410"/>
      <c r="P213" s="410"/>
      <c r="Q213" s="410"/>
      <c r="R213" s="411"/>
    </row>
    <row r="214" spans="1:18" ht="18" x14ac:dyDescent="0.35">
      <c r="A214" s="412" t="s">
        <v>220</v>
      </c>
      <c r="B214" s="413"/>
      <c r="C214" s="413"/>
      <c r="D214" s="413"/>
      <c r="E214" s="413"/>
      <c r="F214" s="413"/>
      <c r="G214" s="413"/>
      <c r="H214" s="413"/>
      <c r="I214" s="413"/>
      <c r="J214" s="413"/>
      <c r="K214" s="413"/>
      <c r="L214" s="413"/>
      <c r="M214" s="413"/>
      <c r="N214" s="413"/>
      <c r="O214" s="413"/>
      <c r="P214" s="413"/>
      <c r="Q214" s="413"/>
      <c r="R214" s="414"/>
    </row>
    <row r="215" spans="1:18" x14ac:dyDescent="0.3">
      <c r="A215" s="969" t="s">
        <v>34</v>
      </c>
      <c r="B215" s="970"/>
      <c r="C215" s="971" t="s">
        <v>35</v>
      </c>
      <c r="D215" s="971" t="s">
        <v>36</v>
      </c>
      <c r="E215" s="971"/>
      <c r="F215" s="971"/>
      <c r="G215" s="971"/>
      <c r="H215" s="971" t="s">
        <v>37</v>
      </c>
      <c r="I215" s="971"/>
      <c r="J215" s="971"/>
      <c r="K215" s="971"/>
      <c r="L215" s="970" t="s">
        <v>38</v>
      </c>
      <c r="M215" s="971" t="s">
        <v>39</v>
      </c>
      <c r="N215" s="971"/>
      <c r="O215" s="971"/>
      <c r="P215" s="971"/>
      <c r="Q215" s="971"/>
      <c r="R215" s="972"/>
    </row>
    <row r="216" spans="1:18" ht="30.6" x14ac:dyDescent="0.3">
      <c r="A216" s="969"/>
      <c r="B216" s="970"/>
      <c r="C216" s="971"/>
      <c r="D216" s="556" t="s">
        <v>40</v>
      </c>
      <c r="E216" s="556" t="s">
        <v>41</v>
      </c>
      <c r="F216" s="556" t="s">
        <v>42</v>
      </c>
      <c r="G216" s="556" t="s">
        <v>43</v>
      </c>
      <c r="H216" s="556" t="s">
        <v>25</v>
      </c>
      <c r="I216" s="556" t="s">
        <v>26</v>
      </c>
      <c r="J216" s="556" t="s">
        <v>27</v>
      </c>
      <c r="K216" s="556" t="s">
        <v>28</v>
      </c>
      <c r="L216" s="970"/>
      <c r="M216" s="416" t="s">
        <v>44</v>
      </c>
      <c r="N216" s="416" t="s">
        <v>45</v>
      </c>
      <c r="O216" s="416" t="s">
        <v>46</v>
      </c>
      <c r="P216" s="416" t="s">
        <v>47</v>
      </c>
      <c r="Q216" s="416" t="s">
        <v>48</v>
      </c>
      <c r="R216" s="417" t="s">
        <v>49</v>
      </c>
    </row>
    <row r="217" spans="1:18" ht="27.6" x14ac:dyDescent="0.3">
      <c r="A217" s="614" t="s">
        <v>317</v>
      </c>
      <c r="B217" s="615"/>
      <c r="C217" s="563">
        <f>SUM(G217)</f>
        <v>6000</v>
      </c>
      <c r="D217" s="35" t="s">
        <v>83</v>
      </c>
      <c r="E217" s="24">
        <v>6</v>
      </c>
      <c r="F217" s="25">
        <v>1000</v>
      </c>
      <c r="G217" s="26">
        <f>+F217*E217</f>
        <v>6000</v>
      </c>
      <c r="H217" s="24">
        <v>1000</v>
      </c>
      <c r="I217" s="24">
        <v>1000</v>
      </c>
      <c r="J217" s="24">
        <v>2000</v>
      </c>
      <c r="K217" s="24">
        <v>2000</v>
      </c>
      <c r="L217" s="926" t="s">
        <v>318</v>
      </c>
      <c r="M217" s="24">
        <v>1</v>
      </c>
      <c r="N217" s="562" t="s">
        <v>79</v>
      </c>
      <c r="O217" s="562">
        <v>3</v>
      </c>
      <c r="P217" s="419">
        <v>1</v>
      </c>
      <c r="Q217" s="419">
        <v>1</v>
      </c>
      <c r="R217" s="420" t="s">
        <v>79</v>
      </c>
    </row>
    <row r="218" spans="1:18" x14ac:dyDescent="0.3">
      <c r="A218" s="614" t="s">
        <v>319</v>
      </c>
      <c r="B218" s="615"/>
      <c r="C218" s="963">
        <v>6900</v>
      </c>
      <c r="D218" s="35" t="s">
        <v>320</v>
      </c>
      <c r="E218" s="24">
        <v>3</v>
      </c>
      <c r="F218" s="25">
        <v>1800</v>
      </c>
      <c r="G218" s="26">
        <f t="shared" ref="G218:G236" si="15">+F218*E218</f>
        <v>5400</v>
      </c>
      <c r="H218" s="24"/>
      <c r="I218" s="24">
        <v>5400</v>
      </c>
      <c r="J218" s="24"/>
      <c r="K218" s="24"/>
      <c r="L218" s="926"/>
      <c r="M218" s="24">
        <v>1</v>
      </c>
      <c r="N218" s="562" t="s">
        <v>79</v>
      </c>
      <c r="O218" s="24">
        <v>2</v>
      </c>
      <c r="P218" s="24">
        <v>2</v>
      </c>
      <c r="Q218" s="24">
        <v>3</v>
      </c>
      <c r="R218" s="29">
        <v>1</v>
      </c>
    </row>
    <row r="219" spans="1:18" x14ac:dyDescent="0.3">
      <c r="A219" s="614"/>
      <c r="B219" s="615"/>
      <c r="C219" s="963"/>
      <c r="D219" s="35" t="s">
        <v>321</v>
      </c>
      <c r="E219" s="24">
        <v>1</v>
      </c>
      <c r="F219" s="25">
        <v>1500</v>
      </c>
      <c r="G219" s="26">
        <f t="shared" si="15"/>
        <v>1500</v>
      </c>
      <c r="H219" s="24"/>
      <c r="I219" s="24"/>
      <c r="J219" s="24"/>
      <c r="K219" s="24"/>
      <c r="L219" s="554" t="s">
        <v>318</v>
      </c>
      <c r="M219" s="24">
        <v>1</v>
      </c>
      <c r="N219" s="562" t="s">
        <v>79</v>
      </c>
      <c r="O219" s="24">
        <v>2</v>
      </c>
      <c r="P219" s="24">
        <v>2</v>
      </c>
      <c r="Q219" s="24">
        <v>3</v>
      </c>
      <c r="R219" s="29">
        <v>1</v>
      </c>
    </row>
    <row r="220" spans="1:18" ht="15.6" x14ac:dyDescent="0.3">
      <c r="A220" s="964" t="s">
        <v>322</v>
      </c>
      <c r="B220" s="965"/>
      <c r="C220" s="421">
        <f>SUM(G220)</f>
        <v>5000</v>
      </c>
      <c r="D220" s="35" t="s">
        <v>323</v>
      </c>
      <c r="E220" s="24">
        <v>1</v>
      </c>
      <c r="F220" s="25">
        <v>5000</v>
      </c>
      <c r="G220" s="25">
        <f t="shared" si="15"/>
        <v>5000</v>
      </c>
      <c r="H220" s="24"/>
      <c r="I220" s="24"/>
      <c r="J220" s="24">
        <v>2500</v>
      </c>
      <c r="K220" s="24">
        <v>2500</v>
      </c>
      <c r="L220" s="554" t="s">
        <v>318</v>
      </c>
      <c r="M220" s="24">
        <v>1</v>
      </c>
      <c r="N220" s="562" t="s">
        <v>79</v>
      </c>
      <c r="O220" s="24">
        <v>2</v>
      </c>
      <c r="P220" s="24">
        <v>2</v>
      </c>
      <c r="Q220" s="24">
        <v>2</v>
      </c>
      <c r="R220" s="29">
        <v>1</v>
      </c>
    </row>
    <row r="221" spans="1:18" x14ac:dyDescent="0.3">
      <c r="A221" s="966" t="s">
        <v>324</v>
      </c>
      <c r="B221" s="966"/>
      <c r="C221" s="963">
        <f>SUM(H221:H222)</f>
        <v>27600</v>
      </c>
      <c r="D221" s="422" t="s">
        <v>320</v>
      </c>
      <c r="E221" s="562">
        <f>3*4</f>
        <v>12</v>
      </c>
      <c r="F221" s="197">
        <v>1800</v>
      </c>
      <c r="G221" s="233">
        <f t="shared" si="15"/>
        <v>21600</v>
      </c>
      <c r="H221" s="562">
        <f>+G221</f>
        <v>21600</v>
      </c>
      <c r="I221" s="423"/>
      <c r="J221" s="423"/>
      <c r="K221" s="423"/>
      <c r="L221" s="423"/>
      <c r="M221" s="562">
        <v>1</v>
      </c>
      <c r="N221" s="562" t="s">
        <v>79</v>
      </c>
      <c r="O221" s="562">
        <v>2</v>
      </c>
      <c r="P221" s="562">
        <v>2</v>
      </c>
      <c r="Q221" s="562">
        <v>3</v>
      </c>
      <c r="R221" s="420">
        <v>1</v>
      </c>
    </row>
    <row r="222" spans="1:18" x14ac:dyDescent="0.3">
      <c r="A222" s="966"/>
      <c r="B222" s="966"/>
      <c r="C222" s="963"/>
      <c r="D222" s="422" t="s">
        <v>321</v>
      </c>
      <c r="E222" s="562">
        <f>1*4</f>
        <v>4</v>
      </c>
      <c r="F222" s="197">
        <v>1500</v>
      </c>
      <c r="G222" s="233">
        <f t="shared" si="15"/>
        <v>6000</v>
      </c>
      <c r="H222" s="562">
        <f>+G222</f>
        <v>6000</v>
      </c>
      <c r="I222" s="423"/>
      <c r="J222" s="423"/>
      <c r="K222" s="423"/>
      <c r="L222" s="423"/>
      <c r="M222" s="423">
        <v>1</v>
      </c>
      <c r="N222" s="562" t="s">
        <v>79</v>
      </c>
      <c r="O222" s="562">
        <v>2</v>
      </c>
      <c r="P222" s="562">
        <v>2</v>
      </c>
      <c r="Q222" s="562">
        <v>3</v>
      </c>
      <c r="R222" s="420">
        <v>1</v>
      </c>
    </row>
    <row r="223" spans="1:18" x14ac:dyDescent="0.3">
      <c r="A223" s="960" t="s">
        <v>325</v>
      </c>
      <c r="B223" s="961"/>
      <c r="C223" s="927">
        <v>88225</v>
      </c>
      <c r="D223" s="35" t="s">
        <v>326</v>
      </c>
      <c r="E223" s="424">
        <v>60</v>
      </c>
      <c r="F223" s="425">
        <v>10</v>
      </c>
      <c r="G223" s="25">
        <f t="shared" si="15"/>
        <v>600</v>
      </c>
      <c r="H223" s="426"/>
      <c r="I223" s="426">
        <v>600</v>
      </c>
      <c r="J223" s="24"/>
      <c r="K223" s="426"/>
      <c r="L223" s="554" t="s">
        <v>318</v>
      </c>
      <c r="M223" s="24">
        <v>1</v>
      </c>
      <c r="N223" s="424"/>
      <c r="O223" s="424"/>
      <c r="P223" s="424"/>
      <c r="Q223" s="424"/>
      <c r="R223" s="427"/>
    </row>
    <row r="224" spans="1:18" ht="27.6" x14ac:dyDescent="0.3">
      <c r="A224" s="611"/>
      <c r="B224" s="962"/>
      <c r="C224" s="927"/>
      <c r="D224" s="35" t="s">
        <v>83</v>
      </c>
      <c r="E224" s="424">
        <v>75</v>
      </c>
      <c r="F224" s="425">
        <v>300</v>
      </c>
      <c r="G224" s="25">
        <f t="shared" si="15"/>
        <v>22500</v>
      </c>
      <c r="H224" s="426">
        <v>1</v>
      </c>
      <c r="I224" s="426"/>
      <c r="J224" s="24"/>
      <c r="K224" s="426"/>
      <c r="L224" s="926" t="s">
        <v>318</v>
      </c>
      <c r="M224" s="24">
        <v>1</v>
      </c>
      <c r="N224" s="562" t="s">
        <v>79</v>
      </c>
      <c r="O224" s="562">
        <v>3</v>
      </c>
      <c r="P224" s="419">
        <v>1</v>
      </c>
      <c r="Q224" s="419">
        <v>1</v>
      </c>
      <c r="R224" s="420" t="s">
        <v>79</v>
      </c>
    </row>
    <row r="225" spans="1:18" ht="27.6" x14ac:dyDescent="0.3">
      <c r="A225" s="611"/>
      <c r="B225" s="962"/>
      <c r="C225" s="927"/>
      <c r="D225" s="35" t="s">
        <v>114</v>
      </c>
      <c r="E225" s="424">
        <v>75</v>
      </c>
      <c r="F225" s="425">
        <v>600</v>
      </c>
      <c r="G225" s="25">
        <f t="shared" si="15"/>
        <v>45000</v>
      </c>
      <c r="H225" s="426"/>
      <c r="I225" s="426"/>
      <c r="J225" s="24"/>
      <c r="K225" s="426"/>
      <c r="L225" s="926"/>
      <c r="M225" s="24">
        <v>1</v>
      </c>
      <c r="N225" s="562" t="s">
        <v>79</v>
      </c>
      <c r="O225" s="562">
        <v>3</v>
      </c>
      <c r="P225" s="419">
        <v>1</v>
      </c>
      <c r="Q225" s="419">
        <v>1</v>
      </c>
      <c r="R225" s="420" t="s">
        <v>79</v>
      </c>
    </row>
    <row r="226" spans="1:18" x14ac:dyDescent="0.3">
      <c r="A226" s="611"/>
      <c r="B226" s="962"/>
      <c r="C226" s="927"/>
      <c r="D226" s="35" t="s">
        <v>327</v>
      </c>
      <c r="E226" s="424"/>
      <c r="F226" s="425"/>
      <c r="G226" s="25"/>
      <c r="H226" s="426"/>
      <c r="I226" s="426"/>
      <c r="J226" s="24"/>
      <c r="K226" s="426"/>
      <c r="L226" s="554"/>
      <c r="M226" s="24">
        <v>1</v>
      </c>
      <c r="N226" s="562" t="s">
        <v>79</v>
      </c>
      <c r="O226" s="562">
        <v>2</v>
      </c>
      <c r="P226" s="419">
        <v>2</v>
      </c>
      <c r="Q226" s="419">
        <v>3</v>
      </c>
      <c r="R226" s="420">
        <v>1</v>
      </c>
    </row>
    <row r="227" spans="1:18" x14ac:dyDescent="0.3">
      <c r="A227" s="611"/>
      <c r="B227" s="962"/>
      <c r="C227" s="927"/>
      <c r="D227" s="35" t="s">
        <v>328</v>
      </c>
      <c r="E227" s="424"/>
      <c r="F227" s="425"/>
      <c r="G227" s="25"/>
      <c r="H227" s="426"/>
      <c r="I227" s="426"/>
      <c r="J227" s="24"/>
      <c r="K227" s="426"/>
      <c r="L227" s="554"/>
      <c r="M227" s="24"/>
      <c r="N227" s="562"/>
      <c r="O227" s="562"/>
      <c r="P227" s="419"/>
      <c r="Q227" s="419"/>
      <c r="R227" s="420"/>
    </row>
    <row r="228" spans="1:18" x14ac:dyDescent="0.3">
      <c r="A228" s="611"/>
      <c r="B228" s="962"/>
      <c r="C228" s="927"/>
      <c r="D228" s="35" t="s">
        <v>329</v>
      </c>
      <c r="E228" s="424">
        <v>80</v>
      </c>
      <c r="F228" s="425">
        <v>150</v>
      </c>
      <c r="G228" s="25">
        <f t="shared" si="15"/>
        <v>12000</v>
      </c>
      <c r="H228" s="426"/>
      <c r="I228" s="426"/>
      <c r="J228" s="24"/>
      <c r="K228" s="426"/>
      <c r="L228" s="926" t="s">
        <v>318</v>
      </c>
      <c r="M228" s="24">
        <v>1</v>
      </c>
      <c r="N228" s="562" t="s">
        <v>79</v>
      </c>
      <c r="O228" s="424">
        <v>3</v>
      </c>
      <c r="P228" s="424">
        <v>3</v>
      </c>
      <c r="Q228" s="424">
        <v>2</v>
      </c>
      <c r="R228" s="427">
        <v>1</v>
      </c>
    </row>
    <row r="229" spans="1:18" x14ac:dyDescent="0.3">
      <c r="A229" s="611" t="s">
        <v>330</v>
      </c>
      <c r="B229" s="962"/>
      <c r="C229" s="957">
        <f>SUM(G229:G231)</f>
        <v>1024375</v>
      </c>
      <c r="D229" s="428" t="s">
        <v>80</v>
      </c>
      <c r="E229" s="429">
        <v>25</v>
      </c>
      <c r="F229" s="425">
        <v>125</v>
      </c>
      <c r="G229" s="25">
        <f t="shared" si="15"/>
        <v>3125</v>
      </c>
      <c r="H229" s="426"/>
      <c r="I229" s="426"/>
      <c r="J229" s="24"/>
      <c r="K229" s="430">
        <v>3124</v>
      </c>
      <c r="L229" s="926"/>
      <c r="M229" s="24">
        <v>1</v>
      </c>
      <c r="N229" s="562" t="s">
        <v>79</v>
      </c>
      <c r="O229" s="24">
        <v>3</v>
      </c>
      <c r="P229" s="24">
        <v>3</v>
      </c>
      <c r="Q229" s="24">
        <v>3</v>
      </c>
      <c r="R229" s="29">
        <v>1</v>
      </c>
    </row>
    <row r="230" spans="1:18" ht="41.4" x14ac:dyDescent="0.3">
      <c r="A230" s="611"/>
      <c r="B230" s="962"/>
      <c r="C230" s="957"/>
      <c r="D230" s="428" t="s">
        <v>331</v>
      </c>
      <c r="E230" s="429">
        <v>50</v>
      </c>
      <c r="F230" s="425">
        <v>20000</v>
      </c>
      <c r="G230" s="25">
        <f t="shared" si="15"/>
        <v>1000000</v>
      </c>
      <c r="H230" s="426"/>
      <c r="I230" s="426"/>
      <c r="J230" s="24"/>
      <c r="K230" s="430">
        <v>1000000</v>
      </c>
      <c r="L230" s="554" t="s">
        <v>332</v>
      </c>
      <c r="M230" s="24">
        <v>1</v>
      </c>
      <c r="N230" s="562" t="s">
        <v>79</v>
      </c>
      <c r="O230" s="424">
        <v>1</v>
      </c>
      <c r="P230" s="424">
        <v>2</v>
      </c>
      <c r="Q230" s="424">
        <v>2</v>
      </c>
      <c r="R230" s="427">
        <v>9</v>
      </c>
    </row>
    <row r="231" spans="1:18" x14ac:dyDescent="0.3">
      <c r="A231" s="611"/>
      <c r="B231" s="962"/>
      <c r="C231" s="957"/>
      <c r="D231" s="428" t="s">
        <v>333</v>
      </c>
      <c r="E231" s="429">
        <v>25</v>
      </c>
      <c r="F231" s="425">
        <v>850</v>
      </c>
      <c r="G231" s="25">
        <f t="shared" si="15"/>
        <v>21250</v>
      </c>
      <c r="H231" s="426"/>
      <c r="I231" s="426"/>
      <c r="J231" s="24"/>
      <c r="K231" s="430">
        <v>21250</v>
      </c>
      <c r="L231" s="554"/>
      <c r="M231" s="24">
        <v>1</v>
      </c>
      <c r="N231" s="424" t="s">
        <v>79</v>
      </c>
      <c r="O231" s="424"/>
      <c r="P231" s="424"/>
      <c r="Q231" s="424"/>
      <c r="R231" s="427"/>
    </row>
    <row r="232" spans="1:18" ht="15.6" x14ac:dyDescent="0.3">
      <c r="A232" s="928" t="s">
        <v>334</v>
      </c>
      <c r="B232" s="929"/>
      <c r="C232" s="957">
        <f>SUM(G233:G236)</f>
        <v>1286750</v>
      </c>
      <c r="D232" s="428"/>
      <c r="E232" s="429">
        <v>100</v>
      </c>
      <c r="F232" s="431">
        <v>800</v>
      </c>
      <c r="G232" s="197">
        <f t="shared" si="15"/>
        <v>80000</v>
      </c>
      <c r="H232" s="432"/>
      <c r="I232" s="432"/>
      <c r="J232" s="433">
        <v>80000</v>
      </c>
      <c r="K232" s="432"/>
      <c r="L232" s="640" t="s">
        <v>332</v>
      </c>
      <c r="M232" s="562">
        <v>1</v>
      </c>
      <c r="N232" s="562" t="s">
        <v>79</v>
      </c>
      <c r="O232" s="429">
        <v>2</v>
      </c>
      <c r="P232" s="429">
        <v>2</v>
      </c>
      <c r="Q232" s="429">
        <v>2</v>
      </c>
      <c r="R232" s="434">
        <v>2</v>
      </c>
    </row>
    <row r="233" spans="1:18" ht="15.6" x14ac:dyDescent="0.3">
      <c r="A233" s="958" t="s">
        <v>335</v>
      </c>
      <c r="B233" s="959"/>
      <c r="C233" s="957"/>
      <c r="D233" s="428" t="s">
        <v>106</v>
      </c>
      <c r="E233" s="429">
        <v>800</v>
      </c>
      <c r="F233" s="425">
        <v>350</v>
      </c>
      <c r="G233" s="197">
        <f t="shared" si="15"/>
        <v>280000</v>
      </c>
      <c r="H233" s="432"/>
      <c r="I233" s="432"/>
      <c r="J233" s="433">
        <v>280000</v>
      </c>
      <c r="K233" s="197"/>
      <c r="L233" s="917"/>
      <c r="M233" s="562">
        <v>1</v>
      </c>
      <c r="N233" s="429" t="s">
        <v>79</v>
      </c>
      <c r="O233" s="429">
        <v>2</v>
      </c>
      <c r="P233" s="429">
        <v>2</v>
      </c>
      <c r="Q233" s="429">
        <v>2</v>
      </c>
      <c r="R233" s="434">
        <v>2</v>
      </c>
    </row>
    <row r="234" spans="1:18" ht="15.6" x14ac:dyDescent="0.3">
      <c r="A234" s="958" t="s">
        <v>336</v>
      </c>
      <c r="B234" s="959"/>
      <c r="C234" s="957"/>
      <c r="D234" s="428" t="s">
        <v>106</v>
      </c>
      <c r="E234" s="429">
        <v>800</v>
      </c>
      <c r="F234" s="425">
        <v>800</v>
      </c>
      <c r="G234" s="197">
        <f t="shared" si="15"/>
        <v>640000</v>
      </c>
      <c r="H234" s="432"/>
      <c r="I234" s="432"/>
      <c r="J234" s="433">
        <v>640000</v>
      </c>
      <c r="K234" s="432"/>
      <c r="L234" s="917"/>
      <c r="M234" s="562">
        <v>1</v>
      </c>
      <c r="N234" s="429" t="s">
        <v>79</v>
      </c>
      <c r="O234" s="429">
        <v>2</v>
      </c>
      <c r="P234" s="429">
        <v>2</v>
      </c>
      <c r="Q234" s="429">
        <v>2</v>
      </c>
      <c r="R234" s="434">
        <v>2</v>
      </c>
    </row>
    <row r="235" spans="1:18" ht="15.6" x14ac:dyDescent="0.3">
      <c r="A235" s="958" t="s">
        <v>337</v>
      </c>
      <c r="B235" s="959"/>
      <c r="C235" s="957"/>
      <c r="D235" s="428" t="s">
        <v>106</v>
      </c>
      <c r="E235" s="429">
        <v>400</v>
      </c>
      <c r="F235" s="425">
        <v>800</v>
      </c>
      <c r="G235" s="197">
        <f t="shared" si="15"/>
        <v>320000</v>
      </c>
      <c r="H235" s="432"/>
      <c r="I235" s="432"/>
      <c r="J235" s="433">
        <v>320000</v>
      </c>
      <c r="K235" s="432"/>
      <c r="L235" s="917"/>
      <c r="M235" s="562">
        <v>1</v>
      </c>
      <c r="N235" s="429" t="s">
        <v>79</v>
      </c>
      <c r="O235" s="429">
        <v>2</v>
      </c>
      <c r="P235" s="429">
        <v>2</v>
      </c>
      <c r="Q235" s="429">
        <v>2</v>
      </c>
      <c r="R235" s="434">
        <v>2</v>
      </c>
    </row>
    <row r="236" spans="1:18" ht="15.6" x14ac:dyDescent="0.3">
      <c r="A236" s="958" t="s">
        <v>338</v>
      </c>
      <c r="B236" s="959"/>
      <c r="C236" s="957"/>
      <c r="D236" s="428" t="s">
        <v>106</v>
      </c>
      <c r="E236" s="429">
        <v>55</v>
      </c>
      <c r="F236" s="425">
        <v>850</v>
      </c>
      <c r="G236" s="197">
        <f t="shared" si="15"/>
        <v>46750</v>
      </c>
      <c r="H236" s="432"/>
      <c r="I236" s="432"/>
      <c r="J236" s="433">
        <v>46750</v>
      </c>
      <c r="K236" s="432"/>
      <c r="L236" s="641"/>
      <c r="M236" s="562">
        <v>1</v>
      </c>
      <c r="N236" s="429" t="s">
        <v>79</v>
      </c>
      <c r="O236" s="429">
        <v>2</v>
      </c>
      <c r="P236" s="429">
        <v>2</v>
      </c>
      <c r="Q236" s="429">
        <v>2</v>
      </c>
      <c r="R236" s="434">
        <v>2</v>
      </c>
    </row>
    <row r="237" spans="1:18" ht="18" x14ac:dyDescent="0.35">
      <c r="A237" s="953" t="s">
        <v>15</v>
      </c>
      <c r="B237" s="954"/>
      <c r="C237" s="954"/>
      <c r="D237" s="954"/>
      <c r="E237" s="954"/>
      <c r="F237" s="954"/>
      <c r="G237" s="954"/>
      <c r="H237" s="954"/>
      <c r="I237" s="954"/>
      <c r="J237" s="954"/>
      <c r="K237" s="954"/>
      <c r="L237" s="954"/>
      <c r="M237" s="954"/>
      <c r="N237" s="954"/>
      <c r="O237" s="954"/>
      <c r="P237" s="954"/>
      <c r="Q237" s="954"/>
      <c r="R237" s="955"/>
    </row>
    <row r="238" spans="1:18" ht="15.6" x14ac:dyDescent="0.3">
      <c r="A238" s="949" t="s">
        <v>16</v>
      </c>
      <c r="B238" s="950" t="s">
        <v>17</v>
      </c>
      <c r="C238" s="950"/>
      <c r="D238" s="951" t="s">
        <v>18</v>
      </c>
      <c r="E238" s="951" t="s">
        <v>19</v>
      </c>
      <c r="F238" s="951" t="s">
        <v>20</v>
      </c>
      <c r="G238" s="951" t="s">
        <v>21</v>
      </c>
      <c r="H238" s="951" t="s">
        <v>22</v>
      </c>
      <c r="I238" s="951"/>
      <c r="J238" s="951"/>
      <c r="K238" s="951"/>
      <c r="L238" s="950" t="s">
        <v>23</v>
      </c>
      <c r="M238" s="950" t="s">
        <v>24</v>
      </c>
      <c r="N238" s="950"/>
      <c r="O238" s="950"/>
      <c r="P238" s="950"/>
      <c r="Q238" s="950"/>
      <c r="R238" s="956"/>
    </row>
    <row r="239" spans="1:18" ht="15.6" x14ac:dyDescent="0.3">
      <c r="A239" s="949"/>
      <c r="B239" s="950"/>
      <c r="C239" s="950"/>
      <c r="D239" s="951"/>
      <c r="E239" s="951"/>
      <c r="F239" s="951"/>
      <c r="G239" s="951"/>
      <c r="H239" s="559" t="s">
        <v>25</v>
      </c>
      <c r="I239" s="559" t="s">
        <v>26</v>
      </c>
      <c r="J239" s="559" t="s">
        <v>27</v>
      </c>
      <c r="K239" s="559" t="s">
        <v>28</v>
      </c>
      <c r="L239" s="950"/>
      <c r="M239" s="950"/>
      <c r="N239" s="950"/>
      <c r="O239" s="950"/>
      <c r="P239" s="950"/>
      <c r="Q239" s="950"/>
      <c r="R239" s="956"/>
    </row>
    <row r="240" spans="1:18" ht="31.2" x14ac:dyDescent="0.3">
      <c r="A240" s="435" t="s">
        <v>339</v>
      </c>
      <c r="B240" s="933" t="s">
        <v>340</v>
      </c>
      <c r="C240" s="933"/>
      <c r="D240" s="436" t="s">
        <v>341</v>
      </c>
      <c r="E240" s="436" t="s">
        <v>342</v>
      </c>
      <c r="F240" s="436">
        <v>125</v>
      </c>
      <c r="G240" s="436">
        <f>650*0.8</f>
        <v>520</v>
      </c>
      <c r="H240" s="436">
        <v>130</v>
      </c>
      <c r="I240" s="436">
        <v>130</v>
      </c>
      <c r="J240" s="436">
        <v>130</v>
      </c>
      <c r="K240" s="436">
        <v>130</v>
      </c>
      <c r="L240" s="437">
        <f>SUM(C244:C254)</f>
        <v>861200</v>
      </c>
      <c r="M240" s="944"/>
      <c r="N240" s="944"/>
      <c r="O240" s="944"/>
      <c r="P240" s="944"/>
      <c r="Q240" s="944"/>
      <c r="R240" s="945"/>
    </row>
    <row r="241" spans="1:18" ht="16.2" x14ac:dyDescent="0.35">
      <c r="A241" s="946" t="s">
        <v>220</v>
      </c>
      <c r="B241" s="947"/>
      <c r="C241" s="947"/>
      <c r="D241" s="947"/>
      <c r="E241" s="947"/>
      <c r="F241" s="947"/>
      <c r="G241" s="947"/>
      <c r="H241" s="947"/>
      <c r="I241" s="947"/>
      <c r="J241" s="947"/>
      <c r="K241" s="947"/>
      <c r="L241" s="947"/>
      <c r="M241" s="947"/>
      <c r="N241" s="947"/>
      <c r="O241" s="947"/>
      <c r="P241" s="947"/>
      <c r="Q241" s="947"/>
      <c r="R241" s="948"/>
    </row>
    <row r="242" spans="1:18" ht="15.6" x14ac:dyDescent="0.3">
      <c r="A242" s="949" t="s">
        <v>34</v>
      </c>
      <c r="B242" s="950"/>
      <c r="C242" s="951" t="s">
        <v>35</v>
      </c>
      <c r="D242" s="951" t="s">
        <v>36</v>
      </c>
      <c r="E242" s="951"/>
      <c r="F242" s="951"/>
      <c r="G242" s="951"/>
      <c r="H242" s="951" t="s">
        <v>37</v>
      </c>
      <c r="I242" s="951"/>
      <c r="J242" s="951"/>
      <c r="K242" s="951"/>
      <c r="L242" s="950" t="s">
        <v>38</v>
      </c>
      <c r="M242" s="951" t="s">
        <v>39</v>
      </c>
      <c r="N242" s="951"/>
      <c r="O242" s="951"/>
      <c r="P242" s="951"/>
      <c r="Q242" s="951"/>
      <c r="R242" s="952"/>
    </row>
    <row r="243" spans="1:18" ht="46.8" x14ac:dyDescent="0.3">
      <c r="A243" s="949"/>
      <c r="B243" s="950"/>
      <c r="C243" s="951"/>
      <c r="D243" s="559" t="s">
        <v>40</v>
      </c>
      <c r="E243" s="559" t="s">
        <v>41</v>
      </c>
      <c r="F243" s="559" t="s">
        <v>42</v>
      </c>
      <c r="G243" s="559" t="s">
        <v>43</v>
      </c>
      <c r="H243" s="559" t="s">
        <v>25</v>
      </c>
      <c r="I243" s="559" t="s">
        <v>26</v>
      </c>
      <c r="J243" s="559" t="s">
        <v>27</v>
      </c>
      <c r="K243" s="559" t="s">
        <v>28</v>
      </c>
      <c r="L243" s="950"/>
      <c r="M243" s="71" t="s">
        <v>44</v>
      </c>
      <c r="N243" s="71" t="s">
        <v>45</v>
      </c>
      <c r="O243" s="71" t="s">
        <v>46</v>
      </c>
      <c r="P243" s="71" t="s">
        <v>47</v>
      </c>
      <c r="Q243" s="71" t="s">
        <v>48</v>
      </c>
      <c r="R243" s="72" t="s">
        <v>49</v>
      </c>
    </row>
    <row r="244" spans="1:18" ht="27.6" x14ac:dyDescent="0.3">
      <c r="A244" s="614" t="s">
        <v>343</v>
      </c>
      <c r="B244" s="615"/>
      <c r="C244" s="939">
        <f>SUM(G245:G249)</f>
        <v>799200</v>
      </c>
      <c r="D244" s="35" t="s">
        <v>344</v>
      </c>
      <c r="E244" s="424">
        <v>2</v>
      </c>
      <c r="F244" s="438"/>
      <c r="G244" s="25">
        <f t="shared" ref="G244:G254" si="16">+F244*E244</f>
        <v>0</v>
      </c>
      <c r="H244" s="439"/>
      <c r="I244" s="439"/>
      <c r="J244" s="439"/>
      <c r="K244" s="439"/>
      <c r="L244" s="926" t="s">
        <v>345</v>
      </c>
      <c r="M244" s="424">
        <v>1</v>
      </c>
      <c r="N244" s="562" t="s">
        <v>79</v>
      </c>
      <c r="O244" s="562">
        <v>2</v>
      </c>
      <c r="P244" s="419">
        <v>8</v>
      </c>
      <c r="Q244" s="419">
        <v>7</v>
      </c>
      <c r="R244" s="420" t="s">
        <v>346</v>
      </c>
    </row>
    <row r="245" spans="1:18" ht="27.6" x14ac:dyDescent="0.3">
      <c r="A245" s="940" t="s">
        <v>347</v>
      </c>
      <c r="B245" s="941"/>
      <c r="C245" s="939"/>
      <c r="D245" s="35" t="s">
        <v>344</v>
      </c>
      <c r="E245" s="24">
        <v>2</v>
      </c>
      <c r="F245" s="25">
        <v>40800</v>
      </c>
      <c r="G245" s="25">
        <f t="shared" si="16"/>
        <v>81600</v>
      </c>
      <c r="H245" s="25">
        <v>40800</v>
      </c>
      <c r="I245" s="25">
        <v>40800</v>
      </c>
      <c r="J245" s="25"/>
      <c r="K245" s="25"/>
      <c r="L245" s="926"/>
      <c r="M245" s="424">
        <v>1</v>
      </c>
      <c r="N245" s="562" t="s">
        <v>79</v>
      </c>
      <c r="O245" s="562">
        <v>2</v>
      </c>
      <c r="P245" s="419">
        <v>8</v>
      </c>
      <c r="Q245" s="419">
        <v>7</v>
      </c>
      <c r="R245" s="420" t="s">
        <v>346</v>
      </c>
    </row>
    <row r="246" spans="1:18" ht="27.6" x14ac:dyDescent="0.3">
      <c r="A246" s="942" t="s">
        <v>348</v>
      </c>
      <c r="B246" s="943"/>
      <c r="C246" s="939"/>
      <c r="D246" s="35" t="s">
        <v>344</v>
      </c>
      <c r="E246" s="24">
        <v>2</v>
      </c>
      <c r="F246" s="25">
        <v>140000</v>
      </c>
      <c r="G246" s="25">
        <f t="shared" si="16"/>
        <v>280000</v>
      </c>
      <c r="H246" s="25"/>
      <c r="I246" s="25">
        <v>140000</v>
      </c>
      <c r="J246" s="25">
        <v>140000</v>
      </c>
      <c r="K246" s="25"/>
      <c r="L246" s="926" t="s">
        <v>345</v>
      </c>
      <c r="M246" s="424">
        <v>1</v>
      </c>
      <c r="N246" s="562" t="s">
        <v>79</v>
      </c>
      <c r="O246" s="562">
        <v>2</v>
      </c>
      <c r="P246" s="419">
        <v>8</v>
      </c>
      <c r="Q246" s="419">
        <v>7</v>
      </c>
      <c r="R246" s="420" t="s">
        <v>346</v>
      </c>
    </row>
    <row r="247" spans="1:18" ht="27.6" x14ac:dyDescent="0.3">
      <c r="A247" s="942" t="s">
        <v>349</v>
      </c>
      <c r="B247" s="943"/>
      <c r="C247" s="939"/>
      <c r="D247" s="35" t="s">
        <v>344</v>
      </c>
      <c r="E247" s="24">
        <v>2</v>
      </c>
      <c r="F247" s="25">
        <v>102000</v>
      </c>
      <c r="G247" s="25">
        <f t="shared" si="16"/>
        <v>204000</v>
      </c>
      <c r="H247" s="25">
        <v>102000</v>
      </c>
      <c r="I247" s="25"/>
      <c r="J247" s="25">
        <v>102000</v>
      </c>
      <c r="K247" s="25"/>
      <c r="L247" s="926"/>
      <c r="M247" s="424">
        <v>1</v>
      </c>
      <c r="N247" s="562" t="s">
        <v>79</v>
      </c>
      <c r="O247" s="562">
        <v>2</v>
      </c>
      <c r="P247" s="419">
        <v>8</v>
      </c>
      <c r="Q247" s="419">
        <v>7</v>
      </c>
      <c r="R247" s="420" t="s">
        <v>346</v>
      </c>
    </row>
    <row r="248" spans="1:18" ht="27.6" x14ac:dyDescent="0.3">
      <c r="A248" s="942" t="s">
        <v>350</v>
      </c>
      <c r="B248" s="943"/>
      <c r="C248" s="939"/>
      <c r="D248" s="35" t="s">
        <v>344</v>
      </c>
      <c r="E248" s="24">
        <v>2</v>
      </c>
      <c r="F248" s="25">
        <v>68800</v>
      </c>
      <c r="G248" s="25">
        <f t="shared" si="16"/>
        <v>137600</v>
      </c>
      <c r="H248" s="25"/>
      <c r="I248" s="25">
        <v>68800</v>
      </c>
      <c r="J248" s="25"/>
      <c r="K248" s="25">
        <v>68800</v>
      </c>
      <c r="L248" s="926" t="s">
        <v>345</v>
      </c>
      <c r="M248" s="424">
        <v>1</v>
      </c>
      <c r="N248" s="562" t="s">
        <v>79</v>
      </c>
      <c r="O248" s="562">
        <v>2</v>
      </c>
      <c r="P248" s="419">
        <v>8</v>
      </c>
      <c r="Q248" s="419">
        <v>7</v>
      </c>
      <c r="R248" s="420" t="s">
        <v>346</v>
      </c>
    </row>
    <row r="249" spans="1:18" ht="27.6" x14ac:dyDescent="0.3">
      <c r="A249" s="942" t="s">
        <v>351</v>
      </c>
      <c r="B249" s="943"/>
      <c r="C249" s="939"/>
      <c r="D249" s="35" t="s">
        <v>344</v>
      </c>
      <c r="E249" s="24">
        <v>1</v>
      </c>
      <c r="F249" s="25">
        <v>96000</v>
      </c>
      <c r="G249" s="25">
        <f t="shared" si="16"/>
        <v>96000</v>
      </c>
      <c r="H249" s="25"/>
      <c r="I249" s="25">
        <v>96000</v>
      </c>
      <c r="J249" s="25"/>
      <c r="K249" s="25"/>
      <c r="L249" s="926"/>
      <c r="M249" s="424">
        <v>1</v>
      </c>
      <c r="N249" s="562" t="s">
        <v>79</v>
      </c>
      <c r="O249" s="562">
        <v>2</v>
      </c>
      <c r="P249" s="419">
        <v>8</v>
      </c>
      <c r="Q249" s="419">
        <v>7</v>
      </c>
      <c r="R249" s="420" t="s">
        <v>346</v>
      </c>
    </row>
    <row r="250" spans="1:18" ht="27.6" x14ac:dyDescent="0.3">
      <c r="A250" s="936" t="s">
        <v>352</v>
      </c>
      <c r="B250" s="937"/>
      <c r="C250" s="229">
        <v>32000</v>
      </c>
      <c r="D250" s="428" t="s">
        <v>83</v>
      </c>
      <c r="E250" s="562">
        <v>80</v>
      </c>
      <c r="F250" s="197">
        <v>200</v>
      </c>
      <c r="G250" s="197">
        <f t="shared" si="16"/>
        <v>16000</v>
      </c>
      <c r="H250" s="440">
        <v>32000</v>
      </c>
      <c r="I250" s="197"/>
      <c r="J250" s="197"/>
      <c r="K250" s="197"/>
      <c r="L250" s="938" t="s">
        <v>345</v>
      </c>
      <c r="M250" s="429">
        <v>1</v>
      </c>
      <c r="N250" s="562" t="s">
        <v>79</v>
      </c>
      <c r="O250" s="562">
        <v>2</v>
      </c>
      <c r="P250" s="419">
        <v>8</v>
      </c>
      <c r="Q250" s="419">
        <v>7</v>
      </c>
      <c r="R250" s="420" t="s">
        <v>346</v>
      </c>
    </row>
    <row r="251" spans="1:18" ht="27.6" x14ac:dyDescent="0.3">
      <c r="A251" s="936" t="s">
        <v>353</v>
      </c>
      <c r="B251" s="937"/>
      <c r="C251" s="555">
        <v>10000</v>
      </c>
      <c r="D251" s="428" t="s">
        <v>83</v>
      </c>
      <c r="E251" s="562">
        <v>50</v>
      </c>
      <c r="F251" s="197">
        <v>200</v>
      </c>
      <c r="G251" s="197">
        <f t="shared" si="16"/>
        <v>10000</v>
      </c>
      <c r="H251" s="197"/>
      <c r="I251" s="440">
        <v>10000</v>
      </c>
      <c r="J251" s="197"/>
      <c r="K251" s="197"/>
      <c r="L251" s="938"/>
      <c r="M251" s="429">
        <v>1</v>
      </c>
      <c r="N251" s="562" t="s">
        <v>79</v>
      </c>
      <c r="O251" s="562">
        <v>2</v>
      </c>
      <c r="P251" s="419">
        <v>8</v>
      </c>
      <c r="Q251" s="419">
        <v>7</v>
      </c>
      <c r="R251" s="420" t="s">
        <v>346</v>
      </c>
    </row>
    <row r="252" spans="1:18" ht="27.6" x14ac:dyDescent="0.3">
      <c r="A252" s="936" t="s">
        <v>354</v>
      </c>
      <c r="B252" s="937"/>
      <c r="C252" s="555">
        <v>2000</v>
      </c>
      <c r="D252" s="428" t="s">
        <v>83</v>
      </c>
      <c r="E252" s="562">
        <v>10</v>
      </c>
      <c r="F252" s="197">
        <v>200</v>
      </c>
      <c r="G252" s="197">
        <f t="shared" si="16"/>
        <v>2000</v>
      </c>
      <c r="H252" s="197"/>
      <c r="I252" s="197"/>
      <c r="J252" s="440">
        <v>2000</v>
      </c>
      <c r="K252" s="197"/>
      <c r="L252" s="938" t="s">
        <v>345</v>
      </c>
      <c r="M252" s="429">
        <v>1</v>
      </c>
      <c r="N252" s="562" t="s">
        <v>79</v>
      </c>
      <c r="O252" s="562">
        <v>2</v>
      </c>
      <c r="P252" s="419">
        <v>8</v>
      </c>
      <c r="Q252" s="419">
        <v>7</v>
      </c>
      <c r="R252" s="420" t="s">
        <v>346</v>
      </c>
    </row>
    <row r="253" spans="1:18" ht="27.6" x14ac:dyDescent="0.3">
      <c r="A253" s="936" t="s">
        <v>355</v>
      </c>
      <c r="B253" s="937"/>
      <c r="C253" s="555">
        <v>10000</v>
      </c>
      <c r="D253" s="428" t="s">
        <v>83</v>
      </c>
      <c r="E253" s="562">
        <v>50</v>
      </c>
      <c r="F253" s="197">
        <v>200</v>
      </c>
      <c r="G253" s="197">
        <f t="shared" si="16"/>
        <v>10000</v>
      </c>
      <c r="H253" s="197"/>
      <c r="I253" s="197">
        <v>10000</v>
      </c>
      <c r="J253" s="197"/>
      <c r="K253" s="197"/>
      <c r="L253" s="938"/>
      <c r="M253" s="429">
        <v>1</v>
      </c>
      <c r="N253" s="562" t="s">
        <v>79</v>
      </c>
      <c r="O253" s="562">
        <v>2</v>
      </c>
      <c r="P253" s="419">
        <v>8</v>
      </c>
      <c r="Q253" s="419">
        <v>7</v>
      </c>
      <c r="R253" s="420" t="s">
        <v>346</v>
      </c>
    </row>
    <row r="254" spans="1:18" ht="31.2" x14ac:dyDescent="0.3">
      <c r="A254" s="560" t="s">
        <v>356</v>
      </c>
      <c r="B254" s="561"/>
      <c r="C254" s="555">
        <v>8000</v>
      </c>
      <c r="D254" s="428" t="s">
        <v>83</v>
      </c>
      <c r="E254" s="562">
        <v>10</v>
      </c>
      <c r="F254" s="197">
        <v>200</v>
      </c>
      <c r="G254" s="197">
        <f t="shared" si="16"/>
        <v>2000</v>
      </c>
      <c r="H254" s="440">
        <v>2000</v>
      </c>
      <c r="I254" s="197"/>
      <c r="J254" s="440">
        <v>2000</v>
      </c>
      <c r="K254" s="440">
        <v>2000</v>
      </c>
      <c r="L254" s="562" t="s">
        <v>345</v>
      </c>
      <c r="M254" s="429">
        <v>1</v>
      </c>
      <c r="N254" s="562" t="s">
        <v>79</v>
      </c>
      <c r="O254" s="562">
        <v>2</v>
      </c>
      <c r="P254" s="419">
        <v>8</v>
      </c>
      <c r="Q254" s="419">
        <v>7</v>
      </c>
      <c r="R254" s="420" t="s">
        <v>346</v>
      </c>
    </row>
    <row r="255" spans="1:18" ht="15.6" x14ac:dyDescent="0.3">
      <c r="A255" s="734" t="s">
        <v>357</v>
      </c>
      <c r="B255" s="735" t="s">
        <v>17</v>
      </c>
      <c r="C255" s="735"/>
      <c r="D255" s="736" t="s">
        <v>18</v>
      </c>
      <c r="E255" s="736" t="s">
        <v>19</v>
      </c>
      <c r="F255" s="736" t="s">
        <v>20</v>
      </c>
      <c r="G255" s="736" t="s">
        <v>21</v>
      </c>
      <c r="H255" s="736" t="s">
        <v>22</v>
      </c>
      <c r="I255" s="736"/>
      <c r="J255" s="736"/>
      <c r="K255" s="736"/>
      <c r="L255" s="735" t="s">
        <v>23</v>
      </c>
      <c r="M255" s="735" t="s">
        <v>24</v>
      </c>
      <c r="N255" s="735"/>
      <c r="O255" s="735"/>
      <c r="P255" s="735"/>
      <c r="Q255" s="735"/>
      <c r="R255" s="746"/>
    </row>
    <row r="256" spans="1:18" ht="15.6" x14ac:dyDescent="0.3">
      <c r="A256" s="734"/>
      <c r="B256" s="735"/>
      <c r="C256" s="735"/>
      <c r="D256" s="736"/>
      <c r="E256" s="736"/>
      <c r="F256" s="736"/>
      <c r="G256" s="736"/>
      <c r="H256" s="528" t="s">
        <v>25</v>
      </c>
      <c r="I256" s="528" t="s">
        <v>26</v>
      </c>
      <c r="J256" s="528" t="s">
        <v>27</v>
      </c>
      <c r="K256" s="528" t="s">
        <v>28</v>
      </c>
      <c r="L256" s="735"/>
      <c r="M256" s="735"/>
      <c r="N256" s="735"/>
      <c r="O256" s="735"/>
      <c r="P256" s="735"/>
      <c r="Q256" s="735"/>
      <c r="R256" s="746"/>
    </row>
    <row r="257" spans="1:18" ht="31.2" x14ac:dyDescent="0.3">
      <c r="A257" s="435" t="s">
        <v>358</v>
      </c>
      <c r="B257" s="933" t="s">
        <v>359</v>
      </c>
      <c r="C257" s="933"/>
      <c r="D257" s="562" t="s">
        <v>360</v>
      </c>
      <c r="E257" s="562" t="s">
        <v>361</v>
      </c>
      <c r="F257" s="562">
        <v>115</v>
      </c>
      <c r="G257" s="444">
        <v>0.5</v>
      </c>
      <c r="H257" s="562"/>
      <c r="I257" s="562"/>
      <c r="J257" s="562"/>
      <c r="K257" s="562"/>
      <c r="L257" s="197">
        <f>SUM(C261:C296)</f>
        <v>43946450</v>
      </c>
      <c r="M257" s="934"/>
      <c r="N257" s="934"/>
      <c r="O257" s="934"/>
      <c r="P257" s="934"/>
      <c r="Q257" s="934"/>
      <c r="R257" s="935"/>
    </row>
    <row r="258" spans="1:18" ht="18" x14ac:dyDescent="0.35">
      <c r="A258" s="412" t="s">
        <v>220</v>
      </c>
      <c r="B258" s="413"/>
      <c r="C258" s="413"/>
      <c r="D258" s="413"/>
      <c r="E258" s="413"/>
      <c r="F258" s="413"/>
      <c r="G258" s="413"/>
      <c r="H258" s="413"/>
      <c r="I258" s="413"/>
      <c r="J258" s="413"/>
      <c r="K258" s="413"/>
      <c r="L258" s="413"/>
      <c r="M258" s="413"/>
      <c r="N258" s="413"/>
      <c r="O258" s="413"/>
      <c r="P258" s="413"/>
      <c r="Q258" s="413"/>
      <c r="R258" s="414"/>
    </row>
    <row r="259" spans="1:18" ht="15.6" x14ac:dyDescent="0.3">
      <c r="A259" s="734" t="s">
        <v>34</v>
      </c>
      <c r="B259" s="735"/>
      <c r="C259" s="736" t="s">
        <v>35</v>
      </c>
      <c r="D259" s="736" t="s">
        <v>36</v>
      </c>
      <c r="E259" s="736"/>
      <c r="F259" s="736"/>
      <c r="G259" s="736"/>
      <c r="H259" s="736" t="s">
        <v>37</v>
      </c>
      <c r="I259" s="736"/>
      <c r="J259" s="736"/>
      <c r="K259" s="736"/>
      <c r="L259" s="735" t="s">
        <v>38</v>
      </c>
      <c r="M259" s="736" t="s">
        <v>39</v>
      </c>
      <c r="N259" s="736"/>
      <c r="O259" s="736"/>
      <c r="P259" s="736"/>
      <c r="Q259" s="736"/>
      <c r="R259" s="930"/>
    </row>
    <row r="260" spans="1:18" ht="46.8" x14ac:dyDescent="0.3">
      <c r="A260" s="734"/>
      <c r="B260" s="735"/>
      <c r="C260" s="736"/>
      <c r="D260" s="528" t="s">
        <v>40</v>
      </c>
      <c r="E260" s="528" t="s">
        <v>41</v>
      </c>
      <c r="F260" s="528" t="s">
        <v>42</v>
      </c>
      <c r="G260" s="528" t="s">
        <v>43</v>
      </c>
      <c r="H260" s="528" t="s">
        <v>25</v>
      </c>
      <c r="I260" s="528" t="s">
        <v>26</v>
      </c>
      <c r="J260" s="528" t="s">
        <v>27</v>
      </c>
      <c r="K260" s="528" t="s">
        <v>28</v>
      </c>
      <c r="L260" s="735"/>
      <c r="M260" s="22" t="s">
        <v>44</v>
      </c>
      <c r="N260" s="22" t="s">
        <v>45</v>
      </c>
      <c r="O260" s="22" t="s">
        <v>46</v>
      </c>
      <c r="P260" s="22" t="s">
        <v>47</v>
      </c>
      <c r="Q260" s="22" t="s">
        <v>48</v>
      </c>
      <c r="R260" s="183" t="s">
        <v>49</v>
      </c>
    </row>
    <row r="261" spans="1:18" ht="15.6" x14ac:dyDescent="0.3">
      <c r="A261" s="906" t="s">
        <v>362</v>
      </c>
      <c r="B261" s="907"/>
      <c r="C261" s="563">
        <f t="shared" ref="C261:C270" si="17">SUM(F261)</f>
        <v>5000</v>
      </c>
      <c r="D261" s="23" t="s">
        <v>363</v>
      </c>
      <c r="E261" s="24">
        <v>1</v>
      </c>
      <c r="F261" s="225">
        <v>5000</v>
      </c>
      <c r="G261" s="25">
        <f t="shared" ref="G261:G266" si="18">+F261*E261</f>
        <v>5000</v>
      </c>
      <c r="H261" s="24"/>
      <c r="I261" s="24"/>
      <c r="J261" s="24">
        <v>5000000</v>
      </c>
      <c r="K261" s="24"/>
      <c r="L261" s="554" t="s">
        <v>318</v>
      </c>
      <c r="M261" s="24">
        <v>1</v>
      </c>
      <c r="N261" s="24" t="s">
        <v>79</v>
      </c>
      <c r="O261" s="24">
        <v>3</v>
      </c>
      <c r="P261" s="24">
        <v>3</v>
      </c>
      <c r="Q261" s="24">
        <v>1</v>
      </c>
      <c r="R261" s="29"/>
    </row>
    <row r="262" spans="1:18" ht="15.6" x14ac:dyDescent="0.3">
      <c r="A262" s="931" t="s">
        <v>364</v>
      </c>
      <c r="B262" s="932"/>
      <c r="C262" s="445">
        <f t="shared" si="17"/>
        <v>5000</v>
      </c>
      <c r="D262" s="23" t="s">
        <v>363</v>
      </c>
      <c r="E262" s="24">
        <v>1</v>
      </c>
      <c r="F262" s="225">
        <v>5000</v>
      </c>
      <c r="G262" s="25">
        <f t="shared" si="18"/>
        <v>5000</v>
      </c>
      <c r="H262" s="26"/>
      <c r="I262" s="26"/>
      <c r="J262" s="26"/>
      <c r="K262" s="26"/>
      <c r="L262" s="554" t="s">
        <v>318</v>
      </c>
      <c r="M262" s="24">
        <v>1</v>
      </c>
      <c r="N262" s="24" t="s">
        <v>79</v>
      </c>
      <c r="O262" s="24">
        <v>3</v>
      </c>
      <c r="P262" s="24">
        <v>3</v>
      </c>
      <c r="Q262" s="24">
        <v>1</v>
      </c>
      <c r="R262" s="29"/>
    </row>
    <row r="263" spans="1:18" ht="15.6" x14ac:dyDescent="0.3">
      <c r="A263" s="928" t="s">
        <v>365</v>
      </c>
      <c r="B263" s="929"/>
      <c r="C263" s="563">
        <f t="shared" si="17"/>
        <v>5000</v>
      </c>
      <c r="D263" s="23" t="s">
        <v>363</v>
      </c>
      <c r="E263" s="24"/>
      <c r="F263" s="225">
        <v>5000</v>
      </c>
      <c r="G263" s="25">
        <f t="shared" si="18"/>
        <v>0</v>
      </c>
      <c r="H263" s="26"/>
      <c r="I263" s="26"/>
      <c r="J263" s="26"/>
      <c r="K263" s="26"/>
      <c r="L263" s="554" t="s">
        <v>318</v>
      </c>
      <c r="M263" s="24">
        <v>1</v>
      </c>
      <c r="N263" s="24" t="s">
        <v>79</v>
      </c>
      <c r="O263" s="24">
        <v>3</v>
      </c>
      <c r="P263" s="24">
        <v>3</v>
      </c>
      <c r="Q263" s="24">
        <v>1</v>
      </c>
      <c r="R263" s="29"/>
    </row>
    <row r="264" spans="1:18" ht="15.6" x14ac:dyDescent="0.3">
      <c r="A264" s="906" t="s">
        <v>366</v>
      </c>
      <c r="B264" s="907"/>
      <c r="C264" s="558">
        <f t="shared" si="17"/>
        <v>5000</v>
      </c>
      <c r="D264" s="23" t="s">
        <v>363</v>
      </c>
      <c r="E264" s="424">
        <v>1</v>
      </c>
      <c r="F264" s="447">
        <v>5000</v>
      </c>
      <c r="G264" s="25">
        <f t="shared" si="18"/>
        <v>5000</v>
      </c>
      <c r="H264" s="448"/>
      <c r="I264" s="448"/>
      <c r="J264" s="26"/>
      <c r="K264" s="448"/>
      <c r="L264" s="554" t="s">
        <v>318</v>
      </c>
      <c r="M264" s="24">
        <v>1</v>
      </c>
      <c r="N264" s="24" t="s">
        <v>79</v>
      </c>
      <c r="O264" s="24">
        <v>3</v>
      </c>
      <c r="P264" s="24">
        <v>3</v>
      </c>
      <c r="Q264" s="24">
        <v>1</v>
      </c>
      <c r="R264" s="427"/>
    </row>
    <row r="265" spans="1:18" ht="15.6" x14ac:dyDescent="0.3">
      <c r="A265" s="906" t="s">
        <v>367</v>
      </c>
      <c r="B265" s="907"/>
      <c r="C265" s="558">
        <f t="shared" si="17"/>
        <v>5000</v>
      </c>
      <c r="D265" s="23" t="s">
        <v>363</v>
      </c>
      <c r="E265" s="424">
        <v>1</v>
      </c>
      <c r="F265" s="447">
        <v>5000</v>
      </c>
      <c r="G265" s="25">
        <f t="shared" si="18"/>
        <v>5000</v>
      </c>
      <c r="H265" s="426"/>
      <c r="I265" s="426"/>
      <c r="J265" s="24"/>
      <c r="K265" s="426"/>
      <c r="L265" s="554" t="s">
        <v>318</v>
      </c>
      <c r="M265" s="24">
        <v>1</v>
      </c>
      <c r="N265" s="24" t="s">
        <v>79</v>
      </c>
      <c r="O265" s="24">
        <v>3</v>
      </c>
      <c r="P265" s="24">
        <v>3</v>
      </c>
      <c r="Q265" s="24">
        <v>1</v>
      </c>
      <c r="R265" s="427"/>
    </row>
    <row r="266" spans="1:18" x14ac:dyDescent="0.3">
      <c r="A266" s="898" t="s">
        <v>368</v>
      </c>
      <c r="B266" s="899"/>
      <c r="C266" s="558">
        <f t="shared" si="17"/>
        <v>5000</v>
      </c>
      <c r="D266" s="23" t="s">
        <v>363</v>
      </c>
      <c r="E266" s="424">
        <v>1</v>
      </c>
      <c r="F266" s="447">
        <v>5000</v>
      </c>
      <c r="G266" s="25">
        <f t="shared" si="18"/>
        <v>5000</v>
      </c>
      <c r="H266" s="448"/>
      <c r="I266" s="448"/>
      <c r="J266" s="26"/>
      <c r="K266" s="448"/>
      <c r="L266" s="926" t="s">
        <v>318</v>
      </c>
      <c r="M266" s="24">
        <v>1</v>
      </c>
      <c r="N266" s="24" t="s">
        <v>79</v>
      </c>
      <c r="O266" s="24">
        <v>3</v>
      </c>
      <c r="P266" s="24">
        <v>3</v>
      </c>
      <c r="Q266" s="24">
        <v>1</v>
      </c>
      <c r="R266" s="427"/>
    </row>
    <row r="267" spans="1:18" x14ac:dyDescent="0.3">
      <c r="A267" s="924"/>
      <c r="B267" s="925"/>
      <c r="C267" s="449"/>
      <c r="D267" s="23" t="s">
        <v>369</v>
      </c>
      <c r="E267" s="424">
        <v>1</v>
      </c>
      <c r="F267" s="447">
        <v>125000</v>
      </c>
      <c r="G267" s="25">
        <f>+F267*E267</f>
        <v>125000</v>
      </c>
      <c r="H267" s="448">
        <v>31250</v>
      </c>
      <c r="I267" s="448">
        <v>31250</v>
      </c>
      <c r="J267" s="26">
        <v>31250</v>
      </c>
      <c r="K267" s="448">
        <v>31250</v>
      </c>
      <c r="L267" s="926"/>
      <c r="M267" s="24"/>
      <c r="N267" s="24" t="s">
        <v>79</v>
      </c>
      <c r="O267" s="24"/>
      <c r="P267" s="24"/>
      <c r="Q267" s="24"/>
      <c r="R267" s="427"/>
    </row>
    <row r="268" spans="1:18" ht="27.6" x14ac:dyDescent="0.3">
      <c r="A268" s="906" t="s">
        <v>370</v>
      </c>
      <c r="B268" s="907"/>
      <c r="C268" s="558">
        <f t="shared" si="17"/>
        <v>450</v>
      </c>
      <c r="D268" s="23" t="s">
        <v>371</v>
      </c>
      <c r="E268" s="424">
        <v>100</v>
      </c>
      <c r="F268" s="447">
        <v>450</v>
      </c>
      <c r="G268" s="25">
        <f t="shared" ref="G268:G276" si="19">+F268*E268</f>
        <v>45000</v>
      </c>
      <c r="H268" s="448"/>
      <c r="I268" s="450">
        <v>45000</v>
      </c>
      <c r="J268" s="26"/>
      <c r="K268" s="448"/>
      <c r="L268" s="926"/>
      <c r="M268" s="424"/>
      <c r="N268" s="562" t="s">
        <v>79</v>
      </c>
      <c r="O268" s="562">
        <v>3</v>
      </c>
      <c r="P268" s="419">
        <v>1</v>
      </c>
      <c r="Q268" s="419">
        <v>1</v>
      </c>
      <c r="R268" s="420" t="s">
        <v>79</v>
      </c>
    </row>
    <row r="269" spans="1:18" x14ac:dyDescent="0.3">
      <c r="A269" s="906"/>
      <c r="B269" s="907"/>
      <c r="C269" s="558">
        <f t="shared" si="17"/>
        <v>8000</v>
      </c>
      <c r="D269" s="23" t="s">
        <v>372</v>
      </c>
      <c r="E269" s="424">
        <v>100</v>
      </c>
      <c r="F269" s="447">
        <v>8000</v>
      </c>
      <c r="G269" s="25">
        <f t="shared" si="19"/>
        <v>800000</v>
      </c>
      <c r="H269" s="448"/>
      <c r="I269" s="25">
        <v>800000</v>
      </c>
      <c r="J269" s="26"/>
      <c r="K269" s="448"/>
      <c r="L269" s="554"/>
      <c r="M269" s="424">
        <v>1</v>
      </c>
      <c r="N269" s="424" t="s">
        <v>79</v>
      </c>
      <c r="O269" s="424">
        <v>2</v>
      </c>
      <c r="P269" s="424">
        <v>8</v>
      </c>
      <c r="Q269" s="424">
        <v>6</v>
      </c>
      <c r="R269" s="427">
        <v>1</v>
      </c>
    </row>
    <row r="270" spans="1:18" x14ac:dyDescent="0.3">
      <c r="A270" s="906"/>
      <c r="B270" s="907"/>
      <c r="C270" s="558">
        <f t="shared" si="17"/>
        <v>5000</v>
      </c>
      <c r="D270" s="23" t="s">
        <v>373</v>
      </c>
      <c r="E270" s="424">
        <v>30</v>
      </c>
      <c r="F270" s="447">
        <v>5000</v>
      </c>
      <c r="G270" s="25">
        <f t="shared" si="19"/>
        <v>150000</v>
      </c>
      <c r="H270" s="448"/>
      <c r="I270" s="25">
        <v>150000</v>
      </c>
      <c r="J270" s="26"/>
      <c r="K270" s="448"/>
      <c r="L270" s="554"/>
      <c r="M270" s="424">
        <v>1</v>
      </c>
      <c r="N270" s="424" t="s">
        <v>79</v>
      </c>
      <c r="O270" s="424"/>
      <c r="P270" s="424"/>
      <c r="Q270" s="424"/>
      <c r="R270" s="427"/>
    </row>
    <row r="271" spans="1:18" x14ac:dyDescent="0.3">
      <c r="A271" s="906" t="s">
        <v>374</v>
      </c>
      <c r="B271" s="907"/>
      <c r="C271" s="927">
        <f>SUM(G271:G273)</f>
        <v>1760000</v>
      </c>
      <c r="D271" s="23" t="s">
        <v>375</v>
      </c>
      <c r="E271" s="424">
        <v>550</v>
      </c>
      <c r="F271" s="447">
        <v>1500</v>
      </c>
      <c r="G271" s="25">
        <f t="shared" si="19"/>
        <v>825000</v>
      </c>
      <c r="H271" s="448"/>
      <c r="I271" s="430">
        <v>825000</v>
      </c>
      <c r="J271" s="26"/>
      <c r="K271" s="448"/>
      <c r="L271" s="554"/>
      <c r="M271" s="424">
        <v>1</v>
      </c>
      <c r="N271" s="424" t="s">
        <v>79</v>
      </c>
      <c r="O271" s="424"/>
      <c r="P271" s="424"/>
      <c r="Q271" s="424"/>
      <c r="R271" s="427"/>
    </row>
    <row r="272" spans="1:18" ht="27.6" x14ac:dyDescent="0.3">
      <c r="A272" s="906"/>
      <c r="B272" s="907"/>
      <c r="C272" s="927"/>
      <c r="D272" s="23" t="s">
        <v>371</v>
      </c>
      <c r="E272" s="424">
        <v>550</v>
      </c>
      <c r="F272" s="447">
        <v>450</v>
      </c>
      <c r="G272" s="25">
        <f t="shared" si="19"/>
        <v>247500</v>
      </c>
      <c r="H272" s="448"/>
      <c r="I272" s="451">
        <v>247500</v>
      </c>
      <c r="J272" s="26"/>
      <c r="K272" s="448"/>
      <c r="L272" s="554"/>
      <c r="M272" s="424">
        <v>1</v>
      </c>
      <c r="N272" s="562" t="s">
        <v>79</v>
      </c>
      <c r="O272" s="562">
        <v>3</v>
      </c>
      <c r="P272" s="419">
        <v>1</v>
      </c>
      <c r="Q272" s="419">
        <v>1</v>
      </c>
      <c r="R272" s="420" t="s">
        <v>79</v>
      </c>
    </row>
    <row r="273" spans="1:18" x14ac:dyDescent="0.3">
      <c r="A273" s="906"/>
      <c r="B273" s="907"/>
      <c r="C273" s="927"/>
      <c r="D273" s="23" t="s">
        <v>376</v>
      </c>
      <c r="E273" s="424">
        <v>275</v>
      </c>
      <c r="F273" s="447">
        <v>2500</v>
      </c>
      <c r="G273" s="25">
        <f t="shared" si="19"/>
        <v>687500</v>
      </c>
      <c r="H273" s="448"/>
      <c r="I273" s="451">
        <v>687500</v>
      </c>
      <c r="J273" s="26"/>
      <c r="K273" s="448"/>
      <c r="L273" s="554"/>
      <c r="M273" s="424">
        <v>1</v>
      </c>
      <c r="N273" s="424" t="s">
        <v>79</v>
      </c>
      <c r="O273" s="424"/>
      <c r="P273" s="424"/>
      <c r="Q273" s="424"/>
      <c r="R273" s="427"/>
    </row>
    <row r="274" spans="1:18" ht="27.6" x14ac:dyDescent="0.3">
      <c r="A274" s="928" t="s">
        <v>377</v>
      </c>
      <c r="B274" s="929"/>
      <c r="C274" s="927">
        <f>SUM(G274:G275)</f>
        <v>337500</v>
      </c>
      <c r="D274" s="23" t="s">
        <v>378</v>
      </c>
      <c r="E274" s="424">
        <v>150</v>
      </c>
      <c r="F274" s="447">
        <v>750</v>
      </c>
      <c r="G274" s="25">
        <f t="shared" si="19"/>
        <v>112500</v>
      </c>
      <c r="H274" s="448"/>
      <c r="I274" s="448"/>
      <c r="J274" s="25">
        <v>112500</v>
      </c>
      <c r="K274" s="448"/>
      <c r="L274" s="554"/>
      <c r="M274" s="424">
        <v>1</v>
      </c>
      <c r="N274" s="562" t="s">
        <v>79</v>
      </c>
      <c r="O274" s="562">
        <v>3</v>
      </c>
      <c r="P274" s="419">
        <v>1</v>
      </c>
      <c r="Q274" s="419">
        <v>1</v>
      </c>
      <c r="R274" s="420" t="s">
        <v>79</v>
      </c>
    </row>
    <row r="275" spans="1:18" x14ac:dyDescent="0.3">
      <c r="A275" s="928"/>
      <c r="B275" s="929"/>
      <c r="C275" s="927"/>
      <c r="D275" s="23" t="s">
        <v>379</v>
      </c>
      <c r="E275" s="424">
        <v>150</v>
      </c>
      <c r="F275" s="447">
        <v>1500</v>
      </c>
      <c r="G275" s="25">
        <f t="shared" si="19"/>
        <v>225000</v>
      </c>
      <c r="H275" s="448"/>
      <c r="I275" s="448"/>
      <c r="J275" s="25">
        <v>225000</v>
      </c>
      <c r="K275" s="448"/>
      <c r="L275" s="554"/>
      <c r="M275" s="424">
        <v>1</v>
      </c>
      <c r="N275" s="424" t="s">
        <v>79</v>
      </c>
      <c r="O275" s="424"/>
      <c r="P275" s="424"/>
      <c r="Q275" s="424"/>
      <c r="R275" s="427"/>
    </row>
    <row r="276" spans="1:18" ht="15.6" x14ac:dyDescent="0.3">
      <c r="A276" s="906" t="s">
        <v>380</v>
      </c>
      <c r="B276" s="907"/>
      <c r="C276" s="558">
        <f>SUM(G276)</f>
        <v>20000000</v>
      </c>
      <c r="D276" s="23" t="s">
        <v>381</v>
      </c>
      <c r="E276" s="424">
        <v>1</v>
      </c>
      <c r="F276" s="447">
        <v>20000000</v>
      </c>
      <c r="G276" s="25">
        <f t="shared" si="19"/>
        <v>20000000</v>
      </c>
      <c r="H276" s="448">
        <v>20000000</v>
      </c>
      <c r="I276" s="448"/>
      <c r="J276" s="24"/>
      <c r="K276" s="448"/>
      <c r="L276" s="554"/>
      <c r="M276" s="424">
        <v>1</v>
      </c>
      <c r="N276" s="424" t="s">
        <v>79</v>
      </c>
      <c r="O276" s="424">
        <v>1</v>
      </c>
      <c r="P276" s="424">
        <v>4</v>
      </c>
      <c r="Q276" s="424">
        <v>2</v>
      </c>
      <c r="R276" s="427">
        <v>4</v>
      </c>
    </row>
    <row r="277" spans="1:18" x14ac:dyDescent="0.3">
      <c r="A277" s="908" t="s">
        <v>382</v>
      </c>
      <c r="B277" s="909"/>
      <c r="C277" s="914">
        <v>1500000</v>
      </c>
      <c r="D277" s="452" t="s">
        <v>383</v>
      </c>
      <c r="E277" s="429">
        <v>1</v>
      </c>
      <c r="F277" s="453">
        <v>600000</v>
      </c>
      <c r="G277" s="453">
        <v>600000</v>
      </c>
      <c r="H277" s="454"/>
      <c r="I277" s="454"/>
      <c r="J277" s="562"/>
      <c r="K277" s="453">
        <v>600000</v>
      </c>
      <c r="L277" s="640" t="s">
        <v>56</v>
      </c>
      <c r="M277" s="429">
        <v>1</v>
      </c>
      <c r="N277" s="429" t="s">
        <v>79</v>
      </c>
      <c r="O277" s="429">
        <v>2</v>
      </c>
      <c r="P277" s="429">
        <v>8</v>
      </c>
      <c r="Q277" s="429">
        <v>6</v>
      </c>
      <c r="R277" s="434">
        <v>1</v>
      </c>
    </row>
    <row r="278" spans="1:18" x14ac:dyDescent="0.3">
      <c r="A278" s="910"/>
      <c r="B278" s="911"/>
      <c r="C278" s="915"/>
      <c r="D278" s="452" t="s">
        <v>369</v>
      </c>
      <c r="E278" s="429">
        <v>1</v>
      </c>
      <c r="F278" s="453">
        <v>500000</v>
      </c>
      <c r="G278" s="453">
        <v>500000</v>
      </c>
      <c r="H278" s="454"/>
      <c r="I278" s="454"/>
      <c r="J278" s="562"/>
      <c r="K278" s="453">
        <v>500000</v>
      </c>
      <c r="L278" s="917"/>
      <c r="M278" s="429"/>
      <c r="N278" s="429" t="s">
        <v>79</v>
      </c>
      <c r="O278" s="455">
        <v>2</v>
      </c>
      <c r="P278" s="456">
        <v>8</v>
      </c>
      <c r="Q278" s="456">
        <v>6</v>
      </c>
      <c r="R278" s="457">
        <v>2</v>
      </c>
    </row>
    <row r="279" spans="1:18" x14ac:dyDescent="0.3">
      <c r="A279" s="912"/>
      <c r="B279" s="913"/>
      <c r="C279" s="916"/>
      <c r="D279" s="452" t="s">
        <v>378</v>
      </c>
      <c r="E279" s="429">
        <v>1</v>
      </c>
      <c r="F279" s="453">
        <v>400000</v>
      </c>
      <c r="G279" s="453">
        <v>400000</v>
      </c>
      <c r="H279" s="454"/>
      <c r="I279" s="454"/>
      <c r="J279" s="562"/>
      <c r="K279" s="453">
        <v>400000</v>
      </c>
      <c r="L279" s="918"/>
      <c r="M279" s="429">
        <v>1</v>
      </c>
      <c r="N279" s="429" t="s">
        <v>79</v>
      </c>
      <c r="O279" s="429">
        <v>3</v>
      </c>
      <c r="P279" s="429">
        <v>9</v>
      </c>
      <c r="Q279" s="429">
        <v>9</v>
      </c>
      <c r="R279" s="434">
        <v>2</v>
      </c>
    </row>
    <row r="280" spans="1:18" x14ac:dyDescent="0.3">
      <c r="A280" s="908" t="s">
        <v>384</v>
      </c>
      <c r="B280" s="909"/>
      <c r="C280" s="919">
        <f>SUM(G280:G284)</f>
        <v>3255000</v>
      </c>
      <c r="D280" s="458" t="s">
        <v>385</v>
      </c>
      <c r="E280" s="100">
        <v>700</v>
      </c>
      <c r="F280" s="459">
        <v>2750</v>
      </c>
      <c r="G280" s="460">
        <f>+E280*F280</f>
        <v>1925000</v>
      </c>
      <c r="H280" s="461"/>
      <c r="I280" s="461"/>
      <c r="J280" s="462"/>
      <c r="K280" s="570">
        <v>1925000</v>
      </c>
      <c r="L280" s="903" t="s">
        <v>332</v>
      </c>
      <c r="M280" s="100">
        <v>1</v>
      </c>
      <c r="N280" s="462" t="s">
        <v>79</v>
      </c>
      <c r="O280" s="462">
        <v>2</v>
      </c>
      <c r="P280" s="463">
        <v>8</v>
      </c>
      <c r="Q280" s="463">
        <v>6</v>
      </c>
      <c r="R280" s="464">
        <v>2</v>
      </c>
    </row>
    <row r="281" spans="1:18" x14ac:dyDescent="0.3">
      <c r="A281" s="910"/>
      <c r="B281" s="911"/>
      <c r="C281" s="920"/>
      <c r="D281" s="458" t="s">
        <v>386</v>
      </c>
      <c r="E281" s="100">
        <v>1</v>
      </c>
      <c r="F281" s="459">
        <v>975000</v>
      </c>
      <c r="G281" s="460">
        <f>+F281*E281</f>
        <v>975000</v>
      </c>
      <c r="H281" s="461"/>
      <c r="I281" s="461"/>
      <c r="J281" s="462"/>
      <c r="K281" s="465">
        <v>975000</v>
      </c>
      <c r="L281" s="904"/>
      <c r="M281" s="100">
        <v>1</v>
      </c>
      <c r="N281" s="100" t="s">
        <v>79</v>
      </c>
      <c r="O281" s="100">
        <v>6</v>
      </c>
      <c r="P281" s="100">
        <v>1</v>
      </c>
      <c r="Q281" s="100">
        <v>4</v>
      </c>
      <c r="R281" s="466">
        <v>1</v>
      </c>
    </row>
    <row r="282" spans="1:18" x14ac:dyDescent="0.3">
      <c r="A282" s="910"/>
      <c r="B282" s="911"/>
      <c r="C282" s="920"/>
      <c r="D282" s="458" t="s">
        <v>387</v>
      </c>
      <c r="E282" s="100">
        <v>1</v>
      </c>
      <c r="F282" s="459">
        <v>40000</v>
      </c>
      <c r="G282" s="460">
        <f>+F282*E282</f>
        <v>40000</v>
      </c>
      <c r="H282" s="461"/>
      <c r="I282" s="461"/>
      <c r="J282" s="462"/>
      <c r="K282" s="101">
        <v>40000</v>
      </c>
      <c r="L282" s="904"/>
      <c r="M282" s="100">
        <v>1</v>
      </c>
      <c r="N282" s="100" t="s">
        <v>79</v>
      </c>
      <c r="O282" s="100">
        <v>2</v>
      </c>
      <c r="P282" s="100">
        <v>5</v>
      </c>
      <c r="Q282" s="100">
        <v>4</v>
      </c>
      <c r="R282" s="466">
        <v>1</v>
      </c>
    </row>
    <row r="283" spans="1:18" x14ac:dyDescent="0.3">
      <c r="A283" s="910"/>
      <c r="B283" s="911"/>
      <c r="C283" s="920"/>
      <c r="D283" s="458" t="s">
        <v>388</v>
      </c>
      <c r="E283" s="100">
        <v>1</v>
      </c>
      <c r="F283" s="459">
        <v>200000</v>
      </c>
      <c r="G283" s="460">
        <f>+F283*E283</f>
        <v>200000</v>
      </c>
      <c r="H283" s="461"/>
      <c r="I283" s="461"/>
      <c r="J283" s="462"/>
      <c r="K283" s="101">
        <v>200000</v>
      </c>
      <c r="L283" s="904"/>
      <c r="M283" s="100"/>
      <c r="N283" s="100" t="s">
        <v>79</v>
      </c>
      <c r="O283" s="100"/>
      <c r="P283" s="100"/>
      <c r="Q283" s="100"/>
      <c r="R283" s="466"/>
    </row>
    <row r="284" spans="1:18" x14ac:dyDescent="0.3">
      <c r="A284" s="910"/>
      <c r="B284" s="911"/>
      <c r="C284" s="920"/>
      <c r="D284" s="922" t="s">
        <v>389</v>
      </c>
      <c r="E284" s="100">
        <v>1</v>
      </c>
      <c r="F284" s="459">
        <v>115000</v>
      </c>
      <c r="G284" s="460">
        <f>+F284*E284</f>
        <v>115000</v>
      </c>
      <c r="H284" s="461"/>
      <c r="I284" s="461"/>
      <c r="J284" s="462"/>
      <c r="K284" s="101">
        <v>115000</v>
      </c>
      <c r="L284" s="904"/>
      <c r="M284" s="100">
        <v>1</v>
      </c>
      <c r="N284" s="462" t="s">
        <v>79</v>
      </c>
      <c r="O284" s="462">
        <v>3</v>
      </c>
      <c r="P284" s="463">
        <v>1</v>
      </c>
      <c r="Q284" s="463">
        <v>3</v>
      </c>
      <c r="R284" s="464">
        <v>3</v>
      </c>
    </row>
    <row r="285" spans="1:18" x14ac:dyDescent="0.3">
      <c r="A285" s="912"/>
      <c r="B285" s="913"/>
      <c r="C285" s="921"/>
      <c r="D285" s="923"/>
      <c r="E285" s="100">
        <v>1</v>
      </c>
      <c r="F285" s="459">
        <v>75000</v>
      </c>
      <c r="G285" s="460">
        <f>+F285*E285</f>
        <v>75000</v>
      </c>
      <c r="H285" s="461"/>
      <c r="I285" s="461"/>
      <c r="J285" s="462"/>
      <c r="K285" s="101">
        <v>75000</v>
      </c>
      <c r="L285" s="904"/>
      <c r="M285" s="100"/>
      <c r="N285" s="462" t="s">
        <v>79</v>
      </c>
      <c r="O285" s="462"/>
      <c r="P285" s="463"/>
      <c r="Q285" s="463"/>
      <c r="R285" s="464"/>
    </row>
    <row r="286" spans="1:18" ht="28.2" x14ac:dyDescent="0.3">
      <c r="A286" s="896" t="s">
        <v>390</v>
      </c>
      <c r="B286" s="897"/>
      <c r="C286" s="467">
        <f>+G286</f>
        <v>8700000</v>
      </c>
      <c r="D286" s="468" t="s">
        <v>390</v>
      </c>
      <c r="E286" s="469">
        <v>700</v>
      </c>
      <c r="F286" s="467">
        <v>8700000</v>
      </c>
      <c r="G286" s="467">
        <v>8700000</v>
      </c>
      <c r="H286" s="468"/>
      <c r="I286" s="468"/>
      <c r="J286" s="468"/>
      <c r="K286" s="467">
        <v>8700000</v>
      </c>
      <c r="L286" s="470" t="s">
        <v>56</v>
      </c>
      <c r="M286" s="468"/>
      <c r="N286" s="429" t="s">
        <v>79</v>
      </c>
      <c r="O286" s="468"/>
      <c r="P286" s="468"/>
      <c r="Q286" s="468"/>
      <c r="R286" s="471"/>
    </row>
    <row r="287" spans="1:18" ht="15.6" x14ac:dyDescent="0.3">
      <c r="A287" s="898" t="s">
        <v>391</v>
      </c>
      <c r="B287" s="899"/>
      <c r="C287" s="467">
        <v>7500000</v>
      </c>
      <c r="D287" s="472" t="s">
        <v>392</v>
      </c>
      <c r="E287" s="473"/>
      <c r="F287" s="474"/>
      <c r="G287" s="474"/>
      <c r="H287" s="474"/>
      <c r="I287" s="474"/>
      <c r="J287" s="474"/>
      <c r="K287" s="474"/>
      <c r="L287" s="472"/>
      <c r="M287" s="472"/>
      <c r="N287" s="475" t="s">
        <v>79</v>
      </c>
      <c r="O287" s="472"/>
      <c r="P287" s="472"/>
      <c r="Q287" s="472"/>
      <c r="R287" s="476"/>
    </row>
    <row r="288" spans="1:18" x14ac:dyDescent="0.3">
      <c r="A288" s="900" t="s">
        <v>393</v>
      </c>
      <c r="B288" s="900"/>
      <c r="C288" s="901">
        <f>SUM(G288:G296)</f>
        <v>850500</v>
      </c>
      <c r="D288" s="477" t="s">
        <v>124</v>
      </c>
      <c r="E288" s="283">
        <v>255</v>
      </c>
      <c r="F288" s="569">
        <v>350</v>
      </c>
      <c r="G288" s="569">
        <f>E288*F288</f>
        <v>89250</v>
      </c>
      <c r="H288" s="98"/>
      <c r="I288" s="478"/>
      <c r="J288" s="460">
        <f t="shared" ref="J288:J294" si="20">+G288</f>
        <v>89250</v>
      </c>
      <c r="K288" s="478"/>
      <c r="L288" s="903" t="s">
        <v>56</v>
      </c>
      <c r="M288" s="462">
        <v>1</v>
      </c>
      <c r="N288" s="462" t="s">
        <v>79</v>
      </c>
      <c r="O288" s="462">
        <v>3</v>
      </c>
      <c r="P288" s="462">
        <v>1</v>
      </c>
      <c r="Q288" s="462">
        <v>1</v>
      </c>
      <c r="R288" s="462">
        <v>1</v>
      </c>
    </row>
    <row r="289" spans="1:18" x14ac:dyDescent="0.3">
      <c r="A289" s="900"/>
      <c r="B289" s="900"/>
      <c r="C289" s="902"/>
      <c r="D289" s="477" t="s">
        <v>114</v>
      </c>
      <c r="E289" s="283">
        <v>255</v>
      </c>
      <c r="F289" s="569">
        <v>750</v>
      </c>
      <c r="G289" s="569">
        <f>E289*F289</f>
        <v>191250</v>
      </c>
      <c r="H289" s="98"/>
      <c r="I289" s="478"/>
      <c r="J289" s="460">
        <f t="shared" si="20"/>
        <v>191250</v>
      </c>
      <c r="K289" s="478"/>
      <c r="L289" s="904"/>
      <c r="M289" s="462">
        <v>1</v>
      </c>
      <c r="N289" s="462" t="s">
        <v>79</v>
      </c>
      <c r="O289" s="462">
        <v>3</v>
      </c>
      <c r="P289" s="462">
        <v>1</v>
      </c>
      <c r="Q289" s="462">
        <v>1</v>
      </c>
      <c r="R289" s="462">
        <v>1</v>
      </c>
    </row>
    <row r="290" spans="1:18" x14ac:dyDescent="0.3">
      <c r="A290" s="900"/>
      <c r="B290" s="900"/>
      <c r="C290" s="902"/>
      <c r="D290" s="477" t="s">
        <v>394</v>
      </c>
      <c r="E290" s="283">
        <v>60</v>
      </c>
      <c r="F290" s="569">
        <v>1200</v>
      </c>
      <c r="G290" s="569">
        <v>72000</v>
      </c>
      <c r="H290" s="98"/>
      <c r="I290" s="478"/>
      <c r="J290" s="460">
        <f t="shared" si="20"/>
        <v>72000</v>
      </c>
      <c r="K290" s="478"/>
      <c r="L290" s="904"/>
      <c r="M290" s="462">
        <v>1</v>
      </c>
      <c r="N290" s="462" t="s">
        <v>79</v>
      </c>
      <c r="O290" s="462">
        <v>2</v>
      </c>
      <c r="P290" s="462">
        <v>3</v>
      </c>
      <c r="Q290" s="462">
        <v>1</v>
      </c>
      <c r="R290" s="462">
        <v>2</v>
      </c>
    </row>
    <row r="291" spans="1:18" x14ac:dyDescent="0.3">
      <c r="A291" s="900"/>
      <c r="B291" s="900"/>
      <c r="C291" s="902"/>
      <c r="D291" s="477" t="s">
        <v>395</v>
      </c>
      <c r="E291" s="283">
        <v>60</v>
      </c>
      <c r="F291" s="569">
        <v>1500</v>
      </c>
      <c r="G291" s="569">
        <v>90000</v>
      </c>
      <c r="H291" s="98"/>
      <c r="I291" s="478"/>
      <c r="J291" s="460">
        <f t="shared" si="20"/>
        <v>90000</v>
      </c>
      <c r="K291" s="478"/>
      <c r="L291" s="904"/>
      <c r="M291" s="462">
        <v>1</v>
      </c>
      <c r="N291" s="462" t="s">
        <v>79</v>
      </c>
      <c r="O291" s="462">
        <v>2</v>
      </c>
      <c r="P291" s="462">
        <v>3</v>
      </c>
      <c r="Q291" s="462">
        <v>1</v>
      </c>
      <c r="R291" s="462">
        <v>2</v>
      </c>
    </row>
    <row r="292" spans="1:18" x14ac:dyDescent="0.3">
      <c r="A292" s="900"/>
      <c r="B292" s="900"/>
      <c r="C292" s="902"/>
      <c r="D292" s="477" t="s">
        <v>396</v>
      </c>
      <c r="E292" s="283">
        <v>15</v>
      </c>
      <c r="F292" s="569">
        <v>1200</v>
      </c>
      <c r="G292" s="569">
        <v>18000</v>
      </c>
      <c r="H292" s="98"/>
      <c r="I292" s="478"/>
      <c r="J292" s="460">
        <f t="shared" si="20"/>
        <v>18000</v>
      </c>
      <c r="K292" s="478"/>
      <c r="L292" s="904"/>
      <c r="M292" s="462">
        <v>1</v>
      </c>
      <c r="N292" s="462" t="s">
        <v>79</v>
      </c>
      <c r="O292" s="462">
        <v>2</v>
      </c>
      <c r="P292" s="462">
        <v>3</v>
      </c>
      <c r="Q292" s="462">
        <v>1</v>
      </c>
      <c r="R292" s="462">
        <v>2</v>
      </c>
    </row>
    <row r="293" spans="1:18" x14ac:dyDescent="0.3">
      <c r="A293" s="900"/>
      <c r="B293" s="900"/>
      <c r="C293" s="902"/>
      <c r="D293" s="477" t="s">
        <v>194</v>
      </c>
      <c r="E293" s="283">
        <v>30</v>
      </c>
      <c r="F293" s="569">
        <v>200</v>
      </c>
      <c r="G293" s="569">
        <v>6000</v>
      </c>
      <c r="H293" s="98"/>
      <c r="I293" s="478"/>
      <c r="J293" s="460">
        <f t="shared" si="20"/>
        <v>6000</v>
      </c>
      <c r="K293" s="478"/>
      <c r="L293" s="904"/>
      <c r="M293" s="462">
        <v>1</v>
      </c>
      <c r="N293" s="462" t="s">
        <v>79</v>
      </c>
      <c r="O293" s="462">
        <v>3</v>
      </c>
      <c r="P293" s="462">
        <v>7</v>
      </c>
      <c r="Q293" s="462">
        <v>1</v>
      </c>
      <c r="R293" s="462">
        <v>2</v>
      </c>
    </row>
    <row r="294" spans="1:18" x14ac:dyDescent="0.3">
      <c r="A294" s="900"/>
      <c r="B294" s="900"/>
      <c r="C294" s="902"/>
      <c r="D294" s="477" t="s">
        <v>397</v>
      </c>
      <c r="E294" s="283">
        <v>1</v>
      </c>
      <c r="F294" s="569">
        <v>350000</v>
      </c>
      <c r="G294" s="569">
        <f>+F294*E294</f>
        <v>350000</v>
      </c>
      <c r="H294" s="98"/>
      <c r="I294" s="478"/>
      <c r="J294" s="460">
        <f t="shared" si="20"/>
        <v>350000</v>
      </c>
      <c r="K294" s="478"/>
      <c r="L294" s="904"/>
      <c r="M294" s="462">
        <v>1</v>
      </c>
      <c r="N294" s="462" t="s">
        <v>79</v>
      </c>
      <c r="O294" s="462">
        <v>3</v>
      </c>
      <c r="P294" s="462">
        <v>9</v>
      </c>
      <c r="Q294" s="462">
        <v>2</v>
      </c>
      <c r="R294" s="462">
        <v>1</v>
      </c>
    </row>
    <row r="295" spans="1:18" x14ac:dyDescent="0.3">
      <c r="A295" s="900"/>
      <c r="B295" s="900"/>
      <c r="C295" s="902"/>
      <c r="D295" s="477" t="s">
        <v>398</v>
      </c>
      <c r="E295" s="283">
        <v>1</v>
      </c>
      <c r="F295" s="569">
        <v>25000</v>
      </c>
      <c r="G295" s="569">
        <v>25000</v>
      </c>
      <c r="H295" s="98"/>
      <c r="I295" s="478"/>
      <c r="J295" s="460">
        <v>25000</v>
      </c>
      <c r="K295" s="478"/>
      <c r="L295" s="904"/>
      <c r="M295" s="462"/>
      <c r="N295" s="462" t="s">
        <v>79</v>
      </c>
      <c r="O295" s="462">
        <v>3</v>
      </c>
      <c r="P295" s="462">
        <v>9</v>
      </c>
      <c r="Q295" s="462">
        <v>1</v>
      </c>
      <c r="R295" s="462">
        <v>6</v>
      </c>
    </row>
    <row r="296" spans="1:18" x14ac:dyDescent="0.3">
      <c r="A296" s="900"/>
      <c r="B296" s="900"/>
      <c r="C296" s="902"/>
      <c r="D296" s="477" t="s">
        <v>194</v>
      </c>
      <c r="E296" s="283">
        <v>45</v>
      </c>
      <c r="F296" s="569">
        <v>200</v>
      </c>
      <c r="G296" s="569">
        <f>+F296*E296</f>
        <v>9000</v>
      </c>
      <c r="H296" s="479"/>
      <c r="I296" s="478"/>
      <c r="J296" s="480">
        <f>+G296</f>
        <v>9000</v>
      </c>
      <c r="K296" s="478"/>
      <c r="L296" s="905"/>
      <c r="M296" s="462">
        <v>1</v>
      </c>
      <c r="N296" s="462" t="s">
        <v>79</v>
      </c>
      <c r="O296" s="462">
        <v>3</v>
      </c>
      <c r="P296" s="462">
        <v>7</v>
      </c>
      <c r="Q296" s="462">
        <v>1</v>
      </c>
      <c r="R296" s="462">
        <v>2</v>
      </c>
    </row>
    <row r="297" spans="1:18" ht="15.6" x14ac:dyDescent="0.3">
      <c r="A297" s="1" t="s">
        <v>0</v>
      </c>
      <c r="B297" s="1" t="s">
        <v>1</v>
      </c>
      <c r="C297" s="1"/>
      <c r="D297" s="1"/>
      <c r="E297" s="2"/>
      <c r="F297" s="2"/>
      <c r="G297" s="2"/>
      <c r="H297" s="2"/>
      <c r="I297" s="2"/>
      <c r="J297" s="2"/>
      <c r="K297" s="2"/>
      <c r="L297" s="2"/>
      <c r="M297" s="2"/>
      <c r="N297" s="2"/>
      <c r="O297" s="2"/>
      <c r="P297" s="2"/>
      <c r="Q297" s="2"/>
      <c r="R297" s="2"/>
    </row>
    <row r="298" spans="1:18" ht="15.6" x14ac:dyDescent="0.3">
      <c r="A298" s="1" t="s">
        <v>2</v>
      </c>
      <c r="B298" s="4" t="s">
        <v>3</v>
      </c>
      <c r="C298" s="5"/>
      <c r="D298" s="1"/>
      <c r="E298" s="2"/>
      <c r="F298" s="2"/>
      <c r="G298" s="2"/>
      <c r="H298" s="2"/>
      <c r="I298" s="2"/>
      <c r="J298" s="2"/>
      <c r="K298" s="2"/>
      <c r="L298" s="2"/>
      <c r="M298" s="2"/>
      <c r="N298" s="2"/>
      <c r="O298" s="2"/>
      <c r="P298" s="2"/>
      <c r="Q298" s="2"/>
      <c r="R298" s="2"/>
    </row>
    <row r="299" spans="1:18" ht="15.6" x14ac:dyDescent="0.3">
      <c r="A299" s="1" t="s">
        <v>4</v>
      </c>
      <c r="B299" s="6" t="s">
        <v>5</v>
      </c>
      <c r="C299" s="6"/>
      <c r="D299" s="1"/>
      <c r="E299" s="2"/>
      <c r="F299" s="2"/>
      <c r="G299" s="2"/>
      <c r="H299" s="2"/>
      <c r="I299" s="2"/>
      <c r="J299" s="2"/>
      <c r="K299" s="2"/>
      <c r="L299" s="2"/>
      <c r="M299" s="2"/>
      <c r="N299" s="2"/>
      <c r="O299" s="2"/>
      <c r="P299" s="2"/>
      <c r="Q299" s="2"/>
      <c r="R299" s="2"/>
    </row>
    <row r="300" spans="1:18" ht="15.6" x14ac:dyDescent="0.3">
      <c r="A300" s="1" t="s">
        <v>6</v>
      </c>
      <c r="B300" s="574" t="s">
        <v>7</v>
      </c>
      <c r="C300" s="574"/>
      <c r="D300" s="574"/>
      <c r="E300" s="2"/>
      <c r="F300" s="2"/>
      <c r="G300" s="2"/>
      <c r="H300" s="2"/>
      <c r="I300" s="2"/>
      <c r="J300" s="2"/>
      <c r="K300" s="2"/>
      <c r="L300" s="2"/>
      <c r="M300" s="2"/>
      <c r="N300" s="2"/>
      <c r="O300" s="2"/>
      <c r="P300" s="2"/>
      <c r="Q300" s="2"/>
      <c r="R300" s="2"/>
    </row>
    <row r="301" spans="1:18" ht="15.6" x14ac:dyDescent="0.3">
      <c r="A301" s="6" t="s">
        <v>8</v>
      </c>
      <c r="B301" s="573" t="s">
        <v>9</v>
      </c>
      <c r="C301" s="573"/>
      <c r="D301" s="573"/>
      <c r="E301" s="2"/>
      <c r="F301" s="2"/>
      <c r="G301" s="2"/>
      <c r="H301" s="2"/>
      <c r="I301" s="2"/>
      <c r="J301" s="2"/>
      <c r="K301" s="2"/>
      <c r="L301" s="2"/>
      <c r="M301" s="2"/>
      <c r="N301" s="2"/>
      <c r="O301" s="2"/>
      <c r="P301" s="2"/>
      <c r="Q301" s="2"/>
      <c r="R301" s="2"/>
    </row>
    <row r="302" spans="1:18" ht="15.6" x14ac:dyDescent="0.3">
      <c r="A302" s="6" t="s">
        <v>10</v>
      </c>
      <c r="B302" s="573" t="s">
        <v>11</v>
      </c>
      <c r="C302" s="573"/>
      <c r="D302" s="573"/>
      <c r="E302" s="2"/>
      <c r="F302" s="2"/>
      <c r="G302" s="2"/>
      <c r="H302" s="2"/>
      <c r="I302" s="2"/>
      <c r="J302" s="2"/>
      <c r="K302" s="2"/>
      <c r="L302" s="42" t="s">
        <v>12</v>
      </c>
      <c r="M302" s="2"/>
      <c r="N302" s="2"/>
      <c r="O302" s="2"/>
      <c r="P302" s="2"/>
      <c r="Q302" s="2"/>
      <c r="R302" s="2"/>
    </row>
    <row r="303" spans="1:18" ht="15.6" x14ac:dyDescent="0.3">
      <c r="A303" s="6" t="s">
        <v>13</v>
      </c>
      <c r="B303" s="1"/>
      <c r="C303" s="1"/>
      <c r="D303" s="2"/>
      <c r="E303" s="2"/>
      <c r="F303" s="2"/>
      <c r="G303" s="2"/>
      <c r="H303" s="2"/>
      <c r="I303" s="2"/>
      <c r="J303" s="2"/>
      <c r="K303" s="2"/>
      <c r="L303" s="2"/>
      <c r="M303" s="2"/>
      <c r="N303" s="2"/>
      <c r="O303" s="2"/>
      <c r="P303" s="2"/>
      <c r="Q303" s="2"/>
      <c r="R303" s="2"/>
    </row>
    <row r="304" spans="1:18" ht="15.6" x14ac:dyDescent="0.3">
      <c r="A304" s="574" t="s">
        <v>14</v>
      </c>
      <c r="B304" s="574"/>
      <c r="C304" s="1"/>
      <c r="D304" s="2"/>
      <c r="E304" s="2"/>
      <c r="F304" s="2"/>
      <c r="G304" s="2"/>
      <c r="H304" s="2"/>
      <c r="I304" s="2"/>
      <c r="J304" s="2"/>
      <c r="K304" s="2"/>
      <c r="L304" s="2"/>
      <c r="M304" s="2"/>
      <c r="N304" s="2"/>
      <c r="O304" s="2"/>
      <c r="P304" s="2"/>
      <c r="Q304" s="2"/>
      <c r="R304" s="2"/>
    </row>
    <row r="305" spans="1:18" ht="18.600000000000001" thickBot="1" x14ac:dyDescent="0.4">
      <c r="A305" s="976" t="s">
        <v>15</v>
      </c>
      <c r="B305" s="976"/>
      <c r="C305" s="976"/>
      <c r="D305" s="976"/>
      <c r="E305" s="976"/>
      <c r="F305" s="976"/>
      <c r="G305" s="976"/>
      <c r="H305" s="976"/>
      <c r="I305" s="976"/>
      <c r="J305" s="976"/>
      <c r="K305" s="976"/>
      <c r="L305" s="976"/>
      <c r="M305" s="976"/>
      <c r="N305" s="976"/>
      <c r="O305" s="976"/>
      <c r="P305" s="976"/>
      <c r="Q305" s="976"/>
      <c r="R305" s="976"/>
    </row>
    <row r="306" spans="1:18" ht="16.2" thickTop="1" x14ac:dyDescent="0.3">
      <c r="A306" s="977" t="s">
        <v>16</v>
      </c>
      <c r="B306" s="978" t="s">
        <v>17</v>
      </c>
      <c r="C306" s="978"/>
      <c r="D306" s="979" t="s">
        <v>18</v>
      </c>
      <c r="E306" s="979" t="s">
        <v>19</v>
      </c>
      <c r="F306" s="979" t="s">
        <v>20</v>
      </c>
      <c r="G306" s="979" t="s">
        <v>21</v>
      </c>
      <c r="H306" s="979" t="s">
        <v>22</v>
      </c>
      <c r="I306" s="979"/>
      <c r="J306" s="979"/>
      <c r="K306" s="979"/>
      <c r="L306" s="978" t="s">
        <v>23</v>
      </c>
      <c r="M306" s="978" t="s">
        <v>24</v>
      </c>
      <c r="N306" s="978"/>
      <c r="O306" s="978"/>
      <c r="P306" s="978"/>
      <c r="Q306" s="978"/>
      <c r="R306" s="980"/>
    </row>
    <row r="307" spans="1:18" ht="15.6" x14ac:dyDescent="0.3">
      <c r="A307" s="949"/>
      <c r="B307" s="950"/>
      <c r="C307" s="950"/>
      <c r="D307" s="951"/>
      <c r="E307" s="951"/>
      <c r="F307" s="951"/>
      <c r="G307" s="951"/>
      <c r="H307" s="559" t="s">
        <v>25</v>
      </c>
      <c r="I307" s="559" t="s">
        <v>26</v>
      </c>
      <c r="J307" s="559" t="s">
        <v>27</v>
      </c>
      <c r="K307" s="559" t="s">
        <v>28</v>
      </c>
      <c r="L307" s="950"/>
      <c r="M307" s="950"/>
      <c r="N307" s="950"/>
      <c r="O307" s="950"/>
      <c r="P307" s="950"/>
      <c r="Q307" s="950"/>
      <c r="R307" s="956"/>
    </row>
    <row r="308" spans="1:18" ht="31.8" thickBot="1" x14ac:dyDescent="0.35">
      <c r="A308" s="11" t="s">
        <v>29</v>
      </c>
      <c r="B308" s="601" t="s">
        <v>30</v>
      </c>
      <c r="C308" s="601"/>
      <c r="D308" s="523" t="s">
        <v>31</v>
      </c>
      <c r="E308" s="13" t="s">
        <v>32</v>
      </c>
      <c r="F308" s="13">
        <v>100</v>
      </c>
      <c r="G308" s="13">
        <v>140</v>
      </c>
      <c r="H308" s="527"/>
      <c r="I308" s="527"/>
      <c r="J308" s="527"/>
      <c r="K308" s="15"/>
      <c r="L308" s="16">
        <f>SUM(C313)</f>
        <v>1107900</v>
      </c>
      <c r="M308" s="595"/>
      <c r="N308" s="595"/>
      <c r="O308" s="595"/>
      <c r="P308" s="595"/>
      <c r="Q308" s="595"/>
      <c r="R308" s="596"/>
    </row>
    <row r="309" spans="1:18" ht="16.2" thickTop="1" x14ac:dyDescent="0.3">
      <c r="A309" s="17"/>
      <c r="B309" s="18"/>
      <c r="C309" s="18"/>
      <c r="D309" s="18"/>
      <c r="E309" s="18"/>
      <c r="F309" s="18"/>
      <c r="G309" s="18"/>
      <c r="H309" s="18"/>
      <c r="I309" s="18"/>
      <c r="J309" s="18"/>
      <c r="K309" s="18"/>
      <c r="L309" s="18"/>
      <c r="M309" s="18"/>
      <c r="N309" s="18"/>
      <c r="O309" s="18"/>
      <c r="P309" s="18"/>
      <c r="Q309" s="18"/>
      <c r="R309" s="19"/>
    </row>
    <row r="310" spans="1:18" ht="16.2" x14ac:dyDescent="0.3">
      <c r="A310" s="70" t="s">
        <v>33</v>
      </c>
      <c r="B310" s="20"/>
      <c r="C310" s="20"/>
      <c r="D310" s="20"/>
      <c r="E310" s="20"/>
      <c r="F310" s="20"/>
      <c r="G310" s="20"/>
      <c r="H310" s="20"/>
      <c r="I310" s="20"/>
      <c r="J310" s="20"/>
      <c r="K310" s="20"/>
      <c r="L310" s="20"/>
      <c r="M310" s="20"/>
      <c r="N310" s="20"/>
      <c r="O310" s="20"/>
      <c r="P310" s="20"/>
      <c r="Q310" s="20"/>
      <c r="R310" s="21"/>
    </row>
    <row r="311" spans="1:18" ht="15.6" x14ac:dyDescent="0.3">
      <c r="A311" s="949" t="s">
        <v>34</v>
      </c>
      <c r="B311" s="950"/>
      <c r="C311" s="951" t="s">
        <v>35</v>
      </c>
      <c r="D311" s="951" t="s">
        <v>36</v>
      </c>
      <c r="E311" s="951"/>
      <c r="F311" s="951"/>
      <c r="G311" s="951"/>
      <c r="H311" s="951" t="s">
        <v>37</v>
      </c>
      <c r="I311" s="951"/>
      <c r="J311" s="951"/>
      <c r="K311" s="951"/>
      <c r="L311" s="950" t="s">
        <v>38</v>
      </c>
      <c r="M311" s="951" t="s">
        <v>39</v>
      </c>
      <c r="N311" s="951"/>
      <c r="O311" s="951"/>
      <c r="P311" s="951"/>
      <c r="Q311" s="951"/>
      <c r="R311" s="952"/>
    </row>
    <row r="312" spans="1:18" ht="46.8" x14ac:dyDescent="0.3">
      <c r="A312" s="949"/>
      <c r="B312" s="950"/>
      <c r="C312" s="951"/>
      <c r="D312" s="559" t="s">
        <v>40</v>
      </c>
      <c r="E312" s="559" t="s">
        <v>41</v>
      </c>
      <c r="F312" s="559" t="s">
        <v>42</v>
      </c>
      <c r="G312" s="559" t="s">
        <v>43</v>
      </c>
      <c r="H312" s="559" t="s">
        <v>25</v>
      </c>
      <c r="I312" s="559" t="s">
        <v>26</v>
      </c>
      <c r="J312" s="559" t="s">
        <v>27</v>
      </c>
      <c r="K312" s="559" t="s">
        <v>28</v>
      </c>
      <c r="L312" s="950"/>
      <c r="M312" s="71" t="s">
        <v>44</v>
      </c>
      <c r="N312" s="71" t="s">
        <v>45</v>
      </c>
      <c r="O312" s="71" t="s">
        <v>46</v>
      </c>
      <c r="P312" s="71" t="s">
        <v>47</v>
      </c>
      <c r="Q312" s="71" t="s">
        <v>48</v>
      </c>
      <c r="R312" s="72" t="s">
        <v>49</v>
      </c>
    </row>
    <row r="313" spans="1:18" ht="41.4" x14ac:dyDescent="0.3">
      <c r="A313" s="985" t="s">
        <v>50</v>
      </c>
      <c r="B313" s="986"/>
      <c r="C313" s="987">
        <f>SUM(G313:G321)</f>
        <v>1107900</v>
      </c>
      <c r="D313" s="23" t="s">
        <v>51</v>
      </c>
      <c r="E313" s="24">
        <v>140</v>
      </c>
      <c r="F313" s="25">
        <v>2500</v>
      </c>
      <c r="G313" s="25">
        <f>+F313*E313</f>
        <v>350000</v>
      </c>
      <c r="H313" s="26" t="s">
        <v>52</v>
      </c>
      <c r="I313" s="26" t="s">
        <v>52</v>
      </c>
      <c r="J313" s="26" t="s">
        <v>52</v>
      </c>
      <c r="K313" s="26" t="s">
        <v>52</v>
      </c>
      <c r="L313" s="554"/>
      <c r="M313" s="28" t="s">
        <v>53</v>
      </c>
      <c r="N313" s="28" t="s">
        <v>54</v>
      </c>
      <c r="O313" s="24">
        <v>2</v>
      </c>
      <c r="P313" s="24">
        <v>8</v>
      </c>
      <c r="Q313" s="24">
        <v>72</v>
      </c>
      <c r="R313" s="29"/>
    </row>
    <row r="314" spans="1:18" ht="41.4" x14ac:dyDescent="0.3">
      <c r="A314" s="989" t="s">
        <v>55</v>
      </c>
      <c r="B314" s="990"/>
      <c r="C314" s="988"/>
      <c r="D314" s="32" t="s">
        <v>51</v>
      </c>
      <c r="E314" s="24">
        <v>12</v>
      </c>
      <c r="F314" s="25">
        <v>1500</v>
      </c>
      <c r="G314" s="25">
        <f>+F314*E314</f>
        <v>18000</v>
      </c>
      <c r="H314" s="26" t="s">
        <v>52</v>
      </c>
      <c r="I314" s="26" t="s">
        <v>52</v>
      </c>
      <c r="J314" s="26" t="s">
        <v>52</v>
      </c>
      <c r="K314" s="26" t="s">
        <v>52</v>
      </c>
      <c r="L314" s="554" t="s">
        <v>56</v>
      </c>
      <c r="M314" s="28" t="s">
        <v>53</v>
      </c>
      <c r="N314" s="28" t="s">
        <v>54</v>
      </c>
      <c r="O314" s="24">
        <v>2</v>
      </c>
      <c r="P314" s="24">
        <v>8</v>
      </c>
      <c r="Q314" s="24">
        <v>7</v>
      </c>
      <c r="R314" s="29">
        <v>2</v>
      </c>
    </row>
    <row r="315" spans="1:18" x14ac:dyDescent="0.3">
      <c r="A315" s="991" t="s">
        <v>57</v>
      </c>
      <c r="B315" s="992"/>
      <c r="C315" s="988"/>
      <c r="D315" s="23" t="s">
        <v>58</v>
      </c>
      <c r="E315" s="24">
        <v>12</v>
      </c>
      <c r="F315" s="25">
        <v>2400</v>
      </c>
      <c r="G315" s="25">
        <f t="shared" ref="G315:G321" si="21">+F315*E315</f>
        <v>28800</v>
      </c>
      <c r="H315" s="26" t="s">
        <v>52</v>
      </c>
      <c r="I315" s="26" t="s">
        <v>52</v>
      </c>
      <c r="J315" s="26" t="s">
        <v>52</v>
      </c>
      <c r="K315" s="26" t="s">
        <v>52</v>
      </c>
      <c r="L315" s="554"/>
      <c r="M315" s="28" t="s">
        <v>53</v>
      </c>
      <c r="N315" s="28" t="s">
        <v>54</v>
      </c>
      <c r="O315" s="24">
        <v>2</v>
      </c>
      <c r="P315" s="24">
        <v>3</v>
      </c>
      <c r="Q315" s="24">
        <v>1</v>
      </c>
      <c r="R315" s="29">
        <v>1</v>
      </c>
    </row>
    <row r="316" spans="1:18" x14ac:dyDescent="0.3">
      <c r="A316" s="993"/>
      <c r="B316" s="994"/>
      <c r="C316" s="988"/>
      <c r="D316" s="23" t="s">
        <v>59</v>
      </c>
      <c r="E316" s="24">
        <v>12</v>
      </c>
      <c r="F316" s="25">
        <v>1050</v>
      </c>
      <c r="G316" s="25">
        <f t="shared" si="21"/>
        <v>12600</v>
      </c>
      <c r="H316" s="26" t="s">
        <v>52</v>
      </c>
      <c r="I316" s="26" t="s">
        <v>52</v>
      </c>
      <c r="J316" s="26" t="s">
        <v>52</v>
      </c>
      <c r="K316" s="26" t="s">
        <v>52</v>
      </c>
      <c r="L316" s="554"/>
      <c r="M316" s="28" t="s">
        <v>53</v>
      </c>
      <c r="N316" s="28" t="s">
        <v>54</v>
      </c>
      <c r="O316" s="24">
        <v>2</v>
      </c>
      <c r="P316" s="24">
        <v>3</v>
      </c>
      <c r="Q316" s="24">
        <v>1</v>
      </c>
      <c r="R316" s="29">
        <v>1</v>
      </c>
    </row>
    <row r="317" spans="1:18" x14ac:dyDescent="0.3">
      <c r="A317" s="993"/>
      <c r="B317" s="994"/>
      <c r="C317" s="988"/>
      <c r="D317" s="23" t="s">
        <v>60</v>
      </c>
      <c r="E317" s="24">
        <v>180</v>
      </c>
      <c r="F317" s="25">
        <v>200</v>
      </c>
      <c r="G317" s="25">
        <f t="shared" si="21"/>
        <v>36000</v>
      </c>
      <c r="H317" s="26" t="s">
        <v>52</v>
      </c>
      <c r="I317" s="26" t="s">
        <v>52</v>
      </c>
      <c r="J317" s="26" t="s">
        <v>52</v>
      </c>
      <c r="K317" s="26" t="s">
        <v>52</v>
      </c>
      <c r="L317" s="554"/>
      <c r="M317" s="28" t="s">
        <v>53</v>
      </c>
      <c r="N317" s="28" t="s">
        <v>54</v>
      </c>
      <c r="O317" s="24">
        <v>3</v>
      </c>
      <c r="P317" s="24">
        <v>7</v>
      </c>
      <c r="Q317" s="24">
        <v>1</v>
      </c>
      <c r="R317" s="29">
        <v>2</v>
      </c>
    </row>
    <row r="318" spans="1:18" ht="41.4" x14ac:dyDescent="0.3">
      <c r="A318" s="989" t="s">
        <v>61</v>
      </c>
      <c r="B318" s="990"/>
      <c r="C318" s="988"/>
      <c r="D318" s="23" t="s">
        <v>51</v>
      </c>
      <c r="E318" s="24">
        <v>25</v>
      </c>
      <c r="F318" s="25">
        <v>2500</v>
      </c>
      <c r="G318" s="25">
        <f t="shared" si="21"/>
        <v>62500</v>
      </c>
      <c r="H318" s="26" t="s">
        <v>52</v>
      </c>
      <c r="I318" s="26" t="s">
        <v>52</v>
      </c>
      <c r="J318" s="26" t="s">
        <v>52</v>
      </c>
      <c r="K318" s="26" t="s">
        <v>52</v>
      </c>
      <c r="L318" s="554"/>
      <c r="M318" s="28" t="s">
        <v>53</v>
      </c>
      <c r="N318" s="28" t="s">
        <v>54</v>
      </c>
      <c r="O318" s="24">
        <v>2</v>
      </c>
      <c r="P318" s="24">
        <v>8</v>
      </c>
      <c r="Q318" s="24">
        <v>7</v>
      </c>
      <c r="R318" s="29">
        <v>2</v>
      </c>
    </row>
    <row r="319" spans="1:18" ht="41.4" x14ac:dyDescent="0.3">
      <c r="A319" s="995" t="s">
        <v>62</v>
      </c>
      <c r="B319" s="996"/>
      <c r="C319" s="988"/>
      <c r="D319" s="32" t="s">
        <v>51</v>
      </c>
      <c r="E319" s="24">
        <v>1</v>
      </c>
      <c r="F319" s="25" t="s">
        <v>63</v>
      </c>
      <c r="G319" s="25" t="s">
        <v>63</v>
      </c>
      <c r="H319" s="26" t="s">
        <v>52</v>
      </c>
      <c r="I319" s="26" t="s">
        <v>52</v>
      </c>
      <c r="J319" s="26" t="s">
        <v>52</v>
      </c>
      <c r="K319" s="26" t="s">
        <v>52</v>
      </c>
      <c r="L319" s="554"/>
      <c r="M319" s="28" t="s">
        <v>53</v>
      </c>
      <c r="N319" s="28" t="s">
        <v>54</v>
      </c>
      <c r="O319" s="24">
        <v>2</v>
      </c>
      <c r="P319" s="24">
        <v>8</v>
      </c>
      <c r="Q319" s="24">
        <v>7</v>
      </c>
      <c r="R319" s="29">
        <v>2</v>
      </c>
    </row>
    <row r="320" spans="1:18" ht="27.6" x14ac:dyDescent="0.3">
      <c r="A320" s="991" t="s">
        <v>64</v>
      </c>
      <c r="B320" s="992"/>
      <c r="C320" s="988"/>
      <c r="D320" s="23" t="s">
        <v>65</v>
      </c>
      <c r="E320" s="24">
        <v>1</v>
      </c>
      <c r="F320" s="25">
        <v>450000</v>
      </c>
      <c r="G320" s="25">
        <f t="shared" si="21"/>
        <v>450000</v>
      </c>
      <c r="H320" s="26"/>
      <c r="I320" s="26" t="s">
        <v>52</v>
      </c>
      <c r="J320" s="26" t="s">
        <v>52</v>
      </c>
      <c r="K320" s="26"/>
      <c r="L320" s="24"/>
      <c r="M320" s="28" t="s">
        <v>53</v>
      </c>
      <c r="N320" s="28" t="s">
        <v>54</v>
      </c>
      <c r="O320" s="24">
        <v>2</v>
      </c>
      <c r="P320" s="24">
        <v>8</v>
      </c>
      <c r="Q320" s="24">
        <v>7</v>
      </c>
      <c r="R320" s="29">
        <v>6</v>
      </c>
    </row>
    <row r="321" spans="1:18" ht="28.2" thickBot="1" x14ac:dyDescent="0.35">
      <c r="A321" s="699" t="s">
        <v>66</v>
      </c>
      <c r="B321" s="700"/>
      <c r="C321" s="988"/>
      <c r="D321" s="35" t="s">
        <v>65</v>
      </c>
      <c r="E321" s="24">
        <v>1</v>
      </c>
      <c r="F321" s="25">
        <v>150000</v>
      </c>
      <c r="G321" s="25">
        <f t="shared" si="21"/>
        <v>150000</v>
      </c>
      <c r="H321" s="26"/>
      <c r="I321" s="26" t="s">
        <v>52</v>
      </c>
      <c r="J321" s="26" t="s">
        <v>52</v>
      </c>
      <c r="K321" s="26"/>
      <c r="L321" s="24"/>
      <c r="M321" s="28" t="s">
        <v>53</v>
      </c>
      <c r="N321" s="28" t="s">
        <v>54</v>
      </c>
      <c r="O321" s="24">
        <v>2</v>
      </c>
      <c r="P321" s="24">
        <v>8</v>
      </c>
      <c r="Q321" s="24">
        <v>7</v>
      </c>
      <c r="R321" s="29">
        <v>6</v>
      </c>
    </row>
    <row r="322" spans="1:18" ht="16.2" thickBot="1" x14ac:dyDescent="0.35">
      <c r="A322" s="981" t="s">
        <v>67</v>
      </c>
      <c r="B322" s="982"/>
      <c r="C322" s="982"/>
      <c r="D322" s="982"/>
      <c r="E322" s="982"/>
      <c r="F322" s="982"/>
      <c r="G322" s="982"/>
      <c r="H322" s="982"/>
      <c r="I322" s="982"/>
      <c r="J322" s="982"/>
      <c r="K322" s="982"/>
      <c r="L322" s="982"/>
      <c r="M322" s="982"/>
      <c r="N322" s="982"/>
      <c r="O322" s="982"/>
      <c r="P322" s="982"/>
      <c r="Q322" s="982"/>
      <c r="R322" s="983"/>
    </row>
    <row r="323" spans="1:18" ht="15" thickTop="1" x14ac:dyDescent="0.3">
      <c r="A323" s="75"/>
      <c r="B323" s="155"/>
      <c r="C323" s="75"/>
      <c r="D323" s="76"/>
      <c r="E323" s="75"/>
      <c r="F323" s="75"/>
      <c r="G323" s="75"/>
      <c r="H323" s="75"/>
      <c r="I323" s="75"/>
      <c r="J323" s="75"/>
      <c r="K323" s="75"/>
      <c r="L323" s="76"/>
      <c r="M323" s="75"/>
      <c r="N323" s="75"/>
      <c r="O323" s="75"/>
      <c r="P323" s="75"/>
      <c r="Q323" s="75"/>
    </row>
    <row r="324" spans="1:18" x14ac:dyDescent="0.3">
      <c r="A324" s="9" t="s">
        <v>0</v>
      </c>
      <c r="B324" s="541" t="s">
        <v>1</v>
      </c>
      <c r="C324" s="74"/>
      <c r="D324" s="74"/>
      <c r="E324" s="75"/>
      <c r="F324" s="75"/>
      <c r="G324" s="75"/>
      <c r="H324" s="75"/>
      <c r="I324" s="75"/>
      <c r="J324" s="75"/>
      <c r="K324" s="75"/>
      <c r="L324" s="76"/>
      <c r="M324" s="75"/>
      <c r="N324" s="75"/>
      <c r="O324" s="75"/>
      <c r="P324" s="75"/>
      <c r="Q324" s="75"/>
    </row>
    <row r="325" spans="1:18" x14ac:dyDescent="0.3">
      <c r="A325" s="9" t="s">
        <v>2</v>
      </c>
      <c r="B325" s="541" t="s">
        <v>1</v>
      </c>
      <c r="C325" s="74"/>
      <c r="D325" s="74"/>
      <c r="E325" s="75"/>
      <c r="F325" s="75"/>
      <c r="G325" s="75"/>
      <c r="H325" s="75"/>
      <c r="I325" s="75"/>
      <c r="J325" s="75"/>
      <c r="K325" s="75"/>
      <c r="L325" s="76"/>
      <c r="M325" s="75"/>
      <c r="N325" s="75"/>
      <c r="O325" s="75"/>
      <c r="P325" s="75"/>
      <c r="Q325" s="75"/>
    </row>
    <row r="326" spans="1:18" x14ac:dyDescent="0.3">
      <c r="A326" s="9" t="s">
        <v>2</v>
      </c>
      <c r="B326" s="77" t="s">
        <v>3</v>
      </c>
      <c r="C326" s="78"/>
      <c r="D326" s="74"/>
      <c r="E326" s="75"/>
      <c r="F326" s="75"/>
      <c r="G326" s="75"/>
      <c r="H326" s="75"/>
      <c r="I326" s="75"/>
      <c r="J326" s="75"/>
      <c r="K326" s="75"/>
      <c r="L326" s="76"/>
      <c r="M326" s="75"/>
      <c r="N326" s="75"/>
      <c r="O326" s="75"/>
      <c r="P326" s="75"/>
      <c r="Q326" s="75"/>
    </row>
    <row r="327" spans="1:18" x14ac:dyDescent="0.3">
      <c r="A327" s="9" t="s">
        <v>4</v>
      </c>
      <c r="B327" s="875" t="s">
        <v>5</v>
      </c>
      <c r="C327" s="875"/>
      <c r="D327" s="74"/>
      <c r="E327" s="75"/>
      <c r="F327" s="75"/>
      <c r="G327" s="75"/>
      <c r="H327" s="75"/>
      <c r="I327" s="75"/>
      <c r="J327" s="75"/>
      <c r="K327" s="75"/>
      <c r="L327" s="76"/>
      <c r="M327" s="75"/>
      <c r="N327" s="75"/>
      <c r="O327" s="75"/>
      <c r="P327" s="75"/>
      <c r="Q327" s="75"/>
    </row>
    <row r="328" spans="1:18" x14ac:dyDescent="0.3">
      <c r="A328" s="9" t="s">
        <v>68</v>
      </c>
      <c r="B328" s="541" t="s">
        <v>7</v>
      </c>
      <c r="C328" s="74"/>
      <c r="D328" s="74"/>
      <c r="E328" s="75"/>
      <c r="F328" s="75"/>
      <c r="G328" s="75"/>
      <c r="H328" s="75"/>
      <c r="I328" s="75"/>
      <c r="J328" s="75"/>
      <c r="K328" s="75"/>
      <c r="L328" s="76"/>
      <c r="M328" s="75"/>
      <c r="N328" s="75"/>
      <c r="O328" s="75"/>
      <c r="P328" s="75"/>
      <c r="Q328" s="75"/>
    </row>
    <row r="329" spans="1:18" x14ac:dyDescent="0.3">
      <c r="A329" s="79" t="s">
        <v>8</v>
      </c>
      <c r="B329" s="876" t="s">
        <v>9</v>
      </c>
      <c r="C329" s="876"/>
      <c r="D329" s="876"/>
      <c r="E329" s="75"/>
      <c r="F329" s="75"/>
      <c r="G329" s="75"/>
      <c r="H329" s="75"/>
      <c r="I329" s="75"/>
      <c r="J329" s="75"/>
      <c r="K329" s="75"/>
      <c r="L329" s="76"/>
      <c r="M329" s="75"/>
      <c r="N329" s="75"/>
      <c r="O329" s="75"/>
      <c r="P329" s="75"/>
      <c r="Q329" s="75"/>
    </row>
    <row r="330" spans="1:18" x14ac:dyDescent="0.3">
      <c r="A330" s="79" t="s">
        <v>132</v>
      </c>
      <c r="B330" s="876" t="s">
        <v>11</v>
      </c>
      <c r="C330" s="876"/>
      <c r="D330" s="876"/>
      <c r="E330" s="75"/>
      <c r="F330" s="75"/>
      <c r="G330" s="75"/>
      <c r="H330" s="75"/>
      <c r="I330" s="75"/>
      <c r="J330" s="75"/>
      <c r="K330" s="75"/>
      <c r="L330" s="76"/>
      <c r="M330" s="75"/>
      <c r="N330" s="75"/>
      <c r="O330" s="75"/>
      <c r="P330" s="75"/>
      <c r="Q330" s="75"/>
    </row>
    <row r="331" spans="1:18" ht="15.6" x14ac:dyDescent="0.3">
      <c r="A331" s="9" t="s">
        <v>13</v>
      </c>
      <c r="B331" s="80"/>
      <c r="C331" s="9"/>
      <c r="D331" s="76"/>
      <c r="E331" s="75"/>
      <c r="F331" s="75"/>
      <c r="G331" s="75"/>
      <c r="H331" s="75"/>
      <c r="I331" s="75"/>
      <c r="J331" s="75"/>
      <c r="K331" s="81" t="s">
        <v>133</v>
      </c>
      <c r="L331" s="76"/>
      <c r="M331" s="75"/>
      <c r="N331" s="75"/>
      <c r="O331" s="75"/>
      <c r="P331" s="75"/>
      <c r="Q331" s="75"/>
    </row>
    <row r="332" spans="1:18" x14ac:dyDescent="0.3">
      <c r="A332" s="9" t="s">
        <v>134</v>
      </c>
      <c r="B332" s="80"/>
      <c r="C332" s="9"/>
      <c r="D332" s="76"/>
      <c r="E332" s="75"/>
      <c r="F332" s="75"/>
      <c r="G332" s="75"/>
      <c r="H332" s="75"/>
      <c r="I332" s="75"/>
      <c r="J332" s="75"/>
      <c r="K332" s="75"/>
      <c r="L332" s="76"/>
      <c r="M332" s="75"/>
      <c r="N332" s="75"/>
      <c r="O332" s="75"/>
      <c r="P332" s="75"/>
      <c r="Q332" s="75"/>
    </row>
    <row r="333" spans="1:18" ht="18.600000000000001" thickBot="1" x14ac:dyDescent="0.4">
      <c r="A333" s="997" t="s">
        <v>135</v>
      </c>
      <c r="B333" s="997"/>
      <c r="C333" s="997"/>
      <c r="D333" s="997"/>
      <c r="E333" s="997"/>
      <c r="F333" s="997"/>
      <c r="G333" s="997"/>
      <c r="H333" s="997"/>
      <c r="I333" s="997"/>
      <c r="J333" s="997"/>
      <c r="K333" s="997"/>
      <c r="L333" s="997"/>
      <c r="M333" s="75"/>
      <c r="N333" s="75"/>
      <c r="O333" s="75"/>
      <c r="P333" s="75"/>
      <c r="Q333" s="75"/>
    </row>
    <row r="334" spans="1:18" ht="16.8" thickTop="1" thickBot="1" x14ac:dyDescent="0.35">
      <c r="A334" s="998" t="s">
        <v>136</v>
      </c>
      <c r="B334" s="1000" t="s">
        <v>137</v>
      </c>
      <c r="C334" s="1002" t="s">
        <v>138</v>
      </c>
      <c r="D334" s="1004" t="s">
        <v>139</v>
      </c>
      <c r="E334" s="1002" t="s">
        <v>140</v>
      </c>
      <c r="F334" s="1006" t="s">
        <v>141</v>
      </c>
      <c r="G334" s="1011" t="s">
        <v>142</v>
      </c>
      <c r="H334" s="1012"/>
      <c r="I334" s="1012"/>
      <c r="J334" s="1013"/>
      <c r="K334" s="1014" t="s">
        <v>23</v>
      </c>
      <c r="L334" s="1015"/>
      <c r="M334" s="1018" t="s">
        <v>24</v>
      </c>
      <c r="N334" s="1019"/>
      <c r="O334" s="1019"/>
      <c r="P334" s="1019"/>
      <c r="Q334" s="1020"/>
    </row>
    <row r="335" spans="1:18" x14ac:dyDescent="0.3">
      <c r="A335" s="999"/>
      <c r="B335" s="1001"/>
      <c r="C335" s="1003"/>
      <c r="D335" s="1005"/>
      <c r="E335" s="1003"/>
      <c r="F335" s="1007"/>
      <c r="G335" s="82" t="s">
        <v>25</v>
      </c>
      <c r="H335" s="82" t="s">
        <v>26</v>
      </c>
      <c r="I335" s="82" t="s">
        <v>27</v>
      </c>
      <c r="J335" s="82" t="s">
        <v>28</v>
      </c>
      <c r="K335" s="1016"/>
      <c r="L335" s="1017"/>
      <c r="M335" s="1021"/>
      <c r="N335" s="1022"/>
      <c r="O335" s="1022"/>
      <c r="P335" s="1022"/>
      <c r="Q335" s="1023"/>
    </row>
    <row r="336" spans="1:18" ht="218.4" x14ac:dyDescent="0.3">
      <c r="A336" s="83" t="s">
        <v>143</v>
      </c>
      <c r="B336" s="84" t="s">
        <v>144</v>
      </c>
      <c r="C336" s="571" t="s">
        <v>145</v>
      </c>
      <c r="D336" s="571" t="s">
        <v>146</v>
      </c>
      <c r="E336" s="86">
        <v>1</v>
      </c>
      <c r="F336" s="86">
        <v>443</v>
      </c>
      <c r="G336" s="87">
        <f>+G372</f>
        <v>6879410</v>
      </c>
      <c r="H336" s="87">
        <f>+H372</f>
        <v>6636250</v>
      </c>
      <c r="I336" s="87">
        <f>+I372</f>
        <v>4891850</v>
      </c>
      <c r="J336" s="87">
        <f>+J372</f>
        <v>2481250</v>
      </c>
      <c r="K336" s="1024">
        <f>+G336+H336+I336+J336</f>
        <v>20888760</v>
      </c>
      <c r="L336" s="1025"/>
      <c r="M336" s="1026" t="s">
        <v>147</v>
      </c>
      <c r="N336" s="1026"/>
      <c r="O336" s="1026"/>
      <c r="P336" s="1026"/>
      <c r="Q336" s="1027"/>
    </row>
    <row r="337" spans="1:17" x14ac:dyDescent="0.3">
      <c r="A337" s="88"/>
      <c r="B337" s="89"/>
      <c r="C337" s="90"/>
      <c r="D337" s="90"/>
      <c r="E337" s="91"/>
      <c r="F337" s="91"/>
      <c r="G337" s="92"/>
      <c r="H337" s="92"/>
      <c r="I337" s="92"/>
      <c r="J337" s="92"/>
      <c r="K337" s="92"/>
      <c r="L337" s="92"/>
      <c r="M337" s="90"/>
      <c r="N337" s="90"/>
      <c r="O337" s="90"/>
      <c r="P337" s="90"/>
      <c r="Q337" s="93"/>
    </row>
    <row r="338" spans="1:17" ht="18" x14ac:dyDescent="0.35">
      <c r="A338" s="1028" t="s">
        <v>148</v>
      </c>
      <c r="B338" s="1029"/>
      <c r="C338" s="1029"/>
      <c r="D338" s="1029"/>
      <c r="E338" s="1029"/>
      <c r="F338" s="1029"/>
      <c r="G338" s="1029"/>
      <c r="H338" s="1029"/>
      <c r="I338" s="1029"/>
      <c r="J338" s="1029"/>
      <c r="K338" s="1029"/>
      <c r="L338" s="1029"/>
      <c r="M338" s="94"/>
      <c r="N338" s="94"/>
      <c r="O338" s="94"/>
      <c r="P338" s="94"/>
      <c r="Q338" s="95"/>
    </row>
    <row r="339" spans="1:17" ht="15.6" x14ac:dyDescent="0.3">
      <c r="A339" s="1030" t="s">
        <v>149</v>
      </c>
      <c r="B339" s="1032" t="s">
        <v>150</v>
      </c>
      <c r="C339" s="1034" t="s">
        <v>36</v>
      </c>
      <c r="D339" s="1035"/>
      <c r="E339" s="1035"/>
      <c r="F339" s="1035"/>
      <c r="G339" s="1034" t="s">
        <v>151</v>
      </c>
      <c r="H339" s="1034"/>
      <c r="I339" s="1034"/>
      <c r="J339" s="1034"/>
      <c r="K339" s="1036" t="s">
        <v>152</v>
      </c>
      <c r="L339" s="1008" t="s">
        <v>153</v>
      </c>
      <c r="M339" s="1008"/>
      <c r="N339" s="1008"/>
      <c r="O339" s="1008"/>
      <c r="P339" s="1009"/>
      <c r="Q339" s="1010"/>
    </row>
    <row r="340" spans="1:17" ht="42.6" x14ac:dyDescent="0.3">
      <c r="A340" s="1031"/>
      <c r="B340" s="1033"/>
      <c r="C340" s="528" t="s">
        <v>154</v>
      </c>
      <c r="D340" s="528" t="s">
        <v>41</v>
      </c>
      <c r="E340" s="528" t="s">
        <v>155</v>
      </c>
      <c r="F340" s="528" t="s">
        <v>43</v>
      </c>
      <c r="G340" s="528" t="s">
        <v>25</v>
      </c>
      <c r="H340" s="528" t="s">
        <v>26</v>
      </c>
      <c r="I340" s="528" t="s">
        <v>156</v>
      </c>
      <c r="J340" s="528" t="s">
        <v>28</v>
      </c>
      <c r="K340" s="1037"/>
      <c r="L340" s="22" t="s">
        <v>44</v>
      </c>
      <c r="M340" s="22" t="s">
        <v>45</v>
      </c>
      <c r="N340" s="22" t="s">
        <v>46</v>
      </c>
      <c r="O340" s="22" t="s">
        <v>47</v>
      </c>
      <c r="P340" s="22" t="s">
        <v>48</v>
      </c>
      <c r="Q340" s="96" t="s">
        <v>49</v>
      </c>
    </row>
    <row r="341" spans="1:17" ht="62.4" x14ac:dyDescent="0.3">
      <c r="A341" s="568" t="s">
        <v>157</v>
      </c>
      <c r="B341" s="98">
        <v>1000000</v>
      </c>
      <c r="C341" s="99" t="s">
        <v>158</v>
      </c>
      <c r="D341" s="100">
        <v>5</v>
      </c>
      <c r="E341" s="101">
        <v>200000</v>
      </c>
      <c r="F341" s="101">
        <f>+E341*D341</f>
        <v>1000000</v>
      </c>
      <c r="G341" s="101">
        <f>+F341/4</f>
        <v>250000</v>
      </c>
      <c r="H341" s="101">
        <f>+F341/4</f>
        <v>250000</v>
      </c>
      <c r="I341" s="101">
        <f>+F341/4</f>
        <v>250000</v>
      </c>
      <c r="J341" s="101">
        <f>+F341/4</f>
        <v>250000</v>
      </c>
      <c r="K341" s="102"/>
      <c r="L341" s="100">
        <v>1</v>
      </c>
      <c r="M341" s="102">
        <v>1</v>
      </c>
      <c r="N341" s="102">
        <v>6</v>
      </c>
      <c r="O341" s="102">
        <v>8</v>
      </c>
      <c r="P341" s="102">
        <v>3</v>
      </c>
      <c r="Q341" s="103">
        <v>2</v>
      </c>
    </row>
    <row r="342" spans="1:17" ht="46.8" x14ac:dyDescent="0.3">
      <c r="A342" s="568" t="s">
        <v>159</v>
      </c>
      <c r="B342" s="98">
        <v>300000</v>
      </c>
      <c r="C342" s="99" t="s">
        <v>160</v>
      </c>
      <c r="D342" s="100">
        <v>1</v>
      </c>
      <c r="E342" s="101">
        <v>300000</v>
      </c>
      <c r="F342" s="101">
        <f t="shared" ref="F342:F343" si="22">+E342*D342</f>
        <v>300000</v>
      </c>
      <c r="G342" s="101">
        <v>300000</v>
      </c>
      <c r="H342" s="101"/>
      <c r="I342" s="101"/>
      <c r="J342" s="101"/>
      <c r="K342" s="102"/>
      <c r="L342" s="100">
        <v>1</v>
      </c>
      <c r="M342" s="102">
        <v>1</v>
      </c>
      <c r="N342" s="102">
        <v>6</v>
      </c>
      <c r="O342" s="102">
        <v>1</v>
      </c>
      <c r="P342" s="102">
        <v>3</v>
      </c>
      <c r="Q342" s="103">
        <v>1</v>
      </c>
    </row>
    <row r="343" spans="1:17" ht="62.4" x14ac:dyDescent="0.3">
      <c r="A343" s="568" t="s">
        <v>161</v>
      </c>
      <c r="B343" s="98">
        <v>70000</v>
      </c>
      <c r="C343" s="99" t="s">
        <v>160</v>
      </c>
      <c r="D343" s="100">
        <v>1</v>
      </c>
      <c r="E343" s="101">
        <v>70000</v>
      </c>
      <c r="F343" s="101">
        <f t="shared" si="22"/>
        <v>70000</v>
      </c>
      <c r="G343" s="101"/>
      <c r="H343" s="101">
        <v>70000</v>
      </c>
      <c r="I343" s="101"/>
      <c r="J343" s="101"/>
      <c r="K343" s="102"/>
      <c r="L343" s="100">
        <v>1</v>
      </c>
      <c r="M343" s="102">
        <v>1</v>
      </c>
      <c r="N343" s="102">
        <v>6</v>
      </c>
      <c r="O343" s="102">
        <v>1</v>
      </c>
      <c r="P343" s="102">
        <v>3</v>
      </c>
      <c r="Q343" s="103">
        <v>1</v>
      </c>
    </row>
    <row r="344" spans="1:17" ht="46.8" x14ac:dyDescent="0.3">
      <c r="A344" s="104" t="s">
        <v>162</v>
      </c>
      <c r="B344" s="98">
        <v>805000</v>
      </c>
      <c r="C344" s="99" t="s">
        <v>163</v>
      </c>
      <c r="D344" s="100">
        <v>23</v>
      </c>
      <c r="E344" s="101">
        <v>35000</v>
      </c>
      <c r="F344" s="101">
        <f>+D344*E344</f>
        <v>805000</v>
      </c>
      <c r="G344" s="101">
        <f>+F344/4</f>
        <v>201250</v>
      </c>
      <c r="H344" s="101">
        <f>+F344/4</f>
        <v>201250</v>
      </c>
      <c r="I344" s="101">
        <f>+F344/4</f>
        <v>201250</v>
      </c>
      <c r="J344" s="101">
        <f>+F344/4</f>
        <v>201250</v>
      </c>
      <c r="K344" s="102" t="s">
        <v>164</v>
      </c>
      <c r="L344" s="100">
        <v>1</v>
      </c>
      <c r="M344" s="102">
        <v>1</v>
      </c>
      <c r="N344" s="102">
        <v>4</v>
      </c>
      <c r="O344" s="102">
        <v>1</v>
      </c>
      <c r="P344" s="102">
        <v>4</v>
      </c>
      <c r="Q344" s="103">
        <v>1</v>
      </c>
    </row>
    <row r="345" spans="1:17" ht="47.4" thickBot="1" x14ac:dyDescent="0.35">
      <c r="A345" s="105" t="s">
        <v>165</v>
      </c>
      <c r="B345" s="106">
        <v>3500000</v>
      </c>
      <c r="C345" s="107" t="s">
        <v>166</v>
      </c>
      <c r="D345" s="108">
        <v>1</v>
      </c>
      <c r="E345" s="109">
        <v>3500000</v>
      </c>
      <c r="F345" s="109">
        <f>+D345*E345</f>
        <v>3500000</v>
      </c>
      <c r="G345" s="109">
        <v>3500000</v>
      </c>
      <c r="H345" s="110"/>
      <c r="I345" s="109"/>
      <c r="J345" s="109"/>
      <c r="K345" s="111"/>
      <c r="L345" s="108">
        <v>1</v>
      </c>
      <c r="M345" s="111">
        <v>1</v>
      </c>
      <c r="N345" s="111">
        <v>6</v>
      </c>
      <c r="O345" s="111">
        <v>1</v>
      </c>
      <c r="P345" s="111">
        <v>3</v>
      </c>
      <c r="Q345" s="112">
        <v>1</v>
      </c>
    </row>
    <row r="346" spans="1:17" ht="63" thickTop="1" x14ac:dyDescent="0.3">
      <c r="A346" s="114" t="s">
        <v>167</v>
      </c>
      <c r="B346" s="115">
        <v>700000</v>
      </c>
      <c r="C346" s="116" t="s">
        <v>168</v>
      </c>
      <c r="D346" s="540">
        <v>1</v>
      </c>
      <c r="E346" s="115">
        <v>700000</v>
      </c>
      <c r="F346" s="115">
        <f>+D346*E346</f>
        <v>700000</v>
      </c>
      <c r="G346" s="115"/>
      <c r="H346" s="115">
        <f>+F346/2</f>
        <v>350000</v>
      </c>
      <c r="I346" s="115"/>
      <c r="J346" s="115">
        <f>+F346/2</f>
        <v>350000</v>
      </c>
      <c r="K346" s="118" t="s">
        <v>164</v>
      </c>
      <c r="L346" s="540">
        <v>1</v>
      </c>
      <c r="M346" s="118">
        <v>1</v>
      </c>
      <c r="N346" s="118">
        <v>6</v>
      </c>
      <c r="O346" s="118">
        <v>8</v>
      </c>
      <c r="P346" s="118">
        <v>8</v>
      </c>
      <c r="Q346" s="119">
        <v>1</v>
      </c>
    </row>
    <row r="347" spans="1:17" ht="46.8" x14ac:dyDescent="0.3">
      <c r="A347" s="568" t="s">
        <v>169</v>
      </c>
      <c r="B347" s="101">
        <v>1600000</v>
      </c>
      <c r="C347" s="120" t="s">
        <v>170</v>
      </c>
      <c r="D347" s="100">
        <v>1</v>
      </c>
      <c r="E347" s="101">
        <f>+D347*B347</f>
        <v>1600000</v>
      </c>
      <c r="F347" s="101">
        <f>+D347*E347</f>
        <v>1600000</v>
      </c>
      <c r="G347" s="101"/>
      <c r="H347" s="101">
        <f>+F347*1</f>
        <v>1600000</v>
      </c>
      <c r="I347" s="101"/>
      <c r="J347" s="101"/>
      <c r="K347" s="102" t="s">
        <v>171</v>
      </c>
      <c r="L347" s="100">
        <v>1</v>
      </c>
      <c r="M347" s="102">
        <v>1</v>
      </c>
      <c r="N347" s="102">
        <v>6</v>
      </c>
      <c r="O347" s="102">
        <v>1</v>
      </c>
      <c r="P347" s="102">
        <v>3</v>
      </c>
      <c r="Q347" s="103">
        <v>1</v>
      </c>
    </row>
    <row r="348" spans="1:17" ht="15.6" x14ac:dyDescent="0.3">
      <c r="A348" s="568" t="s">
        <v>172</v>
      </c>
      <c r="B348" s="101">
        <v>800000</v>
      </c>
      <c r="C348" s="120" t="s">
        <v>173</v>
      </c>
      <c r="D348" s="100">
        <v>1</v>
      </c>
      <c r="E348" s="101">
        <f>+B348*D348</f>
        <v>800000</v>
      </c>
      <c r="F348" s="101">
        <f>+D348*E348</f>
        <v>800000</v>
      </c>
      <c r="G348" s="101">
        <f>+F348</f>
        <v>800000</v>
      </c>
      <c r="H348" s="101"/>
      <c r="I348" s="101"/>
      <c r="J348" s="101"/>
      <c r="K348" s="102"/>
      <c r="L348" s="100">
        <v>1</v>
      </c>
      <c r="M348" s="102">
        <v>1</v>
      </c>
      <c r="N348" s="102">
        <v>6</v>
      </c>
      <c r="O348" s="102">
        <v>8</v>
      </c>
      <c r="P348" s="102">
        <v>8</v>
      </c>
      <c r="Q348" s="103">
        <v>1</v>
      </c>
    </row>
    <row r="349" spans="1:17" ht="31.2" x14ac:dyDescent="0.3">
      <c r="A349" s="104" t="s">
        <v>174</v>
      </c>
      <c r="B349" s="121">
        <v>2210000</v>
      </c>
      <c r="C349" s="122" t="s">
        <v>175</v>
      </c>
      <c r="D349" s="123">
        <v>52</v>
      </c>
      <c r="E349" s="124">
        <v>42500</v>
      </c>
      <c r="F349" s="101">
        <f t="shared" ref="F349:F370" si="23">+D349*E349</f>
        <v>2210000</v>
      </c>
      <c r="G349" s="124"/>
      <c r="H349" s="124">
        <f>+F349/2</f>
        <v>1105000</v>
      </c>
      <c r="I349" s="124">
        <f>+F349/2</f>
        <v>1105000</v>
      </c>
      <c r="J349" s="124"/>
      <c r="K349" s="125" t="s">
        <v>176</v>
      </c>
      <c r="L349" s="100">
        <v>1</v>
      </c>
      <c r="M349" s="125">
        <v>1</v>
      </c>
      <c r="N349" s="125">
        <v>2</v>
      </c>
      <c r="O349" s="125">
        <v>7</v>
      </c>
      <c r="P349" s="125">
        <v>2</v>
      </c>
      <c r="Q349" s="126">
        <v>5</v>
      </c>
    </row>
    <row r="350" spans="1:17" ht="46.8" x14ac:dyDescent="0.3">
      <c r="A350" s="568" t="s">
        <v>177</v>
      </c>
      <c r="B350" s="569">
        <v>800000</v>
      </c>
      <c r="C350" s="99" t="s">
        <v>178</v>
      </c>
      <c r="D350" s="100">
        <v>2</v>
      </c>
      <c r="E350" s="101">
        <v>400000</v>
      </c>
      <c r="F350" s="101">
        <f>+D350*E350</f>
        <v>800000</v>
      </c>
      <c r="G350" s="101">
        <f>+B350/4</f>
        <v>200000</v>
      </c>
      <c r="H350" s="101">
        <v>200000</v>
      </c>
      <c r="I350" s="101">
        <v>200000</v>
      </c>
      <c r="J350" s="101">
        <v>200000</v>
      </c>
      <c r="K350" s="102"/>
      <c r="L350" s="100">
        <v>1</v>
      </c>
      <c r="M350" s="102">
        <v>1</v>
      </c>
      <c r="N350" s="102"/>
      <c r="O350" s="102"/>
      <c r="P350" s="102"/>
      <c r="Q350" s="103"/>
    </row>
    <row r="351" spans="1:17" ht="27.6" x14ac:dyDescent="0.3">
      <c r="A351" s="1038" t="s">
        <v>179</v>
      </c>
      <c r="B351" s="1039">
        <v>1663760</v>
      </c>
      <c r="C351" s="99" t="s">
        <v>180</v>
      </c>
      <c r="D351" s="100">
        <v>52</v>
      </c>
      <c r="E351" s="101">
        <v>18300</v>
      </c>
      <c r="F351" s="101">
        <f t="shared" si="23"/>
        <v>951600</v>
      </c>
      <c r="G351" s="101"/>
      <c r="H351" s="101"/>
      <c r="I351" s="101">
        <v>951600</v>
      </c>
      <c r="J351" s="101"/>
      <c r="K351" s="102" t="s">
        <v>176</v>
      </c>
      <c r="L351" s="100">
        <v>1</v>
      </c>
      <c r="M351" s="102">
        <v>1</v>
      </c>
      <c r="N351" s="102">
        <v>6</v>
      </c>
      <c r="O351" s="102">
        <v>2</v>
      </c>
      <c r="P351" s="102">
        <v>3</v>
      </c>
      <c r="Q351" s="103">
        <v>1</v>
      </c>
    </row>
    <row r="352" spans="1:17" ht="27.6" x14ac:dyDescent="0.3">
      <c r="A352" s="1038"/>
      <c r="B352" s="1039"/>
      <c r="C352" s="99" t="s">
        <v>181</v>
      </c>
      <c r="D352" s="100">
        <v>52</v>
      </c>
      <c r="E352" s="101">
        <v>7000</v>
      </c>
      <c r="F352" s="101">
        <f t="shared" si="23"/>
        <v>364000</v>
      </c>
      <c r="G352" s="101"/>
      <c r="H352" s="101"/>
      <c r="I352" s="101">
        <v>364000</v>
      </c>
      <c r="J352" s="101"/>
      <c r="K352" s="102" t="s">
        <v>176</v>
      </c>
      <c r="L352" s="100">
        <v>1</v>
      </c>
      <c r="M352" s="102">
        <v>1</v>
      </c>
      <c r="N352" s="102">
        <v>6</v>
      </c>
      <c r="O352" s="102">
        <v>2</v>
      </c>
      <c r="P352" s="102">
        <v>3</v>
      </c>
      <c r="Q352" s="103">
        <v>1</v>
      </c>
    </row>
    <row r="353" spans="1:17" ht="27.6" x14ac:dyDescent="0.3">
      <c r="A353" s="1038"/>
      <c r="B353" s="1039"/>
      <c r="C353" s="99" t="s">
        <v>182</v>
      </c>
      <c r="D353" s="100">
        <v>60</v>
      </c>
      <c r="E353" s="101">
        <v>1800</v>
      </c>
      <c r="F353" s="101">
        <f t="shared" si="23"/>
        <v>108000</v>
      </c>
      <c r="G353" s="101">
        <v>108000</v>
      </c>
      <c r="H353" s="101"/>
      <c r="I353" s="101"/>
      <c r="J353" s="101"/>
      <c r="K353" s="102" t="s">
        <v>176</v>
      </c>
      <c r="L353" s="100">
        <v>1</v>
      </c>
      <c r="M353" s="102">
        <v>1</v>
      </c>
      <c r="N353" s="102">
        <v>6</v>
      </c>
      <c r="O353" s="102">
        <v>1</v>
      </c>
      <c r="P353" s="102">
        <v>3</v>
      </c>
      <c r="Q353" s="103">
        <v>2</v>
      </c>
    </row>
    <row r="354" spans="1:17" x14ac:dyDescent="0.3">
      <c r="A354" s="1038"/>
      <c r="B354" s="1039"/>
      <c r="C354" s="99" t="s">
        <v>183</v>
      </c>
      <c r="D354" s="100">
        <v>20</v>
      </c>
      <c r="E354" s="101">
        <v>3000</v>
      </c>
      <c r="F354" s="101">
        <f t="shared" si="23"/>
        <v>60000</v>
      </c>
      <c r="G354" s="101">
        <v>60000</v>
      </c>
      <c r="H354" s="101"/>
      <c r="I354" s="101"/>
      <c r="J354" s="101"/>
      <c r="K354" s="102" t="s">
        <v>176</v>
      </c>
      <c r="L354" s="100">
        <v>1</v>
      </c>
      <c r="M354" s="102">
        <v>1</v>
      </c>
      <c r="N354" s="102">
        <v>6</v>
      </c>
      <c r="O354" s="102">
        <v>1</v>
      </c>
      <c r="P354" s="102">
        <v>3</v>
      </c>
      <c r="Q354" s="103">
        <v>2</v>
      </c>
    </row>
    <row r="355" spans="1:17" x14ac:dyDescent="0.3">
      <c r="A355" s="1038"/>
      <c r="B355" s="1039"/>
      <c r="C355" s="99" t="s">
        <v>184</v>
      </c>
      <c r="D355" s="100">
        <v>70</v>
      </c>
      <c r="E355" s="101">
        <v>1500</v>
      </c>
      <c r="F355" s="101">
        <f t="shared" si="23"/>
        <v>105000</v>
      </c>
      <c r="G355" s="101">
        <v>105000</v>
      </c>
      <c r="H355" s="101"/>
      <c r="I355" s="101"/>
      <c r="J355" s="101"/>
      <c r="K355" s="102" t="s">
        <v>176</v>
      </c>
      <c r="L355" s="100">
        <v>1</v>
      </c>
      <c r="M355" s="102">
        <v>1</v>
      </c>
      <c r="N355" s="102">
        <v>6</v>
      </c>
      <c r="O355" s="102">
        <v>1</v>
      </c>
      <c r="P355" s="102">
        <v>3</v>
      </c>
      <c r="Q355" s="103">
        <v>2</v>
      </c>
    </row>
    <row r="356" spans="1:17" ht="27.6" x14ac:dyDescent="0.3">
      <c r="A356" s="1038"/>
      <c r="B356" s="1039"/>
      <c r="C356" s="99" t="s">
        <v>185</v>
      </c>
      <c r="D356" s="100">
        <v>24</v>
      </c>
      <c r="E356" s="101">
        <v>465</v>
      </c>
      <c r="F356" s="101">
        <f t="shared" si="23"/>
        <v>11160</v>
      </c>
      <c r="G356" s="101">
        <v>11160</v>
      </c>
      <c r="H356" s="101"/>
      <c r="I356" s="101"/>
      <c r="J356" s="101"/>
      <c r="K356" s="102"/>
      <c r="L356" s="100">
        <v>1</v>
      </c>
      <c r="M356" s="102">
        <v>1</v>
      </c>
      <c r="N356" s="102">
        <v>3</v>
      </c>
      <c r="O356" s="102">
        <v>9</v>
      </c>
      <c r="P356" s="102">
        <v>1</v>
      </c>
      <c r="Q356" s="103">
        <v>6</v>
      </c>
    </row>
    <row r="357" spans="1:17" ht="41.4" x14ac:dyDescent="0.3">
      <c r="A357" s="1038"/>
      <c r="B357" s="1039"/>
      <c r="C357" s="99" t="s">
        <v>186</v>
      </c>
      <c r="D357" s="100">
        <v>4</v>
      </c>
      <c r="E357" s="101">
        <v>6000</v>
      </c>
      <c r="F357" s="101">
        <f t="shared" si="23"/>
        <v>24000</v>
      </c>
      <c r="G357" s="101">
        <v>24000</v>
      </c>
      <c r="H357" s="101"/>
      <c r="I357" s="101"/>
      <c r="J357" s="101"/>
      <c r="K357" s="102"/>
      <c r="L357" s="100">
        <v>1</v>
      </c>
      <c r="M357" s="102">
        <v>1</v>
      </c>
      <c r="N357" s="102">
        <v>6</v>
      </c>
      <c r="O357" s="102">
        <v>1</v>
      </c>
      <c r="P357" s="102">
        <v>3</v>
      </c>
      <c r="Q357" s="103">
        <v>2</v>
      </c>
    </row>
    <row r="358" spans="1:17" ht="41.4" x14ac:dyDescent="0.3">
      <c r="A358" s="1038"/>
      <c r="B358" s="1039"/>
      <c r="C358" s="99" t="s">
        <v>187</v>
      </c>
      <c r="D358" s="100">
        <v>2</v>
      </c>
      <c r="E358" s="101">
        <v>20000</v>
      </c>
      <c r="F358" s="101">
        <f t="shared" si="23"/>
        <v>40000</v>
      </c>
      <c r="G358" s="101"/>
      <c r="H358" s="101">
        <v>40000</v>
      </c>
      <c r="I358" s="101"/>
      <c r="J358" s="101"/>
      <c r="K358" s="102"/>
      <c r="L358" s="100">
        <v>1</v>
      </c>
      <c r="M358" s="102">
        <v>1</v>
      </c>
      <c r="N358" s="102">
        <v>6</v>
      </c>
      <c r="O358" s="102">
        <v>1</v>
      </c>
      <c r="P358" s="102">
        <v>3</v>
      </c>
      <c r="Q358" s="103">
        <v>2</v>
      </c>
    </row>
    <row r="359" spans="1:17" ht="41.4" x14ac:dyDescent="0.3">
      <c r="A359" s="104" t="s">
        <v>188</v>
      </c>
      <c r="B359" s="132">
        <v>500000</v>
      </c>
      <c r="C359" s="122" t="s">
        <v>189</v>
      </c>
      <c r="D359" s="133">
        <v>1</v>
      </c>
      <c r="E359" s="124">
        <f>+B359/D359</f>
        <v>500000</v>
      </c>
      <c r="F359" s="124">
        <v>500000</v>
      </c>
      <c r="G359" s="124"/>
      <c r="H359" s="124"/>
      <c r="I359" s="124">
        <f>+F359/1</f>
        <v>500000</v>
      </c>
      <c r="J359" s="124"/>
      <c r="K359" s="125"/>
      <c r="L359" s="100">
        <v>1</v>
      </c>
      <c r="M359" s="125">
        <v>1</v>
      </c>
      <c r="N359" s="125">
        <v>6</v>
      </c>
      <c r="O359" s="125">
        <v>1</v>
      </c>
      <c r="P359" s="125">
        <v>9</v>
      </c>
      <c r="Q359" s="126">
        <v>2</v>
      </c>
    </row>
    <row r="360" spans="1:17" ht="46.8" x14ac:dyDescent="0.3">
      <c r="A360" s="568" t="s">
        <v>190</v>
      </c>
      <c r="B360" s="134">
        <v>2500000</v>
      </c>
      <c r="C360" s="120" t="s">
        <v>191</v>
      </c>
      <c r="D360" s="100">
        <v>50</v>
      </c>
      <c r="E360" s="101">
        <f>+B360/D360</f>
        <v>50000</v>
      </c>
      <c r="F360" s="101">
        <f t="shared" si="23"/>
        <v>2500000</v>
      </c>
      <c r="G360" s="101"/>
      <c r="H360" s="101">
        <f>+F$38/3</f>
        <v>0</v>
      </c>
      <c r="I360" s="101">
        <f>+F$38/3</f>
        <v>0</v>
      </c>
      <c r="J360" s="101">
        <f>+F$38/3</f>
        <v>0</v>
      </c>
      <c r="K360" s="102"/>
      <c r="L360" s="100">
        <v>1</v>
      </c>
      <c r="M360" s="102">
        <v>1</v>
      </c>
      <c r="N360" s="102">
        <v>6</v>
      </c>
      <c r="O360" s="102">
        <v>1</v>
      </c>
      <c r="P360" s="102">
        <v>3</v>
      </c>
      <c r="Q360" s="103">
        <v>1</v>
      </c>
    </row>
    <row r="361" spans="1:17" x14ac:dyDescent="0.3">
      <c r="A361" s="1040" t="s">
        <v>192</v>
      </c>
      <c r="B361" s="1042">
        <v>630000</v>
      </c>
      <c r="C361" s="120" t="s">
        <v>193</v>
      </c>
      <c r="D361" s="100">
        <v>3</v>
      </c>
      <c r="E361" s="101">
        <v>175000</v>
      </c>
      <c r="F361" s="101">
        <f t="shared" si="23"/>
        <v>525000</v>
      </c>
      <c r="G361" s="101">
        <f>+F361/3</f>
        <v>175000</v>
      </c>
      <c r="H361" s="101">
        <f>+F361/3</f>
        <v>175000</v>
      </c>
      <c r="I361" s="101">
        <f>+F361/3</f>
        <v>175000</v>
      </c>
      <c r="J361" s="101"/>
      <c r="K361" s="102"/>
      <c r="L361" s="100">
        <v>1</v>
      </c>
      <c r="M361" s="102">
        <v>1</v>
      </c>
      <c r="N361" s="102">
        <v>2</v>
      </c>
      <c r="O361" s="102">
        <v>3</v>
      </c>
      <c r="P361" s="102">
        <v>1</v>
      </c>
      <c r="Q361" s="103">
        <v>1</v>
      </c>
    </row>
    <row r="362" spans="1:17" ht="15" thickBot="1" x14ac:dyDescent="0.35">
      <c r="A362" s="1041"/>
      <c r="B362" s="1043"/>
      <c r="C362" s="137" t="s">
        <v>194</v>
      </c>
      <c r="D362" s="108">
        <v>3</v>
      </c>
      <c r="E362" s="109">
        <v>35000</v>
      </c>
      <c r="F362" s="109">
        <f>+D362*E362</f>
        <v>105000</v>
      </c>
      <c r="G362" s="109">
        <f>+F362/3</f>
        <v>35000</v>
      </c>
      <c r="H362" s="109">
        <f>+F362/3</f>
        <v>35000</v>
      </c>
      <c r="I362" s="109">
        <f>+F362/3</f>
        <v>35000</v>
      </c>
      <c r="J362" s="109"/>
      <c r="K362" s="109"/>
      <c r="L362" s="108">
        <v>1</v>
      </c>
      <c r="M362" s="111">
        <v>1</v>
      </c>
      <c r="N362" s="111">
        <v>3</v>
      </c>
      <c r="O362" s="111">
        <v>7</v>
      </c>
      <c r="P362" s="111">
        <v>1</v>
      </c>
      <c r="Q362" s="112">
        <v>2</v>
      </c>
    </row>
    <row r="363" spans="1:17" ht="16.2" thickTop="1" x14ac:dyDescent="0.3">
      <c r="A363" s="114" t="s">
        <v>195</v>
      </c>
      <c r="B363" s="115">
        <v>1500000</v>
      </c>
      <c r="C363" s="116" t="s">
        <v>196</v>
      </c>
      <c r="D363" s="540">
        <v>1</v>
      </c>
      <c r="E363" s="115">
        <v>1500000</v>
      </c>
      <c r="F363" s="115">
        <f>+D363*E363</f>
        <v>1500000</v>
      </c>
      <c r="G363" s="115"/>
      <c r="H363" s="115">
        <v>1500000</v>
      </c>
      <c r="I363" s="115"/>
      <c r="J363" s="115"/>
      <c r="K363" s="118" t="s">
        <v>197</v>
      </c>
      <c r="L363" s="540">
        <v>1</v>
      </c>
      <c r="M363" s="118">
        <v>1</v>
      </c>
      <c r="N363" s="118">
        <v>6</v>
      </c>
      <c r="O363" s="118">
        <v>4</v>
      </c>
      <c r="P363" s="118">
        <v>1</v>
      </c>
      <c r="Q363" s="119">
        <v>2</v>
      </c>
    </row>
    <row r="364" spans="1:17" x14ac:dyDescent="0.3">
      <c r="A364" s="1038" t="s">
        <v>198</v>
      </c>
      <c r="B364" s="1044">
        <f>+F364</f>
        <v>4810000</v>
      </c>
      <c r="C364" s="120" t="s">
        <v>199</v>
      </c>
      <c r="D364" s="100">
        <v>13</v>
      </c>
      <c r="E364" s="101">
        <v>370000</v>
      </c>
      <c r="F364" s="101">
        <f t="shared" si="23"/>
        <v>4810000</v>
      </c>
      <c r="G364" s="101">
        <f>+E364*3</f>
        <v>1110000</v>
      </c>
      <c r="H364" s="101">
        <f>+E364*3</f>
        <v>1110000</v>
      </c>
      <c r="I364" s="101">
        <f>+E364*3</f>
        <v>1110000</v>
      </c>
      <c r="J364" s="101">
        <f>+E364*4</f>
        <v>1480000</v>
      </c>
      <c r="K364" s="102"/>
      <c r="L364" s="100">
        <v>1</v>
      </c>
      <c r="M364" s="102">
        <v>1</v>
      </c>
      <c r="N364" s="102">
        <v>1</v>
      </c>
      <c r="O364" s="102">
        <v>1</v>
      </c>
      <c r="P364" s="102">
        <v>2</v>
      </c>
      <c r="Q364" s="103">
        <v>1</v>
      </c>
    </row>
    <row r="365" spans="1:17" ht="27.6" x14ac:dyDescent="0.3">
      <c r="A365" s="1038"/>
      <c r="B365" s="1044"/>
      <c r="C365" s="120" t="s">
        <v>200</v>
      </c>
      <c r="D365" s="100">
        <v>1</v>
      </c>
      <c r="E365" s="101">
        <v>25000</v>
      </c>
      <c r="F365" s="101">
        <f t="shared" si="23"/>
        <v>25000</v>
      </c>
      <c r="G365" s="101">
        <f>+$F365*3</f>
        <v>75000</v>
      </c>
      <c r="H365" s="101">
        <f t="shared" ref="H365:I370" si="24">+$F365*3</f>
        <v>75000</v>
      </c>
      <c r="I365" s="101">
        <f t="shared" si="24"/>
        <v>75000</v>
      </c>
      <c r="J365" s="101">
        <f>+$F365*4</f>
        <v>100000</v>
      </c>
      <c r="K365" s="102"/>
      <c r="L365" s="100">
        <v>1</v>
      </c>
      <c r="M365" s="102">
        <v>1</v>
      </c>
      <c r="N365" s="102">
        <v>1</v>
      </c>
      <c r="O365" s="102">
        <v>1</v>
      </c>
      <c r="P365" s="102">
        <v>2</v>
      </c>
      <c r="Q365" s="138">
        <v>1</v>
      </c>
    </row>
    <row r="366" spans="1:17" x14ac:dyDescent="0.3">
      <c r="A366" s="1038"/>
      <c r="B366" s="1044"/>
      <c r="C366" s="120" t="s">
        <v>201</v>
      </c>
      <c r="D366" s="100">
        <v>1</v>
      </c>
      <c r="E366" s="101">
        <v>40000</v>
      </c>
      <c r="F366" s="101">
        <f t="shared" si="23"/>
        <v>40000</v>
      </c>
      <c r="G366" s="101">
        <f t="shared" ref="G366:G370" si="25">+$F366*3</f>
        <v>120000</v>
      </c>
      <c r="H366" s="101">
        <f t="shared" si="24"/>
        <v>120000</v>
      </c>
      <c r="I366" s="101">
        <f t="shared" si="24"/>
        <v>120000</v>
      </c>
      <c r="J366" s="101">
        <f t="shared" ref="J366:J370" si="26">+$F366*4</f>
        <v>160000</v>
      </c>
      <c r="K366" s="102"/>
      <c r="L366" s="100">
        <v>1</v>
      </c>
      <c r="M366" s="102">
        <v>1</v>
      </c>
      <c r="N366" s="102">
        <v>1</v>
      </c>
      <c r="O366" s="102">
        <v>1</v>
      </c>
      <c r="P366" s="102">
        <v>2</v>
      </c>
      <c r="Q366" s="138">
        <v>1</v>
      </c>
    </row>
    <row r="367" spans="1:17" ht="27.6" x14ac:dyDescent="0.3">
      <c r="A367" s="1038"/>
      <c r="B367" s="1044"/>
      <c r="C367" s="120" t="s">
        <v>202</v>
      </c>
      <c r="D367" s="100">
        <v>1</v>
      </c>
      <c r="E367" s="101">
        <v>25000</v>
      </c>
      <c r="F367" s="101">
        <f t="shared" si="23"/>
        <v>25000</v>
      </c>
      <c r="G367" s="101">
        <f t="shared" si="25"/>
        <v>75000</v>
      </c>
      <c r="H367" s="101">
        <f t="shared" si="24"/>
        <v>75000</v>
      </c>
      <c r="I367" s="101">
        <f t="shared" si="24"/>
        <v>75000</v>
      </c>
      <c r="J367" s="101">
        <f t="shared" si="26"/>
        <v>100000</v>
      </c>
      <c r="K367" s="102"/>
      <c r="L367" s="100">
        <v>1</v>
      </c>
      <c r="M367" s="102">
        <v>1</v>
      </c>
      <c r="N367" s="102">
        <v>1</v>
      </c>
      <c r="O367" s="102">
        <v>1</v>
      </c>
      <c r="P367" s="102">
        <v>2</v>
      </c>
      <c r="Q367" s="138">
        <v>1</v>
      </c>
    </row>
    <row r="368" spans="1:17" ht="41.4" x14ac:dyDescent="0.3">
      <c r="A368" s="1038"/>
      <c r="B368" s="1044"/>
      <c r="C368" s="120" t="s">
        <v>203</v>
      </c>
      <c r="D368" s="100">
        <v>1</v>
      </c>
      <c r="E368" s="101">
        <v>40000</v>
      </c>
      <c r="F368" s="101">
        <f t="shared" si="23"/>
        <v>40000</v>
      </c>
      <c r="G368" s="101">
        <f t="shared" si="25"/>
        <v>120000</v>
      </c>
      <c r="H368" s="101">
        <f t="shared" si="24"/>
        <v>120000</v>
      </c>
      <c r="I368" s="101">
        <f t="shared" si="24"/>
        <v>120000</v>
      </c>
      <c r="J368" s="101">
        <f t="shared" si="26"/>
        <v>160000</v>
      </c>
      <c r="K368" s="102"/>
      <c r="L368" s="100">
        <v>1</v>
      </c>
      <c r="M368" s="102">
        <v>1</v>
      </c>
      <c r="N368" s="102">
        <v>1</v>
      </c>
      <c r="O368" s="102">
        <v>1</v>
      </c>
      <c r="P368" s="102">
        <v>2</v>
      </c>
      <c r="Q368" s="138">
        <v>1</v>
      </c>
    </row>
    <row r="369" spans="1:17" ht="27.6" x14ac:dyDescent="0.3">
      <c r="A369" s="1038"/>
      <c r="B369" s="1044"/>
      <c r="C369" s="120" t="s">
        <v>204</v>
      </c>
      <c r="D369" s="100">
        <v>6</v>
      </c>
      <c r="E369" s="101">
        <v>30000</v>
      </c>
      <c r="F369" s="101">
        <f t="shared" si="23"/>
        <v>180000</v>
      </c>
      <c r="G369" s="101">
        <f t="shared" si="25"/>
        <v>540000</v>
      </c>
      <c r="H369" s="101">
        <f t="shared" si="24"/>
        <v>540000</v>
      </c>
      <c r="I369" s="101">
        <f t="shared" si="24"/>
        <v>540000</v>
      </c>
      <c r="J369" s="101">
        <f t="shared" si="26"/>
        <v>720000</v>
      </c>
      <c r="K369" s="102"/>
      <c r="L369" s="100">
        <v>1</v>
      </c>
      <c r="M369" s="102">
        <v>1</v>
      </c>
      <c r="N369" s="102">
        <v>1</v>
      </c>
      <c r="O369" s="102">
        <v>1</v>
      </c>
      <c r="P369" s="102">
        <v>2</v>
      </c>
      <c r="Q369" s="138">
        <v>1</v>
      </c>
    </row>
    <row r="370" spans="1:17" x14ac:dyDescent="0.3">
      <c r="A370" s="1038"/>
      <c r="B370" s="1044"/>
      <c r="C370" s="120" t="s">
        <v>205</v>
      </c>
      <c r="D370" s="100">
        <v>3</v>
      </c>
      <c r="E370" s="101">
        <v>20000</v>
      </c>
      <c r="F370" s="101">
        <f t="shared" si="23"/>
        <v>60000</v>
      </c>
      <c r="G370" s="101">
        <f t="shared" si="25"/>
        <v>180000</v>
      </c>
      <c r="H370" s="101">
        <f t="shared" si="24"/>
        <v>180000</v>
      </c>
      <c r="I370" s="101">
        <f t="shared" si="24"/>
        <v>180000</v>
      </c>
      <c r="J370" s="101">
        <f t="shared" si="26"/>
        <v>240000</v>
      </c>
      <c r="K370" s="102"/>
      <c r="L370" s="100">
        <v>1</v>
      </c>
      <c r="M370" s="102">
        <v>1</v>
      </c>
      <c r="N370" s="102"/>
      <c r="O370" s="102"/>
      <c r="P370" s="102"/>
      <c r="Q370" s="138"/>
    </row>
    <row r="371" spans="1:17" x14ac:dyDescent="0.3">
      <c r="A371" s="139"/>
      <c r="B371" s="570"/>
      <c r="C371" s="141" t="s">
        <v>206</v>
      </c>
      <c r="D371" s="100"/>
      <c r="E371" s="101"/>
      <c r="F371" s="101"/>
      <c r="G371" s="101"/>
      <c r="H371" s="101"/>
      <c r="I371" s="101"/>
      <c r="J371" s="101"/>
      <c r="K371" s="102"/>
      <c r="L371" s="100"/>
      <c r="M371" s="102"/>
      <c r="N371" s="102"/>
      <c r="O371" s="102"/>
      <c r="P371" s="102"/>
      <c r="Q371" s="138"/>
    </row>
    <row r="372" spans="1:17" ht="16.2" thickBot="1" x14ac:dyDescent="0.35">
      <c r="A372" s="142" t="s">
        <v>207</v>
      </c>
      <c r="B372" s="143">
        <f>SUM(B341:B370)</f>
        <v>23388760</v>
      </c>
      <c r="C372" s="144"/>
      <c r="D372" s="145">
        <f>SUM(D344:D364)</f>
        <v>436</v>
      </c>
      <c r="E372" s="146"/>
      <c r="F372" s="146">
        <f>SUM(F341:F364)</f>
        <v>23388760</v>
      </c>
      <c r="G372" s="146">
        <f>SUM(G341:G364)</f>
        <v>6879410</v>
      </c>
      <c r="H372" s="146">
        <f>SUM(H341:H364)</f>
        <v>6636250</v>
      </c>
      <c r="I372" s="146">
        <f>SUM(I341:I364)</f>
        <v>4891850</v>
      </c>
      <c r="J372" s="146">
        <f>SUM(J341:J364)</f>
        <v>2481250</v>
      </c>
      <c r="K372" s="147"/>
      <c r="L372" s="148">
        <v>1</v>
      </c>
      <c r="M372" s="147"/>
      <c r="N372" s="147"/>
      <c r="O372" s="147"/>
      <c r="P372" s="147"/>
      <c r="Q372" s="149"/>
    </row>
    <row r="373" spans="1:17" ht="15" thickTop="1" x14ac:dyDescent="0.3">
      <c r="A373" s="79" t="s">
        <v>399</v>
      </c>
      <c r="B373" s="79" t="s">
        <v>1</v>
      </c>
      <c r="C373" s="79"/>
      <c r="D373" s="79"/>
      <c r="G373" s="79"/>
      <c r="H373" s="79"/>
      <c r="I373" s="79"/>
    </row>
    <row r="374" spans="1:17" x14ac:dyDescent="0.3">
      <c r="A374" s="79" t="s">
        <v>2</v>
      </c>
      <c r="B374" s="79" t="s">
        <v>1</v>
      </c>
      <c r="C374" s="79"/>
      <c r="D374" s="79"/>
      <c r="G374" s="79"/>
      <c r="H374" s="79"/>
      <c r="I374" s="79"/>
    </row>
    <row r="375" spans="1:17" x14ac:dyDescent="0.3">
      <c r="A375" s="79" t="s">
        <v>2</v>
      </c>
      <c r="B375" s="79" t="s">
        <v>400</v>
      </c>
      <c r="C375" s="79"/>
      <c r="D375" s="79"/>
      <c r="G375" s="79"/>
      <c r="H375" s="79"/>
      <c r="I375" s="79"/>
    </row>
    <row r="376" spans="1:17" x14ac:dyDescent="0.3">
      <c r="A376" s="79" t="s">
        <v>4</v>
      </c>
      <c r="B376" s="79" t="s">
        <v>401</v>
      </c>
      <c r="C376" s="79"/>
      <c r="D376" s="79"/>
      <c r="G376" s="79"/>
      <c r="H376" s="79"/>
      <c r="I376" s="79"/>
    </row>
    <row r="377" spans="1:17" x14ac:dyDescent="0.3">
      <c r="A377" s="79" t="s">
        <v>68</v>
      </c>
      <c r="B377" s="875" t="s">
        <v>402</v>
      </c>
      <c r="C377" s="875"/>
      <c r="D377" s="79"/>
      <c r="G377" s="79"/>
      <c r="H377" s="79"/>
      <c r="I377" s="79"/>
    </row>
    <row r="378" spans="1:17" x14ac:dyDescent="0.3">
      <c r="A378" s="79" t="s">
        <v>8</v>
      </c>
      <c r="B378" s="1045" t="s">
        <v>403</v>
      </c>
      <c r="C378" s="1045"/>
      <c r="D378" s="1045"/>
      <c r="G378" s="876"/>
      <c r="H378" s="876"/>
      <c r="I378" s="876"/>
    </row>
    <row r="379" spans="1:17" x14ac:dyDescent="0.3">
      <c r="A379" s="79" t="s">
        <v>273</v>
      </c>
      <c r="B379" s="876" t="s">
        <v>404</v>
      </c>
      <c r="C379" s="876"/>
      <c r="D379" s="876"/>
      <c r="E379" s="876"/>
      <c r="F379" s="876"/>
      <c r="G379" s="876"/>
      <c r="H379" s="876"/>
      <c r="I379" s="876"/>
    </row>
    <row r="380" spans="1:17" x14ac:dyDescent="0.3">
      <c r="A380" s="875" t="s">
        <v>405</v>
      </c>
      <c r="B380" s="875"/>
      <c r="C380" s="875"/>
      <c r="D380" s="542"/>
      <c r="G380" s="542"/>
      <c r="H380" s="542"/>
      <c r="I380" s="542"/>
    </row>
    <row r="381" spans="1:17" ht="15" thickBot="1" x14ac:dyDescent="0.35">
      <c r="A381" s="875" t="s">
        <v>406</v>
      </c>
      <c r="B381" s="875"/>
      <c r="C381" s="541"/>
      <c r="D381" s="542"/>
      <c r="G381" s="542"/>
      <c r="H381" s="542"/>
      <c r="I381" s="542"/>
    </row>
    <row r="382" spans="1:17" ht="19.2" thickTop="1" thickBot="1" x14ac:dyDescent="0.4">
      <c r="A382" s="1046" t="s">
        <v>135</v>
      </c>
      <c r="B382" s="1047"/>
      <c r="C382" s="1047"/>
      <c r="D382" s="1047"/>
      <c r="E382" s="1047"/>
      <c r="F382" s="1047"/>
      <c r="G382" s="1047"/>
      <c r="H382" s="1047"/>
      <c r="I382" s="1047"/>
      <c r="J382" s="1047"/>
      <c r="K382" s="1047"/>
      <c r="L382" s="1047"/>
      <c r="M382" s="1048"/>
      <c r="N382" s="1048"/>
      <c r="O382" s="1048"/>
      <c r="P382" s="1048"/>
      <c r="Q382" s="1049"/>
    </row>
    <row r="383" spans="1:17" ht="16.2" thickBot="1" x14ac:dyDescent="0.35">
      <c r="A383" s="1050" t="s">
        <v>136</v>
      </c>
      <c r="B383" s="1051" t="s">
        <v>137</v>
      </c>
      <c r="C383" s="1051" t="s">
        <v>138</v>
      </c>
      <c r="D383" s="1051" t="s">
        <v>139</v>
      </c>
      <c r="E383" s="1052" t="s">
        <v>140</v>
      </c>
      <c r="F383" s="1053" t="s">
        <v>141</v>
      </c>
      <c r="G383" s="1054" t="s">
        <v>142</v>
      </c>
      <c r="H383" s="1055"/>
      <c r="I383" s="1055"/>
      <c r="J383" s="1056"/>
      <c r="K383" s="1057" t="s">
        <v>23</v>
      </c>
      <c r="L383" s="1058"/>
      <c r="M383" s="1021" t="s">
        <v>24</v>
      </c>
      <c r="N383" s="1022"/>
      <c r="O383" s="1022"/>
      <c r="P383" s="1022"/>
      <c r="Q383" s="1023"/>
    </row>
    <row r="384" spans="1:17" x14ac:dyDescent="0.3">
      <c r="A384" s="1059"/>
      <c r="B384" s="1060"/>
      <c r="C384" s="1060"/>
      <c r="D384" s="1060"/>
      <c r="E384" s="1061"/>
      <c r="F384" s="1062"/>
      <c r="G384" s="1063" t="s">
        <v>25</v>
      </c>
      <c r="H384" s="1064" t="s">
        <v>26</v>
      </c>
      <c r="I384" s="1064" t="s">
        <v>156</v>
      </c>
      <c r="J384" s="1065" t="s">
        <v>28</v>
      </c>
      <c r="K384" s="1066"/>
      <c r="L384" s="1067"/>
      <c r="M384" s="1021"/>
      <c r="N384" s="1022"/>
      <c r="O384" s="1022"/>
      <c r="P384" s="1022"/>
      <c r="Q384" s="1023"/>
    </row>
    <row r="385" spans="1:17" ht="140.4" x14ac:dyDescent="0.3">
      <c r="A385" s="1068" t="s">
        <v>407</v>
      </c>
      <c r="B385" s="84" t="s">
        <v>408</v>
      </c>
      <c r="C385" s="1069" t="s">
        <v>409</v>
      </c>
      <c r="D385" s="1069" t="s">
        <v>410</v>
      </c>
      <c r="E385" s="1070">
        <v>918</v>
      </c>
      <c r="F385" s="295">
        <v>2500</v>
      </c>
      <c r="G385" s="295">
        <v>200</v>
      </c>
      <c r="H385" s="295">
        <v>250</v>
      </c>
      <c r="I385" s="295">
        <v>250</v>
      </c>
      <c r="J385" s="295">
        <v>218</v>
      </c>
      <c r="K385" s="1071">
        <f>+B389</f>
        <v>3420000</v>
      </c>
      <c r="L385" s="1072"/>
      <c r="M385" s="1073"/>
      <c r="N385" s="1074"/>
      <c r="O385" s="1074"/>
      <c r="P385" s="1074"/>
      <c r="Q385" s="1075"/>
    </row>
    <row r="386" spans="1:17" ht="18.600000000000001" thickBot="1" x14ac:dyDescent="0.4">
      <c r="A386" s="1076" t="s">
        <v>148</v>
      </c>
      <c r="B386" s="1077"/>
      <c r="C386" s="1077"/>
      <c r="D386" s="1077"/>
      <c r="E386" s="1077"/>
      <c r="F386" s="1077"/>
      <c r="G386" s="1077"/>
      <c r="H386" s="1077"/>
      <c r="I386" s="1077"/>
      <c r="J386" s="1077"/>
      <c r="K386" s="1077"/>
      <c r="L386" s="1077"/>
      <c r="M386" s="30"/>
      <c r="N386" s="30"/>
      <c r="O386" s="30"/>
      <c r="P386" s="30"/>
      <c r="Q386" s="1078"/>
    </row>
    <row r="387" spans="1:17" ht="16.2" thickBot="1" x14ac:dyDescent="0.35">
      <c r="A387" s="1050" t="s">
        <v>149</v>
      </c>
      <c r="B387" s="1079" t="s">
        <v>150</v>
      </c>
      <c r="C387" s="1054" t="s">
        <v>36</v>
      </c>
      <c r="D387" s="1055"/>
      <c r="E387" s="1055"/>
      <c r="F387" s="1056"/>
      <c r="G387" s="1054" t="s">
        <v>281</v>
      </c>
      <c r="H387" s="1080"/>
      <c r="I387" s="1080"/>
      <c r="J387" s="1081"/>
      <c r="K387" s="1082" t="s">
        <v>152</v>
      </c>
      <c r="L387" s="1083" t="s">
        <v>153</v>
      </c>
      <c r="M387" s="1084"/>
      <c r="N387" s="1084"/>
      <c r="O387" s="1084"/>
      <c r="P387" s="1085"/>
      <c r="Q387" s="1086"/>
    </row>
    <row r="388" spans="1:17" ht="25.2" x14ac:dyDescent="0.3">
      <c r="A388" s="1059"/>
      <c r="B388" s="1060"/>
      <c r="C388" s="1087" t="s">
        <v>282</v>
      </c>
      <c r="D388" s="1064" t="s">
        <v>41</v>
      </c>
      <c r="E388" s="1064" t="s">
        <v>155</v>
      </c>
      <c r="F388" s="1064" t="s">
        <v>43</v>
      </c>
      <c r="G388" s="1064" t="s">
        <v>25</v>
      </c>
      <c r="H388" s="1064" t="s">
        <v>26</v>
      </c>
      <c r="I388" s="1064" t="s">
        <v>156</v>
      </c>
      <c r="J388" s="1065" t="s">
        <v>28</v>
      </c>
      <c r="K388" s="1088"/>
      <c r="L388" s="1089" t="s">
        <v>44</v>
      </c>
      <c r="M388" s="1089" t="s">
        <v>45</v>
      </c>
      <c r="N388" s="1089" t="s">
        <v>46</v>
      </c>
      <c r="O388" s="1089" t="s">
        <v>47</v>
      </c>
      <c r="P388" s="1089" t="s">
        <v>48</v>
      </c>
      <c r="Q388" s="1090" t="s">
        <v>49</v>
      </c>
    </row>
    <row r="389" spans="1:17" x14ac:dyDescent="0.3">
      <c r="A389" s="1091" t="s">
        <v>411</v>
      </c>
      <c r="B389" s="1092">
        <f>SUM(F389:F393)</f>
        <v>3420000</v>
      </c>
      <c r="C389" s="1093" t="s">
        <v>412</v>
      </c>
      <c r="D389" s="1094">
        <v>3</v>
      </c>
      <c r="E389" s="1095">
        <v>600000</v>
      </c>
      <c r="F389" s="1095">
        <v>1800000</v>
      </c>
      <c r="G389" s="1095">
        <v>450000</v>
      </c>
      <c r="H389" s="1095">
        <v>450000</v>
      </c>
      <c r="I389" s="1095">
        <v>450000</v>
      </c>
      <c r="J389" s="1096">
        <v>450000</v>
      </c>
      <c r="K389" s="1097" t="s">
        <v>56</v>
      </c>
      <c r="L389" s="1098">
        <v>98</v>
      </c>
      <c r="M389" s="1098"/>
      <c r="N389" s="1098">
        <v>3</v>
      </c>
      <c r="O389" s="1098">
        <v>1</v>
      </c>
      <c r="P389" s="1098">
        <v>1</v>
      </c>
      <c r="Q389" s="1099" t="s">
        <v>290</v>
      </c>
    </row>
    <row r="390" spans="1:17" x14ac:dyDescent="0.3">
      <c r="A390" s="1100"/>
      <c r="B390" s="1101"/>
      <c r="C390" s="1093" t="s">
        <v>413</v>
      </c>
      <c r="D390" s="1094">
        <v>3</v>
      </c>
      <c r="E390" s="1095">
        <v>100000</v>
      </c>
      <c r="F390" s="1095">
        <f>E390*3</f>
        <v>300000</v>
      </c>
      <c r="G390" s="1102" t="s">
        <v>414</v>
      </c>
      <c r="H390" s="1102" t="s">
        <v>414</v>
      </c>
      <c r="I390" s="1102" t="s">
        <v>414</v>
      </c>
      <c r="J390" s="1102" t="s">
        <v>414</v>
      </c>
      <c r="K390" s="1103"/>
      <c r="L390" s="1098">
        <v>98</v>
      </c>
      <c r="M390" s="1098"/>
      <c r="N390" s="1098">
        <v>3</v>
      </c>
      <c r="O390" s="1098">
        <v>4</v>
      </c>
      <c r="P390" s="1098">
        <v>1</v>
      </c>
      <c r="Q390" s="1104"/>
    </row>
    <row r="391" spans="1:17" x14ac:dyDescent="0.3">
      <c r="A391" s="1100"/>
      <c r="B391" s="1101"/>
      <c r="C391" s="1093" t="s">
        <v>415</v>
      </c>
      <c r="D391" s="1094">
        <v>3</v>
      </c>
      <c r="E391" s="1095">
        <f>F391/3</f>
        <v>160000</v>
      </c>
      <c r="F391" s="1105">
        <f>G391+H391+I391+J391</f>
        <v>480000</v>
      </c>
      <c r="G391" s="1106">
        <v>120000</v>
      </c>
      <c r="H391" s="1106">
        <v>120000</v>
      </c>
      <c r="I391" s="1106">
        <v>120000</v>
      </c>
      <c r="J391" s="1107">
        <v>120000</v>
      </c>
      <c r="K391" s="1103"/>
      <c r="L391" s="1098">
        <v>98</v>
      </c>
      <c r="M391" s="1098"/>
      <c r="N391" s="1098">
        <v>3</v>
      </c>
      <c r="O391" s="1098">
        <v>9</v>
      </c>
      <c r="P391" s="1098">
        <v>1</v>
      </c>
      <c r="Q391" s="1108"/>
    </row>
    <row r="392" spans="1:17" ht="27.6" x14ac:dyDescent="0.3">
      <c r="A392" s="1100"/>
      <c r="B392" s="1101"/>
      <c r="C392" s="1093" t="s">
        <v>416</v>
      </c>
      <c r="D392" s="1094">
        <v>3</v>
      </c>
      <c r="E392" s="1095">
        <f>F392/3</f>
        <v>180000</v>
      </c>
      <c r="F392" s="1095">
        <f>G392+H392+I392+J392</f>
        <v>540000</v>
      </c>
      <c r="G392" s="1095">
        <v>135000</v>
      </c>
      <c r="H392" s="1095">
        <v>135000</v>
      </c>
      <c r="I392" s="1095">
        <v>135000</v>
      </c>
      <c r="J392" s="1096">
        <v>135000</v>
      </c>
      <c r="K392" s="1103"/>
      <c r="L392" s="1098">
        <v>98</v>
      </c>
      <c r="M392" s="1098"/>
      <c r="N392" s="1098">
        <v>2</v>
      </c>
      <c r="O392" s="1098">
        <v>8</v>
      </c>
      <c r="P392" s="1098">
        <v>5</v>
      </c>
      <c r="Q392" s="1108">
        <v>3</v>
      </c>
    </row>
    <row r="393" spans="1:17" ht="28.2" thickBot="1" x14ac:dyDescent="0.35">
      <c r="A393" s="1100"/>
      <c r="B393" s="1101"/>
      <c r="C393" s="1093" t="s">
        <v>417</v>
      </c>
      <c r="D393" s="1094">
        <v>4</v>
      </c>
      <c r="E393" s="1095">
        <v>75000</v>
      </c>
      <c r="F393" s="1095">
        <v>300000</v>
      </c>
      <c r="G393" s="1095">
        <v>300000</v>
      </c>
      <c r="H393" s="1102" t="s">
        <v>414</v>
      </c>
      <c r="I393" s="1102" t="s">
        <v>414</v>
      </c>
      <c r="J393" s="1102" t="s">
        <v>414</v>
      </c>
      <c r="K393" s="1109"/>
      <c r="L393" s="1098">
        <v>98</v>
      </c>
      <c r="M393" s="1098"/>
      <c r="N393" s="1098">
        <v>3</v>
      </c>
      <c r="O393" s="1098">
        <v>9</v>
      </c>
      <c r="P393" s="1098">
        <v>2</v>
      </c>
      <c r="Q393" s="1108"/>
    </row>
    <row r="394" spans="1:17" ht="16.2" thickBot="1" x14ac:dyDescent="0.35">
      <c r="A394" s="1110" t="s">
        <v>136</v>
      </c>
      <c r="B394" s="1111" t="s">
        <v>137</v>
      </c>
      <c r="C394" s="1111" t="s">
        <v>138</v>
      </c>
      <c r="D394" s="1111" t="s">
        <v>139</v>
      </c>
      <c r="E394" s="1111" t="s">
        <v>140</v>
      </c>
      <c r="F394" s="1112" t="s">
        <v>141</v>
      </c>
      <c r="G394" s="1113" t="s">
        <v>142</v>
      </c>
      <c r="H394" s="1114"/>
      <c r="I394" s="1114"/>
      <c r="J394" s="1115"/>
      <c r="K394" s="1116" t="s">
        <v>23</v>
      </c>
      <c r="L394" s="1117"/>
      <c r="M394" s="1118" t="s">
        <v>24</v>
      </c>
      <c r="N394" s="1119"/>
      <c r="O394" s="1119"/>
      <c r="P394" s="1119"/>
      <c r="Q394" s="1120"/>
    </row>
    <row r="395" spans="1:17" ht="15.6" x14ac:dyDescent="0.3">
      <c r="A395" s="1121"/>
      <c r="B395" s="1122"/>
      <c r="C395" s="1122"/>
      <c r="D395" s="1122"/>
      <c r="E395" s="1122"/>
      <c r="F395" s="1123"/>
      <c r="G395" s="1124" t="s">
        <v>25</v>
      </c>
      <c r="H395" s="1125" t="s">
        <v>26</v>
      </c>
      <c r="I395" s="1125" t="s">
        <v>156</v>
      </c>
      <c r="J395" s="1126" t="s">
        <v>28</v>
      </c>
      <c r="K395" s="1127"/>
      <c r="L395" s="1128"/>
      <c r="M395" s="1118"/>
      <c r="N395" s="1119"/>
      <c r="O395" s="1119"/>
      <c r="P395" s="1119"/>
      <c r="Q395" s="1120"/>
    </row>
    <row r="396" spans="1:17" ht="140.4" x14ac:dyDescent="0.3">
      <c r="A396" s="1068" t="s">
        <v>418</v>
      </c>
      <c r="B396" s="84" t="s">
        <v>419</v>
      </c>
      <c r="C396" s="278" t="s">
        <v>420</v>
      </c>
      <c r="D396" s="278" t="s">
        <v>421</v>
      </c>
      <c r="E396" s="1070">
        <v>12</v>
      </c>
      <c r="F396" s="295">
        <v>36</v>
      </c>
      <c r="G396" s="295"/>
      <c r="H396" s="295"/>
      <c r="I396" s="295"/>
      <c r="J396" s="295"/>
      <c r="K396" s="1129"/>
      <c r="L396" s="1129"/>
      <c r="M396" s="1130"/>
      <c r="N396" s="1130"/>
      <c r="O396" s="1130"/>
      <c r="P396" s="1130"/>
      <c r="Q396" s="1131"/>
    </row>
    <row r="397" spans="1:17" ht="18.600000000000001" thickBot="1" x14ac:dyDescent="0.4">
      <c r="A397" s="1076" t="s">
        <v>148</v>
      </c>
      <c r="B397" s="1077"/>
      <c r="C397" s="1077"/>
      <c r="D397" s="1077"/>
      <c r="E397" s="1077"/>
      <c r="F397" s="1077"/>
      <c r="G397" s="1077"/>
      <c r="H397" s="1077"/>
      <c r="I397" s="1077"/>
      <c r="J397" s="1077"/>
      <c r="K397" s="1077"/>
      <c r="L397" s="1077"/>
      <c r="M397" s="30"/>
      <c r="N397" s="30"/>
      <c r="O397" s="30"/>
      <c r="P397" s="30"/>
      <c r="Q397" s="1078"/>
    </row>
    <row r="398" spans="1:17" ht="16.2" thickBot="1" x14ac:dyDescent="0.35">
      <c r="A398" s="1050" t="s">
        <v>149</v>
      </c>
      <c r="B398" s="1079" t="s">
        <v>150</v>
      </c>
      <c r="C398" s="1054" t="s">
        <v>36</v>
      </c>
      <c r="D398" s="1055"/>
      <c r="E398" s="1055"/>
      <c r="F398" s="1056"/>
      <c r="G398" s="1054" t="s">
        <v>281</v>
      </c>
      <c r="H398" s="1080"/>
      <c r="I398" s="1080"/>
      <c r="J398" s="1081"/>
      <c r="K398" s="1082" t="s">
        <v>152</v>
      </c>
      <c r="L398" s="1083" t="s">
        <v>153</v>
      </c>
      <c r="M398" s="1084"/>
      <c r="N398" s="1084"/>
      <c r="O398" s="1084"/>
      <c r="P398" s="1085"/>
      <c r="Q398" s="1086"/>
    </row>
    <row r="399" spans="1:17" ht="25.2" x14ac:dyDescent="0.3">
      <c r="A399" s="1059"/>
      <c r="B399" s="1060"/>
      <c r="C399" s="1087" t="s">
        <v>282</v>
      </c>
      <c r="D399" s="1064" t="s">
        <v>41</v>
      </c>
      <c r="E399" s="1064" t="s">
        <v>155</v>
      </c>
      <c r="F399" s="1064" t="s">
        <v>43</v>
      </c>
      <c r="G399" s="1064" t="s">
        <v>25</v>
      </c>
      <c r="H399" s="1064" t="s">
        <v>26</v>
      </c>
      <c r="I399" s="1064" t="s">
        <v>156</v>
      </c>
      <c r="J399" s="1065" t="s">
        <v>28</v>
      </c>
      <c r="K399" s="1088"/>
      <c r="L399" s="1089" t="s">
        <v>44</v>
      </c>
      <c r="M399" s="1089" t="s">
        <v>45</v>
      </c>
      <c r="N399" s="1089" t="s">
        <v>46</v>
      </c>
      <c r="O399" s="1089" t="s">
        <v>47</v>
      </c>
      <c r="P399" s="1089" t="s">
        <v>48</v>
      </c>
      <c r="Q399" s="1090" t="s">
        <v>49</v>
      </c>
    </row>
    <row r="400" spans="1:17" ht="78" x14ac:dyDescent="0.3">
      <c r="A400" s="1132" t="s">
        <v>422</v>
      </c>
      <c r="B400" s="1133">
        <f>F400+F401</f>
        <v>18000</v>
      </c>
      <c r="C400" s="1134"/>
      <c r="D400" s="1135">
        <v>12</v>
      </c>
      <c r="E400" s="1135">
        <v>500</v>
      </c>
      <c r="F400" s="1136">
        <f>E400*D400</f>
        <v>6000</v>
      </c>
      <c r="G400" s="1135">
        <v>3</v>
      </c>
      <c r="H400" s="1135">
        <v>3</v>
      </c>
      <c r="I400" s="1135">
        <v>3</v>
      </c>
      <c r="J400" s="1137">
        <v>3</v>
      </c>
      <c r="K400" s="1138"/>
      <c r="L400" s="1139"/>
      <c r="M400" s="1139"/>
      <c r="N400" s="1139"/>
      <c r="O400" s="1139"/>
      <c r="P400" s="1139"/>
      <c r="Q400" s="1140"/>
    </row>
    <row r="401" spans="1:17" ht="125.4" thickBot="1" x14ac:dyDescent="0.35">
      <c r="A401" s="1141" t="s">
        <v>423</v>
      </c>
      <c r="B401" s="1142"/>
      <c r="C401" s="1143"/>
      <c r="D401" s="1144">
        <v>24</v>
      </c>
      <c r="E401" s="362">
        <v>500</v>
      </c>
      <c r="F401" s="362">
        <f>E401*D401</f>
        <v>12000</v>
      </c>
      <c r="G401" s="362">
        <v>8</v>
      </c>
      <c r="H401" s="362">
        <v>8</v>
      </c>
      <c r="I401" s="362">
        <v>8</v>
      </c>
      <c r="J401" s="362">
        <v>8</v>
      </c>
      <c r="K401" s="1145"/>
      <c r="L401" s="369"/>
      <c r="M401" s="369"/>
      <c r="N401" s="369"/>
      <c r="O401" s="369"/>
      <c r="P401" s="369"/>
      <c r="Q401" s="1146"/>
    </row>
    <row r="402" spans="1:17" ht="16.2" thickBot="1" x14ac:dyDescent="0.35">
      <c r="A402" s="1147" t="s">
        <v>136</v>
      </c>
      <c r="B402" s="1148" t="s">
        <v>137</v>
      </c>
      <c r="C402" s="1148" t="s">
        <v>138</v>
      </c>
      <c r="D402" s="1148" t="s">
        <v>139</v>
      </c>
      <c r="E402" s="1148" t="s">
        <v>140</v>
      </c>
      <c r="F402" s="1149" t="s">
        <v>141</v>
      </c>
      <c r="G402" s="1113" t="s">
        <v>142</v>
      </c>
      <c r="H402" s="1114"/>
      <c r="I402" s="1114"/>
      <c r="J402" s="1115"/>
      <c r="K402" s="1116" t="s">
        <v>23</v>
      </c>
      <c r="L402" s="1117"/>
      <c r="M402" s="1118" t="s">
        <v>24</v>
      </c>
      <c r="N402" s="1119"/>
      <c r="O402" s="1119"/>
      <c r="P402" s="1119"/>
      <c r="Q402" s="1120"/>
    </row>
    <row r="403" spans="1:17" ht="15.6" x14ac:dyDescent="0.3">
      <c r="A403" s="1150"/>
      <c r="B403" s="1151"/>
      <c r="C403" s="1151"/>
      <c r="D403" s="1151"/>
      <c r="E403" s="1151"/>
      <c r="F403" s="1152"/>
      <c r="G403" s="1124" t="s">
        <v>25</v>
      </c>
      <c r="H403" s="1125" t="s">
        <v>26</v>
      </c>
      <c r="I403" s="1125" t="s">
        <v>156</v>
      </c>
      <c r="J403" s="1126" t="s">
        <v>28</v>
      </c>
      <c r="K403" s="1127"/>
      <c r="L403" s="1128"/>
      <c r="M403" s="1118"/>
      <c r="N403" s="1119"/>
      <c r="O403" s="1119"/>
      <c r="P403" s="1119"/>
      <c r="Q403" s="1120"/>
    </row>
    <row r="404" spans="1:17" ht="129.6" x14ac:dyDescent="0.35">
      <c r="A404" s="1153" t="s">
        <v>424</v>
      </c>
      <c r="B404" s="1154" t="s">
        <v>425</v>
      </c>
      <c r="C404" s="1155"/>
      <c r="D404" s="1156"/>
      <c r="E404" s="1157"/>
      <c r="F404" s="1157"/>
      <c r="G404" s="1157"/>
      <c r="H404" s="1157"/>
      <c r="I404" s="1157"/>
      <c r="J404" s="1157"/>
      <c r="K404" s="1158"/>
      <c r="L404" s="1159"/>
      <c r="M404" s="1159"/>
      <c r="N404" s="1160"/>
      <c r="O404" s="1160"/>
      <c r="P404" s="1160"/>
      <c r="Q404" s="1161"/>
    </row>
    <row r="405" spans="1:17" ht="18.600000000000001" thickBot="1" x14ac:dyDescent="0.4">
      <c r="A405" s="1076" t="s">
        <v>148</v>
      </c>
      <c r="B405" s="1077"/>
      <c r="C405" s="1077"/>
      <c r="D405" s="1077"/>
      <c r="E405" s="1077"/>
      <c r="F405" s="1077"/>
      <c r="G405" s="1077"/>
      <c r="H405" s="1077"/>
      <c r="I405" s="1077"/>
      <c r="J405" s="1077"/>
      <c r="K405" s="1077"/>
      <c r="L405" s="1077"/>
      <c r="M405" s="30"/>
      <c r="N405" s="30"/>
      <c r="O405" s="30"/>
      <c r="P405" s="30"/>
      <c r="Q405" s="1078"/>
    </row>
    <row r="406" spans="1:17" ht="16.2" thickBot="1" x14ac:dyDescent="0.35">
      <c r="A406" s="1162" t="s">
        <v>149</v>
      </c>
      <c r="B406" s="1163" t="s">
        <v>150</v>
      </c>
      <c r="C406" s="1164" t="s">
        <v>36</v>
      </c>
      <c r="D406" s="1165"/>
      <c r="E406" s="1165"/>
      <c r="F406" s="1166"/>
      <c r="G406" s="1164" t="s">
        <v>281</v>
      </c>
      <c r="H406" s="1167"/>
      <c r="I406" s="1167"/>
      <c r="J406" s="1168"/>
      <c r="K406" s="1169" t="s">
        <v>152</v>
      </c>
      <c r="L406" s="1170" t="s">
        <v>153</v>
      </c>
      <c r="M406" s="1170"/>
      <c r="N406" s="1170"/>
      <c r="O406" s="1170"/>
      <c r="P406" s="1171"/>
      <c r="Q406" s="1172"/>
    </row>
    <row r="407" spans="1:17" ht="62.4" x14ac:dyDescent="0.3">
      <c r="A407" s="1173"/>
      <c r="B407" s="1174"/>
      <c r="C407" s="1175" t="s">
        <v>282</v>
      </c>
      <c r="D407" s="1135" t="s">
        <v>41</v>
      </c>
      <c r="E407" s="1135" t="s">
        <v>155</v>
      </c>
      <c r="F407" s="1135" t="s">
        <v>43</v>
      </c>
      <c r="G407" s="1135" t="s">
        <v>25</v>
      </c>
      <c r="H407" s="1135" t="s">
        <v>26</v>
      </c>
      <c r="I407" s="1135" t="s">
        <v>156</v>
      </c>
      <c r="J407" s="1137" t="s">
        <v>28</v>
      </c>
      <c r="K407" s="1176"/>
      <c r="L407" s="1139" t="s">
        <v>44</v>
      </c>
      <c r="M407" s="1139" t="s">
        <v>45</v>
      </c>
      <c r="N407" s="1139" t="s">
        <v>46</v>
      </c>
      <c r="O407" s="1139" t="s">
        <v>47</v>
      </c>
      <c r="P407" s="1139" t="s">
        <v>48</v>
      </c>
      <c r="Q407" s="1140" t="s">
        <v>49</v>
      </c>
    </row>
    <row r="408" spans="1:17" ht="18" x14ac:dyDescent="0.3">
      <c r="A408" s="1177" t="s">
        <v>426</v>
      </c>
      <c r="B408" s="1178"/>
      <c r="C408" s="1179"/>
      <c r="D408" s="1180">
        <v>25</v>
      </c>
      <c r="E408" s="1181">
        <v>95000</v>
      </c>
      <c r="F408" s="1181">
        <v>11400000</v>
      </c>
      <c r="G408" s="1181"/>
      <c r="H408" s="1181"/>
      <c r="I408" s="1181"/>
      <c r="J408" s="1181"/>
      <c r="K408" s="1182"/>
      <c r="L408" s="1180"/>
      <c r="M408" s="1180"/>
      <c r="N408" s="278"/>
      <c r="O408" s="278"/>
      <c r="P408" s="278"/>
      <c r="Q408" s="1183"/>
    </row>
    <row r="409" spans="1:17" ht="62.4" x14ac:dyDescent="0.3">
      <c r="A409" s="1184" t="s">
        <v>427</v>
      </c>
      <c r="B409" s="1185"/>
      <c r="C409" s="1179"/>
      <c r="D409" s="1186"/>
      <c r="E409" s="1187"/>
      <c r="F409" s="1187"/>
      <c r="G409" s="1187"/>
      <c r="H409" s="1187"/>
      <c r="I409" s="1187"/>
      <c r="J409" s="1187"/>
      <c r="K409" s="1182"/>
      <c r="L409" s="1180"/>
      <c r="M409" s="1180"/>
      <c r="N409" s="278"/>
      <c r="O409" s="278"/>
      <c r="P409" s="278"/>
      <c r="Q409" s="1104"/>
    </row>
    <row r="410" spans="1:17" ht="18.600000000000001" thickBot="1" x14ac:dyDescent="0.4">
      <c r="A410" s="1188" t="s">
        <v>135</v>
      </c>
      <c r="B410" s="1189"/>
      <c r="C410" s="1189"/>
      <c r="D410" s="1189"/>
      <c r="E410" s="1189"/>
      <c r="F410" s="1189"/>
      <c r="G410" s="1189"/>
      <c r="H410" s="1189"/>
      <c r="I410" s="1189"/>
      <c r="J410" s="1189"/>
      <c r="K410" s="1189"/>
      <c r="L410" s="30"/>
      <c r="M410" s="30"/>
      <c r="N410" s="30"/>
      <c r="O410" s="30"/>
      <c r="P410" s="30"/>
      <c r="Q410" s="1078"/>
    </row>
    <row r="411" spans="1:17" ht="16.2" thickBot="1" x14ac:dyDescent="0.35">
      <c r="A411" s="1110" t="s">
        <v>136</v>
      </c>
      <c r="B411" s="1111" t="s">
        <v>137</v>
      </c>
      <c r="C411" s="1111" t="s">
        <v>138</v>
      </c>
      <c r="D411" s="1111" t="s">
        <v>139</v>
      </c>
      <c r="E411" s="1111" t="s">
        <v>140</v>
      </c>
      <c r="F411" s="1112" t="s">
        <v>141</v>
      </c>
      <c r="G411" s="1113" t="s">
        <v>142</v>
      </c>
      <c r="H411" s="1114"/>
      <c r="I411" s="1114"/>
      <c r="J411" s="1114"/>
      <c r="K411" s="1190" t="s">
        <v>23</v>
      </c>
      <c r="L411" s="1191"/>
      <c r="M411" s="1192" t="s">
        <v>24</v>
      </c>
      <c r="N411" s="1192"/>
      <c r="O411" s="1192"/>
      <c r="P411" s="1192"/>
      <c r="Q411" s="1193"/>
    </row>
    <row r="412" spans="1:17" ht="15.6" x14ac:dyDescent="0.3">
      <c r="A412" s="1121"/>
      <c r="B412" s="1122"/>
      <c r="C412" s="1122"/>
      <c r="D412" s="1122"/>
      <c r="E412" s="1122"/>
      <c r="F412" s="1123"/>
      <c r="G412" s="1124" t="s">
        <v>25</v>
      </c>
      <c r="H412" s="1125" t="s">
        <v>26</v>
      </c>
      <c r="I412" s="1125" t="s">
        <v>156</v>
      </c>
      <c r="J412" s="1126" t="s">
        <v>28</v>
      </c>
      <c r="K412" s="1125"/>
      <c r="L412" s="1126"/>
      <c r="M412" s="1194"/>
      <c r="N412" s="1194"/>
      <c r="O412" s="1194"/>
      <c r="P412" s="1194"/>
      <c r="Q412" s="1195"/>
    </row>
    <row r="413" spans="1:17" ht="62.4" x14ac:dyDescent="0.3">
      <c r="A413" s="83" t="s">
        <v>428</v>
      </c>
      <c r="B413" s="1196" t="s">
        <v>429</v>
      </c>
      <c r="C413" s="1197" t="s">
        <v>430</v>
      </c>
      <c r="D413" s="571" t="s">
        <v>431</v>
      </c>
      <c r="E413" s="369">
        <v>3</v>
      </c>
      <c r="F413" s="86">
        <v>5</v>
      </c>
      <c r="G413" s="86"/>
      <c r="H413" s="86"/>
      <c r="I413" s="86"/>
      <c r="J413" s="86" t="s">
        <v>432</v>
      </c>
      <c r="K413" s="1198"/>
      <c r="L413" s="1199"/>
      <c r="M413" s="1199"/>
      <c r="N413" s="1199"/>
      <c r="O413" s="1199"/>
      <c r="P413" s="1199"/>
      <c r="Q413" s="1200"/>
    </row>
    <row r="414" spans="1:17" ht="18.600000000000001" thickBot="1" x14ac:dyDescent="0.4">
      <c r="A414" s="1188" t="s">
        <v>148</v>
      </c>
      <c r="B414" s="1189"/>
      <c r="C414" s="1189"/>
      <c r="D414" s="1189"/>
      <c r="E414" s="1189"/>
      <c r="F414" s="1189"/>
      <c r="G414" s="1189"/>
      <c r="H414" s="1189"/>
      <c r="I414" s="1189"/>
      <c r="J414" s="1189"/>
      <c r="K414" s="1201"/>
      <c r="L414" s="1202" t="s">
        <v>153</v>
      </c>
      <c r="M414" s="1203"/>
      <c r="N414" s="1203"/>
      <c r="O414" s="1203"/>
      <c r="P414" s="1204"/>
      <c r="Q414" s="1205"/>
    </row>
    <row r="415" spans="1:17" ht="63" thickBot="1" x14ac:dyDescent="0.35">
      <c r="A415" s="1110" t="s">
        <v>149</v>
      </c>
      <c r="B415" s="1206" t="s">
        <v>150</v>
      </c>
      <c r="C415" s="1113" t="s">
        <v>36</v>
      </c>
      <c r="D415" s="1207"/>
      <c r="E415" s="1207"/>
      <c r="F415" s="1208"/>
      <c r="G415" s="1113" t="s">
        <v>281</v>
      </c>
      <c r="H415" s="1207"/>
      <c r="I415" s="1207"/>
      <c r="J415" s="1208"/>
      <c r="K415" s="1209" t="s">
        <v>152</v>
      </c>
      <c r="L415" s="1126" t="s">
        <v>44</v>
      </c>
      <c r="M415" s="572" t="s">
        <v>45</v>
      </c>
      <c r="N415" s="572" t="s">
        <v>46</v>
      </c>
      <c r="O415" s="572" t="s">
        <v>47</v>
      </c>
      <c r="P415" s="572" t="s">
        <v>48</v>
      </c>
      <c r="Q415" s="1090" t="s">
        <v>49</v>
      </c>
    </row>
    <row r="416" spans="1:17" ht="31.2" x14ac:dyDescent="0.3">
      <c r="A416" s="1121"/>
      <c r="B416" s="1122"/>
      <c r="C416" s="1124" t="s">
        <v>282</v>
      </c>
      <c r="D416" s="1125" t="s">
        <v>41</v>
      </c>
      <c r="E416" s="1125" t="s">
        <v>155</v>
      </c>
      <c r="F416" s="1125" t="s">
        <v>43</v>
      </c>
      <c r="G416" s="1125" t="s">
        <v>25</v>
      </c>
      <c r="H416" s="1125" t="s">
        <v>26</v>
      </c>
      <c r="I416" s="1125" t="s">
        <v>156</v>
      </c>
      <c r="J416" s="1126" t="s">
        <v>28</v>
      </c>
      <c r="K416" s="1210"/>
      <c r="L416" s="1126"/>
      <c r="M416" s="572"/>
      <c r="N416" s="572"/>
      <c r="O416" s="572"/>
      <c r="P416" s="572"/>
      <c r="Q416" s="1090"/>
    </row>
    <row r="417" spans="1:17" ht="15.6" x14ac:dyDescent="0.3">
      <c r="A417" s="1211" t="s">
        <v>433</v>
      </c>
      <c r="B417" s="1212">
        <f>F417+F418+F419+F420+F421</f>
        <v>46345000</v>
      </c>
      <c r="C417" s="1213" t="s">
        <v>434</v>
      </c>
      <c r="D417" s="1214">
        <v>1</v>
      </c>
      <c r="E417" s="1215">
        <v>30000000</v>
      </c>
      <c r="F417" s="1215">
        <f t="shared" ref="F417:F426" si="27">+E417*D417</f>
        <v>30000000</v>
      </c>
      <c r="G417" s="1216"/>
      <c r="H417" s="1216"/>
      <c r="I417" s="1216"/>
      <c r="J417" s="1217"/>
      <c r="K417" s="1218"/>
      <c r="L417" s="1217">
        <v>98</v>
      </c>
      <c r="M417" s="1219">
        <v>1</v>
      </c>
      <c r="N417" s="1219">
        <v>6</v>
      </c>
      <c r="O417" s="1219">
        <v>9</v>
      </c>
      <c r="P417" s="1219">
        <v>2</v>
      </c>
      <c r="Q417" s="1220"/>
    </row>
    <row r="418" spans="1:17" ht="15.6" x14ac:dyDescent="0.3">
      <c r="A418" s="1221"/>
      <c r="B418" s="872"/>
      <c r="C418" s="369" t="s">
        <v>435</v>
      </c>
      <c r="D418" s="1222">
        <v>1</v>
      </c>
      <c r="E418" s="1215">
        <v>7000000</v>
      </c>
      <c r="F418" s="1215">
        <f t="shared" si="27"/>
        <v>7000000</v>
      </c>
      <c r="G418" s="1219"/>
      <c r="H418" s="1219"/>
      <c r="I418" s="1216"/>
      <c r="J418" s="1217"/>
      <c r="K418" s="1218"/>
      <c r="L418" s="1217"/>
      <c r="M418" s="1219"/>
      <c r="N418" s="1219"/>
      <c r="O418" s="1219"/>
      <c r="P418" s="1219"/>
      <c r="Q418" s="1220"/>
    </row>
    <row r="419" spans="1:17" ht="15.6" x14ac:dyDescent="0.3">
      <c r="A419" s="1221"/>
      <c r="B419" s="872"/>
      <c r="C419" s="369" t="s">
        <v>436</v>
      </c>
      <c r="D419" s="1222">
        <v>1</v>
      </c>
      <c r="E419" s="1215">
        <v>1500000</v>
      </c>
      <c r="F419" s="1215">
        <f t="shared" si="27"/>
        <v>1500000</v>
      </c>
      <c r="G419" s="1219"/>
      <c r="H419" s="1219"/>
      <c r="I419" s="1216"/>
      <c r="J419" s="1217"/>
      <c r="K419" s="1218"/>
      <c r="L419" s="1217"/>
      <c r="M419" s="1219"/>
      <c r="N419" s="1219"/>
      <c r="O419" s="1219"/>
      <c r="P419" s="1219"/>
      <c r="Q419" s="1220"/>
    </row>
    <row r="420" spans="1:17" ht="15.6" x14ac:dyDescent="0.3">
      <c r="A420" s="1221"/>
      <c r="B420" s="872"/>
      <c r="C420" s="369" t="s">
        <v>437</v>
      </c>
      <c r="D420" s="1222">
        <v>1</v>
      </c>
      <c r="E420" s="1215">
        <v>7345000</v>
      </c>
      <c r="F420" s="1215">
        <f t="shared" si="27"/>
        <v>7345000</v>
      </c>
      <c r="G420" s="1219"/>
      <c r="H420" s="1219"/>
      <c r="I420" s="1216"/>
      <c r="J420" s="1217"/>
      <c r="K420" s="1218"/>
      <c r="L420" s="1217"/>
      <c r="M420" s="1219"/>
      <c r="N420" s="1219"/>
      <c r="O420" s="1219"/>
      <c r="P420" s="1219"/>
      <c r="Q420" s="1220"/>
    </row>
    <row r="421" spans="1:17" ht="15.6" x14ac:dyDescent="0.3">
      <c r="A421" s="1223"/>
      <c r="B421" s="1224"/>
      <c r="C421" s="1225" t="s">
        <v>438</v>
      </c>
      <c r="D421" s="1226">
        <v>1</v>
      </c>
      <c r="E421" s="1227">
        <v>500000</v>
      </c>
      <c r="F421" s="1227">
        <f t="shared" si="27"/>
        <v>500000</v>
      </c>
      <c r="G421" s="1225"/>
      <c r="H421" s="1225"/>
      <c r="I421" s="1225"/>
      <c r="J421" s="1225"/>
      <c r="K421" s="1225"/>
      <c r="L421" s="1225"/>
      <c r="M421" s="1225"/>
      <c r="N421" s="1225"/>
      <c r="O421" s="1225"/>
      <c r="P421" s="1225"/>
      <c r="Q421" s="1104"/>
    </row>
    <row r="422" spans="1:17" ht="15.6" x14ac:dyDescent="0.3">
      <c r="A422" s="1228" t="s">
        <v>439</v>
      </c>
      <c r="B422" s="1229">
        <f>E422+E423+E424+E425+E426</f>
        <v>50845000</v>
      </c>
      <c r="C422" s="1230" t="s">
        <v>434</v>
      </c>
      <c r="D422" s="1231">
        <v>1</v>
      </c>
      <c r="E422" s="1232">
        <v>20000000</v>
      </c>
      <c r="F422" s="1232">
        <f t="shared" si="27"/>
        <v>20000000</v>
      </c>
      <c r="G422" s="1216"/>
      <c r="H422" s="1216"/>
      <c r="I422" s="1216"/>
      <c r="J422" s="1217"/>
      <c r="K422" s="1218"/>
      <c r="L422" s="1217">
        <v>98</v>
      </c>
      <c r="M422" s="1216">
        <v>1</v>
      </c>
      <c r="N422" s="1216">
        <v>6</v>
      </c>
      <c r="O422" s="1216">
        <v>9</v>
      </c>
      <c r="P422" s="1216">
        <v>2</v>
      </c>
      <c r="Q422" s="1233"/>
    </row>
    <row r="423" spans="1:17" ht="15.6" x14ac:dyDescent="0.3">
      <c r="A423" s="1234"/>
      <c r="B423" s="1235"/>
      <c r="C423" s="278" t="s">
        <v>435</v>
      </c>
      <c r="D423" s="1222">
        <v>1</v>
      </c>
      <c r="E423" s="1215">
        <v>7000000</v>
      </c>
      <c r="F423" s="1215">
        <f t="shared" si="27"/>
        <v>7000000</v>
      </c>
      <c r="G423" s="1219"/>
      <c r="H423" s="1219"/>
      <c r="I423" s="1216"/>
      <c r="J423" s="1217"/>
      <c r="K423" s="1218"/>
      <c r="L423" s="1217"/>
      <c r="M423" s="1219"/>
      <c r="N423" s="1219"/>
      <c r="O423" s="1219"/>
      <c r="P423" s="1219"/>
      <c r="Q423" s="1220"/>
    </row>
    <row r="424" spans="1:17" ht="15.6" x14ac:dyDescent="0.3">
      <c r="A424" s="1234"/>
      <c r="B424" s="1235"/>
      <c r="C424" s="278" t="s">
        <v>436</v>
      </c>
      <c r="D424" s="1222">
        <v>1</v>
      </c>
      <c r="E424" s="1215">
        <v>1500000</v>
      </c>
      <c r="F424" s="1215">
        <f t="shared" si="27"/>
        <v>1500000</v>
      </c>
      <c r="G424" s="1219"/>
      <c r="H424" s="1219"/>
      <c r="I424" s="1216"/>
      <c r="J424" s="1217"/>
      <c r="K424" s="1218"/>
      <c r="L424" s="1217"/>
      <c r="M424" s="1219"/>
      <c r="N424" s="1219"/>
      <c r="O424" s="1219"/>
      <c r="P424" s="1219"/>
      <c r="Q424" s="1220"/>
    </row>
    <row r="425" spans="1:17" ht="15.6" x14ac:dyDescent="0.3">
      <c r="A425" s="1234"/>
      <c r="B425" s="1235"/>
      <c r="C425" s="278" t="s">
        <v>437</v>
      </c>
      <c r="D425" s="1222">
        <v>1</v>
      </c>
      <c r="E425" s="1215">
        <v>7345000</v>
      </c>
      <c r="F425" s="1215">
        <f t="shared" si="27"/>
        <v>7345000</v>
      </c>
      <c r="G425" s="1219"/>
      <c r="H425" s="1219"/>
      <c r="I425" s="1216"/>
      <c r="J425" s="1217"/>
      <c r="K425" s="1218"/>
      <c r="L425" s="1217"/>
      <c r="M425" s="1219"/>
      <c r="N425" s="1219"/>
      <c r="O425" s="1219"/>
      <c r="P425" s="1219"/>
      <c r="Q425" s="1220"/>
    </row>
    <row r="426" spans="1:17" ht="31.2" x14ac:dyDescent="0.3">
      <c r="A426" s="1236" t="s">
        <v>440</v>
      </c>
      <c r="B426" s="1235"/>
      <c r="C426" s="278" t="s">
        <v>441</v>
      </c>
      <c r="D426" s="1222">
        <v>1</v>
      </c>
      <c r="E426" s="1215">
        <v>15000000</v>
      </c>
      <c r="F426" s="1215">
        <f t="shared" si="27"/>
        <v>15000000</v>
      </c>
      <c r="G426" s="1219"/>
      <c r="H426" s="1219"/>
      <c r="I426" s="1216"/>
      <c r="J426" s="1217"/>
      <c r="K426" s="1218"/>
      <c r="L426" s="1217"/>
      <c r="M426" s="1219"/>
      <c r="N426" s="1219"/>
      <c r="O426" s="1219"/>
      <c r="P426" s="1219"/>
      <c r="Q426" s="1220"/>
    </row>
    <row r="427" spans="1:17" ht="46.8" x14ac:dyDescent="0.3">
      <c r="A427" s="1237" t="s">
        <v>442</v>
      </c>
      <c r="B427" s="1238"/>
      <c r="C427" s="278" t="s">
        <v>437</v>
      </c>
      <c r="D427" s="1222">
        <v>1</v>
      </c>
      <c r="E427" s="362">
        <v>5400000</v>
      </c>
      <c r="F427" s="362">
        <v>450000</v>
      </c>
      <c r="G427" s="1181"/>
      <c r="H427" s="1181"/>
      <c r="I427" s="1181"/>
      <c r="J427" s="1180"/>
      <c r="K427" s="1180"/>
      <c r="L427" s="1180"/>
      <c r="M427" s="278"/>
      <c r="N427" s="278"/>
      <c r="O427" s="278"/>
      <c r="P427" s="278"/>
      <c r="Q427" s="1183"/>
    </row>
    <row r="428" spans="1:17" ht="18.600000000000001" thickBot="1" x14ac:dyDescent="0.35">
      <c r="A428" s="1239" t="s">
        <v>135</v>
      </c>
      <c r="B428" s="1240"/>
      <c r="C428" s="1240"/>
      <c r="D428" s="1240"/>
      <c r="E428" s="1240"/>
      <c r="F428" s="1240"/>
      <c r="G428" s="1240"/>
      <c r="H428" s="1240"/>
      <c r="I428" s="1240"/>
      <c r="J428" s="1240"/>
      <c r="K428" s="1240"/>
      <c r="L428" s="1240"/>
      <c r="M428" s="1241"/>
      <c r="N428" s="1241"/>
      <c r="O428" s="1241"/>
      <c r="P428" s="1241"/>
      <c r="Q428" s="1242"/>
    </row>
    <row r="429" spans="1:17" ht="16.2" thickBot="1" x14ac:dyDescent="0.35">
      <c r="A429" s="1147" t="s">
        <v>136</v>
      </c>
      <c r="B429" s="1243" t="s">
        <v>137</v>
      </c>
      <c r="C429" s="1243" t="s">
        <v>138</v>
      </c>
      <c r="D429" s="1243" t="s">
        <v>139</v>
      </c>
      <c r="E429" s="1243" t="s">
        <v>140</v>
      </c>
      <c r="F429" s="1244" t="s">
        <v>141</v>
      </c>
      <c r="G429" s="1113" t="s">
        <v>142</v>
      </c>
      <c r="H429" s="1114"/>
      <c r="I429" s="1114"/>
      <c r="J429" s="1115"/>
      <c r="K429" s="1116" t="s">
        <v>23</v>
      </c>
      <c r="L429" s="1117"/>
      <c r="M429" s="1245" t="s">
        <v>24</v>
      </c>
      <c r="N429" s="1245"/>
      <c r="O429" s="1245"/>
      <c r="P429" s="1246"/>
      <c r="Q429" s="1247"/>
    </row>
    <row r="430" spans="1:17" ht="15.6" x14ac:dyDescent="0.3">
      <c r="A430" s="1248"/>
      <c r="B430" s="1249"/>
      <c r="C430" s="1249"/>
      <c r="D430" s="1249"/>
      <c r="E430" s="1249"/>
      <c r="F430" s="1250"/>
      <c r="G430" s="1124" t="s">
        <v>25</v>
      </c>
      <c r="H430" s="1125" t="s">
        <v>26</v>
      </c>
      <c r="I430" s="1125" t="s">
        <v>156</v>
      </c>
      <c r="J430" s="1126" t="s">
        <v>28</v>
      </c>
      <c r="K430" s="1127"/>
      <c r="L430" s="1128"/>
      <c r="M430" s="1246"/>
      <c r="N430" s="1246"/>
      <c r="O430" s="1246"/>
      <c r="P430" s="1246"/>
      <c r="Q430" s="1247"/>
    </row>
    <row r="431" spans="1:17" ht="78.599999999999994" thickBot="1" x14ac:dyDescent="0.4">
      <c r="A431" s="1068" t="s">
        <v>443</v>
      </c>
      <c r="B431" s="1196" t="s">
        <v>444</v>
      </c>
      <c r="C431" s="1251"/>
      <c r="D431" s="1251"/>
      <c r="E431" s="1251"/>
      <c r="F431" s="1251"/>
      <c r="G431" s="1251"/>
      <c r="H431" s="1251"/>
      <c r="I431" s="1251"/>
      <c r="J431" s="1251"/>
      <c r="K431" s="1251"/>
      <c r="L431" s="1252"/>
      <c r="M431" s="1253"/>
      <c r="N431" s="1253"/>
      <c r="O431" s="1253"/>
      <c r="P431" s="1253"/>
      <c r="Q431" s="1254"/>
    </row>
    <row r="432" spans="1:17" ht="15" thickBot="1" x14ac:dyDescent="0.35">
      <c r="A432" s="1255"/>
      <c r="B432" s="1256"/>
      <c r="C432" s="1257" t="s">
        <v>36</v>
      </c>
      <c r="D432" s="1258"/>
      <c r="E432" s="1258"/>
      <c r="F432" s="1259"/>
      <c r="G432" s="1257" t="s">
        <v>281</v>
      </c>
      <c r="H432" s="1258"/>
      <c r="I432" s="1258"/>
      <c r="J432" s="1259"/>
      <c r="K432" s="1260" t="s">
        <v>152</v>
      </c>
      <c r="L432" s="1261" t="s">
        <v>445</v>
      </c>
      <c r="M432" s="1262"/>
      <c r="N432" s="1262"/>
      <c r="O432" s="1262"/>
      <c r="P432" s="1262"/>
      <c r="Q432" s="1263"/>
    </row>
    <row r="433" spans="1:17" ht="55.2" x14ac:dyDescent="0.3">
      <c r="A433" s="1264" t="s">
        <v>149</v>
      </c>
      <c r="B433" s="1265" t="s">
        <v>150</v>
      </c>
      <c r="C433" s="1266" t="s">
        <v>282</v>
      </c>
      <c r="D433" s="1267" t="s">
        <v>41</v>
      </c>
      <c r="E433" s="1267" t="s">
        <v>155</v>
      </c>
      <c r="F433" s="1267" t="s">
        <v>43</v>
      </c>
      <c r="G433" s="1267" t="s">
        <v>25</v>
      </c>
      <c r="H433" s="1267" t="s">
        <v>26</v>
      </c>
      <c r="I433" s="1267" t="s">
        <v>156</v>
      </c>
      <c r="J433" s="1268" t="s">
        <v>28</v>
      </c>
      <c r="K433" s="1269"/>
      <c r="L433" s="1268" t="s">
        <v>44</v>
      </c>
      <c r="M433" s="1270" t="s">
        <v>45</v>
      </c>
      <c r="N433" s="1270" t="s">
        <v>46</v>
      </c>
      <c r="O433" s="1270" t="s">
        <v>47</v>
      </c>
      <c r="P433" s="1271" t="s">
        <v>48</v>
      </c>
      <c r="Q433" s="1272" t="s">
        <v>446</v>
      </c>
    </row>
    <row r="434" spans="1:17" ht="28.2" x14ac:dyDescent="0.3">
      <c r="A434" s="1132" t="s">
        <v>447</v>
      </c>
      <c r="B434" s="1273"/>
      <c r="C434" s="1274" t="s">
        <v>448</v>
      </c>
      <c r="D434" s="1069"/>
      <c r="E434" s="278"/>
      <c r="F434" s="295"/>
      <c r="G434" s="295"/>
      <c r="H434" s="295"/>
      <c r="I434" s="295"/>
      <c r="J434" s="295"/>
      <c r="K434" s="1275"/>
      <c r="L434" s="1276">
        <v>98</v>
      </c>
      <c r="M434" s="1225"/>
      <c r="N434" s="1225">
        <v>2</v>
      </c>
      <c r="O434" s="1225">
        <v>8</v>
      </c>
      <c r="P434" s="1225">
        <v>7</v>
      </c>
      <c r="Q434" s="1277">
        <v>4</v>
      </c>
    </row>
    <row r="435" spans="1:17" ht="41.4" x14ac:dyDescent="0.3">
      <c r="A435" s="1132" t="s">
        <v>449</v>
      </c>
      <c r="B435" s="1273"/>
      <c r="C435" s="1278" t="s">
        <v>450</v>
      </c>
      <c r="D435" s="1279"/>
      <c r="E435" s="1225"/>
      <c r="F435" s="1225"/>
      <c r="G435" s="1225"/>
      <c r="H435" s="1225"/>
      <c r="I435" s="1225"/>
      <c r="J435" s="1225"/>
      <c r="K435" s="1225"/>
      <c r="L435" s="1276">
        <v>98</v>
      </c>
      <c r="M435" s="1225"/>
      <c r="N435" s="1225">
        <v>2</v>
      </c>
      <c r="O435" s="1225">
        <v>8</v>
      </c>
      <c r="P435" s="1225">
        <v>7</v>
      </c>
      <c r="Q435" s="1277">
        <v>4</v>
      </c>
    </row>
    <row r="436" spans="1:17" ht="124.2" x14ac:dyDescent="0.3">
      <c r="A436" s="1280" t="s">
        <v>451</v>
      </c>
      <c r="B436" s="1226"/>
      <c r="C436" s="1281" t="s">
        <v>452</v>
      </c>
      <c r="D436" s="1225"/>
      <c r="E436" s="1225"/>
      <c r="F436" s="1225"/>
      <c r="G436" s="1225"/>
      <c r="H436" s="1225"/>
      <c r="I436" s="1225"/>
      <c r="J436" s="1225"/>
      <c r="K436" s="1225"/>
      <c r="L436" s="1276">
        <v>98</v>
      </c>
      <c r="M436" s="1225"/>
      <c r="N436" s="1225">
        <v>2</v>
      </c>
      <c r="O436" s="1225">
        <v>8</v>
      </c>
      <c r="P436" s="1225">
        <v>7</v>
      </c>
      <c r="Q436" s="1277">
        <v>4</v>
      </c>
    </row>
    <row r="437" spans="1:17" ht="41.4" x14ac:dyDescent="0.3">
      <c r="A437" s="1280" t="s">
        <v>453</v>
      </c>
      <c r="B437" s="1226"/>
      <c r="C437" s="1281" t="s">
        <v>454</v>
      </c>
      <c r="D437" s="1225"/>
      <c r="E437" s="1225"/>
      <c r="F437" s="1225"/>
      <c r="G437" s="1225"/>
      <c r="H437" s="1225"/>
      <c r="I437" s="1225"/>
      <c r="J437" s="1225"/>
      <c r="K437" s="1225"/>
      <c r="L437" s="1276">
        <v>98</v>
      </c>
      <c r="M437" s="1225"/>
      <c r="N437" s="1225">
        <v>2</v>
      </c>
      <c r="O437" s="1225">
        <v>8</v>
      </c>
      <c r="P437" s="1225">
        <v>7</v>
      </c>
      <c r="Q437" s="1277">
        <v>4</v>
      </c>
    </row>
    <row r="438" spans="1:17" ht="46.8" x14ac:dyDescent="0.3">
      <c r="A438" s="1282" t="s">
        <v>455</v>
      </c>
      <c r="B438" s="1225"/>
      <c r="C438" s="278" t="s">
        <v>456</v>
      </c>
      <c r="D438" s="278"/>
      <c r="E438" s="294"/>
      <c r="F438" s="294"/>
      <c r="G438" s="294"/>
      <c r="H438" s="294"/>
      <c r="I438" s="294"/>
      <c r="J438" s="294"/>
      <c r="K438" s="278"/>
      <c r="L438" s="1276">
        <v>98</v>
      </c>
      <c r="M438" s="1225"/>
      <c r="N438" s="1225">
        <v>2</v>
      </c>
      <c r="O438" s="1225">
        <v>8</v>
      </c>
      <c r="P438" s="1225">
        <v>7</v>
      </c>
      <c r="Q438" s="1277">
        <v>4</v>
      </c>
    </row>
    <row r="439" spans="1:17" ht="62.4" x14ac:dyDescent="0.3">
      <c r="A439" s="1280" t="s">
        <v>457</v>
      </c>
      <c r="B439" s="1226"/>
      <c r="C439" s="380" t="s">
        <v>458</v>
      </c>
      <c r="D439" s="1283" t="s">
        <v>459</v>
      </c>
      <c r="E439" s="294"/>
      <c r="F439" s="294"/>
      <c r="G439" s="294"/>
      <c r="H439" s="294"/>
      <c r="I439" s="294"/>
      <c r="J439" s="294"/>
      <c r="K439" s="278"/>
      <c r="L439" s="1276">
        <v>98</v>
      </c>
      <c r="M439" s="1225"/>
      <c r="N439" s="1225">
        <v>2</v>
      </c>
      <c r="O439" s="1225">
        <v>8</v>
      </c>
      <c r="P439" s="1225">
        <v>7</v>
      </c>
      <c r="Q439" s="1277">
        <v>4</v>
      </c>
    </row>
    <row r="440" spans="1:17" ht="18.600000000000001" thickBot="1" x14ac:dyDescent="0.4">
      <c r="A440" s="1284" t="s">
        <v>135</v>
      </c>
      <c r="B440" s="1285"/>
      <c r="C440" s="1285"/>
      <c r="D440" s="1285"/>
      <c r="E440" s="1285"/>
      <c r="F440" s="1285"/>
      <c r="G440" s="1285"/>
      <c r="H440" s="1285"/>
      <c r="I440" s="1285"/>
      <c r="J440" s="1285"/>
      <c r="K440" s="1285"/>
      <c r="L440" s="1285"/>
      <c r="M440" s="30"/>
      <c r="N440" s="30"/>
      <c r="O440" s="30"/>
      <c r="P440" s="30"/>
      <c r="Q440" s="1286"/>
    </row>
    <row r="441" spans="1:17" ht="16.2" thickBot="1" x14ac:dyDescent="0.35">
      <c r="A441" s="1110" t="s">
        <v>136</v>
      </c>
      <c r="B441" s="1111" t="s">
        <v>137</v>
      </c>
      <c r="C441" s="1111" t="s">
        <v>138</v>
      </c>
      <c r="D441" s="1111" t="s">
        <v>139</v>
      </c>
      <c r="E441" s="1111" t="s">
        <v>140</v>
      </c>
      <c r="F441" s="1112" t="s">
        <v>141</v>
      </c>
      <c r="G441" s="1113" t="s">
        <v>142</v>
      </c>
      <c r="H441" s="1114"/>
      <c r="I441" s="1114"/>
      <c r="J441" s="1115"/>
      <c r="K441" s="1116" t="s">
        <v>23</v>
      </c>
      <c r="L441" s="1117"/>
      <c r="M441" s="1245" t="s">
        <v>24</v>
      </c>
      <c r="N441" s="1245"/>
      <c r="O441" s="1245"/>
      <c r="P441" s="1245"/>
      <c r="Q441" s="1287"/>
    </row>
    <row r="442" spans="1:17" ht="15.6" x14ac:dyDescent="0.3">
      <c r="A442" s="1121"/>
      <c r="B442" s="1122"/>
      <c r="C442" s="1122"/>
      <c r="D442" s="1122"/>
      <c r="E442" s="1122"/>
      <c r="F442" s="1123"/>
      <c r="G442" s="1124" t="s">
        <v>25</v>
      </c>
      <c r="H442" s="1125" t="s">
        <v>26</v>
      </c>
      <c r="I442" s="1125" t="s">
        <v>156</v>
      </c>
      <c r="J442" s="1126" t="s">
        <v>28</v>
      </c>
      <c r="K442" s="1127"/>
      <c r="L442" s="1128"/>
      <c r="M442" s="1246"/>
      <c r="N442" s="1246"/>
      <c r="O442" s="1246"/>
      <c r="P442" s="1246"/>
      <c r="Q442" s="1288"/>
    </row>
    <row r="443" spans="1:17" ht="15.6" x14ac:dyDescent="0.3">
      <c r="A443" s="1289" t="s">
        <v>460</v>
      </c>
      <c r="B443" s="1290"/>
      <c r="C443" s="1290" t="s">
        <v>461</v>
      </c>
      <c r="D443" s="1290" t="s">
        <v>421</v>
      </c>
      <c r="E443" s="1291"/>
      <c r="F443" s="1291"/>
      <c r="G443" s="1292"/>
      <c r="H443" s="1292"/>
      <c r="I443" s="1292"/>
      <c r="J443" s="1293"/>
      <c r="K443" s="1294"/>
      <c r="L443" s="1294"/>
      <c r="M443" s="1295"/>
      <c r="N443" s="1295"/>
      <c r="O443" s="1295"/>
      <c r="P443" s="1295"/>
      <c r="Q443" s="1296"/>
    </row>
    <row r="444" spans="1:17" ht="15.6" x14ac:dyDescent="0.3">
      <c r="A444" s="1297"/>
      <c r="B444" s="1298"/>
      <c r="C444" s="1298"/>
      <c r="D444" s="1298"/>
      <c r="E444" s="1299"/>
      <c r="F444" s="1299"/>
      <c r="G444" s="1300"/>
      <c r="H444" s="1300"/>
      <c r="I444" s="1300"/>
      <c r="J444" s="1301"/>
      <c r="K444" s="1302"/>
      <c r="L444" s="1302"/>
      <c r="M444" s="1303"/>
      <c r="N444" s="1303"/>
      <c r="O444" s="1303"/>
      <c r="P444" s="1303"/>
      <c r="Q444" s="1304"/>
    </row>
    <row r="445" spans="1:17" ht="31.2" x14ac:dyDescent="0.3">
      <c r="A445" s="1030" t="s">
        <v>149</v>
      </c>
      <c r="B445" s="1032" t="s">
        <v>150</v>
      </c>
      <c r="C445" s="572" t="s">
        <v>462</v>
      </c>
      <c r="D445" s="572" t="s">
        <v>41</v>
      </c>
      <c r="E445" s="572" t="s">
        <v>155</v>
      </c>
      <c r="F445" s="572" t="s">
        <v>43</v>
      </c>
      <c r="G445" s="572" t="s">
        <v>25</v>
      </c>
      <c r="H445" s="572" t="s">
        <v>26</v>
      </c>
      <c r="I445" s="572" t="s">
        <v>156</v>
      </c>
      <c r="J445" s="572" t="s">
        <v>28</v>
      </c>
      <c r="K445" s="1209" t="s">
        <v>152</v>
      </c>
      <c r="L445" s="1305" t="s">
        <v>463</v>
      </c>
      <c r="M445" s="1306"/>
      <c r="N445" s="1306"/>
      <c r="O445" s="1306"/>
      <c r="P445" s="1306"/>
      <c r="Q445" s="1307"/>
    </row>
    <row r="446" spans="1:17" ht="62.4" x14ac:dyDescent="0.3">
      <c r="A446" s="1308"/>
      <c r="B446" s="1032"/>
      <c r="C446" s="1309"/>
      <c r="D446" s="1309"/>
      <c r="E446" s="1309"/>
      <c r="F446" s="1309"/>
      <c r="G446" s="1310"/>
      <c r="H446" s="1310"/>
      <c r="I446" s="1310"/>
      <c r="J446" s="1310"/>
      <c r="K446" s="1210"/>
      <c r="L446" s="1126" t="s">
        <v>44</v>
      </c>
      <c r="M446" s="572" t="s">
        <v>45</v>
      </c>
      <c r="N446" s="572" t="s">
        <v>46</v>
      </c>
      <c r="O446" s="572" t="s">
        <v>47</v>
      </c>
      <c r="P446" s="572" t="s">
        <v>48</v>
      </c>
      <c r="Q446" s="1311" t="s">
        <v>49</v>
      </c>
    </row>
    <row r="447" spans="1:17" ht="27.6" x14ac:dyDescent="0.3">
      <c r="A447" s="1091" t="s">
        <v>464</v>
      </c>
      <c r="B447" s="1312">
        <f>F447+F448+F449+F450+F451+F452+F453</f>
        <v>112100</v>
      </c>
      <c r="C447" s="1313" t="s">
        <v>465</v>
      </c>
      <c r="D447" s="278">
        <v>18</v>
      </c>
      <c r="E447" s="294">
        <v>2400</v>
      </c>
      <c r="F447" s="294">
        <f t="shared" ref="F447:F463" si="28">E447*D447</f>
        <v>43200</v>
      </c>
      <c r="G447" s="1314"/>
      <c r="H447" s="1314"/>
      <c r="I447" s="1314"/>
      <c r="J447" s="1314"/>
      <c r="K447" s="278"/>
      <c r="L447" s="278">
        <v>98</v>
      </c>
      <c r="M447" s="278"/>
      <c r="N447" s="278">
        <v>2</v>
      </c>
      <c r="O447" s="278">
        <v>3</v>
      </c>
      <c r="P447" s="278">
        <v>1</v>
      </c>
      <c r="Q447" s="1104"/>
    </row>
    <row r="448" spans="1:17" ht="41.4" x14ac:dyDescent="0.3">
      <c r="A448" s="1315"/>
      <c r="B448" s="1316"/>
      <c r="C448" s="1317" t="s">
        <v>466</v>
      </c>
      <c r="D448" s="278">
        <v>6</v>
      </c>
      <c r="E448" s="294">
        <v>1600</v>
      </c>
      <c r="F448" s="294">
        <f t="shared" si="28"/>
        <v>9600</v>
      </c>
      <c r="G448" s="1314"/>
      <c r="H448" s="1314"/>
      <c r="I448" s="1314"/>
      <c r="J448" s="1314"/>
      <c r="K448" s="278"/>
      <c r="L448" s="278">
        <v>98</v>
      </c>
      <c r="M448" s="278"/>
      <c r="N448" s="278">
        <v>2</v>
      </c>
      <c r="O448" s="278">
        <v>3</v>
      </c>
      <c r="P448" s="278">
        <v>1</v>
      </c>
      <c r="Q448" s="1104"/>
    </row>
    <row r="449" spans="1:17" x14ac:dyDescent="0.3">
      <c r="A449" s="1315"/>
      <c r="B449" s="1316"/>
      <c r="C449" s="1318" t="s">
        <v>467</v>
      </c>
      <c r="D449" s="278">
        <v>9</v>
      </c>
      <c r="E449" s="294">
        <v>1800</v>
      </c>
      <c r="F449" s="294">
        <f t="shared" si="28"/>
        <v>16200</v>
      </c>
      <c r="G449" s="1314"/>
      <c r="H449" s="1314"/>
      <c r="I449" s="1314"/>
      <c r="J449" s="1314"/>
      <c r="K449" s="278"/>
      <c r="L449" s="278">
        <v>98</v>
      </c>
      <c r="M449" s="278"/>
      <c r="N449" s="278">
        <v>2</v>
      </c>
      <c r="O449" s="278">
        <v>3</v>
      </c>
      <c r="P449" s="278">
        <v>1</v>
      </c>
      <c r="Q449" s="1104"/>
    </row>
    <row r="450" spans="1:17" x14ac:dyDescent="0.3">
      <c r="A450" s="1315"/>
      <c r="B450" s="1316"/>
      <c r="C450" s="278" t="s">
        <v>468</v>
      </c>
      <c r="D450" s="278">
        <v>3</v>
      </c>
      <c r="E450" s="294">
        <v>1200</v>
      </c>
      <c r="F450" s="294">
        <f t="shared" si="28"/>
        <v>3600</v>
      </c>
      <c r="G450" s="1314"/>
      <c r="H450" s="1314"/>
      <c r="I450" s="1314"/>
      <c r="J450" s="1314"/>
      <c r="K450" s="278"/>
      <c r="L450" s="278">
        <v>98</v>
      </c>
      <c r="M450" s="278"/>
      <c r="N450" s="278">
        <v>2</v>
      </c>
      <c r="O450" s="278">
        <v>3</v>
      </c>
      <c r="P450" s="278">
        <v>1</v>
      </c>
      <c r="Q450" s="1104"/>
    </row>
    <row r="451" spans="1:17" x14ac:dyDescent="0.3">
      <c r="A451" s="1315"/>
      <c r="B451" s="1316"/>
      <c r="C451" s="278" t="s">
        <v>469</v>
      </c>
      <c r="D451" s="278">
        <v>9</v>
      </c>
      <c r="E451" s="294">
        <v>1500</v>
      </c>
      <c r="F451" s="294">
        <f t="shared" si="28"/>
        <v>13500</v>
      </c>
      <c r="G451" s="1314"/>
      <c r="H451" s="1314"/>
      <c r="I451" s="1314"/>
      <c r="J451" s="1314"/>
      <c r="K451" s="278"/>
      <c r="L451" s="278">
        <v>98</v>
      </c>
      <c r="M451" s="278"/>
      <c r="N451" s="278">
        <v>2</v>
      </c>
      <c r="O451" s="278">
        <v>3</v>
      </c>
      <c r="P451" s="278">
        <v>1</v>
      </c>
      <c r="Q451" s="1104"/>
    </row>
    <row r="452" spans="1:17" x14ac:dyDescent="0.3">
      <c r="A452" s="1315"/>
      <c r="B452" s="1316"/>
      <c r="C452" s="397" t="s">
        <v>470</v>
      </c>
      <c r="D452" s="278">
        <v>3</v>
      </c>
      <c r="E452" s="294">
        <v>1000</v>
      </c>
      <c r="F452" s="294">
        <f t="shared" si="28"/>
        <v>3000</v>
      </c>
      <c r="G452" s="1225"/>
      <c r="H452" s="1225"/>
      <c r="I452" s="1225"/>
      <c r="J452" s="1225"/>
      <c r="K452" s="1225"/>
      <c r="L452" s="278">
        <v>98</v>
      </c>
      <c r="M452" s="278"/>
      <c r="N452" s="278">
        <v>2</v>
      </c>
      <c r="O452" s="278">
        <v>3</v>
      </c>
      <c r="P452" s="278">
        <v>1</v>
      </c>
      <c r="Q452" s="1104"/>
    </row>
    <row r="453" spans="1:17" x14ac:dyDescent="0.3">
      <c r="A453" s="1319"/>
      <c r="B453" s="1320"/>
      <c r="C453" s="1321" t="s">
        <v>471</v>
      </c>
      <c r="D453" s="1322">
        <v>2846</v>
      </c>
      <c r="E453" s="294">
        <v>200</v>
      </c>
      <c r="F453" s="294">
        <v>23000</v>
      </c>
      <c r="G453" s="1225"/>
      <c r="H453" s="1225"/>
      <c r="I453" s="1225"/>
      <c r="J453" s="1225"/>
      <c r="K453" s="1225"/>
      <c r="L453" s="278">
        <v>98</v>
      </c>
      <c r="M453" s="278"/>
      <c r="N453" s="278">
        <v>2</v>
      </c>
      <c r="O453" s="278">
        <v>3</v>
      </c>
      <c r="P453" s="278">
        <v>1</v>
      </c>
      <c r="Q453" s="1104"/>
    </row>
    <row r="454" spans="1:17" ht="41.4" x14ac:dyDescent="0.3">
      <c r="A454" s="1091" t="s">
        <v>472</v>
      </c>
      <c r="B454" s="1323">
        <f>F454+F455+F456+F457</f>
        <v>30300</v>
      </c>
      <c r="C454" s="1324" t="s">
        <v>473</v>
      </c>
      <c r="D454" s="389">
        <v>6</v>
      </c>
      <c r="E454" s="1314">
        <v>2400</v>
      </c>
      <c r="F454" s="1314">
        <f t="shared" si="28"/>
        <v>14400</v>
      </c>
      <c r="G454" s="1225"/>
      <c r="H454" s="1225"/>
      <c r="I454" s="1225"/>
      <c r="J454" s="1225"/>
      <c r="K454" s="1225"/>
      <c r="L454" s="278">
        <v>98</v>
      </c>
      <c r="M454" s="278"/>
      <c r="N454" s="278">
        <v>2</v>
      </c>
      <c r="O454" s="278">
        <v>3</v>
      </c>
      <c r="P454" s="278">
        <v>1</v>
      </c>
      <c r="Q454" s="1104"/>
    </row>
    <row r="455" spans="1:17" x14ac:dyDescent="0.3">
      <c r="A455" s="1315"/>
      <c r="B455" s="1325"/>
      <c r="C455" s="389" t="s">
        <v>474</v>
      </c>
      <c r="D455" s="389">
        <v>3</v>
      </c>
      <c r="E455" s="1326">
        <v>1800</v>
      </c>
      <c r="F455" s="1326">
        <f t="shared" si="28"/>
        <v>5400</v>
      </c>
      <c r="G455" s="1225"/>
      <c r="H455" s="1225"/>
      <c r="I455" s="1225"/>
      <c r="J455" s="1225"/>
      <c r="K455" s="1225"/>
      <c r="L455" s="278">
        <v>98</v>
      </c>
      <c r="M455" s="278"/>
      <c r="N455" s="278">
        <v>2</v>
      </c>
      <c r="O455" s="278">
        <v>3</v>
      </c>
      <c r="P455" s="278">
        <v>1</v>
      </c>
      <c r="Q455" s="1104"/>
    </row>
    <row r="456" spans="1:17" x14ac:dyDescent="0.3">
      <c r="A456" s="1315"/>
      <c r="B456" s="1325"/>
      <c r="C456" s="389" t="s">
        <v>475</v>
      </c>
      <c r="D456" s="389">
        <v>3</v>
      </c>
      <c r="E456" s="1326">
        <v>1500</v>
      </c>
      <c r="F456" s="1326">
        <f t="shared" si="28"/>
        <v>4500</v>
      </c>
      <c r="G456" s="1225"/>
      <c r="H456" s="1225"/>
      <c r="I456" s="1225"/>
      <c r="J456" s="1225"/>
      <c r="K456" s="1225"/>
      <c r="L456" s="278">
        <v>98</v>
      </c>
      <c r="M456" s="278"/>
      <c r="N456" s="278">
        <v>2</v>
      </c>
      <c r="O456" s="278">
        <v>3</v>
      </c>
      <c r="P456" s="278">
        <v>1</v>
      </c>
      <c r="Q456" s="1104"/>
    </row>
    <row r="457" spans="1:17" x14ac:dyDescent="0.3">
      <c r="A457" s="1319"/>
      <c r="B457" s="1327"/>
      <c r="C457" s="1225" t="s">
        <v>471</v>
      </c>
      <c r="D457" s="389">
        <v>706</v>
      </c>
      <c r="E457" s="1326">
        <v>200</v>
      </c>
      <c r="F457" s="1326">
        <v>6000</v>
      </c>
      <c r="G457" s="1225"/>
      <c r="H457" s="1225"/>
      <c r="I457" s="1225"/>
      <c r="J457" s="1225"/>
      <c r="K457" s="1225"/>
      <c r="L457" s="1225">
        <v>98</v>
      </c>
      <c r="M457" s="1225"/>
      <c r="N457" s="1225">
        <v>3</v>
      </c>
      <c r="O457" s="1225">
        <v>7</v>
      </c>
      <c r="P457" s="1225">
        <v>1</v>
      </c>
      <c r="Q457" s="1104">
        <v>2</v>
      </c>
    </row>
    <row r="458" spans="1:17" ht="27.6" x14ac:dyDescent="0.3">
      <c r="A458" s="1328" t="s">
        <v>476</v>
      </c>
      <c r="B458" s="1329">
        <f>F458+F459+F460+F461+F462+F463+F464</f>
        <v>93000</v>
      </c>
      <c r="C458" s="1313" t="s">
        <v>465</v>
      </c>
      <c r="D458" s="389">
        <v>16</v>
      </c>
      <c r="E458" s="1326">
        <v>2400</v>
      </c>
      <c r="F458" s="1326">
        <f t="shared" si="28"/>
        <v>38400</v>
      </c>
      <c r="G458" s="1225"/>
      <c r="H458" s="1225"/>
      <c r="I458" s="1225"/>
      <c r="J458" s="1225"/>
      <c r="K458" s="1225"/>
      <c r="L458" s="278">
        <v>98</v>
      </c>
      <c r="M458" s="278"/>
      <c r="N458" s="278">
        <v>2</v>
      </c>
      <c r="O458" s="278">
        <v>3</v>
      </c>
      <c r="P458" s="278">
        <v>1</v>
      </c>
      <c r="Q458" s="1104"/>
    </row>
    <row r="459" spans="1:17" ht="41.4" x14ac:dyDescent="0.3">
      <c r="A459" s="1328"/>
      <c r="B459" s="1329"/>
      <c r="C459" s="1330" t="s">
        <v>466</v>
      </c>
      <c r="D459" s="389">
        <v>6</v>
      </c>
      <c r="E459" s="1326">
        <v>1600</v>
      </c>
      <c r="F459" s="1326">
        <f t="shared" si="28"/>
        <v>9600</v>
      </c>
      <c r="G459" s="1225"/>
      <c r="H459" s="1225"/>
      <c r="I459" s="1225"/>
      <c r="J459" s="1225"/>
      <c r="K459" s="1225"/>
      <c r="L459" s="1225">
        <v>98</v>
      </c>
      <c r="M459" s="1225"/>
      <c r="N459" s="278">
        <v>2</v>
      </c>
      <c r="O459" s="278">
        <v>3</v>
      </c>
      <c r="P459" s="278">
        <v>1</v>
      </c>
      <c r="Q459" s="1104"/>
    </row>
    <row r="460" spans="1:17" x14ac:dyDescent="0.3">
      <c r="A460" s="1328"/>
      <c r="B460" s="1329"/>
      <c r="C460" s="1225" t="s">
        <v>467</v>
      </c>
      <c r="D460" s="389">
        <v>8</v>
      </c>
      <c r="E460" s="1326">
        <v>1800</v>
      </c>
      <c r="F460" s="1326">
        <f t="shared" si="28"/>
        <v>14400</v>
      </c>
      <c r="G460" s="1225"/>
      <c r="H460" s="1225"/>
      <c r="I460" s="1225"/>
      <c r="J460" s="1225"/>
      <c r="K460" s="1225"/>
      <c r="L460" s="278">
        <v>98</v>
      </c>
      <c r="M460" s="278"/>
      <c r="N460" s="278">
        <v>2</v>
      </c>
      <c r="O460" s="278">
        <v>3</v>
      </c>
      <c r="P460" s="278">
        <v>1</v>
      </c>
      <c r="Q460" s="1104"/>
    </row>
    <row r="461" spans="1:17" x14ac:dyDescent="0.3">
      <c r="A461" s="1328"/>
      <c r="B461" s="1329"/>
      <c r="C461" s="1225" t="s">
        <v>468</v>
      </c>
      <c r="D461" s="389">
        <v>3</v>
      </c>
      <c r="E461" s="1326">
        <v>1200</v>
      </c>
      <c r="F461" s="1326">
        <f t="shared" si="28"/>
        <v>3600</v>
      </c>
      <c r="G461" s="1225"/>
      <c r="H461" s="1225"/>
      <c r="I461" s="1225"/>
      <c r="J461" s="1225"/>
      <c r="K461" s="1225"/>
      <c r="L461" s="278">
        <v>98</v>
      </c>
      <c r="M461" s="278"/>
      <c r="N461" s="278">
        <v>2</v>
      </c>
      <c r="O461" s="278">
        <v>3</v>
      </c>
      <c r="P461" s="278">
        <v>1</v>
      </c>
      <c r="Q461" s="1104"/>
    </row>
    <row r="462" spans="1:17" x14ac:dyDescent="0.3">
      <c r="A462" s="1328"/>
      <c r="B462" s="1329"/>
      <c r="C462" s="1225" t="s">
        <v>469</v>
      </c>
      <c r="D462" s="389">
        <v>8</v>
      </c>
      <c r="E462" s="1326">
        <v>1500</v>
      </c>
      <c r="F462" s="1326">
        <f t="shared" si="28"/>
        <v>12000</v>
      </c>
      <c r="G462" s="1225"/>
      <c r="H462" s="1225"/>
      <c r="I462" s="1225"/>
      <c r="J462" s="1225"/>
      <c r="K462" s="1225"/>
      <c r="L462" s="278">
        <v>98</v>
      </c>
      <c r="M462" s="278"/>
      <c r="N462" s="278">
        <v>2</v>
      </c>
      <c r="O462" s="278">
        <v>3</v>
      </c>
      <c r="P462" s="278">
        <v>1</v>
      </c>
      <c r="Q462" s="1104"/>
    </row>
    <row r="463" spans="1:17" x14ac:dyDescent="0.3">
      <c r="A463" s="1328"/>
      <c r="B463" s="1329"/>
      <c r="C463" s="389" t="s">
        <v>470</v>
      </c>
      <c r="D463" s="389">
        <v>3</v>
      </c>
      <c r="E463" s="1326">
        <v>1000</v>
      </c>
      <c r="F463" s="1326">
        <f t="shared" si="28"/>
        <v>3000</v>
      </c>
      <c r="G463" s="1225"/>
      <c r="H463" s="1225"/>
      <c r="I463" s="1225"/>
      <c r="J463" s="1225"/>
      <c r="K463" s="1225"/>
      <c r="L463" s="278">
        <v>98</v>
      </c>
      <c r="M463" s="278"/>
      <c r="N463" s="278">
        <v>2</v>
      </c>
      <c r="O463" s="278">
        <v>3</v>
      </c>
      <c r="P463" s="278">
        <v>1</v>
      </c>
      <c r="Q463" s="1104"/>
    </row>
    <row r="464" spans="1:17" x14ac:dyDescent="0.3">
      <c r="A464" s="1328"/>
      <c r="B464" s="1329"/>
      <c r="C464" s="1225" t="s">
        <v>471</v>
      </c>
      <c r="D464" s="389">
        <v>2400</v>
      </c>
      <c r="E464" s="1326">
        <v>200</v>
      </c>
      <c r="F464" s="1326">
        <v>12000</v>
      </c>
      <c r="G464" s="1225"/>
      <c r="H464" s="1225"/>
      <c r="I464" s="1225"/>
      <c r="J464" s="1225"/>
      <c r="K464" s="1225"/>
      <c r="L464" s="1225">
        <v>98</v>
      </c>
      <c r="M464" s="1225"/>
      <c r="N464" s="1225">
        <v>3</v>
      </c>
      <c r="O464" s="1225">
        <v>7</v>
      </c>
      <c r="P464" s="1225">
        <v>1</v>
      </c>
      <c r="Q464" s="1104">
        <v>2</v>
      </c>
    </row>
    <row r="465" spans="1:17" ht="15" thickBot="1" x14ac:dyDescent="0.35">
      <c r="A465" s="1331"/>
      <c r="B465" s="1332">
        <f>B389+B400+B408+B417+B422+B447+B454+B458</f>
        <v>100863400</v>
      </c>
      <c r="C465" s="1333"/>
      <c r="D465" s="1333"/>
      <c r="E465" s="1333"/>
      <c r="F465" s="1334"/>
      <c r="G465" s="1333"/>
      <c r="H465" s="1333"/>
      <c r="I465" s="1333"/>
      <c r="J465" s="1333"/>
      <c r="K465" s="1333"/>
      <c r="L465" s="1333"/>
      <c r="M465" s="1333"/>
      <c r="N465" s="1333"/>
      <c r="O465" s="1333"/>
      <c r="P465" s="1333"/>
      <c r="Q465" s="1335"/>
    </row>
    <row r="466" spans="1:17" ht="16.8" thickTop="1" thickBot="1" x14ac:dyDescent="0.35">
      <c r="A466" s="1336" t="s">
        <v>477</v>
      </c>
      <c r="B466" s="1336"/>
      <c r="C466" s="1336"/>
      <c r="D466" s="1336"/>
      <c r="E466" s="1337"/>
      <c r="F466" s="1337"/>
      <c r="G466" s="1337"/>
      <c r="H466" s="1337"/>
      <c r="I466" s="1337"/>
      <c r="J466" s="1337"/>
      <c r="K466" s="1337"/>
      <c r="L466" s="1337"/>
      <c r="M466" s="1337"/>
      <c r="N466" s="1337"/>
      <c r="O466" s="1337"/>
      <c r="P466" s="1337"/>
      <c r="Q466" s="1337"/>
    </row>
    <row r="467" spans="1:17" ht="16.2" thickTop="1" x14ac:dyDescent="0.3">
      <c r="A467" s="1338" t="s">
        <v>478</v>
      </c>
      <c r="B467" s="1339" t="s">
        <v>479</v>
      </c>
      <c r="C467" s="1339" t="s">
        <v>480</v>
      </c>
      <c r="D467" s="1340"/>
      <c r="E467" s="1341"/>
      <c r="F467" s="1341"/>
      <c r="G467" s="1341"/>
      <c r="H467" s="1341"/>
      <c r="I467" s="1341"/>
      <c r="J467" s="1341"/>
      <c r="K467" s="1341"/>
      <c r="L467" s="1341"/>
      <c r="M467" s="1341"/>
      <c r="N467" s="1341"/>
      <c r="O467" s="1341"/>
      <c r="P467" s="1341"/>
      <c r="Q467" s="1341"/>
    </row>
    <row r="468" spans="1:17" ht="15.6" x14ac:dyDescent="0.3">
      <c r="A468" s="1342"/>
      <c r="B468" s="1343"/>
      <c r="C468" s="1344" t="s">
        <v>481</v>
      </c>
      <c r="D468" s="1345" t="s">
        <v>482</v>
      </c>
      <c r="E468" s="1341"/>
      <c r="F468" s="1341"/>
      <c r="G468" s="1341"/>
      <c r="H468" s="1341"/>
      <c r="I468" s="1341"/>
      <c r="J468" s="1341"/>
      <c r="K468" s="1341"/>
      <c r="L468" s="1341"/>
      <c r="M468" s="1341"/>
      <c r="N468" s="1341"/>
      <c r="O468" s="1341"/>
      <c r="P468" s="1341"/>
      <c r="Q468" s="1341"/>
    </row>
    <row r="469" spans="1:17" ht="15.6" x14ac:dyDescent="0.3">
      <c r="A469" s="1346"/>
      <c r="B469" s="1347" t="s">
        <v>483</v>
      </c>
      <c r="C469" s="1348"/>
      <c r="D469" s="1349"/>
      <c r="E469" s="1341"/>
      <c r="F469" s="1341"/>
      <c r="G469" s="1341"/>
      <c r="H469" s="1341"/>
      <c r="I469" s="1341"/>
      <c r="J469" s="1341"/>
      <c r="K469" s="1341"/>
      <c r="L469" s="1341"/>
      <c r="M469" s="1341"/>
      <c r="N469" s="1341"/>
      <c r="O469" s="1341"/>
      <c r="P469" s="1341"/>
      <c r="Q469" s="1341"/>
    </row>
    <row r="470" spans="1:17" ht="31.2" x14ac:dyDescent="0.3">
      <c r="A470" s="1350" t="s">
        <v>484</v>
      </c>
      <c r="B470" s="1351" t="s">
        <v>485</v>
      </c>
      <c r="C470" s="1352">
        <f>+C471+C477+C482+C487</f>
        <v>415143884</v>
      </c>
      <c r="D470" s="1353">
        <f>+D471+D477+D482+D487</f>
        <v>317182584</v>
      </c>
      <c r="E470" s="1354"/>
      <c r="F470" s="1355"/>
      <c r="G470" s="1355"/>
      <c r="H470" s="1355"/>
      <c r="I470" s="1355"/>
      <c r="J470" s="1355"/>
      <c r="K470" s="1355"/>
      <c r="L470" s="1355"/>
      <c r="M470" s="1355"/>
      <c r="N470" s="1355"/>
      <c r="O470" s="1355"/>
      <c r="P470" s="1355"/>
      <c r="Q470" s="1355"/>
    </row>
    <row r="471" spans="1:17" ht="46.8" x14ac:dyDescent="0.3">
      <c r="A471" s="1356" t="s">
        <v>486</v>
      </c>
      <c r="B471" s="1357" t="s">
        <v>487</v>
      </c>
      <c r="C471" s="1358">
        <f>SUM(C472:C476)</f>
        <v>123238921</v>
      </c>
      <c r="D471" s="1359">
        <f>SUM(D472:D476)</f>
        <v>134722861</v>
      </c>
      <c r="E471" s="1360"/>
      <c r="F471" s="1360"/>
      <c r="G471" s="1341"/>
      <c r="H471" s="1341"/>
      <c r="I471" s="1341"/>
      <c r="J471" s="1341"/>
      <c r="K471" s="1341"/>
      <c r="L471" s="1341"/>
      <c r="M471" s="1341"/>
      <c r="N471" s="1341"/>
      <c r="O471" s="1341"/>
      <c r="P471" s="1341"/>
      <c r="Q471" s="1341"/>
    </row>
    <row r="472" spans="1:17" ht="62.4" x14ac:dyDescent="0.3">
      <c r="A472" s="1361">
        <v>2.1</v>
      </c>
      <c r="B472" s="1362" t="s">
        <v>488</v>
      </c>
      <c r="C472" s="1348">
        <v>105179242</v>
      </c>
      <c r="D472" s="1349">
        <v>78401197</v>
      </c>
      <c r="E472" s="1363">
        <v>3692637.0000000005</v>
      </c>
      <c r="F472" s="1360">
        <f>+C472+E472</f>
        <v>108871879</v>
      </c>
      <c r="G472" s="1341"/>
      <c r="H472" s="1341"/>
      <c r="I472" s="1341"/>
      <c r="J472" s="1341"/>
      <c r="K472" s="1341"/>
      <c r="L472" s="1341"/>
      <c r="M472" s="1341"/>
      <c r="N472" s="1341"/>
      <c r="O472" s="1341"/>
      <c r="P472" s="1341"/>
      <c r="Q472" s="1341"/>
    </row>
    <row r="473" spans="1:17" ht="31.2" x14ac:dyDescent="0.3">
      <c r="A473" s="1364">
        <v>2.2000000000000002</v>
      </c>
      <c r="B473" s="1362" t="s">
        <v>489</v>
      </c>
      <c r="C473" s="1348">
        <v>3496955</v>
      </c>
      <c r="D473" s="1349">
        <v>1779043</v>
      </c>
      <c r="E473" s="1365">
        <v>5724048.0000000009</v>
      </c>
      <c r="F473" s="1360">
        <f>+C473+E473</f>
        <v>9221003</v>
      </c>
      <c r="G473" s="1341"/>
      <c r="H473" s="1341"/>
      <c r="I473" s="1341"/>
      <c r="J473" s="1341"/>
      <c r="K473" s="1341"/>
      <c r="L473" s="1341"/>
      <c r="M473" s="1341"/>
      <c r="N473" s="1341"/>
      <c r="O473" s="1341"/>
      <c r="P473" s="1341"/>
      <c r="Q473" s="1341"/>
    </row>
    <row r="474" spans="1:17" ht="31.2" x14ac:dyDescent="0.3">
      <c r="A474" s="1364">
        <v>2.2999999999999998</v>
      </c>
      <c r="B474" s="1362" t="s">
        <v>490</v>
      </c>
      <c r="C474" s="1348">
        <v>4660224</v>
      </c>
      <c r="D474" s="1349">
        <v>51857967</v>
      </c>
      <c r="E474" s="1365">
        <v>850818</v>
      </c>
      <c r="F474" s="1360">
        <f>+C474+E474</f>
        <v>5511042</v>
      </c>
      <c r="G474" s="1341"/>
      <c r="H474" s="1341"/>
      <c r="I474" s="1341"/>
      <c r="J474" s="1341"/>
      <c r="K474" s="1341"/>
      <c r="L474" s="1341"/>
      <c r="M474" s="1341"/>
      <c r="N474" s="1341"/>
      <c r="O474" s="1341"/>
      <c r="P474" s="1341"/>
      <c r="Q474" s="1341"/>
    </row>
    <row r="475" spans="1:17" ht="31.2" x14ac:dyDescent="0.3">
      <c r="A475" s="1364">
        <v>2.4</v>
      </c>
      <c r="B475" s="1362" t="s">
        <v>491</v>
      </c>
      <c r="C475" s="1348">
        <v>3742000</v>
      </c>
      <c r="D475" s="1349">
        <v>920000</v>
      </c>
      <c r="E475" s="1365">
        <v>1110000</v>
      </c>
      <c r="F475" s="1360">
        <f>+E475+C475</f>
        <v>4852000</v>
      </c>
      <c r="G475" s="1341"/>
      <c r="H475" s="1341"/>
      <c r="I475" s="1341"/>
      <c r="J475" s="1341"/>
      <c r="K475" s="1341"/>
      <c r="L475" s="1341"/>
      <c r="M475" s="1341"/>
      <c r="N475" s="1341"/>
      <c r="O475" s="1341"/>
      <c r="P475" s="1341"/>
      <c r="Q475" s="1341"/>
    </row>
    <row r="476" spans="1:17" ht="62.4" x14ac:dyDescent="0.3">
      <c r="A476" s="1364">
        <v>2.6</v>
      </c>
      <c r="B476" s="1362" t="s">
        <v>492</v>
      </c>
      <c r="C476" s="1348">
        <v>6160500</v>
      </c>
      <c r="D476" s="1349">
        <v>1764654</v>
      </c>
      <c r="E476" s="1360">
        <f>+C475+E475</f>
        <v>4852000</v>
      </c>
      <c r="F476" s="1341"/>
      <c r="G476" s="1341"/>
      <c r="H476" s="1341"/>
      <c r="I476" s="1341"/>
      <c r="J476" s="1341"/>
      <c r="K476" s="1341"/>
      <c r="L476" s="1341"/>
      <c r="M476" s="1341"/>
      <c r="N476" s="1341"/>
      <c r="O476" s="1341"/>
      <c r="P476" s="1341"/>
      <c r="Q476" s="1341"/>
    </row>
    <row r="477" spans="1:17" ht="46.8" x14ac:dyDescent="0.3">
      <c r="A477" s="1366" t="s">
        <v>493</v>
      </c>
      <c r="B477" s="1357" t="s">
        <v>494</v>
      </c>
      <c r="C477" s="1358">
        <f>SUM(C478:C481)</f>
        <v>116528898</v>
      </c>
      <c r="D477" s="1359">
        <f>+SUM(D478:D481)</f>
        <v>76397469</v>
      </c>
      <c r="E477" s="1367"/>
      <c r="F477" s="1368"/>
      <c r="G477" s="1368"/>
      <c r="H477" s="1368"/>
      <c r="I477" s="1368"/>
      <c r="J477" s="1368"/>
      <c r="K477" s="1368"/>
      <c r="L477" s="1368"/>
      <c r="M477" s="1368"/>
      <c r="N477" s="1368"/>
      <c r="O477" s="1368"/>
      <c r="P477" s="1368"/>
      <c r="Q477" s="1368"/>
    </row>
    <row r="478" spans="1:17" ht="62.4" x14ac:dyDescent="0.3">
      <c r="A478" s="1361">
        <v>2.1</v>
      </c>
      <c r="B478" s="1362" t="s">
        <v>488</v>
      </c>
      <c r="C478" s="1369">
        <v>31533109</v>
      </c>
      <c r="D478" s="1349">
        <v>17367476</v>
      </c>
      <c r="E478" s="1360"/>
      <c r="F478" s="1341"/>
      <c r="G478" s="1341"/>
      <c r="H478" s="1341"/>
      <c r="I478" s="1341"/>
      <c r="J478" s="1341"/>
      <c r="K478" s="1341"/>
      <c r="L478" s="1341"/>
      <c r="M478" s="1341"/>
      <c r="N478" s="1341"/>
      <c r="O478" s="1341"/>
      <c r="P478" s="1341"/>
      <c r="Q478" s="1341"/>
    </row>
    <row r="479" spans="1:17" ht="31.2" x14ac:dyDescent="0.3">
      <c r="A479" s="1364">
        <v>2.2000000000000002</v>
      </c>
      <c r="B479" s="1362" t="s">
        <v>489</v>
      </c>
      <c r="C479" s="1369">
        <v>42551356</v>
      </c>
      <c r="D479" s="1349">
        <v>39127189</v>
      </c>
      <c r="E479" s="1360"/>
      <c r="F479" s="1341"/>
      <c r="G479" s="1341"/>
      <c r="H479" s="1341"/>
      <c r="I479" s="1341"/>
      <c r="J479" s="1341"/>
      <c r="K479" s="1341"/>
      <c r="L479" s="1341"/>
      <c r="M479" s="1341"/>
      <c r="N479" s="1341"/>
      <c r="O479" s="1341"/>
      <c r="P479" s="1341"/>
      <c r="Q479" s="1341"/>
    </row>
    <row r="480" spans="1:17" ht="31.2" x14ac:dyDescent="0.3">
      <c r="A480" s="1364">
        <v>2.2999999999999998</v>
      </c>
      <c r="B480" s="1362" t="s">
        <v>490</v>
      </c>
      <c r="C480" s="1369">
        <v>19289833</v>
      </c>
      <c r="D480" s="1349">
        <v>18152804</v>
      </c>
      <c r="E480" s="1360"/>
      <c r="F480" s="1341"/>
      <c r="G480" s="1341"/>
      <c r="H480" s="1341"/>
      <c r="I480" s="1341"/>
      <c r="J480" s="1341"/>
      <c r="K480" s="1341"/>
      <c r="L480" s="1341"/>
      <c r="M480" s="1341"/>
      <c r="N480" s="1341"/>
      <c r="O480" s="1341"/>
      <c r="P480" s="1341"/>
      <c r="Q480" s="1341"/>
    </row>
    <row r="481" spans="1:17" ht="62.4" x14ac:dyDescent="0.3">
      <c r="A481" s="1370">
        <v>2.6</v>
      </c>
      <c r="B481" s="1362" t="s">
        <v>492</v>
      </c>
      <c r="C481" s="1369">
        <v>23154600.000000004</v>
      </c>
      <c r="D481" s="1371">
        <v>1750000</v>
      </c>
      <c r="E481" s="1360"/>
      <c r="F481" s="1341"/>
      <c r="G481" s="1341"/>
      <c r="H481" s="1341"/>
      <c r="I481" s="1341"/>
      <c r="J481" s="1341"/>
      <c r="K481" s="1341"/>
      <c r="L481" s="1341"/>
      <c r="M481" s="1341"/>
      <c r="N481" s="1341"/>
      <c r="O481" s="1341"/>
      <c r="P481" s="1341"/>
      <c r="Q481" s="1341"/>
    </row>
    <row r="482" spans="1:17" ht="31.2" x14ac:dyDescent="0.3">
      <c r="A482" s="1366" t="s">
        <v>495</v>
      </c>
      <c r="B482" s="1357" t="s">
        <v>496</v>
      </c>
      <c r="C482" s="1358">
        <f>SUM(C483:C486)</f>
        <v>116820977</v>
      </c>
      <c r="D482" s="1359">
        <f>SUM(D483:D486)</f>
        <v>65522050</v>
      </c>
      <c r="E482" s="1367"/>
      <c r="F482" s="1368"/>
      <c r="G482" s="1368"/>
      <c r="H482" s="1368"/>
      <c r="I482" s="1368"/>
      <c r="J482" s="1368"/>
      <c r="K482" s="1368"/>
      <c r="L482" s="1368"/>
      <c r="M482" s="1368"/>
      <c r="N482" s="1368"/>
      <c r="O482" s="1368"/>
      <c r="P482" s="1368"/>
      <c r="Q482" s="1368"/>
    </row>
    <row r="483" spans="1:17" ht="62.4" x14ac:dyDescent="0.3">
      <c r="A483" s="1361">
        <v>2.1</v>
      </c>
      <c r="B483" s="1362" t="s">
        <v>488</v>
      </c>
      <c r="C483" s="1369">
        <v>73411192</v>
      </c>
      <c r="D483" s="1371">
        <v>47190756</v>
      </c>
      <c r="E483" s="1360"/>
      <c r="F483" s="1365"/>
      <c r="G483" s="1360"/>
      <c r="H483" s="1341"/>
      <c r="I483" s="1341"/>
      <c r="J483" s="1341"/>
      <c r="K483" s="1341"/>
      <c r="L483" s="1341"/>
      <c r="M483" s="1341"/>
      <c r="N483" s="1341"/>
      <c r="O483" s="1341"/>
      <c r="P483" s="1341"/>
      <c r="Q483" s="1341"/>
    </row>
    <row r="484" spans="1:17" ht="31.2" x14ac:dyDescent="0.3">
      <c r="A484" s="1370">
        <v>2.2000000000000002</v>
      </c>
      <c r="B484" s="1362" t="s">
        <v>489</v>
      </c>
      <c r="C484" s="1369">
        <v>15273600.000000002</v>
      </c>
      <c r="D484" s="1371">
        <v>13613573</v>
      </c>
      <c r="E484" s="1360"/>
      <c r="F484" s="1341"/>
      <c r="G484" s="1341"/>
      <c r="H484" s="1341"/>
      <c r="I484" s="1341"/>
      <c r="J484" s="1341"/>
      <c r="K484" s="1341"/>
      <c r="L484" s="1341"/>
      <c r="M484" s="1341"/>
      <c r="N484" s="1341"/>
      <c r="O484" s="1341"/>
      <c r="P484" s="1341"/>
      <c r="Q484" s="1341"/>
    </row>
    <row r="485" spans="1:17" ht="31.2" x14ac:dyDescent="0.3">
      <c r="A485" s="1370" t="s">
        <v>497</v>
      </c>
      <c r="B485" s="1362" t="s">
        <v>490</v>
      </c>
      <c r="C485" s="1369">
        <v>23296585</v>
      </c>
      <c r="D485" s="1371">
        <v>4617721</v>
      </c>
      <c r="E485" s="1360"/>
      <c r="F485" s="1341"/>
      <c r="G485" s="1341"/>
      <c r="H485" s="1341"/>
      <c r="I485" s="1341"/>
      <c r="J485" s="1341"/>
      <c r="K485" s="1341"/>
      <c r="L485" s="1341"/>
      <c r="M485" s="1341"/>
      <c r="N485" s="1341"/>
      <c r="O485" s="1341"/>
      <c r="P485" s="1341"/>
      <c r="Q485" s="1341"/>
    </row>
    <row r="486" spans="1:17" ht="62.4" x14ac:dyDescent="0.3">
      <c r="A486" s="1370">
        <v>2.6</v>
      </c>
      <c r="B486" s="1362" t="s">
        <v>492</v>
      </c>
      <c r="C486" s="1369">
        <v>4839600</v>
      </c>
      <c r="D486" s="1371">
        <v>100000</v>
      </c>
      <c r="E486" s="1360"/>
      <c r="F486" s="1341"/>
      <c r="G486" s="1341"/>
      <c r="H486" s="1341"/>
      <c r="I486" s="1341"/>
      <c r="J486" s="1341"/>
      <c r="K486" s="1341"/>
      <c r="L486" s="1341"/>
      <c r="M486" s="1341"/>
      <c r="N486" s="1341"/>
      <c r="O486" s="1341"/>
      <c r="P486" s="1341"/>
      <c r="Q486" s="1341"/>
    </row>
    <row r="487" spans="1:17" ht="62.4" x14ac:dyDescent="0.3">
      <c r="A487" s="1372" t="s">
        <v>498</v>
      </c>
      <c r="B487" s="1373" t="s">
        <v>499</v>
      </c>
      <c r="C487" s="1358">
        <f>SUM(C488:C492)</f>
        <v>58555088</v>
      </c>
      <c r="D487" s="1359">
        <f>SUM(D488:D492)</f>
        <v>40540204</v>
      </c>
      <c r="E487" s="1374"/>
      <c r="F487" s="1368"/>
      <c r="G487" s="1368"/>
      <c r="H487" s="1368"/>
      <c r="I487" s="1368"/>
      <c r="J487" s="1368"/>
      <c r="K487" s="1368"/>
      <c r="L487" s="1368"/>
      <c r="M487" s="1368"/>
      <c r="N487" s="1368"/>
      <c r="O487" s="1368"/>
      <c r="P487" s="1368"/>
      <c r="Q487" s="1368"/>
    </row>
    <row r="488" spans="1:17" ht="62.4" x14ac:dyDescent="0.3">
      <c r="A488" s="1361">
        <v>2.1</v>
      </c>
      <c r="B488" s="1362" t="s">
        <v>488</v>
      </c>
      <c r="C488" s="1369">
        <v>13458415</v>
      </c>
      <c r="D488" s="1371">
        <v>12644643</v>
      </c>
      <c r="E488" s="1360"/>
      <c r="F488" s="1341"/>
      <c r="G488" s="1341"/>
      <c r="H488" s="1341"/>
      <c r="I488" s="1341"/>
      <c r="J488" s="1341"/>
      <c r="K488" s="1341"/>
      <c r="L488" s="1341"/>
      <c r="M488" s="1341"/>
      <c r="N488" s="1341"/>
      <c r="O488" s="1341"/>
      <c r="P488" s="1341"/>
      <c r="Q488" s="1341"/>
    </row>
    <row r="489" spans="1:17" ht="31.2" x14ac:dyDescent="0.3">
      <c r="A489" s="1370" t="s">
        <v>500</v>
      </c>
      <c r="B489" s="1362" t="s">
        <v>489</v>
      </c>
      <c r="C489" s="1369">
        <v>16413540</v>
      </c>
      <c r="D489" s="1371">
        <v>6645561</v>
      </c>
      <c r="E489" s="1360"/>
      <c r="F489" s="1360"/>
      <c r="G489" s="1341"/>
      <c r="H489" s="1341"/>
      <c r="I489" s="1341"/>
      <c r="J489" s="1360"/>
      <c r="K489" s="1341"/>
      <c r="L489" s="1341"/>
      <c r="M489" s="1341"/>
      <c r="N489" s="1341"/>
      <c r="O489" s="1341"/>
      <c r="P489" s="1341"/>
      <c r="Q489" s="1341"/>
    </row>
    <row r="490" spans="1:17" ht="31.2" x14ac:dyDescent="0.3">
      <c r="A490" s="1370" t="s">
        <v>497</v>
      </c>
      <c r="B490" s="1375" t="s">
        <v>490</v>
      </c>
      <c r="C490" s="1369">
        <v>8683133</v>
      </c>
      <c r="D490" s="1371">
        <v>1250000</v>
      </c>
      <c r="E490" s="1360"/>
      <c r="F490" s="1376"/>
      <c r="G490" s="1341"/>
      <c r="H490" s="1341"/>
      <c r="I490" s="1341"/>
      <c r="J490" s="1341"/>
      <c r="K490" s="1341"/>
      <c r="L490" s="1341"/>
      <c r="M490" s="1341"/>
      <c r="N490" s="1341"/>
      <c r="O490" s="1341"/>
      <c r="P490" s="1341"/>
      <c r="Q490" s="1341"/>
    </row>
    <row r="491" spans="1:17" ht="62.4" x14ac:dyDescent="0.3">
      <c r="A491" s="1370">
        <v>2.6</v>
      </c>
      <c r="B491" s="1375" t="s">
        <v>492</v>
      </c>
      <c r="C491" s="1369">
        <v>0</v>
      </c>
      <c r="D491" s="1371">
        <v>0</v>
      </c>
      <c r="E491" s="1360"/>
      <c r="F491" s="1341"/>
      <c r="G491" s="1341"/>
      <c r="H491" s="1341"/>
      <c r="I491" s="1341"/>
      <c r="J491" s="1341"/>
      <c r="K491" s="1341"/>
      <c r="L491" s="1341"/>
      <c r="M491" s="1341"/>
      <c r="N491" s="1341"/>
      <c r="O491" s="1341"/>
      <c r="P491" s="1341"/>
      <c r="Q491" s="1341"/>
    </row>
    <row r="492" spans="1:17" ht="15.6" x14ac:dyDescent="0.3">
      <c r="A492" s="1377">
        <v>2.7</v>
      </c>
      <c r="B492" s="1378" t="s">
        <v>501</v>
      </c>
      <c r="C492" s="1379">
        <v>20000000</v>
      </c>
      <c r="D492" s="1380">
        <v>20000000</v>
      </c>
      <c r="E492" s="1360"/>
      <c r="F492" s="1341"/>
      <c r="G492" s="1341"/>
      <c r="H492" s="1341"/>
      <c r="I492" s="1341"/>
      <c r="J492" s="1341"/>
      <c r="K492" s="1341"/>
      <c r="L492" s="1341"/>
      <c r="M492" s="1341"/>
      <c r="N492" s="1341"/>
      <c r="O492" s="1341"/>
      <c r="P492" s="1341"/>
      <c r="Q492" s="1341"/>
    </row>
    <row r="493" spans="1:17" ht="62.4" x14ac:dyDescent="0.3">
      <c r="A493" s="1381" t="s">
        <v>502</v>
      </c>
      <c r="B493" s="1382" t="s">
        <v>503</v>
      </c>
      <c r="C493" s="1383">
        <v>42234348</v>
      </c>
      <c r="D493" s="1384"/>
      <c r="E493" s="1360">
        <f>+C493</f>
        <v>42234348</v>
      </c>
      <c r="F493" s="1360"/>
      <c r="G493" s="1360"/>
      <c r="H493" s="1341"/>
      <c r="I493" s="1341"/>
      <c r="J493" s="1341"/>
      <c r="K493" s="1341"/>
      <c r="L493" s="1341"/>
      <c r="M493" s="1341"/>
      <c r="N493" s="1341"/>
      <c r="O493" s="1341"/>
      <c r="P493" s="1341"/>
      <c r="Q493" s="1341"/>
    </row>
    <row r="494" spans="1:17" ht="109.2" x14ac:dyDescent="0.3">
      <c r="A494" s="1350" t="s">
        <v>504</v>
      </c>
      <c r="B494" s="1351" t="s">
        <v>505</v>
      </c>
      <c r="C494" s="1352">
        <f>+C495+C499+C503+C508</f>
        <v>43993295</v>
      </c>
      <c r="D494" s="1353">
        <f>+D495+D499+D503+D508</f>
        <v>45358072</v>
      </c>
      <c r="E494" s="1354">
        <f>+C494</f>
        <v>43993295</v>
      </c>
      <c r="F494" s="1354"/>
      <c r="G494" s="1355"/>
      <c r="H494" s="1355"/>
      <c r="I494" s="1355"/>
      <c r="J494" s="1355"/>
      <c r="K494" s="1355"/>
      <c r="L494" s="1355"/>
      <c r="M494" s="1355"/>
      <c r="N494" s="1355"/>
      <c r="O494" s="1355"/>
      <c r="P494" s="1355"/>
      <c r="Q494" s="1355"/>
    </row>
    <row r="495" spans="1:17" ht="78" x14ac:dyDescent="0.3">
      <c r="A495" s="1385" t="s">
        <v>506</v>
      </c>
      <c r="B495" s="1386" t="s">
        <v>507</v>
      </c>
      <c r="C495" s="1387">
        <f>SUM(C496:C498)</f>
        <v>21068361</v>
      </c>
      <c r="D495" s="1388">
        <f>SUM(D496:D498)</f>
        <v>37050572</v>
      </c>
      <c r="E495" s="1360"/>
      <c r="F495" s="1341"/>
      <c r="G495" s="1376"/>
      <c r="H495" s="1341"/>
      <c r="I495" s="1341"/>
      <c r="J495" s="1341"/>
      <c r="K495" s="1341"/>
      <c r="L495" s="1341"/>
      <c r="M495" s="1341"/>
      <c r="N495" s="1341"/>
      <c r="O495" s="1341"/>
      <c r="P495" s="1341"/>
      <c r="Q495" s="1341"/>
    </row>
    <row r="496" spans="1:17" ht="62.4" x14ac:dyDescent="0.3">
      <c r="A496" s="1361">
        <v>2.1</v>
      </c>
      <c r="B496" s="1362" t="s">
        <v>488</v>
      </c>
      <c r="C496" s="1348">
        <v>16032887</v>
      </c>
      <c r="D496" s="1371">
        <v>5485572</v>
      </c>
      <c r="E496" s="1360"/>
      <c r="F496" s="1341"/>
      <c r="G496" s="1341"/>
      <c r="H496" s="1341"/>
      <c r="I496" s="1341"/>
      <c r="J496" s="1341"/>
      <c r="K496" s="1341"/>
      <c r="L496" s="1341"/>
      <c r="M496" s="1341"/>
      <c r="N496" s="1341"/>
      <c r="O496" s="1341"/>
      <c r="P496" s="1341"/>
      <c r="Q496" s="1341"/>
    </row>
    <row r="497" spans="1:17" ht="31.2" x14ac:dyDescent="0.3">
      <c r="A497" s="1361">
        <v>2.2000000000000002</v>
      </c>
      <c r="B497" s="1362" t="s">
        <v>508</v>
      </c>
      <c r="C497" s="1369">
        <v>3209502</v>
      </c>
      <c r="D497" s="1371">
        <v>815000</v>
      </c>
      <c r="E497" s="1389"/>
      <c r="F497" s="1341"/>
      <c r="G497" s="1341"/>
      <c r="H497" s="1341"/>
      <c r="I497" s="1341"/>
      <c r="J497" s="1341"/>
      <c r="K497" s="1341"/>
      <c r="L497" s="1341"/>
      <c r="M497" s="1341"/>
      <c r="N497" s="1341"/>
      <c r="O497" s="1341"/>
      <c r="P497" s="1341"/>
      <c r="Q497" s="1341"/>
    </row>
    <row r="498" spans="1:17" ht="31.2" x14ac:dyDescent="0.3">
      <c r="A498" s="1370">
        <v>2.2999999999999998</v>
      </c>
      <c r="B498" s="1362" t="s">
        <v>490</v>
      </c>
      <c r="C498" s="1348">
        <v>1825972</v>
      </c>
      <c r="D498" s="1349">
        <v>30750000</v>
      </c>
      <c r="E498" s="1360"/>
      <c r="F498" s="1341"/>
      <c r="G498" s="1341"/>
      <c r="H498" s="1341"/>
      <c r="I498" s="1341"/>
      <c r="J498" s="1341"/>
      <c r="K498" s="1341"/>
      <c r="L498" s="1341"/>
      <c r="M498" s="1341"/>
      <c r="N498" s="1341"/>
      <c r="O498" s="1341"/>
      <c r="P498" s="1341"/>
      <c r="Q498" s="1341"/>
    </row>
    <row r="499" spans="1:17" ht="124.8" x14ac:dyDescent="0.3">
      <c r="A499" s="1356" t="s">
        <v>509</v>
      </c>
      <c r="B499" s="1357" t="s">
        <v>510</v>
      </c>
      <c r="C499" s="1358">
        <f>SUM(C500:C502)</f>
        <v>5468082</v>
      </c>
      <c r="D499" s="1359">
        <f>SUM(D500:D502)</f>
        <v>750000</v>
      </c>
      <c r="E499" s="1367"/>
      <c r="F499" s="1368"/>
      <c r="G499" s="1368"/>
      <c r="H499" s="1368"/>
      <c r="I499" s="1368"/>
      <c r="J499" s="1368"/>
      <c r="K499" s="1368"/>
      <c r="L499" s="1368"/>
      <c r="M499" s="1368"/>
      <c r="N499" s="1368"/>
      <c r="O499" s="1368"/>
      <c r="P499" s="1368"/>
      <c r="Q499" s="1368"/>
    </row>
    <row r="500" spans="1:17" ht="62.4" x14ac:dyDescent="0.3">
      <c r="A500" s="1390">
        <v>2.1</v>
      </c>
      <c r="B500" s="1391" t="s">
        <v>488</v>
      </c>
      <c r="C500" s="1392">
        <v>2149182</v>
      </c>
      <c r="D500" s="1393"/>
      <c r="E500" s="1360"/>
      <c r="F500" s="1341"/>
      <c r="G500" s="1341"/>
      <c r="H500" s="1341"/>
      <c r="I500" s="1341"/>
      <c r="J500" s="1341"/>
      <c r="K500" s="1341"/>
      <c r="L500" s="1341"/>
      <c r="M500" s="1341"/>
      <c r="N500" s="1341"/>
      <c r="O500" s="1341"/>
      <c r="P500" s="1341"/>
      <c r="Q500" s="1341"/>
    </row>
    <row r="501" spans="1:17" ht="31.2" x14ac:dyDescent="0.3">
      <c r="A501" s="1361">
        <v>2.2000000000000002</v>
      </c>
      <c r="B501" s="1362" t="s">
        <v>508</v>
      </c>
      <c r="C501" s="1348">
        <v>1665000.0000000002</v>
      </c>
      <c r="D501" s="1349">
        <v>550000</v>
      </c>
      <c r="E501" s="1360"/>
      <c r="F501" s="1341"/>
      <c r="G501" s="1341"/>
      <c r="H501" s="1341"/>
      <c r="I501" s="1341"/>
      <c r="J501" s="1341"/>
      <c r="K501" s="1341"/>
      <c r="L501" s="1341"/>
      <c r="M501" s="1341"/>
      <c r="N501" s="1341"/>
      <c r="O501" s="1341"/>
      <c r="P501" s="1341"/>
      <c r="Q501" s="1341"/>
    </row>
    <row r="502" spans="1:17" ht="31.2" x14ac:dyDescent="0.3">
      <c r="A502" s="1361">
        <v>2.2999999999999998</v>
      </c>
      <c r="B502" s="1362" t="s">
        <v>490</v>
      </c>
      <c r="C502" s="1348">
        <v>1653900.0000000002</v>
      </c>
      <c r="D502" s="1349">
        <v>200000</v>
      </c>
      <c r="E502" s="1360"/>
      <c r="F502" s="1341"/>
      <c r="G502" s="1341"/>
      <c r="H502" s="1341"/>
      <c r="I502" s="1341"/>
      <c r="J502" s="1341"/>
      <c r="K502" s="1341"/>
      <c r="L502" s="1341"/>
      <c r="M502" s="1341"/>
      <c r="N502" s="1341"/>
      <c r="O502" s="1341"/>
      <c r="P502" s="1341"/>
      <c r="Q502" s="1341"/>
    </row>
    <row r="503" spans="1:17" ht="78" x14ac:dyDescent="0.3">
      <c r="A503" s="1356" t="s">
        <v>511</v>
      </c>
      <c r="B503" s="1357" t="s">
        <v>512</v>
      </c>
      <c r="C503" s="1358">
        <f>SUM(C504:C507)</f>
        <v>11377503.000000002</v>
      </c>
      <c r="D503" s="1359">
        <f>SUM(D504:D507)</f>
        <v>5064000</v>
      </c>
      <c r="E503" s="1367"/>
      <c r="F503" s="1368"/>
      <c r="G503" s="1368"/>
      <c r="H503" s="1368"/>
      <c r="I503" s="1368"/>
      <c r="J503" s="1368"/>
      <c r="K503" s="1368"/>
      <c r="L503" s="1368"/>
      <c r="M503" s="1368"/>
      <c r="N503" s="1368"/>
      <c r="O503" s="1368"/>
      <c r="P503" s="1368"/>
      <c r="Q503" s="1368"/>
    </row>
    <row r="504" spans="1:17" ht="62.4" x14ac:dyDescent="0.3">
      <c r="A504" s="1390">
        <v>2.1</v>
      </c>
      <c r="B504" s="1391" t="s">
        <v>488</v>
      </c>
      <c r="C504" s="1392">
        <v>3692637.0000000005</v>
      </c>
      <c r="D504" s="1394"/>
      <c r="E504" s="1360"/>
      <c r="F504" s="1341"/>
      <c r="G504" s="1341"/>
      <c r="H504" s="1341"/>
      <c r="I504" s="1341"/>
      <c r="J504" s="1341"/>
      <c r="K504" s="1341"/>
      <c r="L504" s="1341"/>
      <c r="M504" s="1341"/>
      <c r="N504" s="1341"/>
      <c r="O504" s="1341"/>
      <c r="P504" s="1341"/>
      <c r="Q504" s="1341"/>
    </row>
    <row r="505" spans="1:17" ht="31.2" x14ac:dyDescent="0.3">
      <c r="A505" s="1361">
        <v>2.2000000000000002</v>
      </c>
      <c r="B505" s="1362" t="s">
        <v>508</v>
      </c>
      <c r="C505" s="1348">
        <v>5724048.0000000009</v>
      </c>
      <c r="D505" s="1349">
        <v>4964000</v>
      </c>
      <c r="E505" s="1360"/>
      <c r="F505" s="1341"/>
      <c r="G505" s="1341"/>
      <c r="H505" s="1341"/>
      <c r="I505" s="1341"/>
      <c r="J505" s="1341"/>
      <c r="K505" s="1341"/>
      <c r="L505" s="1341"/>
      <c r="M505" s="1341"/>
      <c r="N505" s="1341"/>
      <c r="O505" s="1341"/>
      <c r="P505" s="1341"/>
      <c r="Q505" s="1341"/>
    </row>
    <row r="506" spans="1:17" ht="31.2" x14ac:dyDescent="0.3">
      <c r="A506" s="1361">
        <v>2.2999999999999998</v>
      </c>
      <c r="B506" s="1362" t="s">
        <v>490</v>
      </c>
      <c r="C506" s="1348">
        <v>850818</v>
      </c>
      <c r="D506" s="1349">
        <v>100000</v>
      </c>
      <c r="E506" s="1360"/>
      <c r="F506" s="1341"/>
      <c r="G506" s="1341"/>
      <c r="H506" s="1341"/>
      <c r="I506" s="1341"/>
      <c r="J506" s="1341"/>
      <c r="K506" s="1341"/>
      <c r="L506" s="1341"/>
      <c r="M506" s="1341"/>
      <c r="N506" s="1341"/>
      <c r="O506" s="1341"/>
      <c r="P506" s="1341"/>
      <c r="Q506" s="1341"/>
    </row>
    <row r="507" spans="1:17" ht="31.2" x14ac:dyDescent="0.3">
      <c r="A507" s="1361">
        <v>2.4</v>
      </c>
      <c r="B507" s="1362" t="s">
        <v>491</v>
      </c>
      <c r="C507" s="1348">
        <v>1110000</v>
      </c>
      <c r="D507" s="1349"/>
      <c r="E507" s="1341"/>
      <c r="F507" s="1341"/>
      <c r="G507" s="1341"/>
      <c r="H507" s="1341"/>
      <c r="I507" s="1341"/>
      <c r="J507" s="1341"/>
      <c r="K507" s="1341"/>
      <c r="L507" s="1341"/>
      <c r="M507" s="1341"/>
      <c r="N507" s="1341"/>
      <c r="O507" s="1341"/>
      <c r="P507" s="1341"/>
      <c r="Q507" s="1341"/>
    </row>
    <row r="508" spans="1:17" ht="109.2" x14ac:dyDescent="0.3">
      <c r="A508" s="1356" t="s">
        <v>513</v>
      </c>
      <c r="B508" s="1357" t="s">
        <v>514</v>
      </c>
      <c r="C508" s="1358">
        <f>SUM(C509:C511)</f>
        <v>6079349</v>
      </c>
      <c r="D508" s="1359">
        <f>SUM(D509:D511)</f>
        <v>2493500</v>
      </c>
      <c r="E508" s="1360"/>
      <c r="F508" s="1341"/>
      <c r="G508" s="1341"/>
      <c r="H508" s="1341"/>
      <c r="I508" s="1341"/>
      <c r="J508" s="1341"/>
      <c r="K508" s="1341"/>
      <c r="L508" s="1341"/>
      <c r="M508" s="1341"/>
      <c r="N508" s="1341"/>
      <c r="O508" s="1341"/>
      <c r="P508" s="1341"/>
      <c r="Q508" s="1341"/>
    </row>
    <row r="509" spans="1:17" ht="62.4" x14ac:dyDescent="0.3">
      <c r="A509" s="1361">
        <v>2.1</v>
      </c>
      <c r="B509" s="1362" t="s">
        <v>488</v>
      </c>
      <c r="C509" s="1348">
        <v>1905648.0000000002</v>
      </c>
      <c r="D509" s="1349">
        <v>1393500</v>
      </c>
      <c r="E509" s="1360"/>
      <c r="F509" s="1341"/>
      <c r="G509" s="1341"/>
      <c r="H509" s="1341"/>
      <c r="I509" s="1341"/>
      <c r="J509" s="1341"/>
      <c r="K509" s="1341"/>
      <c r="L509" s="1341"/>
      <c r="M509" s="1341"/>
      <c r="N509" s="1341"/>
      <c r="O509" s="1341"/>
      <c r="P509" s="1341"/>
      <c r="Q509" s="1341"/>
    </row>
    <row r="510" spans="1:17" ht="31.2" x14ac:dyDescent="0.3">
      <c r="A510" s="1361">
        <v>2.2000000000000002</v>
      </c>
      <c r="B510" s="1362" t="s">
        <v>508</v>
      </c>
      <c r="C510" s="1348">
        <v>3119201</v>
      </c>
      <c r="D510" s="1349">
        <v>1100000</v>
      </c>
      <c r="E510" s="1360"/>
      <c r="F510" s="1341"/>
      <c r="G510" s="1341"/>
      <c r="H510" s="1341"/>
      <c r="I510" s="1341"/>
      <c r="J510" s="1341"/>
      <c r="K510" s="1341"/>
      <c r="L510" s="1341"/>
      <c r="M510" s="1341"/>
      <c r="N510" s="1341"/>
      <c r="O510" s="1341"/>
      <c r="P510" s="1341"/>
      <c r="Q510" s="1341"/>
    </row>
    <row r="511" spans="1:17" ht="31.2" x14ac:dyDescent="0.3">
      <c r="A511" s="1390">
        <v>2.2999999999999998</v>
      </c>
      <c r="B511" s="1391" t="s">
        <v>490</v>
      </c>
      <c r="C511" s="1392">
        <v>1054500</v>
      </c>
      <c r="D511" s="1394"/>
      <c r="E511" s="1341"/>
      <c r="F511" s="1341"/>
      <c r="G511" s="1360"/>
      <c r="H511" s="1341"/>
      <c r="I511" s="1341"/>
      <c r="J511" s="1341"/>
      <c r="K511" s="1341"/>
      <c r="L511" s="1341"/>
      <c r="M511" s="1341"/>
      <c r="N511" s="1341"/>
      <c r="O511" s="1341"/>
      <c r="P511" s="1341"/>
      <c r="Q511" s="1341"/>
    </row>
    <row r="512" spans="1:17" ht="78" x14ac:dyDescent="0.3">
      <c r="A512" s="1395" t="s">
        <v>515</v>
      </c>
      <c r="B512" s="1396" t="s">
        <v>516</v>
      </c>
      <c r="C512" s="1397"/>
      <c r="D512" s="1398">
        <v>0</v>
      </c>
      <c r="E512" s="1399"/>
      <c r="F512" s="1400"/>
      <c r="G512" s="1400"/>
      <c r="H512" s="1400"/>
      <c r="I512" s="1400"/>
      <c r="J512" s="1400"/>
      <c r="K512" s="1400"/>
      <c r="L512" s="1400"/>
      <c r="M512" s="1400"/>
      <c r="N512" s="1400"/>
      <c r="O512" s="1400"/>
      <c r="P512" s="1400"/>
      <c r="Q512" s="1400"/>
    </row>
    <row r="513" spans="1:17" ht="78" x14ac:dyDescent="0.3">
      <c r="A513" s="1350" t="s">
        <v>517</v>
      </c>
      <c r="B513" s="1351" t="s">
        <v>518</v>
      </c>
      <c r="C513" s="1352">
        <f>+C514+C518</f>
        <v>40361674</v>
      </c>
      <c r="D513" s="1353">
        <f>+D514+D518</f>
        <v>31033989</v>
      </c>
      <c r="E513" s="1354">
        <f>+C513</f>
        <v>40361674</v>
      </c>
      <c r="F513" s="1355"/>
      <c r="G513" s="1355"/>
      <c r="H513" s="1355"/>
      <c r="I513" s="1355"/>
      <c r="J513" s="1355"/>
      <c r="K513" s="1355"/>
      <c r="L513" s="1355"/>
      <c r="M513" s="1355"/>
      <c r="N513" s="1355"/>
      <c r="O513" s="1355"/>
      <c r="P513" s="1355"/>
      <c r="Q513" s="1355"/>
    </row>
    <row r="514" spans="1:17" ht="62.4" x14ac:dyDescent="0.3">
      <c r="A514" s="1356" t="s">
        <v>519</v>
      </c>
      <c r="B514" s="1357" t="s">
        <v>520</v>
      </c>
      <c r="C514" s="1358">
        <f>SUM(C515:C517)</f>
        <v>32925390</v>
      </c>
      <c r="D514" s="1359">
        <f>SUM(D515:D517)</f>
        <v>29288989</v>
      </c>
      <c r="E514" s="1367"/>
      <c r="F514" s="1368"/>
      <c r="G514" s="1368"/>
      <c r="H514" s="1368"/>
      <c r="I514" s="1368"/>
      <c r="J514" s="1368"/>
      <c r="K514" s="1368"/>
      <c r="L514" s="1368"/>
      <c r="M514" s="1368"/>
      <c r="N514" s="1368"/>
      <c r="O514" s="1368"/>
      <c r="P514" s="1368"/>
      <c r="Q514" s="1368"/>
    </row>
    <row r="515" spans="1:17" ht="62.4" x14ac:dyDescent="0.3">
      <c r="A515" s="1361">
        <v>2.1</v>
      </c>
      <c r="B515" s="1362" t="s">
        <v>488</v>
      </c>
      <c r="C515" s="1348">
        <v>10737579</v>
      </c>
      <c r="D515" s="1371">
        <v>9243310</v>
      </c>
      <c r="E515" s="1360"/>
      <c r="F515" s="1341"/>
      <c r="G515" s="1341"/>
      <c r="H515" s="1341"/>
      <c r="I515" s="1341"/>
      <c r="J515" s="1341"/>
      <c r="K515" s="1341"/>
      <c r="L515" s="1341"/>
      <c r="M515" s="1341"/>
      <c r="N515" s="1341"/>
      <c r="O515" s="1341"/>
      <c r="P515" s="1341"/>
      <c r="Q515" s="1341"/>
    </row>
    <row r="516" spans="1:17" ht="31.2" x14ac:dyDescent="0.3">
      <c r="A516" s="1361">
        <v>2.2000000000000002</v>
      </c>
      <c r="B516" s="1362" t="s">
        <v>508</v>
      </c>
      <c r="C516" s="1348">
        <v>17512491</v>
      </c>
      <c r="D516" s="1349">
        <v>16535679</v>
      </c>
      <c r="E516" s="1360"/>
      <c r="F516" s="1341"/>
      <c r="G516" s="1341"/>
      <c r="H516" s="1341"/>
      <c r="I516" s="1341"/>
      <c r="J516" s="1341"/>
      <c r="K516" s="1341"/>
      <c r="L516" s="1341"/>
      <c r="M516" s="1341"/>
      <c r="N516" s="1341"/>
      <c r="O516" s="1341"/>
      <c r="P516" s="1341"/>
      <c r="Q516" s="1341"/>
    </row>
    <row r="517" spans="1:17" ht="31.2" x14ac:dyDescent="0.3">
      <c r="A517" s="1370">
        <v>2.2999999999999998</v>
      </c>
      <c r="B517" s="1362" t="s">
        <v>490</v>
      </c>
      <c r="C517" s="1348">
        <v>4675320</v>
      </c>
      <c r="D517" s="1349">
        <v>3510000</v>
      </c>
      <c r="E517" s="1360"/>
      <c r="F517" s="1341"/>
      <c r="G517" s="1341"/>
      <c r="H517" s="1341"/>
      <c r="I517" s="1341"/>
      <c r="J517" s="1341"/>
      <c r="K517" s="1341"/>
      <c r="L517" s="1341"/>
      <c r="M517" s="1341"/>
      <c r="N517" s="1341"/>
      <c r="O517" s="1341"/>
      <c r="P517" s="1341"/>
      <c r="Q517" s="1341"/>
    </row>
    <row r="518" spans="1:17" ht="46.8" x14ac:dyDescent="0.3">
      <c r="A518" s="1356" t="s">
        <v>493</v>
      </c>
      <c r="B518" s="1357" t="s">
        <v>521</v>
      </c>
      <c r="C518" s="1358">
        <f>SUM(C519:C521)</f>
        <v>7436284</v>
      </c>
      <c r="D518" s="1359">
        <f>SUM(D519:D521)</f>
        <v>1745000</v>
      </c>
      <c r="E518" s="1367"/>
      <c r="F518" s="1368"/>
      <c r="G518" s="1368"/>
      <c r="H518" s="1368"/>
      <c r="I518" s="1368"/>
      <c r="J518" s="1368"/>
      <c r="K518" s="1368"/>
      <c r="L518" s="1368"/>
      <c r="M518" s="1368"/>
      <c r="N518" s="1368"/>
      <c r="O518" s="1368"/>
      <c r="P518" s="1368"/>
      <c r="Q518" s="1368"/>
    </row>
    <row r="519" spans="1:17" ht="62.4" x14ac:dyDescent="0.3">
      <c r="A519" s="1390">
        <v>2.1</v>
      </c>
      <c r="B519" s="1391" t="s">
        <v>488</v>
      </c>
      <c r="C519" s="1392">
        <v>3007123</v>
      </c>
      <c r="D519" s="1394"/>
      <c r="E519" s="1360"/>
      <c r="F519" s="1341"/>
      <c r="G519" s="1341"/>
      <c r="H519" s="1341"/>
      <c r="I519" s="1341"/>
      <c r="J519" s="1341"/>
      <c r="K519" s="1341"/>
      <c r="L519" s="1341"/>
      <c r="M519" s="1341"/>
      <c r="N519" s="1341"/>
      <c r="O519" s="1341"/>
      <c r="P519" s="1341"/>
      <c r="Q519" s="1341"/>
    </row>
    <row r="520" spans="1:17" ht="31.2" x14ac:dyDescent="0.3">
      <c r="A520" s="1361">
        <v>2.2000000000000002</v>
      </c>
      <c r="B520" s="1362" t="s">
        <v>508</v>
      </c>
      <c r="C520" s="1348">
        <v>1522920.0000000002</v>
      </c>
      <c r="D520" s="1349">
        <v>1045000</v>
      </c>
      <c r="E520" s="1360"/>
      <c r="F520" s="1341"/>
      <c r="G520" s="1341"/>
      <c r="H520" s="1341"/>
      <c r="I520" s="1341"/>
      <c r="J520" s="1341"/>
      <c r="K520" s="1341"/>
      <c r="L520" s="1341"/>
      <c r="M520" s="1341"/>
      <c r="N520" s="1341"/>
      <c r="O520" s="1341"/>
      <c r="P520" s="1341"/>
      <c r="Q520" s="1341"/>
    </row>
    <row r="521" spans="1:17" ht="31.2" x14ac:dyDescent="0.3">
      <c r="A521" s="1361">
        <v>2.2999999999999998</v>
      </c>
      <c r="B521" s="1362" t="s">
        <v>490</v>
      </c>
      <c r="C521" s="1348">
        <v>2906241</v>
      </c>
      <c r="D521" s="1349">
        <v>700000</v>
      </c>
      <c r="E521" s="1360"/>
      <c r="F521" s="1341"/>
      <c r="G521" s="1341"/>
      <c r="H521" s="1341"/>
      <c r="I521" s="1341"/>
      <c r="J521" s="1341"/>
      <c r="K521" s="1341"/>
      <c r="L521" s="1341"/>
      <c r="M521" s="1341"/>
      <c r="N521" s="1341"/>
      <c r="O521" s="1341"/>
      <c r="P521" s="1341"/>
      <c r="Q521" s="1341"/>
    </row>
    <row r="522" spans="1:17" ht="62.4" x14ac:dyDescent="0.3">
      <c r="A522" s="1395" t="s">
        <v>495</v>
      </c>
      <c r="B522" s="1396" t="s">
        <v>522</v>
      </c>
      <c r="C522" s="1397"/>
      <c r="D522" s="1398">
        <f>D533</f>
        <v>0</v>
      </c>
      <c r="E522" s="1365"/>
      <c r="F522" s="1400"/>
      <c r="G522" s="1400"/>
      <c r="H522" s="1400"/>
      <c r="I522" s="1400"/>
      <c r="J522" s="1400"/>
      <c r="K522" s="1400"/>
      <c r="L522" s="1400"/>
      <c r="M522" s="1400"/>
      <c r="N522" s="1400"/>
      <c r="O522" s="1400"/>
      <c r="P522" s="1400"/>
      <c r="Q522" s="1400"/>
    </row>
    <row r="523" spans="1:17" ht="62.4" x14ac:dyDescent="0.3">
      <c r="A523" s="1350" t="s">
        <v>523</v>
      </c>
      <c r="B523" s="1351" t="s">
        <v>524</v>
      </c>
      <c r="C523" s="1352">
        <f>+C524+C528</f>
        <v>117351712</v>
      </c>
      <c r="D523" s="1353">
        <f>+D524+D528</f>
        <v>95776625.299999997</v>
      </c>
      <c r="E523" s="1354">
        <f>+C523</f>
        <v>117351712</v>
      </c>
      <c r="F523" s="1355"/>
      <c r="G523" s="1355"/>
      <c r="H523" s="1355"/>
      <c r="I523" s="1355"/>
      <c r="J523" s="1355"/>
      <c r="K523" s="1355"/>
      <c r="L523" s="1355"/>
      <c r="M523" s="1355"/>
      <c r="N523" s="1355"/>
      <c r="O523" s="1355"/>
      <c r="P523" s="1355"/>
      <c r="Q523" s="1355"/>
    </row>
    <row r="524" spans="1:17" ht="93.6" x14ac:dyDescent="0.3">
      <c r="A524" s="1356" t="s">
        <v>525</v>
      </c>
      <c r="B524" s="1357" t="s">
        <v>526</v>
      </c>
      <c r="C524" s="1358">
        <f>SUM(C525:C527)</f>
        <v>95784049</v>
      </c>
      <c r="D524" s="1359">
        <f>SUM(D525:D527)</f>
        <v>72251725.299999997</v>
      </c>
      <c r="E524" s="1367"/>
      <c r="F524" s="1368"/>
      <c r="G524" s="1368"/>
      <c r="H524" s="1368"/>
      <c r="I524" s="1368"/>
      <c r="J524" s="1368"/>
      <c r="K524" s="1368"/>
      <c r="L524" s="1368"/>
      <c r="M524" s="1368"/>
      <c r="N524" s="1368"/>
      <c r="O524" s="1368"/>
      <c r="P524" s="1368"/>
      <c r="Q524" s="1368"/>
    </row>
    <row r="525" spans="1:17" ht="62.4" x14ac:dyDescent="0.3">
      <c r="A525" s="1401">
        <v>2.1</v>
      </c>
      <c r="B525" s="1402" t="s">
        <v>488</v>
      </c>
      <c r="C525" s="1379">
        <v>66700489</v>
      </c>
      <c r="D525" s="1380">
        <v>47621318.299999997</v>
      </c>
      <c r="E525" s="1360"/>
      <c r="F525" s="1341"/>
      <c r="G525" s="1341"/>
      <c r="H525" s="1341"/>
      <c r="I525" s="1341"/>
      <c r="J525" s="1341"/>
      <c r="K525" s="1341"/>
      <c r="L525" s="1341"/>
      <c r="M525" s="1341"/>
      <c r="N525" s="1341"/>
      <c r="O525" s="1341"/>
      <c r="P525" s="1341"/>
      <c r="Q525" s="1341"/>
    </row>
    <row r="526" spans="1:17" ht="31.2" x14ac:dyDescent="0.3">
      <c r="A526" s="1370">
        <v>2.2000000000000002</v>
      </c>
      <c r="B526" s="1375" t="s">
        <v>508</v>
      </c>
      <c r="C526" s="1369">
        <v>22747800</v>
      </c>
      <c r="D526" s="1371">
        <v>20717000</v>
      </c>
      <c r="E526" s="1360"/>
      <c r="F526" s="1341"/>
      <c r="G526" s="1341"/>
      <c r="H526" s="1341"/>
      <c r="I526" s="1341"/>
      <c r="J526" s="1341"/>
      <c r="K526" s="1341"/>
      <c r="L526" s="1341"/>
      <c r="M526" s="1341"/>
      <c r="N526" s="1341"/>
      <c r="O526" s="1341"/>
      <c r="P526" s="1341"/>
      <c r="Q526" s="1341"/>
    </row>
    <row r="527" spans="1:17" ht="31.2" x14ac:dyDescent="0.3">
      <c r="A527" s="1370">
        <v>2.2999999999999998</v>
      </c>
      <c r="B527" s="1375" t="s">
        <v>490</v>
      </c>
      <c r="C527" s="1369">
        <v>6335760</v>
      </c>
      <c r="D527" s="1371">
        <v>3913407</v>
      </c>
      <c r="E527" s="1360"/>
      <c r="F527" s="1341"/>
      <c r="G527" s="1341"/>
      <c r="H527" s="1341"/>
      <c r="I527" s="1341"/>
      <c r="J527" s="1341"/>
      <c r="K527" s="1341"/>
      <c r="L527" s="1341"/>
      <c r="M527" s="1341"/>
      <c r="N527" s="1341"/>
      <c r="O527" s="1341"/>
      <c r="P527" s="1341"/>
      <c r="Q527" s="1341"/>
    </row>
    <row r="528" spans="1:17" ht="93.6" x14ac:dyDescent="0.3">
      <c r="A528" s="1356" t="s">
        <v>527</v>
      </c>
      <c r="B528" s="1357" t="s">
        <v>528</v>
      </c>
      <c r="C528" s="1358">
        <f>SUM(C529:C532)</f>
        <v>21567663</v>
      </c>
      <c r="D528" s="1359">
        <f>SUM(D529:D532)</f>
        <v>23524900</v>
      </c>
      <c r="E528" s="1367"/>
      <c r="F528" s="1368"/>
      <c r="G528" s="1368"/>
      <c r="H528" s="1368"/>
      <c r="I528" s="1368"/>
      <c r="J528" s="1368"/>
      <c r="K528" s="1368"/>
      <c r="L528" s="1368"/>
      <c r="M528" s="1368"/>
      <c r="N528" s="1368"/>
      <c r="O528" s="1368"/>
      <c r="P528" s="1368"/>
      <c r="Q528" s="1368"/>
    </row>
    <row r="529" spans="1:17" ht="62.4" x14ac:dyDescent="0.3">
      <c r="A529" s="1361">
        <v>2.1</v>
      </c>
      <c r="B529" s="1362" t="s">
        <v>488</v>
      </c>
      <c r="C529" s="1348">
        <v>5275654</v>
      </c>
      <c r="D529" s="1349">
        <v>12854900</v>
      </c>
      <c r="E529" s="1360"/>
      <c r="F529" s="1341"/>
      <c r="G529" s="1341"/>
      <c r="H529" s="1341"/>
      <c r="I529" s="1341"/>
      <c r="J529" s="1341"/>
      <c r="K529" s="1341"/>
      <c r="L529" s="1341"/>
      <c r="M529" s="1341"/>
      <c r="N529" s="1341"/>
      <c r="O529" s="1341"/>
      <c r="P529" s="1341"/>
      <c r="Q529" s="1341"/>
    </row>
    <row r="530" spans="1:17" ht="31.2" x14ac:dyDescent="0.3">
      <c r="A530" s="1370">
        <v>2.2000000000000002</v>
      </c>
      <c r="B530" s="1375" t="s">
        <v>508</v>
      </c>
      <c r="C530" s="1403">
        <v>7703400.0000000009</v>
      </c>
      <c r="D530" s="1404">
        <v>3700000</v>
      </c>
      <c r="E530" s="1360"/>
      <c r="F530" s="1341"/>
      <c r="G530" s="1341"/>
      <c r="H530" s="1341"/>
      <c r="I530" s="1341"/>
      <c r="J530" s="1341"/>
      <c r="K530" s="1341"/>
      <c r="L530" s="1341"/>
      <c r="M530" s="1341"/>
      <c r="N530" s="1341"/>
      <c r="O530" s="1341"/>
      <c r="P530" s="1341"/>
      <c r="Q530" s="1341"/>
    </row>
    <row r="531" spans="1:17" ht="31.2" x14ac:dyDescent="0.3">
      <c r="A531" s="1361">
        <v>2.2999999999999998</v>
      </c>
      <c r="B531" s="1362" t="s">
        <v>490</v>
      </c>
      <c r="C531" s="1405">
        <v>3618600.0000000005</v>
      </c>
      <c r="D531" s="1406">
        <v>5220000</v>
      </c>
      <c r="E531" s="1407"/>
      <c r="F531" s="1408"/>
      <c r="G531" s="1408"/>
      <c r="H531" s="1408"/>
      <c r="I531" s="1408"/>
      <c r="J531" s="1408"/>
      <c r="K531" s="1408"/>
      <c r="L531" s="1408"/>
      <c r="M531" s="1408"/>
      <c r="N531" s="1408"/>
      <c r="O531" s="1408"/>
      <c r="P531" s="1408"/>
      <c r="Q531" s="1408"/>
    </row>
    <row r="532" spans="1:17" ht="62.4" x14ac:dyDescent="0.3">
      <c r="A532" s="1361">
        <v>2.6</v>
      </c>
      <c r="B532" s="1362" t="s">
        <v>492</v>
      </c>
      <c r="C532" s="1348">
        <v>4970009</v>
      </c>
      <c r="D532" s="1349">
        <v>1750000</v>
      </c>
      <c r="E532" s="1407"/>
      <c r="F532" s="1408"/>
      <c r="G532" s="1408"/>
      <c r="H532" s="1408"/>
      <c r="I532" s="1408"/>
      <c r="J532" s="1408"/>
      <c r="K532" s="1408"/>
      <c r="L532" s="1408"/>
      <c r="M532" s="1408"/>
      <c r="N532" s="1408"/>
      <c r="O532" s="1408"/>
      <c r="P532" s="1408"/>
      <c r="Q532" s="1408"/>
    </row>
    <row r="533" spans="1:17" ht="93.6" x14ac:dyDescent="0.3">
      <c r="A533" s="1395" t="s">
        <v>529</v>
      </c>
      <c r="B533" s="1396" t="s">
        <v>530</v>
      </c>
      <c r="C533" s="1397"/>
      <c r="D533" s="1398"/>
      <c r="E533" s="1399"/>
      <c r="F533" s="1400"/>
      <c r="G533" s="1400"/>
      <c r="H533" s="1400"/>
      <c r="I533" s="1400"/>
      <c r="J533" s="1400"/>
      <c r="K533" s="1400"/>
      <c r="L533" s="1400"/>
      <c r="M533" s="1400"/>
      <c r="N533" s="1400"/>
      <c r="O533" s="1400"/>
      <c r="P533" s="1400"/>
      <c r="Q533" s="1400"/>
    </row>
    <row r="534" spans="1:17" ht="124.8" x14ac:dyDescent="0.3">
      <c r="A534" s="1350" t="s">
        <v>531</v>
      </c>
      <c r="B534" s="1351" t="s">
        <v>532</v>
      </c>
      <c r="C534" s="1352">
        <f>+C535+C540</f>
        <v>29157534</v>
      </c>
      <c r="D534" s="1353">
        <f>+D535+D540</f>
        <v>12951378</v>
      </c>
      <c r="E534" s="1407">
        <f>+C534</f>
        <v>29157534</v>
      </c>
      <c r="F534" s="1408"/>
      <c r="G534" s="1408"/>
      <c r="H534" s="1408"/>
      <c r="I534" s="1408"/>
      <c r="J534" s="1408"/>
      <c r="K534" s="1408"/>
      <c r="L534" s="1408"/>
      <c r="M534" s="1408"/>
      <c r="N534" s="1408"/>
      <c r="O534" s="1408"/>
      <c r="P534" s="1408"/>
      <c r="Q534" s="1408"/>
    </row>
    <row r="535" spans="1:17" ht="78" x14ac:dyDescent="0.3">
      <c r="A535" s="1366" t="s">
        <v>525</v>
      </c>
      <c r="B535" s="1357" t="s">
        <v>533</v>
      </c>
      <c r="C535" s="1358">
        <f>SUM(C536:C539)</f>
        <v>17853429</v>
      </c>
      <c r="D535" s="1359">
        <f>SUM(D536:D539)</f>
        <v>9618378</v>
      </c>
      <c r="E535" s="1407"/>
      <c r="F535" s="1408"/>
      <c r="G535" s="1408"/>
      <c r="H535" s="1408"/>
      <c r="I535" s="1408"/>
      <c r="J535" s="1408"/>
      <c r="K535" s="1408"/>
      <c r="L535" s="1408"/>
      <c r="M535" s="1408"/>
      <c r="N535" s="1408"/>
      <c r="O535" s="1408"/>
      <c r="P535" s="1408"/>
      <c r="Q535" s="1408"/>
    </row>
    <row r="536" spans="1:17" ht="62.4" x14ac:dyDescent="0.3">
      <c r="A536" s="1361">
        <v>2.1</v>
      </c>
      <c r="B536" s="1362" t="s">
        <v>488</v>
      </c>
      <c r="C536" s="1369">
        <v>12394657</v>
      </c>
      <c r="D536" s="1349">
        <v>8711378</v>
      </c>
      <c r="E536" s="1407"/>
      <c r="F536" s="1408"/>
      <c r="G536" s="1408"/>
      <c r="H536" s="1408"/>
      <c r="I536" s="1408"/>
      <c r="J536" s="1408"/>
      <c r="K536" s="1408"/>
      <c r="L536" s="1408"/>
      <c r="M536" s="1408"/>
      <c r="N536" s="1408"/>
      <c r="O536" s="1408"/>
      <c r="P536" s="1408"/>
      <c r="Q536" s="1408"/>
    </row>
    <row r="537" spans="1:17" ht="31.2" x14ac:dyDescent="0.3">
      <c r="A537" s="1361">
        <v>2.2000000000000002</v>
      </c>
      <c r="B537" s="1362" t="s">
        <v>508</v>
      </c>
      <c r="C537" s="1348">
        <v>1873466</v>
      </c>
      <c r="D537" s="1349">
        <v>507000</v>
      </c>
      <c r="E537" s="1407"/>
      <c r="F537" s="1408"/>
      <c r="G537" s="1408"/>
      <c r="H537" s="1408"/>
      <c r="I537" s="1408"/>
      <c r="J537" s="1408"/>
      <c r="K537" s="1408"/>
      <c r="L537" s="1408"/>
      <c r="M537" s="1408"/>
      <c r="N537" s="1408"/>
      <c r="O537" s="1408"/>
      <c r="P537" s="1408"/>
      <c r="Q537" s="1408"/>
    </row>
    <row r="538" spans="1:17" ht="31.2" x14ac:dyDescent="0.3">
      <c r="A538" s="1361">
        <v>2.2999999999999998</v>
      </c>
      <c r="B538" s="1362" t="s">
        <v>490</v>
      </c>
      <c r="C538" s="1348">
        <v>1503390</v>
      </c>
      <c r="D538" s="1349">
        <v>400000</v>
      </c>
      <c r="E538" s="1407"/>
      <c r="F538" s="1408"/>
      <c r="G538" s="1408"/>
      <c r="H538" s="1408"/>
      <c r="I538" s="1408"/>
      <c r="J538" s="1408"/>
      <c r="K538" s="1408"/>
      <c r="L538" s="1408"/>
      <c r="M538" s="1408"/>
      <c r="N538" s="1408"/>
      <c r="O538" s="1408"/>
      <c r="P538" s="1408"/>
      <c r="Q538" s="1408"/>
    </row>
    <row r="539" spans="1:17" ht="62.4" x14ac:dyDescent="0.3">
      <c r="A539" s="1390">
        <v>2.6</v>
      </c>
      <c r="B539" s="1391" t="s">
        <v>492</v>
      </c>
      <c r="C539" s="1392">
        <v>2081916.0000000002</v>
      </c>
      <c r="D539" s="1394"/>
      <c r="E539" s="1407"/>
      <c r="F539" s="1408"/>
      <c r="G539" s="1408"/>
      <c r="H539" s="1408"/>
      <c r="I539" s="1408"/>
      <c r="J539" s="1408"/>
      <c r="K539" s="1408"/>
      <c r="L539" s="1408"/>
      <c r="M539" s="1408"/>
      <c r="N539" s="1408"/>
      <c r="O539" s="1408"/>
      <c r="P539" s="1408"/>
      <c r="Q539" s="1408"/>
    </row>
    <row r="540" spans="1:17" ht="62.4" x14ac:dyDescent="0.3">
      <c r="A540" s="1366" t="s">
        <v>534</v>
      </c>
      <c r="B540" s="1357" t="s">
        <v>535</v>
      </c>
      <c r="C540" s="1358">
        <f>SUM(C541:C544)</f>
        <v>11304105</v>
      </c>
      <c r="D540" s="1359">
        <f>SUM(D541:D544)</f>
        <v>3333000</v>
      </c>
      <c r="E540" s="1407"/>
      <c r="F540" s="1408"/>
      <c r="G540" s="1408"/>
      <c r="H540" s="1408"/>
      <c r="I540" s="1408"/>
      <c r="J540" s="1408"/>
      <c r="K540" s="1408"/>
      <c r="L540" s="1408"/>
      <c r="M540" s="1408"/>
      <c r="N540" s="1408"/>
      <c r="O540" s="1408"/>
      <c r="P540" s="1408"/>
      <c r="Q540" s="1408"/>
    </row>
    <row r="541" spans="1:17" ht="62.4" x14ac:dyDescent="0.3">
      <c r="A541" s="1390">
        <v>2.1</v>
      </c>
      <c r="B541" s="1391" t="s">
        <v>488</v>
      </c>
      <c r="C541" s="1409">
        <v>4995000</v>
      </c>
      <c r="D541" s="1410"/>
      <c r="E541" s="1407"/>
      <c r="F541" s="1408"/>
      <c r="G541" s="1408"/>
      <c r="H541" s="1408"/>
      <c r="I541" s="1408"/>
      <c r="J541" s="1408"/>
      <c r="K541" s="1408"/>
      <c r="L541" s="1408"/>
      <c r="M541" s="1408"/>
      <c r="N541" s="1408"/>
      <c r="O541" s="1408"/>
      <c r="P541" s="1408"/>
      <c r="Q541" s="1408"/>
    </row>
    <row r="542" spans="1:17" ht="31.2" x14ac:dyDescent="0.3">
      <c r="A542" s="1361">
        <v>2.2000000000000002</v>
      </c>
      <c r="B542" s="1362" t="s">
        <v>508</v>
      </c>
      <c r="C542" s="1369">
        <v>2103450</v>
      </c>
      <c r="D542" s="1371">
        <v>800000</v>
      </c>
      <c r="E542" s="1407"/>
      <c r="F542" s="1408"/>
      <c r="G542" s="1408"/>
      <c r="H542" s="1408"/>
      <c r="I542" s="1408"/>
      <c r="J542" s="1408"/>
      <c r="K542" s="1408"/>
      <c r="L542" s="1408"/>
      <c r="M542" s="1408"/>
      <c r="N542" s="1408"/>
      <c r="O542" s="1408"/>
      <c r="P542" s="1408"/>
      <c r="Q542" s="1408"/>
    </row>
    <row r="543" spans="1:17" ht="31.2" x14ac:dyDescent="0.3">
      <c r="A543" s="1361">
        <v>2.2999999999999998</v>
      </c>
      <c r="B543" s="1362" t="s">
        <v>490</v>
      </c>
      <c r="C543" s="1369">
        <v>2482008</v>
      </c>
      <c r="D543" s="1371">
        <v>1540000</v>
      </c>
      <c r="E543" s="1407"/>
      <c r="F543" s="1408"/>
      <c r="G543" s="1408"/>
      <c r="H543" s="1408"/>
      <c r="I543" s="1408"/>
      <c r="J543" s="1408"/>
      <c r="K543" s="1408"/>
      <c r="L543" s="1408"/>
      <c r="M543" s="1408"/>
      <c r="N543" s="1408"/>
      <c r="O543" s="1408"/>
      <c r="P543" s="1408"/>
      <c r="Q543" s="1408"/>
    </row>
    <row r="544" spans="1:17" ht="62.4" x14ac:dyDescent="0.3">
      <c r="A544" s="1361">
        <v>2.6</v>
      </c>
      <c r="B544" s="1362" t="s">
        <v>492</v>
      </c>
      <c r="C544" s="1369">
        <v>1723647</v>
      </c>
      <c r="D544" s="1371">
        <v>993000</v>
      </c>
      <c r="E544" s="1407"/>
      <c r="F544" s="1408"/>
      <c r="G544" s="1408"/>
      <c r="H544" s="1408"/>
      <c r="I544" s="1408"/>
      <c r="J544" s="1408"/>
      <c r="K544" s="1408"/>
      <c r="L544" s="1408"/>
      <c r="M544" s="1408"/>
      <c r="N544" s="1408"/>
      <c r="O544" s="1408"/>
      <c r="P544" s="1408"/>
      <c r="Q544" s="1408"/>
    </row>
    <row r="545" spans="1:17" ht="46.8" x14ac:dyDescent="0.3">
      <c r="A545" s="1395" t="s">
        <v>529</v>
      </c>
      <c r="B545" s="1396" t="s">
        <v>536</v>
      </c>
      <c r="C545" s="1397"/>
      <c r="D545" s="1398"/>
      <c r="E545" s="1411"/>
      <c r="F545" s="1399"/>
      <c r="G545" s="1400"/>
      <c r="H545" s="1400"/>
      <c r="I545" s="1400"/>
      <c r="J545" s="1400"/>
      <c r="K545" s="1400"/>
      <c r="L545" s="1400"/>
      <c r="M545" s="1400"/>
      <c r="N545" s="1400"/>
      <c r="O545" s="1400"/>
      <c r="P545" s="1400"/>
      <c r="Q545" s="1400"/>
    </row>
    <row r="546" spans="1:17" ht="109.2" x14ac:dyDescent="0.3">
      <c r="A546" s="1412" t="s">
        <v>537</v>
      </c>
      <c r="B546" s="1413" t="s">
        <v>538</v>
      </c>
      <c r="C546" s="1414"/>
      <c r="D546" s="1415"/>
      <c r="E546" s="1399"/>
      <c r="F546" s="1400"/>
      <c r="G546" s="1400"/>
      <c r="H546" s="1400"/>
      <c r="I546" s="1400"/>
      <c r="J546" s="1400"/>
      <c r="K546" s="1400"/>
      <c r="L546" s="1400"/>
      <c r="M546" s="1400"/>
      <c r="N546" s="1400"/>
      <c r="O546" s="1400"/>
      <c r="P546" s="1400"/>
      <c r="Q546" s="1400"/>
    </row>
    <row r="547" spans="1:17" ht="15.6" x14ac:dyDescent="0.3">
      <c r="A547" s="1416" t="s">
        <v>539</v>
      </c>
      <c r="B547" s="1417"/>
      <c r="C547" s="1418">
        <f>+C534+C523+C522+C513+C512+C494+C493+C470</f>
        <v>688242447</v>
      </c>
      <c r="D547" s="1419">
        <f>+D534+D523+D522+D513+D512+D494+D493+D470</f>
        <v>502302648.30000001</v>
      </c>
      <c r="E547" s="1420">
        <f>SUM(E466:E545)</f>
        <v>289328066</v>
      </c>
      <c r="F547" s="1420"/>
      <c r="G547" s="1421"/>
      <c r="H547" s="1421"/>
      <c r="I547" s="1421"/>
      <c r="J547" s="1421"/>
      <c r="K547" s="1421"/>
      <c r="L547" s="1421"/>
      <c r="M547" s="1421"/>
      <c r="N547" s="1421"/>
      <c r="O547" s="1421"/>
      <c r="P547" s="1421"/>
      <c r="Q547" s="1421"/>
    </row>
    <row r="548" spans="1:17" ht="15.6" x14ac:dyDescent="0.3">
      <c r="A548" s="1350" t="s">
        <v>540</v>
      </c>
      <c r="B548" s="1422" t="s">
        <v>541</v>
      </c>
      <c r="C548" s="1352">
        <f>+C551+C550</f>
        <v>112833407</v>
      </c>
      <c r="D548" s="1353">
        <f>+D551+D550</f>
        <v>71499779</v>
      </c>
      <c r="E548" s="1354">
        <f>+C548</f>
        <v>112833407</v>
      </c>
      <c r="F548" s="1355"/>
      <c r="G548" s="1355"/>
      <c r="H548" s="1355"/>
      <c r="I548" s="1355"/>
      <c r="J548" s="1355"/>
      <c r="K548" s="1355"/>
      <c r="L548" s="1355"/>
      <c r="M548" s="1355"/>
      <c r="N548" s="1355"/>
      <c r="O548" s="1355"/>
      <c r="P548" s="1355"/>
      <c r="Q548" s="1355"/>
    </row>
    <row r="549" spans="1:17" ht="27.6" x14ac:dyDescent="0.3">
      <c r="A549" s="1361">
        <v>2.4</v>
      </c>
      <c r="B549" s="1423" t="s">
        <v>542</v>
      </c>
      <c r="C549" s="1348">
        <v>112833407</v>
      </c>
      <c r="D549" s="1349">
        <v>71499799</v>
      </c>
      <c r="E549" s="1360"/>
      <c r="F549" s="1341"/>
      <c r="G549" s="1341"/>
      <c r="H549" s="1341"/>
      <c r="I549" s="1341"/>
      <c r="J549" s="1341"/>
      <c r="K549" s="1341"/>
      <c r="L549" s="1341"/>
      <c r="M549" s="1341"/>
      <c r="N549" s="1341"/>
      <c r="O549" s="1341"/>
      <c r="P549" s="1341"/>
      <c r="Q549" s="1341"/>
    </row>
    <row r="550" spans="1:17" ht="69" x14ac:dyDescent="0.3">
      <c r="A550" s="1361" t="s">
        <v>543</v>
      </c>
      <c r="B550" s="1423" t="s">
        <v>544</v>
      </c>
      <c r="C550" s="1348">
        <v>40000000</v>
      </c>
      <c r="D550" s="1349">
        <v>37866372</v>
      </c>
      <c r="E550" s="1365"/>
      <c r="F550" s="1360"/>
      <c r="G550" s="1341"/>
      <c r="H550" s="1341"/>
      <c r="I550" s="1341"/>
      <c r="J550" s="1341"/>
      <c r="K550" s="1341"/>
      <c r="L550" s="1341"/>
      <c r="M550" s="1341"/>
      <c r="N550" s="1341"/>
      <c r="O550" s="1341"/>
      <c r="P550" s="1341"/>
      <c r="Q550" s="1341"/>
    </row>
    <row r="551" spans="1:17" ht="96.6" x14ac:dyDescent="0.3">
      <c r="A551" s="1361" t="s">
        <v>545</v>
      </c>
      <c r="B551" s="1423" t="s">
        <v>546</v>
      </c>
      <c r="C551" s="1348">
        <v>72833407</v>
      </c>
      <c r="D551" s="1349">
        <v>33633407</v>
      </c>
      <c r="E551" s="1365"/>
      <c r="F551" s="1360"/>
      <c r="G551" s="1341"/>
      <c r="H551" s="1341"/>
      <c r="I551" s="1341"/>
      <c r="J551" s="1341"/>
      <c r="K551" s="1341"/>
      <c r="L551" s="1341"/>
      <c r="M551" s="1341"/>
      <c r="N551" s="1341"/>
      <c r="O551" s="1341"/>
      <c r="P551" s="1341"/>
      <c r="Q551" s="1341"/>
    </row>
    <row r="552" spans="1:17" ht="15.6" x14ac:dyDescent="0.3">
      <c r="A552" s="1424" t="s">
        <v>547</v>
      </c>
      <c r="B552" s="1425"/>
      <c r="C552" s="1418">
        <f>+C547+C548</f>
        <v>801075854</v>
      </c>
      <c r="D552" s="1419">
        <f>+D547+D548</f>
        <v>573802427.29999995</v>
      </c>
      <c r="E552" s="1360"/>
      <c r="F552" s="1341"/>
      <c r="G552" s="1411"/>
      <c r="H552" s="1341"/>
      <c r="I552" s="1341"/>
      <c r="J552" s="1341"/>
      <c r="K552" s="1341"/>
      <c r="L552" s="1341"/>
      <c r="M552" s="1341"/>
      <c r="N552" s="1341"/>
      <c r="O552" s="1341"/>
      <c r="P552" s="1341"/>
      <c r="Q552" s="1341"/>
    </row>
    <row r="553" spans="1:17" ht="17.399999999999999" x14ac:dyDescent="0.3">
      <c r="A553" s="1426" t="s">
        <v>548</v>
      </c>
      <c r="B553" s="1427"/>
      <c r="C553" s="1427"/>
      <c r="D553" s="1428"/>
      <c r="E553" s="1360"/>
      <c r="F553" s="1341"/>
      <c r="G553" s="1341"/>
      <c r="H553" s="1341"/>
      <c r="I553" s="1341"/>
      <c r="J553" s="1341"/>
      <c r="K553" s="1341"/>
      <c r="L553" s="1341"/>
      <c r="M553" s="1341"/>
      <c r="N553" s="1341"/>
      <c r="O553" s="1341"/>
      <c r="P553" s="1341"/>
      <c r="Q553" s="1341"/>
    </row>
    <row r="554" spans="1:17" ht="15.6" x14ac:dyDescent="0.3">
      <c r="A554" s="1429" t="s">
        <v>549</v>
      </c>
      <c r="B554" s="1430"/>
      <c r="C554" s="1430"/>
      <c r="D554" s="1431"/>
      <c r="E554" s="1360"/>
      <c r="F554" s="1341"/>
      <c r="G554" s="1341"/>
      <c r="H554" s="1341"/>
      <c r="I554" s="1341"/>
      <c r="J554" s="1341"/>
      <c r="K554" s="1341"/>
      <c r="L554" s="1341"/>
      <c r="M554" s="1341"/>
      <c r="N554" s="1341"/>
      <c r="O554" s="1341"/>
      <c r="P554" s="1341"/>
      <c r="Q554" s="1341"/>
    </row>
    <row r="555" spans="1:17" ht="15.6" x14ac:dyDescent="0.3">
      <c r="A555" s="1429" t="s">
        <v>550</v>
      </c>
      <c r="B555" s="1430"/>
      <c r="C555" s="1430"/>
      <c r="D555" s="1431"/>
      <c r="E555" s="1360"/>
      <c r="F555" s="1341"/>
      <c r="G555" s="1341"/>
      <c r="H555" s="1341"/>
      <c r="I555" s="1341"/>
      <c r="J555" s="1341"/>
      <c r="K555" s="1341"/>
      <c r="L555" s="1341"/>
      <c r="M555" s="1341"/>
      <c r="N555" s="1341"/>
      <c r="O555" s="1341"/>
      <c r="P555" s="1341"/>
      <c r="Q555" s="1341"/>
    </row>
    <row r="556" spans="1:17" ht="15.6" x14ac:dyDescent="0.3">
      <c r="A556" s="1432" t="s">
        <v>551</v>
      </c>
      <c r="B556" s="1433"/>
      <c r="C556" s="1433"/>
      <c r="D556" s="1434"/>
      <c r="E556" s="1341"/>
      <c r="F556" s="1341"/>
      <c r="G556" s="1341"/>
      <c r="H556" s="1341"/>
      <c r="I556" s="1341"/>
      <c r="J556" s="1341"/>
      <c r="K556" s="1341"/>
      <c r="L556" s="1341"/>
      <c r="M556" s="1341"/>
      <c r="N556" s="1341"/>
      <c r="O556" s="1341"/>
      <c r="P556" s="1341"/>
      <c r="Q556" s="1341"/>
    </row>
    <row r="557" spans="1:17" ht="15.6" x14ac:dyDescent="0.3">
      <c r="A557" s="1435" t="s">
        <v>552</v>
      </c>
      <c r="B557" s="1436"/>
      <c r="C557" s="1436"/>
      <c r="D557" s="1437"/>
      <c r="E557" s="1341"/>
      <c r="F557" s="1341"/>
      <c r="G557" s="1341"/>
      <c r="H557" s="1341"/>
      <c r="I557" s="1341"/>
      <c r="J557" s="1341"/>
      <c r="K557" s="1341"/>
      <c r="L557" s="1341"/>
      <c r="M557" s="1341"/>
      <c r="N557" s="1341"/>
      <c r="O557" s="1341"/>
      <c r="P557" s="1341"/>
      <c r="Q557" s="1341"/>
    </row>
    <row r="558" spans="1:17" ht="15.6" x14ac:dyDescent="0.3">
      <c r="A558" s="1432" t="s">
        <v>553</v>
      </c>
      <c r="B558" s="1433"/>
      <c r="C558" s="1433"/>
      <c r="D558" s="1434"/>
      <c r="E558" s="1341"/>
      <c r="F558" s="1341"/>
      <c r="G558" s="1341"/>
      <c r="H558" s="1341"/>
      <c r="I558" s="1341"/>
      <c r="J558" s="1341"/>
      <c r="K558" s="1341"/>
      <c r="L558" s="1341"/>
      <c r="M558" s="1341"/>
      <c r="N558" s="1341"/>
      <c r="O558" s="1341"/>
      <c r="P558" s="1341"/>
      <c r="Q558" s="1341"/>
    </row>
    <row r="559" spans="1:17" ht="16.2" thickBot="1" x14ac:dyDescent="0.35">
      <c r="A559" s="1438" t="s">
        <v>554</v>
      </c>
      <c r="B559" s="1439"/>
      <c r="C559" s="1439"/>
      <c r="D559" s="1440"/>
      <c r="E559" s="1341"/>
      <c r="F559" s="1341"/>
      <c r="G559" s="1360"/>
      <c r="H559" s="1341"/>
      <c r="I559" s="1341"/>
      <c r="J559" s="1341"/>
      <c r="K559" s="1341"/>
      <c r="L559" s="1341"/>
      <c r="M559" s="1341"/>
      <c r="N559" s="1341"/>
      <c r="O559" s="1341"/>
      <c r="P559" s="1341"/>
      <c r="Q559" s="1341"/>
    </row>
    <row r="560" spans="1:17" ht="15" thickTop="1" x14ac:dyDescent="0.3">
      <c r="B560" s="1441" t="s">
        <v>555</v>
      </c>
      <c r="C560" s="1441"/>
      <c r="D560" s="1441"/>
      <c r="E560" s="1441"/>
      <c r="F560" s="1441"/>
      <c r="G560" s="1253"/>
      <c r="H560" s="1253"/>
      <c r="I560" s="1253"/>
      <c r="J560" s="1253"/>
      <c r="K560" s="1253"/>
      <c r="L560" s="1253"/>
      <c r="M560" s="1253"/>
      <c r="N560" s="1253"/>
      <c r="O560" s="1253"/>
      <c r="P560" s="1253"/>
      <c r="Q560" s="1253"/>
    </row>
    <row r="561" spans="1:19" ht="17.399999999999999" x14ac:dyDescent="0.3">
      <c r="B561" s="1441" t="s">
        <v>556</v>
      </c>
      <c r="C561" s="1441"/>
      <c r="D561" s="1441"/>
      <c r="E561" s="1441"/>
      <c r="F561" s="1441"/>
      <c r="G561" s="1653"/>
      <c r="H561" s="1653"/>
      <c r="I561" s="1653"/>
      <c r="J561" s="1653"/>
      <c r="K561" s="1653"/>
      <c r="L561" s="1653"/>
      <c r="M561" s="1653"/>
      <c r="N561" s="1653"/>
      <c r="O561" s="1253"/>
      <c r="P561" s="1253"/>
      <c r="Q561" s="1253"/>
    </row>
    <row r="562" spans="1:19" ht="17.399999999999999" x14ac:dyDescent="0.3">
      <c r="B562" s="1441" t="s">
        <v>557</v>
      </c>
      <c r="C562" s="1441"/>
      <c r="D562" s="1441"/>
      <c r="E562" s="1441"/>
      <c r="F562" s="1441"/>
      <c r="G562" s="1653"/>
      <c r="H562" s="1653"/>
      <c r="I562" s="1653"/>
      <c r="J562" s="1653"/>
      <c r="K562" s="1653"/>
      <c r="L562" s="1653"/>
      <c r="M562" s="1653"/>
      <c r="N562" s="1653"/>
      <c r="O562" s="1253"/>
      <c r="P562" s="1253"/>
      <c r="Q562" s="1253"/>
    </row>
    <row r="563" spans="1:19" ht="17.399999999999999" x14ac:dyDescent="0.3">
      <c r="B563" s="1441" t="s">
        <v>558</v>
      </c>
      <c r="C563" s="1441"/>
      <c r="D563" s="1441"/>
      <c r="E563" s="1441"/>
      <c r="F563" s="1441"/>
      <c r="G563" s="1253"/>
      <c r="H563" s="1653"/>
      <c r="I563" s="1653"/>
      <c r="J563" s="1653"/>
      <c r="K563" s="1653"/>
      <c r="L563" s="1653"/>
      <c r="M563" s="1653"/>
      <c r="N563" s="1653"/>
      <c r="O563" s="1253"/>
      <c r="P563" s="1253"/>
      <c r="Q563" s="1253"/>
    </row>
    <row r="564" spans="1:19" ht="17.399999999999999" x14ac:dyDescent="0.3">
      <c r="B564" s="1441" t="s">
        <v>559</v>
      </c>
      <c r="C564" s="1441"/>
      <c r="D564" s="1441"/>
      <c r="E564" s="1441"/>
      <c r="F564" s="1441"/>
      <c r="G564" s="1653"/>
      <c r="H564" s="1653"/>
      <c r="I564" s="1653"/>
      <c r="J564" s="1653"/>
      <c r="K564" s="1653"/>
      <c r="L564" s="1653"/>
      <c r="M564" s="1653"/>
      <c r="N564" s="1653"/>
      <c r="O564" s="1253"/>
      <c r="P564" s="1253"/>
      <c r="Q564" s="1253"/>
    </row>
    <row r="565" spans="1:19" ht="18" thickBot="1" x14ac:dyDescent="0.35">
      <c r="B565" s="1441" t="s">
        <v>560</v>
      </c>
      <c r="C565" s="1441"/>
      <c r="D565" s="1441"/>
      <c r="E565" s="1441"/>
      <c r="F565" s="1441"/>
      <c r="G565" s="1653"/>
      <c r="H565" s="1653"/>
      <c r="I565" s="1653"/>
      <c r="J565" s="1653"/>
      <c r="K565" s="1653"/>
      <c r="L565" s="1653"/>
      <c r="M565" s="1653"/>
      <c r="N565" s="1653"/>
      <c r="O565" s="1253"/>
      <c r="P565" s="1253"/>
      <c r="Q565" s="1253"/>
    </row>
    <row r="566" spans="1:19" ht="15" thickBot="1" x14ac:dyDescent="0.35">
      <c r="B566" s="1442" t="s">
        <v>561</v>
      </c>
      <c r="C566" s="1442"/>
      <c r="D566" s="1442"/>
      <c r="E566" s="1442"/>
      <c r="F566" s="1442"/>
      <c r="G566" s="1654"/>
      <c r="H566" s="1654"/>
      <c r="I566" s="1654"/>
      <c r="J566" s="1654"/>
      <c r="K566" s="1654"/>
      <c r="L566" s="1654"/>
      <c r="M566" s="1654"/>
      <c r="N566" s="1654"/>
      <c r="O566" s="1654"/>
      <c r="P566" s="1654"/>
      <c r="Q566" s="1654"/>
      <c r="R566" s="1443"/>
      <c r="S566" s="1443"/>
    </row>
    <row r="567" spans="1:19" ht="15" thickTop="1" x14ac:dyDescent="0.3">
      <c r="A567" s="1253"/>
      <c r="B567" s="2851" t="s">
        <v>562</v>
      </c>
      <c r="C567" s="1444" t="s">
        <v>563</v>
      </c>
      <c r="D567" s="1445" t="s">
        <v>564</v>
      </c>
      <c r="E567" s="1444" t="s">
        <v>565</v>
      </c>
      <c r="F567" s="1613" t="s">
        <v>566</v>
      </c>
      <c r="G567" s="1253"/>
      <c r="H567" s="1253"/>
      <c r="I567" s="1253"/>
      <c r="J567" s="1253"/>
      <c r="K567" s="1253"/>
      <c r="L567" s="1253"/>
      <c r="M567" s="1253"/>
      <c r="N567" s="1253"/>
      <c r="O567" s="1253"/>
      <c r="P567" s="1253"/>
      <c r="Q567" s="1253"/>
    </row>
    <row r="568" spans="1:19" x14ac:dyDescent="0.3">
      <c r="A568" s="1253"/>
      <c r="B568" s="2852"/>
      <c r="C568" s="1446"/>
      <c r="D568" s="1447"/>
      <c r="E568" s="1446"/>
      <c r="F568" s="1614"/>
      <c r="G568" s="1253"/>
      <c r="H568" s="1253"/>
      <c r="I568" s="1253"/>
      <c r="J568" s="1253"/>
      <c r="K568" s="1253"/>
      <c r="L568" s="1253"/>
      <c r="M568" s="1253"/>
      <c r="N568" s="1253"/>
      <c r="O568" s="1253"/>
      <c r="P568" s="1253"/>
      <c r="Q568" s="1253"/>
    </row>
    <row r="569" spans="1:19" ht="72" x14ac:dyDescent="0.3">
      <c r="A569" s="1253"/>
      <c r="B569" s="2853" t="s">
        <v>567</v>
      </c>
      <c r="C569" s="1448" t="s">
        <v>568</v>
      </c>
      <c r="D569" s="1449" t="s">
        <v>569</v>
      </c>
      <c r="E569" s="1450"/>
      <c r="F569" s="1615" t="s">
        <v>570</v>
      </c>
      <c r="G569" s="1253"/>
      <c r="H569" s="1253"/>
      <c r="I569" s="1253"/>
      <c r="J569" s="1253"/>
      <c r="K569" s="1253"/>
      <c r="L569" s="1253"/>
      <c r="M569" s="1253"/>
      <c r="N569" s="1253"/>
      <c r="O569" s="1253"/>
      <c r="P569" s="1253"/>
      <c r="Q569" s="1253"/>
    </row>
    <row r="570" spans="1:19" ht="43.2" x14ac:dyDescent="0.3">
      <c r="A570" s="1253"/>
      <c r="B570" s="2853"/>
      <c r="C570" s="1448"/>
      <c r="D570" s="1449" t="s">
        <v>571</v>
      </c>
      <c r="E570" s="1450"/>
      <c r="F570" s="1615" t="s">
        <v>572</v>
      </c>
      <c r="G570" s="1253"/>
      <c r="H570" s="1253"/>
      <c r="I570" s="1253"/>
      <c r="J570" s="1253"/>
      <c r="K570" s="1253"/>
      <c r="L570" s="1253"/>
      <c r="M570" s="1253"/>
      <c r="N570" s="1253"/>
      <c r="O570" s="1253"/>
      <c r="P570" s="1253"/>
      <c r="Q570" s="1253"/>
    </row>
    <row r="571" spans="1:19" ht="28.8" x14ac:dyDescent="0.3">
      <c r="A571" s="1253"/>
      <c r="B571" s="2853"/>
      <c r="C571" s="1448"/>
      <c r="D571" s="1449" t="s">
        <v>573</v>
      </c>
      <c r="E571" s="1450"/>
      <c r="F571" s="1615" t="s">
        <v>572</v>
      </c>
      <c r="G571" s="1253"/>
      <c r="H571" s="1253"/>
      <c r="I571" s="1253"/>
      <c r="J571" s="1253"/>
      <c r="K571" s="1253"/>
      <c r="L571" s="1253"/>
      <c r="M571" s="1253"/>
      <c r="N571" s="1253"/>
      <c r="O571" s="1253"/>
      <c r="P571" s="1253"/>
      <c r="Q571" s="1253"/>
    </row>
    <row r="572" spans="1:19" ht="43.2" x14ac:dyDescent="0.3">
      <c r="A572" s="1253"/>
      <c r="B572" s="2853"/>
      <c r="C572" s="1448"/>
      <c r="D572" s="1449" t="s">
        <v>574</v>
      </c>
      <c r="E572" s="1450">
        <v>965000</v>
      </c>
      <c r="F572" s="1616" t="s">
        <v>575</v>
      </c>
      <c r="G572" s="1253"/>
      <c r="H572" s="1253"/>
      <c r="I572" s="1253"/>
      <c r="J572" s="1253"/>
      <c r="K572" s="1253"/>
      <c r="L572" s="1253"/>
      <c r="M572" s="1253"/>
      <c r="N572" s="1253"/>
      <c r="O572" s="1253"/>
      <c r="P572" s="1253"/>
      <c r="Q572" s="1253"/>
    </row>
    <row r="573" spans="1:19" ht="28.8" x14ac:dyDescent="0.3">
      <c r="A573" s="1253"/>
      <c r="B573" s="2853"/>
      <c r="C573" s="1448"/>
      <c r="D573" s="1449" t="s">
        <v>576</v>
      </c>
      <c r="E573" s="1450">
        <v>966000</v>
      </c>
      <c r="F573" s="1615" t="s">
        <v>572</v>
      </c>
      <c r="G573" s="1253"/>
      <c r="H573" s="1253"/>
      <c r="I573" s="1253"/>
      <c r="J573" s="1253"/>
      <c r="K573" s="1253"/>
      <c r="L573" s="1253"/>
      <c r="M573" s="1253"/>
      <c r="N573" s="1253"/>
      <c r="O573" s="1253"/>
      <c r="P573" s="1253"/>
      <c r="Q573" s="1253"/>
    </row>
    <row r="574" spans="1:19" ht="57.6" x14ac:dyDescent="0.3">
      <c r="A574" s="1253"/>
      <c r="B574" s="2853"/>
      <c r="C574" s="1448"/>
      <c r="D574" s="1449" t="s">
        <v>577</v>
      </c>
      <c r="E574" s="1450">
        <v>490000</v>
      </c>
      <c r="F574" s="1617" t="s">
        <v>578</v>
      </c>
      <c r="G574" s="1253"/>
      <c r="H574" s="1253"/>
      <c r="I574" s="1253"/>
      <c r="J574" s="1253"/>
      <c r="K574" s="1253"/>
      <c r="L574" s="1253"/>
      <c r="M574" s="1253"/>
      <c r="N574" s="1253"/>
      <c r="O574" s="1253"/>
      <c r="P574" s="1253"/>
      <c r="Q574" s="1253"/>
    </row>
    <row r="575" spans="1:19" ht="57.6" x14ac:dyDescent="0.3">
      <c r="A575" s="1253"/>
      <c r="B575" s="2853"/>
      <c r="C575" s="1448"/>
      <c r="D575" s="1449" t="s">
        <v>579</v>
      </c>
      <c r="E575" s="1450">
        <v>4000000</v>
      </c>
      <c r="F575" s="1615" t="s">
        <v>580</v>
      </c>
      <c r="G575" s="1253"/>
      <c r="H575" s="1253"/>
      <c r="I575" s="1253"/>
      <c r="J575" s="1253"/>
      <c r="K575" s="1253"/>
      <c r="L575" s="1253"/>
      <c r="M575" s="1253"/>
      <c r="N575" s="1253"/>
      <c r="O575" s="1253"/>
      <c r="P575" s="1253"/>
      <c r="Q575" s="1253"/>
    </row>
    <row r="576" spans="1:19" ht="43.2" x14ac:dyDescent="0.3">
      <c r="A576" s="1253"/>
      <c r="B576" s="2853"/>
      <c r="C576" s="1451" t="s">
        <v>581</v>
      </c>
      <c r="D576" s="1452" t="s">
        <v>582</v>
      </c>
      <c r="E576" s="1450">
        <v>1309275</v>
      </c>
      <c r="F576" s="1618" t="s">
        <v>583</v>
      </c>
      <c r="G576" s="1253"/>
      <c r="H576" s="1253"/>
      <c r="I576" s="1253"/>
      <c r="J576" s="1253"/>
      <c r="K576" s="1253"/>
      <c r="L576" s="1253"/>
      <c r="M576" s="1253"/>
      <c r="N576" s="1253"/>
      <c r="O576" s="1253"/>
      <c r="P576" s="1253"/>
      <c r="Q576" s="1253"/>
    </row>
    <row r="577" spans="1:17" ht="43.2" x14ac:dyDescent="0.3">
      <c r="A577" s="1253"/>
      <c r="B577" s="2853"/>
      <c r="C577" s="1451"/>
      <c r="D577" s="1452" t="s">
        <v>584</v>
      </c>
      <c r="E577" s="1450">
        <v>805250</v>
      </c>
      <c r="F577" s="1618" t="s">
        <v>583</v>
      </c>
      <c r="G577" s="1253"/>
      <c r="H577" s="1253"/>
      <c r="I577" s="1253"/>
      <c r="J577" s="1253"/>
      <c r="K577" s="1253"/>
      <c r="L577" s="1253"/>
      <c r="M577" s="1253"/>
      <c r="N577" s="1253"/>
      <c r="O577" s="1253"/>
      <c r="P577" s="1253"/>
      <c r="Q577" s="1253"/>
    </row>
    <row r="578" spans="1:17" ht="43.2" x14ac:dyDescent="0.3">
      <c r="A578" s="1253"/>
      <c r="B578" s="2853"/>
      <c r="C578" s="1451"/>
      <c r="D578" s="1452" t="s">
        <v>585</v>
      </c>
      <c r="E578" s="1450">
        <v>192000</v>
      </c>
      <c r="F578" s="1618" t="s">
        <v>583</v>
      </c>
      <c r="G578" s="1253"/>
      <c r="H578" s="1253"/>
      <c r="I578" s="1253"/>
      <c r="J578" s="1253"/>
      <c r="K578" s="1253"/>
      <c r="L578" s="1253"/>
      <c r="M578" s="1253"/>
      <c r="N578" s="1253"/>
      <c r="O578" s="1253"/>
      <c r="P578" s="1253"/>
      <c r="Q578" s="1253"/>
    </row>
    <row r="579" spans="1:17" ht="43.2" x14ac:dyDescent="0.3">
      <c r="A579" s="1253"/>
      <c r="B579" s="2853"/>
      <c r="C579" s="1451"/>
      <c r="D579" s="1452" t="s">
        <v>586</v>
      </c>
      <c r="E579" s="1450">
        <v>25000</v>
      </c>
      <c r="F579" s="1618" t="s">
        <v>583</v>
      </c>
      <c r="G579" s="1253"/>
      <c r="H579" s="1253"/>
      <c r="I579" s="1253"/>
      <c r="J579" s="1253"/>
      <c r="K579" s="1253"/>
      <c r="L579" s="1253"/>
      <c r="M579" s="1253"/>
      <c r="N579" s="1253"/>
      <c r="O579" s="1253"/>
      <c r="P579" s="1253"/>
      <c r="Q579" s="1253"/>
    </row>
    <row r="580" spans="1:17" ht="57.6" x14ac:dyDescent="0.3">
      <c r="A580" s="1253"/>
      <c r="B580" s="2853"/>
      <c r="C580" s="1451"/>
      <c r="D580" s="1452" t="s">
        <v>587</v>
      </c>
      <c r="E580" s="1450">
        <v>20000</v>
      </c>
      <c r="F580" s="1619" t="s">
        <v>583</v>
      </c>
      <c r="G580" s="1253"/>
      <c r="H580" s="1253"/>
      <c r="I580" s="1253"/>
      <c r="J580" s="1253"/>
      <c r="K580" s="1253"/>
      <c r="L580" s="1253"/>
      <c r="M580" s="1253"/>
      <c r="N580" s="1253"/>
      <c r="O580" s="1253"/>
      <c r="P580" s="1253"/>
      <c r="Q580" s="1253"/>
    </row>
    <row r="581" spans="1:17" ht="43.2" x14ac:dyDescent="0.3">
      <c r="A581" s="1253"/>
      <c r="B581" s="2853"/>
      <c r="C581" s="1451"/>
      <c r="D581" s="1452" t="s">
        <v>588</v>
      </c>
      <c r="E581" s="1450">
        <v>370235105</v>
      </c>
      <c r="F581" s="1619" t="s">
        <v>583</v>
      </c>
      <c r="G581" s="1655"/>
      <c r="H581" s="1253"/>
      <c r="I581" s="1253"/>
      <c r="J581" s="1253"/>
      <c r="K581" s="1253"/>
      <c r="L581" s="1253"/>
      <c r="M581" s="1253"/>
      <c r="N581" s="1253"/>
      <c r="O581" s="1253"/>
      <c r="P581" s="1253"/>
      <c r="Q581" s="1253"/>
    </row>
    <row r="582" spans="1:17" ht="43.2" x14ac:dyDescent="0.3">
      <c r="A582" s="1253"/>
      <c r="B582" s="2853" t="s">
        <v>589</v>
      </c>
      <c r="C582" s="1451" t="s">
        <v>590</v>
      </c>
      <c r="D582" s="1452" t="s">
        <v>591</v>
      </c>
      <c r="E582" s="1450">
        <v>11327000</v>
      </c>
      <c r="F582" s="1620" t="s">
        <v>592</v>
      </c>
      <c r="G582" s="1253"/>
      <c r="H582" s="1253"/>
      <c r="I582" s="1253"/>
      <c r="J582" s="1253"/>
      <c r="K582" s="1253"/>
      <c r="L582" s="1253"/>
      <c r="M582" s="1253"/>
      <c r="N582" s="1253"/>
      <c r="O582" s="1253"/>
      <c r="P582" s="1253"/>
      <c r="Q582" s="1253"/>
    </row>
    <row r="583" spans="1:17" ht="86.4" x14ac:dyDescent="0.3">
      <c r="A583" s="1253"/>
      <c r="B583" s="2853"/>
      <c r="C583" s="1451"/>
      <c r="D583" s="1452" t="s">
        <v>593</v>
      </c>
      <c r="E583" s="1450">
        <v>1640000</v>
      </c>
      <c r="F583" s="1620" t="s">
        <v>592</v>
      </c>
      <c r="G583" s="1253"/>
      <c r="H583" s="1253"/>
      <c r="I583" s="1253"/>
      <c r="J583" s="1253"/>
      <c r="K583" s="1253"/>
      <c r="L583" s="1253"/>
      <c r="M583" s="1253"/>
      <c r="N583" s="1253"/>
      <c r="O583" s="1253"/>
      <c r="P583" s="1253"/>
      <c r="Q583" s="1253"/>
    </row>
    <row r="584" spans="1:17" ht="57.6" x14ac:dyDescent="0.3">
      <c r="A584" s="1253"/>
      <c r="B584" s="2853"/>
      <c r="C584" s="1451"/>
      <c r="D584" s="1452" t="s">
        <v>594</v>
      </c>
      <c r="E584" s="1450">
        <v>10400000</v>
      </c>
      <c r="F584" s="1620" t="s">
        <v>592</v>
      </c>
      <c r="G584" s="1253"/>
      <c r="H584" s="1253"/>
      <c r="I584" s="1253"/>
      <c r="J584" s="1253"/>
      <c r="K584" s="1253"/>
      <c r="L584" s="1253"/>
      <c r="M584" s="1253"/>
      <c r="N584" s="1253"/>
      <c r="O584" s="1253"/>
      <c r="P584" s="1253"/>
      <c r="Q584" s="1253"/>
    </row>
    <row r="585" spans="1:17" ht="72" x14ac:dyDescent="0.3">
      <c r="A585" s="1253"/>
      <c r="B585" s="2853"/>
      <c r="C585" s="1451"/>
      <c r="D585" s="1452" t="s">
        <v>595</v>
      </c>
      <c r="E585" s="1450">
        <v>5665000</v>
      </c>
      <c r="F585" s="1620" t="s">
        <v>592</v>
      </c>
      <c r="G585" s="1253"/>
      <c r="H585" s="1253"/>
      <c r="I585" s="1253"/>
      <c r="J585" s="1253"/>
      <c r="K585" s="1253"/>
      <c r="L585" s="1253"/>
      <c r="M585" s="1253"/>
      <c r="N585" s="1253"/>
      <c r="O585" s="1253"/>
      <c r="P585" s="1253"/>
      <c r="Q585" s="1253"/>
    </row>
    <row r="586" spans="1:17" ht="72" x14ac:dyDescent="0.3">
      <c r="A586" s="1253"/>
      <c r="B586" s="2853"/>
      <c r="C586" s="1451"/>
      <c r="D586" s="1452" t="s">
        <v>596</v>
      </c>
      <c r="E586" s="1450">
        <v>4620000</v>
      </c>
      <c r="F586" s="1620" t="s">
        <v>592</v>
      </c>
      <c r="G586" s="1253"/>
      <c r="H586" s="1253"/>
      <c r="I586" s="1253"/>
      <c r="J586" s="1253"/>
      <c r="K586" s="1253"/>
      <c r="L586" s="1253"/>
      <c r="M586" s="1253"/>
      <c r="N586" s="1253"/>
      <c r="O586" s="1253"/>
      <c r="P586" s="1253"/>
      <c r="Q586" s="1253"/>
    </row>
    <row r="587" spans="1:17" ht="86.4" x14ac:dyDescent="0.3">
      <c r="A587" s="1253"/>
      <c r="B587" s="2853"/>
      <c r="C587" s="1451"/>
      <c r="D587" s="1452" t="s">
        <v>597</v>
      </c>
      <c r="E587" s="1450">
        <v>1895000</v>
      </c>
      <c r="F587" s="1620" t="s">
        <v>598</v>
      </c>
      <c r="G587" s="1253"/>
      <c r="H587" s="1253"/>
      <c r="I587" s="1253"/>
      <c r="J587" s="1253"/>
      <c r="K587" s="1253"/>
      <c r="L587" s="1253"/>
      <c r="M587" s="1253"/>
      <c r="N587" s="1253"/>
      <c r="O587" s="1253"/>
      <c r="P587" s="1253"/>
      <c r="Q587" s="1253"/>
    </row>
    <row r="588" spans="1:17" ht="43.2" x14ac:dyDescent="0.3">
      <c r="A588" s="1253"/>
      <c r="B588" s="2853"/>
      <c r="C588" s="1454" t="s">
        <v>599</v>
      </c>
      <c r="D588" s="1452" t="s">
        <v>600</v>
      </c>
      <c r="E588" s="1450">
        <v>1150000</v>
      </c>
      <c r="F588" s="1621" t="s">
        <v>578</v>
      </c>
      <c r="G588" s="1253"/>
      <c r="H588" s="1253"/>
      <c r="I588" s="1253"/>
      <c r="J588" s="1253"/>
      <c r="K588" s="1253"/>
      <c r="L588" s="1253"/>
      <c r="M588" s="1253"/>
      <c r="N588" s="1253"/>
      <c r="O588" s="1253"/>
      <c r="P588" s="1253"/>
      <c r="Q588" s="1253"/>
    </row>
    <row r="589" spans="1:17" x14ac:dyDescent="0.3">
      <c r="A589" s="1253"/>
      <c r="B589" s="2854"/>
      <c r="C589" s="1454"/>
      <c r="D589" s="1452"/>
      <c r="E589" s="1450"/>
      <c r="F589" s="1622"/>
      <c r="G589" s="1253"/>
      <c r="H589" s="1253"/>
      <c r="I589" s="1253"/>
      <c r="J589" s="1253"/>
      <c r="K589" s="1253"/>
      <c r="L589" s="1253"/>
      <c r="M589" s="1253"/>
      <c r="N589" s="1253"/>
      <c r="O589" s="1253"/>
      <c r="P589" s="1253"/>
      <c r="Q589" s="1253"/>
    </row>
    <row r="590" spans="1:17" ht="15" thickBot="1" x14ac:dyDescent="0.35">
      <c r="A590" s="1253"/>
      <c r="B590" s="2855" t="s">
        <v>601</v>
      </c>
      <c r="C590" s="1455"/>
      <c r="D590" s="1456" t="s">
        <v>602</v>
      </c>
      <c r="E590" s="1457">
        <f>SUM(E569:E589)</f>
        <v>415704630</v>
      </c>
      <c r="F590" s="1623"/>
      <c r="G590" s="1253"/>
      <c r="H590" s="1253"/>
      <c r="I590" s="1253"/>
      <c r="J590" s="1253"/>
      <c r="K590" s="1253"/>
      <c r="L590" s="1253"/>
      <c r="M590" s="1253"/>
      <c r="N590" s="1253"/>
      <c r="O590" s="1253"/>
      <c r="P590" s="1253"/>
      <c r="Q590" s="1253"/>
    </row>
    <row r="591" spans="1:17" ht="15" thickTop="1" x14ac:dyDescent="0.3">
      <c r="A591" s="1253"/>
      <c r="B591" s="30"/>
      <c r="C591" s="30"/>
      <c r="D591" s="30"/>
      <c r="E591" s="1458"/>
      <c r="F591" s="1624"/>
      <c r="G591" s="1253"/>
      <c r="H591" s="1253"/>
      <c r="I591" s="1253"/>
      <c r="J591" s="1253"/>
      <c r="K591" s="1253"/>
      <c r="L591" s="1253"/>
      <c r="M591" s="1253"/>
      <c r="N591" s="1253"/>
      <c r="O591" s="1253"/>
      <c r="P591" s="1253"/>
      <c r="Q591" s="1253"/>
    </row>
    <row r="592" spans="1:17" ht="15" thickBot="1" x14ac:dyDescent="0.35">
      <c r="A592" s="1253"/>
      <c r="B592" s="1459" t="s">
        <v>603</v>
      </c>
      <c r="C592" s="1459"/>
      <c r="D592" s="1459"/>
      <c r="E592" s="1459"/>
      <c r="F592" s="1459"/>
      <c r="G592" s="1253"/>
      <c r="H592" s="1253"/>
      <c r="I592" s="1253"/>
      <c r="J592" s="1253"/>
      <c r="K592" s="1253"/>
      <c r="L592" s="1253"/>
      <c r="M592" s="1253"/>
      <c r="N592" s="1253"/>
      <c r="O592" s="1253"/>
      <c r="P592" s="1253"/>
      <c r="Q592" s="1253"/>
    </row>
    <row r="593" spans="1:17" x14ac:dyDescent="0.3">
      <c r="A593" s="1253"/>
      <c r="B593" s="2856" t="s">
        <v>562</v>
      </c>
      <c r="C593" s="1460" t="s">
        <v>563</v>
      </c>
      <c r="D593" s="1461" t="s">
        <v>564</v>
      </c>
      <c r="E593" s="1460" t="s">
        <v>565</v>
      </c>
      <c r="F593" s="1625" t="s">
        <v>566</v>
      </c>
      <c r="G593" s="1253"/>
      <c r="H593" s="1253"/>
      <c r="I593" s="1253"/>
      <c r="J593" s="1253"/>
      <c r="K593" s="1253"/>
      <c r="L593" s="1253"/>
      <c r="M593" s="1253"/>
      <c r="N593" s="1253"/>
      <c r="O593" s="1253"/>
      <c r="P593" s="1253"/>
      <c r="Q593" s="1253"/>
    </row>
    <row r="594" spans="1:17" ht="15" thickBot="1" x14ac:dyDescent="0.35">
      <c r="A594" s="1253"/>
      <c r="B594" s="2857"/>
      <c r="C594" s="1462"/>
      <c r="D594" s="1463"/>
      <c r="E594" s="1462"/>
      <c r="F594" s="1626"/>
      <c r="G594" s="1253"/>
      <c r="H594" s="1253"/>
      <c r="I594" s="1253"/>
      <c r="J594" s="1253"/>
      <c r="K594" s="1253"/>
      <c r="L594" s="1253"/>
      <c r="M594" s="1253"/>
      <c r="N594" s="1253"/>
      <c r="O594" s="1253"/>
      <c r="P594" s="1253"/>
      <c r="Q594" s="1253"/>
    </row>
    <row r="595" spans="1:17" ht="58.2" thickTop="1" x14ac:dyDescent="0.3">
      <c r="A595" s="1253"/>
      <c r="B595" s="2858" t="s">
        <v>604</v>
      </c>
      <c r="C595" s="1464" t="s">
        <v>605</v>
      </c>
      <c r="D595" s="1465" t="s">
        <v>606</v>
      </c>
      <c r="E595" s="1466">
        <v>1200000</v>
      </c>
      <c r="F595" s="1627" t="s">
        <v>607</v>
      </c>
      <c r="G595" s="1253"/>
      <c r="H595" s="1253"/>
      <c r="I595" s="1253"/>
      <c r="J595" s="1253"/>
      <c r="K595" s="1253"/>
      <c r="L595" s="1253"/>
      <c r="M595" s="1253"/>
      <c r="N595" s="1253"/>
      <c r="O595" s="1253"/>
      <c r="P595" s="1253"/>
      <c r="Q595" s="1253"/>
    </row>
    <row r="596" spans="1:17" ht="86.4" x14ac:dyDescent="0.3">
      <c r="A596" s="1253"/>
      <c r="B596" s="2859"/>
      <c r="C596" s="1467"/>
      <c r="D596" s="1468" t="s">
        <v>608</v>
      </c>
      <c r="E596" s="1469">
        <v>2000000</v>
      </c>
      <c r="F596" s="1628"/>
      <c r="G596" s="1253"/>
      <c r="H596" s="1253"/>
      <c r="I596" s="1253"/>
      <c r="J596" s="1253"/>
      <c r="K596" s="1253"/>
      <c r="L596" s="1253"/>
      <c r="M596" s="1253"/>
      <c r="N596" s="1253"/>
      <c r="O596" s="1253"/>
      <c r="P596" s="1253"/>
      <c r="Q596" s="1253"/>
    </row>
    <row r="597" spans="1:17" ht="86.4" x14ac:dyDescent="0.3">
      <c r="A597" s="1253"/>
      <c r="B597" s="2859"/>
      <c r="C597" s="1470"/>
      <c r="D597" s="1471" t="s">
        <v>609</v>
      </c>
      <c r="E597" s="1469"/>
      <c r="F597" s="1629"/>
      <c r="G597" s="1253"/>
      <c r="H597" s="1253"/>
      <c r="I597" s="1253"/>
      <c r="J597" s="1253"/>
      <c r="K597" s="1253"/>
      <c r="L597" s="1253"/>
      <c r="M597" s="1253"/>
      <c r="N597" s="1253"/>
      <c r="O597" s="1253"/>
      <c r="P597" s="1253"/>
      <c r="Q597" s="1253"/>
    </row>
    <row r="598" spans="1:17" ht="72" x14ac:dyDescent="0.3">
      <c r="A598" s="1253"/>
      <c r="B598" s="2859"/>
      <c r="C598" s="1472" t="s">
        <v>610</v>
      </c>
      <c r="D598" s="1473" t="s">
        <v>611</v>
      </c>
      <c r="E598" s="1469">
        <v>36300000</v>
      </c>
      <c r="F598" s="1630" t="s">
        <v>607</v>
      </c>
      <c r="G598" s="1253"/>
      <c r="H598" s="1253"/>
      <c r="I598" s="1253"/>
      <c r="J598" s="1253"/>
      <c r="K598" s="1253"/>
      <c r="L598" s="1253"/>
      <c r="M598" s="1253"/>
      <c r="N598" s="1253"/>
      <c r="O598" s="1253"/>
      <c r="P598" s="1253"/>
      <c r="Q598" s="1253"/>
    </row>
    <row r="599" spans="1:17" ht="43.2" x14ac:dyDescent="0.3">
      <c r="A599" s="1253"/>
      <c r="B599" s="2859"/>
      <c r="C599" s="1474"/>
      <c r="D599" s="1475" t="s">
        <v>612</v>
      </c>
      <c r="E599" s="1469"/>
      <c r="F599" s="1629"/>
      <c r="G599" s="1253"/>
      <c r="H599" s="1253"/>
      <c r="I599" s="1253"/>
      <c r="J599" s="1253"/>
      <c r="K599" s="1253"/>
      <c r="L599" s="1253"/>
      <c r="M599" s="1253"/>
      <c r="N599" s="1253"/>
      <c r="O599" s="1253"/>
      <c r="P599" s="1253"/>
      <c r="Q599" s="1253"/>
    </row>
    <row r="600" spans="1:17" ht="43.2" x14ac:dyDescent="0.3">
      <c r="A600" s="1253"/>
      <c r="B600" s="2859"/>
      <c r="C600" s="1474"/>
      <c r="D600" s="1476" t="s">
        <v>613</v>
      </c>
      <c r="E600" s="1469"/>
      <c r="F600" s="1631" t="s">
        <v>578</v>
      </c>
      <c r="G600" s="1253"/>
      <c r="H600" s="1253"/>
      <c r="I600" s="1253"/>
      <c r="J600" s="1253"/>
      <c r="K600" s="1253"/>
      <c r="L600" s="1253"/>
      <c r="M600" s="1253"/>
      <c r="N600" s="1253"/>
      <c r="O600" s="1253"/>
      <c r="P600" s="1253"/>
      <c r="Q600" s="1253"/>
    </row>
    <row r="601" spans="1:17" ht="115.2" x14ac:dyDescent="0.3">
      <c r="A601" s="1253"/>
      <c r="B601" s="2859"/>
      <c r="C601" s="1477" t="s">
        <v>614</v>
      </c>
      <c r="D601" s="1478" t="s">
        <v>615</v>
      </c>
      <c r="E601" s="1479">
        <v>600000</v>
      </c>
      <c r="F601" s="1632" t="s">
        <v>616</v>
      </c>
      <c r="G601" s="1253"/>
      <c r="H601" s="1253"/>
      <c r="I601" s="1253"/>
      <c r="J601" s="1253"/>
      <c r="K601" s="1253"/>
      <c r="L601" s="1253"/>
      <c r="M601" s="1253"/>
      <c r="N601" s="1253"/>
      <c r="O601" s="1253"/>
      <c r="P601" s="1253"/>
      <c r="Q601" s="1253"/>
    </row>
    <row r="602" spans="1:17" ht="57.6" x14ac:dyDescent="0.3">
      <c r="A602" s="1253"/>
      <c r="B602" s="2859"/>
      <c r="C602" s="1472" t="s">
        <v>617</v>
      </c>
      <c r="D602" s="1480" t="s">
        <v>618</v>
      </c>
      <c r="E602" s="1481">
        <v>600000</v>
      </c>
      <c r="F602" s="1633" t="s">
        <v>619</v>
      </c>
      <c r="G602" s="1253"/>
      <c r="H602" s="1253"/>
      <c r="I602" s="1253"/>
      <c r="J602" s="1253"/>
      <c r="K602" s="1253"/>
      <c r="L602" s="1253"/>
      <c r="M602" s="1253"/>
      <c r="N602" s="1253"/>
      <c r="O602" s="1253"/>
      <c r="P602" s="1253"/>
      <c r="Q602" s="1253"/>
    </row>
    <row r="603" spans="1:17" ht="28.8" x14ac:dyDescent="0.3">
      <c r="A603" s="1253"/>
      <c r="B603" s="2859"/>
      <c r="C603" s="1474"/>
      <c r="D603" s="1482" t="s">
        <v>620</v>
      </c>
      <c r="E603" s="1481">
        <v>5500673</v>
      </c>
      <c r="F603" s="1633"/>
      <c r="G603" s="1253"/>
      <c r="H603" s="1253"/>
      <c r="I603" s="1253"/>
      <c r="J603" s="1253"/>
      <c r="K603" s="1253"/>
      <c r="L603" s="1253"/>
      <c r="M603" s="1253"/>
      <c r="N603" s="1253"/>
      <c r="O603" s="1253"/>
      <c r="P603" s="1253"/>
      <c r="Q603" s="1253"/>
    </row>
    <row r="604" spans="1:17" ht="43.2" x14ac:dyDescent="0.3">
      <c r="A604" s="1253"/>
      <c r="B604" s="2859"/>
      <c r="C604" s="1483"/>
      <c r="D604" s="1484" t="s">
        <v>621</v>
      </c>
      <c r="E604" s="1481">
        <v>42406244</v>
      </c>
      <c r="F604" s="1633"/>
      <c r="G604" s="1253"/>
      <c r="H604" s="1253"/>
      <c r="I604" s="1253"/>
      <c r="J604" s="1253"/>
      <c r="K604" s="1253"/>
      <c r="L604" s="1253"/>
      <c r="M604" s="1253"/>
      <c r="N604" s="1253"/>
      <c r="O604" s="1253"/>
      <c r="P604" s="1253"/>
      <c r="Q604" s="1253"/>
    </row>
    <row r="605" spans="1:17" ht="43.2" x14ac:dyDescent="0.3">
      <c r="A605" s="1253"/>
      <c r="B605" s="2859"/>
      <c r="C605" s="1473"/>
      <c r="D605" s="1484" t="s">
        <v>622</v>
      </c>
      <c r="E605" s="1481">
        <v>15883370</v>
      </c>
      <c r="F605" s="1617"/>
      <c r="G605" s="1253"/>
      <c r="H605" s="1253"/>
      <c r="I605" s="1253"/>
      <c r="J605" s="1253"/>
      <c r="K605" s="1253"/>
      <c r="L605" s="1253"/>
      <c r="M605" s="1253"/>
      <c r="N605" s="1253"/>
      <c r="O605" s="1253"/>
      <c r="P605" s="1253"/>
      <c r="Q605" s="1253"/>
    </row>
    <row r="606" spans="1:17" ht="87" thickBot="1" x14ac:dyDescent="0.35">
      <c r="A606" s="1253"/>
      <c r="B606" s="2860"/>
      <c r="C606" s="1485"/>
      <c r="D606" s="1486" t="s">
        <v>623</v>
      </c>
      <c r="E606" s="1487">
        <v>5126010</v>
      </c>
      <c r="F606" s="1634"/>
      <c r="G606" s="1253"/>
      <c r="H606" s="1253"/>
      <c r="I606" s="1253"/>
      <c r="J606" s="1253"/>
      <c r="K606" s="1253"/>
      <c r="L606" s="1253"/>
      <c r="M606" s="1253"/>
      <c r="N606" s="1253"/>
      <c r="O606" s="1253"/>
      <c r="P606" s="1253"/>
      <c r="Q606" s="1253"/>
    </row>
    <row r="607" spans="1:17" ht="58.2" thickTop="1" x14ac:dyDescent="0.3">
      <c r="A607" s="1253"/>
      <c r="B607" s="2859"/>
      <c r="C607" s="1474" t="s">
        <v>624</v>
      </c>
      <c r="D607" s="1488" t="s">
        <v>625</v>
      </c>
      <c r="E607" s="1489"/>
      <c r="F607" s="1635" t="s">
        <v>626</v>
      </c>
      <c r="G607" s="1253"/>
      <c r="H607" s="1253"/>
      <c r="I607" s="1253"/>
      <c r="J607" s="1253"/>
      <c r="K607" s="1253"/>
      <c r="L607" s="1253"/>
      <c r="M607" s="1253"/>
      <c r="N607" s="1253"/>
      <c r="O607" s="1253"/>
      <c r="P607" s="1253"/>
      <c r="Q607" s="1253"/>
    </row>
    <row r="608" spans="1:17" ht="43.2" x14ac:dyDescent="0.3">
      <c r="A608" s="1253"/>
      <c r="B608" s="2859"/>
      <c r="C608" s="1474"/>
      <c r="D608" s="1490" t="s">
        <v>627</v>
      </c>
      <c r="E608" s="1479">
        <v>1756160</v>
      </c>
      <c r="F608" s="1635"/>
      <c r="G608" s="1253"/>
      <c r="H608" s="1253"/>
      <c r="I608" s="1253"/>
      <c r="J608" s="1253"/>
      <c r="K608" s="1253"/>
      <c r="L608" s="1253"/>
      <c r="M608" s="1253"/>
      <c r="N608" s="1253"/>
      <c r="O608" s="1253"/>
      <c r="P608" s="1253"/>
      <c r="Q608" s="1253"/>
    </row>
    <row r="609" spans="1:17" x14ac:dyDescent="0.3">
      <c r="A609" s="1253"/>
      <c r="B609" s="2859"/>
      <c r="C609" s="1474"/>
      <c r="D609" s="1491" t="s">
        <v>628</v>
      </c>
      <c r="E609" s="1479">
        <v>1756160</v>
      </c>
      <c r="F609" s="1636"/>
      <c r="G609" s="1253"/>
      <c r="H609" s="1253"/>
      <c r="I609" s="1253"/>
      <c r="J609" s="1253"/>
      <c r="K609" s="1253"/>
      <c r="L609" s="1253"/>
      <c r="M609" s="1253"/>
      <c r="N609" s="1253"/>
      <c r="O609" s="1253"/>
      <c r="P609" s="1253"/>
      <c r="Q609" s="1253"/>
    </row>
    <row r="610" spans="1:17" ht="43.2" x14ac:dyDescent="0.3">
      <c r="A610" s="1253"/>
      <c r="B610" s="2861"/>
      <c r="C610" s="1483"/>
      <c r="D610" s="1492" t="s">
        <v>629</v>
      </c>
      <c r="E610" s="1479">
        <v>1050000</v>
      </c>
      <c r="F610" s="1637" t="s">
        <v>630</v>
      </c>
      <c r="G610" s="1253"/>
      <c r="H610" s="1253"/>
      <c r="I610" s="1253"/>
      <c r="J610" s="1253"/>
      <c r="K610" s="1253"/>
      <c r="L610" s="1253"/>
      <c r="M610" s="1253"/>
      <c r="N610" s="1253"/>
      <c r="O610" s="1253"/>
      <c r="P610" s="1253"/>
      <c r="Q610" s="1253"/>
    </row>
    <row r="611" spans="1:17" ht="86.4" x14ac:dyDescent="0.3">
      <c r="A611" s="1253"/>
      <c r="B611" s="2862"/>
      <c r="C611" s="1494" t="s">
        <v>631</v>
      </c>
      <c r="D611" s="1495" t="s">
        <v>632</v>
      </c>
      <c r="E611" s="1496">
        <v>2500000</v>
      </c>
      <c r="F611" s="1630" t="s">
        <v>592</v>
      </c>
      <c r="G611" s="1253"/>
      <c r="H611" s="1253"/>
      <c r="I611" s="1253"/>
      <c r="J611" s="1253"/>
      <c r="K611" s="1253"/>
      <c r="L611" s="1253"/>
      <c r="M611" s="1253"/>
      <c r="N611" s="1253"/>
      <c r="O611" s="1253"/>
      <c r="P611" s="1253"/>
      <c r="Q611" s="1253"/>
    </row>
    <row r="612" spans="1:17" ht="57.6" x14ac:dyDescent="0.3">
      <c r="A612" s="1253"/>
      <c r="B612" s="2863"/>
      <c r="C612" s="1498"/>
      <c r="D612" s="1495" t="s">
        <v>633</v>
      </c>
      <c r="E612" s="1499">
        <v>800000</v>
      </c>
      <c r="F612" s="1628"/>
      <c r="G612" s="1253"/>
      <c r="H612" s="1253"/>
      <c r="I612" s="1253"/>
      <c r="J612" s="1253"/>
      <c r="K612" s="1253"/>
      <c r="L612" s="1253"/>
      <c r="M612" s="1253"/>
      <c r="N612" s="1253"/>
      <c r="O612" s="1253"/>
      <c r="P612" s="1253"/>
      <c r="Q612" s="1253"/>
    </row>
    <row r="613" spans="1:17" ht="43.8" thickBot="1" x14ac:dyDescent="0.35">
      <c r="A613" s="1253"/>
      <c r="B613" s="2864"/>
      <c r="C613" s="1501"/>
      <c r="D613" s="1495" t="s">
        <v>634</v>
      </c>
      <c r="E613" s="1502">
        <v>570000</v>
      </c>
      <c r="F613" s="1638"/>
      <c r="G613" s="1253"/>
      <c r="H613" s="1253"/>
      <c r="I613" s="1253"/>
      <c r="J613" s="1253"/>
      <c r="K613" s="1253"/>
      <c r="L613" s="1253"/>
      <c r="M613" s="1253"/>
      <c r="N613" s="1253"/>
      <c r="O613" s="1253"/>
      <c r="P613" s="1253"/>
      <c r="Q613" s="1253"/>
    </row>
    <row r="614" spans="1:17" ht="15.6" thickTop="1" thickBot="1" x14ac:dyDescent="0.35">
      <c r="A614" s="1253"/>
      <c r="B614" s="1503" t="s">
        <v>635</v>
      </c>
      <c r="C614" s="1503"/>
      <c r="D614" s="1504" t="s">
        <v>602</v>
      </c>
      <c r="E614" s="1505">
        <f>SUM(E595:E613)</f>
        <v>118048617</v>
      </c>
      <c r="F614" s="1639"/>
      <c r="G614" s="1253"/>
      <c r="H614" s="1253"/>
      <c r="I614" s="1253"/>
      <c r="J614" s="1253"/>
      <c r="K614" s="1253"/>
      <c r="L614" s="1253"/>
      <c r="M614" s="1253"/>
      <c r="N614" s="1253"/>
      <c r="O614" s="1253"/>
      <c r="P614" s="1253"/>
      <c r="Q614" s="1253"/>
    </row>
    <row r="615" spans="1:17" x14ac:dyDescent="0.3">
      <c r="A615" s="1253"/>
      <c r="B615" s="30"/>
      <c r="C615" s="30"/>
      <c r="D615" s="30"/>
      <c r="E615" s="30"/>
      <c r="F615" s="30"/>
      <c r="G615" s="1253"/>
      <c r="H615" s="1253"/>
      <c r="I615" s="1253"/>
      <c r="J615" s="1253"/>
      <c r="K615" s="1253"/>
      <c r="L615" s="1253"/>
      <c r="M615" s="1253"/>
      <c r="N615" s="1253"/>
      <c r="O615" s="1253"/>
      <c r="P615" s="1253"/>
      <c r="Q615" s="1253"/>
    </row>
    <row r="616" spans="1:17" ht="16.2" thickBot="1" x14ac:dyDescent="0.35">
      <c r="A616" s="1253"/>
      <c r="B616" s="1506" t="s">
        <v>636</v>
      </c>
      <c r="C616" s="1506"/>
      <c r="D616" s="1506"/>
      <c r="E616" s="1506"/>
      <c r="F616" s="1506"/>
      <c r="G616" s="1253"/>
      <c r="H616" s="1253"/>
      <c r="I616" s="1253"/>
      <c r="J616" s="1253"/>
      <c r="K616" s="1253"/>
      <c r="L616" s="1253"/>
      <c r="M616" s="1253"/>
      <c r="N616" s="1253"/>
      <c r="O616" s="1253"/>
      <c r="P616" s="1253"/>
      <c r="Q616" s="1253"/>
    </row>
    <row r="617" spans="1:17" x14ac:dyDescent="0.3">
      <c r="A617" s="1253"/>
      <c r="B617" s="2865" t="s">
        <v>562</v>
      </c>
      <c r="C617" s="1507" t="s">
        <v>563</v>
      </c>
      <c r="D617" s="1508" t="s">
        <v>564</v>
      </c>
      <c r="E617" s="1507" t="s">
        <v>565</v>
      </c>
      <c r="F617" s="1640" t="s">
        <v>566</v>
      </c>
      <c r="G617" s="1253"/>
      <c r="H617" s="1253"/>
      <c r="I617" s="1253"/>
      <c r="J617" s="1253"/>
      <c r="K617" s="1253"/>
      <c r="L617" s="1253"/>
      <c r="M617" s="1253"/>
      <c r="N617" s="1253"/>
      <c r="O617" s="1253"/>
      <c r="P617" s="1253"/>
      <c r="Q617" s="1253"/>
    </row>
    <row r="618" spans="1:17" ht="15" thickBot="1" x14ac:dyDescent="0.35">
      <c r="A618" s="1253"/>
      <c r="B618" s="2852"/>
      <c r="C618" s="1446"/>
      <c r="D618" s="1447"/>
      <c r="E618" s="1446"/>
      <c r="F618" s="1614"/>
      <c r="G618" s="1253"/>
      <c r="H618" s="1253"/>
      <c r="I618" s="1253"/>
      <c r="J618" s="1253"/>
      <c r="K618" s="1253"/>
      <c r="L618" s="1253"/>
      <c r="M618" s="1253"/>
      <c r="N618" s="1253"/>
      <c r="O618" s="1253"/>
      <c r="P618" s="1253"/>
      <c r="Q618" s="1253"/>
    </row>
    <row r="619" spans="1:17" ht="43.2" x14ac:dyDescent="0.3">
      <c r="A619" s="1253"/>
      <c r="B619" s="2866" t="s">
        <v>637</v>
      </c>
      <c r="C619" s="1451" t="s">
        <v>638</v>
      </c>
      <c r="D619" s="1510" t="s">
        <v>639</v>
      </c>
      <c r="E619" s="1511">
        <v>150000</v>
      </c>
      <c r="F619" s="1641" t="s">
        <v>640</v>
      </c>
      <c r="G619" s="1253"/>
      <c r="H619" s="1253"/>
      <c r="I619" s="1253"/>
      <c r="J619" s="1253"/>
      <c r="K619" s="1253"/>
      <c r="L619" s="1253"/>
      <c r="M619" s="1253"/>
      <c r="N619" s="1253"/>
      <c r="O619" s="1253"/>
      <c r="P619" s="1253"/>
      <c r="Q619" s="1253"/>
    </row>
    <row r="620" spans="1:17" ht="57.6" x14ac:dyDescent="0.3">
      <c r="A620" s="1253"/>
      <c r="B620" s="2866"/>
      <c r="C620" s="1451"/>
      <c r="D620" s="1510" t="s">
        <v>641</v>
      </c>
      <c r="E620" s="1512">
        <v>15000</v>
      </c>
      <c r="F620" s="1642"/>
      <c r="G620" s="1253"/>
      <c r="H620" s="1253"/>
      <c r="I620" s="1253"/>
      <c r="J620" s="1253"/>
      <c r="K620" s="1253"/>
      <c r="L620" s="1253"/>
      <c r="M620" s="1253"/>
      <c r="N620" s="1253"/>
      <c r="O620" s="1253"/>
      <c r="P620" s="1253"/>
      <c r="Q620" s="1253"/>
    </row>
    <row r="621" spans="1:17" ht="86.4" x14ac:dyDescent="0.3">
      <c r="A621" s="1253"/>
      <c r="B621" s="2866"/>
      <c r="C621" s="1451"/>
      <c r="D621" s="1513" t="s">
        <v>642</v>
      </c>
      <c r="E621" s="1512">
        <v>31337717</v>
      </c>
      <c r="F621" s="1637" t="s">
        <v>643</v>
      </c>
      <c r="G621" s="1253"/>
      <c r="H621" s="1253"/>
      <c r="I621" s="1253"/>
      <c r="J621" s="1253"/>
      <c r="K621" s="1253"/>
      <c r="L621" s="1253"/>
      <c r="M621" s="1253"/>
      <c r="N621" s="1253"/>
      <c r="O621" s="1253"/>
      <c r="P621" s="1253"/>
      <c r="Q621" s="1253"/>
    </row>
    <row r="622" spans="1:17" ht="43.2" x14ac:dyDescent="0.3">
      <c r="A622" s="1253"/>
      <c r="B622" s="2866"/>
      <c r="C622" s="1451"/>
      <c r="D622" s="1510" t="s">
        <v>644</v>
      </c>
      <c r="E622" s="1512">
        <v>15000</v>
      </c>
      <c r="F622" s="1637" t="s">
        <v>645</v>
      </c>
      <c r="G622" s="1253"/>
      <c r="H622" s="1253"/>
      <c r="I622" s="1253"/>
      <c r="J622" s="1253"/>
      <c r="K622" s="1253"/>
      <c r="L622" s="1253"/>
      <c r="M622" s="1253"/>
      <c r="N622" s="1253"/>
      <c r="O622" s="1253"/>
      <c r="P622" s="1253"/>
      <c r="Q622" s="1253"/>
    </row>
    <row r="623" spans="1:17" ht="57.6" x14ac:dyDescent="0.3">
      <c r="A623" s="1253"/>
      <c r="B623" s="2866"/>
      <c r="C623" s="1451"/>
      <c r="D623" s="1513" t="s">
        <v>646</v>
      </c>
      <c r="E623" s="1512">
        <v>15000</v>
      </c>
      <c r="F623" s="1637" t="s">
        <v>572</v>
      </c>
      <c r="G623" s="1253"/>
      <c r="H623" s="1253"/>
      <c r="I623" s="1253"/>
      <c r="J623" s="1253"/>
      <c r="K623" s="1253"/>
      <c r="L623" s="1253"/>
      <c r="M623" s="1253"/>
      <c r="N623" s="1253"/>
      <c r="O623" s="1253"/>
      <c r="P623" s="1253"/>
      <c r="Q623" s="1253"/>
    </row>
    <row r="624" spans="1:17" ht="115.2" x14ac:dyDescent="0.3">
      <c r="A624" s="1253"/>
      <c r="B624" s="2866"/>
      <c r="C624" s="1451" t="s">
        <v>647</v>
      </c>
      <c r="D624" s="1514" t="s">
        <v>648</v>
      </c>
      <c r="E624" s="1450">
        <v>92935000</v>
      </c>
      <c r="F624" s="1615" t="s">
        <v>649</v>
      </c>
      <c r="G624" s="1253"/>
      <c r="H624" s="1253"/>
      <c r="I624" s="1253"/>
      <c r="J624" s="1253"/>
      <c r="K624" s="1253"/>
      <c r="L624" s="1253"/>
      <c r="M624" s="1253"/>
      <c r="N624" s="1253"/>
      <c r="O624" s="1253"/>
      <c r="P624" s="1253"/>
      <c r="Q624" s="1253"/>
    </row>
    <row r="625" spans="1:17" ht="72.599999999999994" thickBot="1" x14ac:dyDescent="0.35">
      <c r="A625" s="1253"/>
      <c r="B625" s="2866"/>
      <c r="C625" s="1451"/>
      <c r="D625" s="1515" t="s">
        <v>650</v>
      </c>
      <c r="E625" s="1450">
        <v>7935000</v>
      </c>
      <c r="F625" s="1615" t="s">
        <v>649</v>
      </c>
      <c r="G625" s="1253"/>
      <c r="H625" s="1253"/>
      <c r="I625" s="1253"/>
      <c r="J625" s="1253"/>
      <c r="K625" s="1253"/>
      <c r="L625" s="1253"/>
      <c r="M625" s="1253"/>
      <c r="N625" s="1253"/>
      <c r="O625" s="1253"/>
      <c r="P625" s="1253"/>
      <c r="Q625" s="1253"/>
    </row>
    <row r="626" spans="1:17" ht="86.4" x14ac:dyDescent="0.3">
      <c r="A626" s="1253"/>
      <c r="B626" s="2866"/>
      <c r="C626" s="1516" t="s">
        <v>651</v>
      </c>
      <c r="D626" s="1515" t="s">
        <v>652</v>
      </c>
      <c r="E626" s="1511">
        <v>51000200</v>
      </c>
      <c r="F626" s="1620" t="s">
        <v>653</v>
      </c>
      <c r="G626" s="1253"/>
      <c r="H626" s="1253"/>
      <c r="I626" s="1253"/>
      <c r="J626" s="1253"/>
      <c r="K626" s="1253"/>
      <c r="L626" s="1253"/>
      <c r="M626" s="1253"/>
      <c r="N626" s="1253"/>
      <c r="O626" s="1253"/>
      <c r="P626" s="1253"/>
      <c r="Q626" s="1253"/>
    </row>
    <row r="627" spans="1:17" ht="72" x14ac:dyDescent="0.3">
      <c r="A627" s="1253"/>
      <c r="B627" s="2866"/>
      <c r="C627" s="1516"/>
      <c r="D627" s="1510" t="s">
        <v>654</v>
      </c>
      <c r="E627" s="1512">
        <v>51000200</v>
      </c>
      <c r="F627" s="1620" t="s">
        <v>655</v>
      </c>
      <c r="G627" s="1253"/>
      <c r="H627" s="1253"/>
      <c r="I627" s="1253"/>
      <c r="J627" s="1253"/>
      <c r="K627" s="1253"/>
      <c r="L627" s="1253"/>
      <c r="M627" s="1253"/>
      <c r="N627" s="1253"/>
      <c r="O627" s="1253"/>
      <c r="P627" s="1253"/>
      <c r="Q627" s="1253"/>
    </row>
    <row r="628" spans="1:17" ht="57.6" x14ac:dyDescent="0.3">
      <c r="A628" s="1253"/>
      <c r="B628" s="2866"/>
      <c r="C628" s="1516"/>
      <c r="D628" s="1510" t="s">
        <v>656</v>
      </c>
      <c r="E628" s="1512">
        <v>3000150</v>
      </c>
      <c r="F628" s="1620" t="s">
        <v>657</v>
      </c>
      <c r="G628" s="1253"/>
      <c r="H628" s="1253"/>
      <c r="I628" s="1253"/>
      <c r="J628" s="1253"/>
      <c r="K628" s="1253"/>
      <c r="L628" s="1253"/>
      <c r="M628" s="1253"/>
      <c r="N628" s="1253"/>
      <c r="O628" s="1253"/>
      <c r="P628" s="1253"/>
      <c r="Q628" s="1253"/>
    </row>
    <row r="629" spans="1:17" ht="58.2" thickBot="1" x14ac:dyDescent="0.35">
      <c r="A629" s="1253"/>
      <c r="B629" s="2867"/>
      <c r="C629" s="1518"/>
      <c r="D629" s="1519" t="s">
        <v>658</v>
      </c>
      <c r="E629" s="1520"/>
      <c r="F629" s="1643" t="s">
        <v>657</v>
      </c>
      <c r="G629" s="1253"/>
      <c r="H629" s="1253"/>
      <c r="I629" s="1253"/>
      <c r="J629" s="1253"/>
      <c r="K629" s="1253"/>
      <c r="L629" s="1253"/>
      <c r="M629" s="1253"/>
      <c r="N629" s="1253"/>
      <c r="O629" s="1253"/>
      <c r="P629" s="1253"/>
      <c r="Q629" s="1253"/>
    </row>
    <row r="630" spans="1:17" ht="72" x14ac:dyDescent="0.3">
      <c r="A630" s="1253"/>
      <c r="B630" s="2864"/>
      <c r="C630" s="1521" t="s">
        <v>659</v>
      </c>
      <c r="D630" s="1522" t="s">
        <v>660</v>
      </c>
      <c r="E630" s="1523">
        <v>192547</v>
      </c>
      <c r="F630" s="1644" t="s">
        <v>661</v>
      </c>
      <c r="G630" s="1253"/>
      <c r="H630" s="1253"/>
      <c r="I630" s="1253"/>
      <c r="J630" s="1253"/>
      <c r="K630" s="1253"/>
      <c r="L630" s="1253"/>
      <c r="M630" s="1253"/>
      <c r="N630" s="1253"/>
      <c r="O630" s="1253"/>
      <c r="P630" s="1253"/>
      <c r="Q630" s="1253"/>
    </row>
    <row r="631" spans="1:17" ht="43.2" x14ac:dyDescent="0.3">
      <c r="A631" s="1253"/>
      <c r="B631" s="2868"/>
      <c r="C631" s="1525"/>
      <c r="D631" s="1526" t="s">
        <v>662</v>
      </c>
      <c r="E631" s="1512">
        <v>286675</v>
      </c>
      <c r="F631" s="1637" t="s">
        <v>661</v>
      </c>
      <c r="G631" s="1253"/>
      <c r="H631" s="1253"/>
      <c r="I631" s="1253"/>
      <c r="J631" s="1253"/>
      <c r="K631" s="1253"/>
      <c r="L631" s="1253"/>
      <c r="M631" s="1253"/>
      <c r="N631" s="1253"/>
      <c r="O631" s="1253"/>
      <c r="P631" s="1253"/>
      <c r="Q631" s="1253"/>
    </row>
    <row r="632" spans="1:17" ht="43.2" x14ac:dyDescent="0.3">
      <c r="A632" s="1253"/>
      <c r="B632" s="2868"/>
      <c r="C632" s="1525"/>
      <c r="D632" s="1510" t="s">
        <v>663</v>
      </c>
      <c r="E632" s="1512">
        <v>3000150</v>
      </c>
      <c r="F632" s="1637" t="s">
        <v>664</v>
      </c>
      <c r="G632" s="1253"/>
      <c r="H632" s="1253"/>
      <c r="I632" s="1253"/>
      <c r="J632" s="1253"/>
      <c r="K632" s="1253"/>
      <c r="L632" s="1253"/>
      <c r="M632" s="1253"/>
      <c r="N632" s="1253"/>
      <c r="O632" s="1253"/>
      <c r="P632" s="1253"/>
      <c r="Q632" s="1253"/>
    </row>
    <row r="633" spans="1:17" ht="43.2" x14ac:dyDescent="0.3">
      <c r="A633" s="1253"/>
      <c r="B633" s="2868"/>
      <c r="C633" s="1527"/>
      <c r="D633" s="1510" t="s">
        <v>665</v>
      </c>
      <c r="E633" s="1450"/>
      <c r="F633" s="1637" t="s">
        <v>664</v>
      </c>
      <c r="G633" s="1253"/>
      <c r="H633" s="1253"/>
      <c r="I633" s="1253"/>
      <c r="J633" s="1253"/>
      <c r="K633" s="1253"/>
      <c r="L633" s="1253"/>
      <c r="M633" s="1253"/>
      <c r="N633" s="1253"/>
      <c r="O633" s="1253"/>
      <c r="P633" s="1253"/>
      <c r="Q633" s="1253"/>
    </row>
    <row r="634" spans="1:17" ht="57.6" x14ac:dyDescent="0.3">
      <c r="A634" s="1253"/>
      <c r="B634" s="2868"/>
      <c r="C634" s="1528" t="s">
        <v>666</v>
      </c>
      <c r="D634" s="1526" t="s">
        <v>667</v>
      </c>
      <c r="E634" s="1450">
        <v>3000150</v>
      </c>
      <c r="F634" s="1645" t="s">
        <v>657</v>
      </c>
      <c r="G634" s="1253"/>
      <c r="H634" s="1253"/>
      <c r="I634" s="1253"/>
      <c r="J634" s="1253"/>
      <c r="K634" s="1253"/>
      <c r="L634" s="1253"/>
      <c r="M634" s="1253"/>
      <c r="N634" s="1253"/>
      <c r="O634" s="1253"/>
      <c r="P634" s="1253"/>
      <c r="Q634" s="1253"/>
    </row>
    <row r="635" spans="1:17" ht="57.6" x14ac:dyDescent="0.3">
      <c r="A635" s="1253"/>
      <c r="B635" s="2868"/>
      <c r="C635" s="1525"/>
      <c r="D635" s="1526" t="s">
        <v>668</v>
      </c>
      <c r="E635" s="1450">
        <v>3000000</v>
      </c>
      <c r="F635" s="1646"/>
      <c r="G635" s="1253"/>
      <c r="H635" s="1253"/>
      <c r="I635" s="1253"/>
      <c r="J635" s="1253"/>
      <c r="K635" s="1253"/>
      <c r="L635" s="1253"/>
      <c r="M635" s="1253"/>
      <c r="N635" s="1253"/>
      <c r="O635" s="1253"/>
      <c r="P635" s="1253"/>
      <c r="Q635" s="1253"/>
    </row>
    <row r="636" spans="1:17" x14ac:dyDescent="0.3">
      <c r="A636" s="1253"/>
      <c r="B636" s="2868"/>
      <c r="C636" s="1525"/>
      <c r="D636" s="1529" t="s">
        <v>669</v>
      </c>
      <c r="E636" s="1530">
        <v>1500000</v>
      </c>
      <c r="F636" s="1646"/>
      <c r="G636" s="1253"/>
      <c r="H636" s="1253"/>
      <c r="I636" s="1253"/>
      <c r="J636" s="1253"/>
      <c r="K636" s="1253"/>
      <c r="L636" s="1253"/>
      <c r="M636" s="1253"/>
      <c r="N636" s="1253"/>
      <c r="O636" s="1253"/>
      <c r="P636" s="1253"/>
      <c r="Q636" s="1253"/>
    </row>
    <row r="637" spans="1:17" x14ac:dyDescent="0.3">
      <c r="A637" s="1253"/>
      <c r="B637" s="2869"/>
      <c r="C637" s="1527"/>
      <c r="D637" s="1529"/>
      <c r="E637" s="1532"/>
      <c r="F637" s="1647"/>
      <c r="G637" s="1253"/>
      <c r="H637" s="1253"/>
      <c r="I637" s="1253"/>
      <c r="J637" s="1253"/>
      <c r="K637" s="1253"/>
      <c r="L637" s="1253"/>
      <c r="M637" s="1253"/>
      <c r="N637" s="1253"/>
      <c r="O637" s="1253"/>
      <c r="P637" s="1253"/>
      <c r="Q637" s="1253"/>
    </row>
    <row r="638" spans="1:17" ht="15" thickBot="1" x14ac:dyDescent="0.35">
      <c r="A638" s="1253"/>
      <c r="B638" s="2870" t="s">
        <v>670</v>
      </c>
      <c r="C638" s="1533"/>
      <c r="D638" s="1534" t="s">
        <v>602</v>
      </c>
      <c r="E638" s="1535">
        <f>SUM(E619:E637)</f>
        <v>248382789</v>
      </c>
      <c r="F638" s="1648"/>
      <c r="G638" s="1253"/>
      <c r="H638" s="1253"/>
      <c r="I638" s="1253"/>
      <c r="J638" s="1253"/>
      <c r="K638" s="1253"/>
      <c r="L638" s="1253"/>
      <c r="M638" s="1253"/>
      <c r="N638" s="1253"/>
      <c r="O638" s="1253"/>
      <c r="P638" s="1253"/>
      <c r="Q638" s="1253"/>
    </row>
    <row r="639" spans="1:17" x14ac:dyDescent="0.3">
      <c r="A639" s="1253"/>
      <c r="B639" s="30"/>
      <c r="C639" s="30"/>
      <c r="D639" s="30"/>
      <c r="E639" s="30"/>
      <c r="F639" s="30"/>
      <c r="G639" s="1253"/>
      <c r="H639" s="1253"/>
      <c r="I639" s="1253"/>
      <c r="J639" s="1253"/>
      <c r="K639" s="1253"/>
      <c r="L639" s="1253"/>
      <c r="M639" s="1253"/>
      <c r="N639" s="1253"/>
      <c r="O639" s="1253"/>
      <c r="P639" s="1253"/>
      <c r="Q639" s="1253"/>
    </row>
    <row r="640" spans="1:17" ht="15" thickBot="1" x14ac:dyDescent="0.35">
      <c r="A640" s="1253"/>
      <c r="B640" s="1442" t="s">
        <v>671</v>
      </c>
      <c r="C640" s="1442"/>
      <c r="D640" s="1442"/>
      <c r="E640" s="1442"/>
      <c r="F640" s="1442"/>
      <c r="G640" s="1253"/>
      <c r="H640" s="1253"/>
      <c r="I640" s="1253"/>
      <c r="J640" s="1253"/>
      <c r="K640" s="1253"/>
      <c r="L640" s="1253"/>
      <c r="M640" s="1253"/>
      <c r="N640" s="1253"/>
      <c r="O640" s="1253"/>
      <c r="P640" s="1253"/>
      <c r="Q640" s="1253"/>
    </row>
    <row r="641" spans="1:18" x14ac:dyDescent="0.3">
      <c r="A641" s="1253"/>
      <c r="B641" s="2856" t="s">
        <v>562</v>
      </c>
      <c r="C641" s="1460" t="s">
        <v>563</v>
      </c>
      <c r="D641" s="1461" t="s">
        <v>564</v>
      </c>
      <c r="E641" s="1460" t="s">
        <v>565</v>
      </c>
      <c r="F641" s="1640" t="s">
        <v>566</v>
      </c>
      <c r="G641" s="1253"/>
      <c r="H641" s="1253"/>
      <c r="I641" s="1253"/>
      <c r="J641" s="1253"/>
      <c r="K641" s="1253"/>
      <c r="L641" s="1253"/>
      <c r="M641" s="1253"/>
      <c r="N641" s="1253"/>
      <c r="O641" s="1253"/>
      <c r="P641" s="1253"/>
      <c r="Q641" s="1253"/>
    </row>
    <row r="642" spans="1:18" ht="15" thickBot="1" x14ac:dyDescent="0.35">
      <c r="A642" s="1253"/>
      <c r="B642" s="2871"/>
      <c r="C642" s="1536"/>
      <c r="D642" s="1537"/>
      <c r="E642" s="1536"/>
      <c r="F642" s="1614"/>
      <c r="G642" s="1253"/>
      <c r="H642" s="1253"/>
      <c r="I642" s="1253"/>
      <c r="J642" s="1253"/>
      <c r="K642" s="1253"/>
      <c r="L642" s="1253"/>
      <c r="M642" s="1253"/>
      <c r="N642" s="1253"/>
      <c r="O642" s="1253"/>
      <c r="P642" s="1253"/>
      <c r="Q642" s="1253"/>
    </row>
    <row r="643" spans="1:18" ht="43.8" thickBot="1" x14ac:dyDescent="0.35">
      <c r="A643" s="1253"/>
      <c r="B643" s="2872" t="s">
        <v>672</v>
      </c>
      <c r="C643" s="1539" t="s">
        <v>673</v>
      </c>
      <c r="D643" s="1540" t="s">
        <v>674</v>
      </c>
      <c r="E643" s="1541">
        <v>11160000</v>
      </c>
      <c r="F643" s="1649" t="s">
        <v>675</v>
      </c>
      <c r="G643" s="1253"/>
      <c r="H643" s="1253"/>
      <c r="I643" s="1253"/>
      <c r="J643" s="1253"/>
      <c r="K643" s="1253"/>
      <c r="L643" s="1253"/>
      <c r="M643" s="1253"/>
      <c r="N643" s="1253"/>
      <c r="O643" s="1253"/>
      <c r="P643" s="1253"/>
      <c r="Q643" s="1253"/>
    </row>
    <row r="644" spans="1:18" ht="43.8" thickBot="1" x14ac:dyDescent="0.35">
      <c r="A644" s="1253"/>
      <c r="B644" s="2873"/>
      <c r="C644" s="1543"/>
      <c r="D644" s="1540" t="s">
        <v>676</v>
      </c>
      <c r="E644" s="1544"/>
      <c r="F644" s="1650"/>
      <c r="G644" s="1253"/>
      <c r="H644" s="1253"/>
      <c r="I644" s="1253"/>
      <c r="J644" s="1253"/>
      <c r="K644" s="1253"/>
      <c r="L644" s="1253"/>
      <c r="M644" s="1253"/>
      <c r="N644" s="1253"/>
      <c r="O644" s="1253"/>
      <c r="P644" s="1253"/>
      <c r="Q644" s="1253"/>
    </row>
    <row r="645" spans="1:18" ht="101.4" thickBot="1" x14ac:dyDescent="0.35">
      <c r="A645" s="1253"/>
      <c r="B645" s="2874"/>
      <c r="C645" s="1546" t="s">
        <v>677</v>
      </c>
      <c r="D645" s="1547" t="s">
        <v>678</v>
      </c>
      <c r="E645" s="1541">
        <v>6500000</v>
      </c>
      <c r="F645" s="1651"/>
      <c r="G645" s="1253"/>
      <c r="H645" s="1253"/>
      <c r="I645" s="1253"/>
      <c r="J645" s="1253"/>
      <c r="K645" s="1253"/>
      <c r="L645" s="1253"/>
      <c r="M645" s="1253"/>
      <c r="N645" s="1253"/>
      <c r="O645" s="1253"/>
      <c r="P645" s="1253"/>
      <c r="Q645" s="1253"/>
    </row>
    <row r="646" spans="1:18" ht="15.6" thickTop="1" thickBot="1" x14ac:dyDescent="0.35">
      <c r="A646" s="1253"/>
      <c r="B646" s="1548" t="s">
        <v>679</v>
      </c>
      <c r="C646" s="1548"/>
      <c r="D646" s="1549" t="s">
        <v>602</v>
      </c>
      <c r="E646" s="1550">
        <f>SUM(E643:E645)</f>
        <v>17660000</v>
      </c>
      <c r="F646" s="1652"/>
      <c r="G646" s="1253"/>
      <c r="H646" s="1253"/>
      <c r="I646" s="1253"/>
      <c r="J646" s="1253"/>
      <c r="K646" s="1253"/>
      <c r="L646" s="1253"/>
      <c r="M646" s="1253"/>
      <c r="N646" s="1253"/>
      <c r="O646" s="1253"/>
      <c r="P646" s="1253"/>
      <c r="Q646" s="1253"/>
    </row>
    <row r="647" spans="1:18" ht="15.6" thickTop="1" thickBot="1" x14ac:dyDescent="0.35">
      <c r="A647" s="1253"/>
      <c r="B647" s="1503" t="s">
        <v>680</v>
      </c>
      <c r="C647" s="1503"/>
      <c r="D647" s="1504" t="s">
        <v>602</v>
      </c>
      <c r="E647" s="1505">
        <f>+E646+E638+E614+E590</f>
        <v>799796036</v>
      </c>
      <c r="F647" s="1652"/>
      <c r="G647" s="1253"/>
      <c r="H647" s="1253"/>
      <c r="I647" s="1253"/>
      <c r="J647" s="1253"/>
      <c r="K647" s="1253"/>
      <c r="L647" s="1253"/>
      <c r="M647" s="1253"/>
      <c r="N647" s="1253"/>
      <c r="O647" s="1253"/>
      <c r="P647" s="1253"/>
      <c r="Q647" s="1253"/>
    </row>
    <row r="648" spans="1:18" ht="15.6" x14ac:dyDescent="0.3">
      <c r="A648" s="1253"/>
      <c r="B648" s="1" t="s">
        <v>681</v>
      </c>
      <c r="C648" s="1" t="s">
        <v>1</v>
      </c>
      <c r="D648" s="1"/>
      <c r="E648" s="2"/>
      <c r="F648" s="2"/>
      <c r="G648" s="2"/>
      <c r="H648" s="2"/>
      <c r="I648" s="2"/>
      <c r="J648" s="2"/>
      <c r="K648" s="2"/>
      <c r="L648" s="2"/>
      <c r="M648" s="2"/>
      <c r="N648" s="2"/>
      <c r="O648" s="2"/>
      <c r="P648" s="2"/>
      <c r="Q648" s="2"/>
      <c r="R648" s="2"/>
    </row>
    <row r="649" spans="1:18" ht="15.6" x14ac:dyDescent="0.3">
      <c r="A649" s="1253"/>
      <c r="B649" s="1" t="s">
        <v>2</v>
      </c>
      <c r="C649" s="1" t="s">
        <v>1</v>
      </c>
      <c r="D649" s="1"/>
      <c r="E649" s="1"/>
      <c r="F649" s="2"/>
      <c r="G649" s="2"/>
      <c r="H649" s="2"/>
      <c r="I649" s="2"/>
      <c r="J649" s="2"/>
      <c r="K649" s="2"/>
      <c r="L649" s="2"/>
      <c r="M649" s="2"/>
      <c r="N649" s="2"/>
      <c r="O649" s="2"/>
      <c r="P649" s="2"/>
      <c r="Q649" s="2"/>
      <c r="R649" s="2"/>
    </row>
    <row r="650" spans="1:18" ht="15.6" x14ac:dyDescent="0.3">
      <c r="A650" s="1253"/>
      <c r="B650" s="6" t="s">
        <v>2</v>
      </c>
      <c r="C650" s="6" t="s">
        <v>682</v>
      </c>
      <c r="D650" s="6"/>
      <c r="E650" s="6"/>
      <c r="F650" s="2"/>
      <c r="G650" s="2"/>
      <c r="H650" s="6"/>
      <c r="I650" s="6"/>
      <c r="J650" s="6"/>
      <c r="K650" s="2"/>
      <c r="L650" s="2"/>
      <c r="M650" s="2"/>
      <c r="N650" s="2"/>
      <c r="O650" s="2"/>
      <c r="P650" s="2"/>
      <c r="Q650" s="2"/>
      <c r="R650" s="2"/>
    </row>
    <row r="651" spans="1:18" ht="15.6" x14ac:dyDescent="0.3">
      <c r="A651" s="1253"/>
      <c r="B651" s="6" t="s">
        <v>4</v>
      </c>
      <c r="C651" s="574" t="s">
        <v>401</v>
      </c>
      <c r="D651" s="574"/>
      <c r="E651" s="574"/>
      <c r="F651" s="574"/>
      <c r="G651" s="2"/>
      <c r="H651" s="6"/>
      <c r="I651" s="6"/>
      <c r="J651" s="6"/>
      <c r="K651" s="2"/>
      <c r="L651" s="2"/>
      <c r="M651" s="2"/>
      <c r="N651" s="2"/>
      <c r="O651" s="2"/>
      <c r="P651" s="2"/>
      <c r="Q651" s="2"/>
      <c r="R651" s="2"/>
    </row>
    <row r="652" spans="1:18" ht="15.6" x14ac:dyDescent="0.3">
      <c r="A652" s="1253"/>
      <c r="B652" s="6" t="s">
        <v>68</v>
      </c>
      <c r="C652" s="6" t="s">
        <v>683</v>
      </c>
      <c r="D652" s="6"/>
      <c r="E652" s="6"/>
      <c r="F652" s="2"/>
      <c r="G652" s="2"/>
      <c r="H652" s="6"/>
      <c r="I652" s="6"/>
      <c r="J652" s="6"/>
      <c r="K652" s="2"/>
      <c r="L652" s="2"/>
      <c r="M652" s="2"/>
      <c r="N652" s="2"/>
      <c r="O652" s="2"/>
      <c r="P652" s="2"/>
      <c r="Q652" s="2"/>
      <c r="R652" s="2"/>
    </row>
    <row r="653" spans="1:18" ht="15.6" x14ac:dyDescent="0.3">
      <c r="A653" s="1253"/>
      <c r="B653" s="6" t="s">
        <v>8</v>
      </c>
      <c r="C653" s="573" t="s">
        <v>403</v>
      </c>
      <c r="D653" s="573"/>
      <c r="E653" s="573"/>
      <c r="F653" s="2"/>
      <c r="G653" s="2"/>
      <c r="H653" s="573"/>
      <c r="I653" s="573"/>
      <c r="J653" s="573"/>
      <c r="K653" s="2"/>
      <c r="L653" s="2"/>
      <c r="M653" s="2"/>
      <c r="N653" s="2"/>
      <c r="O653" s="2"/>
      <c r="P653" s="2"/>
      <c r="Q653" s="2"/>
      <c r="R653" s="2"/>
    </row>
    <row r="654" spans="1:18" ht="15.6" x14ac:dyDescent="0.3">
      <c r="A654" s="1253"/>
      <c r="B654" s="6" t="s">
        <v>273</v>
      </c>
      <c r="C654" s="573" t="s">
        <v>684</v>
      </c>
      <c r="D654" s="573"/>
      <c r="E654" s="573"/>
      <c r="F654" s="2"/>
      <c r="G654" s="2"/>
      <c r="H654" s="573"/>
      <c r="I654" s="573"/>
      <c r="J654" s="573"/>
      <c r="K654" s="2"/>
      <c r="L654" s="2"/>
      <c r="M654" s="2"/>
      <c r="N654" s="2"/>
      <c r="O654" s="2"/>
      <c r="P654" s="2"/>
      <c r="Q654" s="2"/>
      <c r="R654" s="2"/>
    </row>
    <row r="655" spans="1:18" ht="15.6" x14ac:dyDescent="0.3">
      <c r="A655" s="1253"/>
      <c r="B655" s="574" t="s">
        <v>685</v>
      </c>
      <c r="C655" s="574"/>
      <c r="D655" s="574"/>
      <c r="E655" s="574"/>
      <c r="F655" s="2"/>
      <c r="G655" s="2"/>
      <c r="H655" s="525"/>
      <c r="I655" s="525"/>
      <c r="J655" s="525"/>
      <c r="K655" s="2"/>
      <c r="L655" s="2"/>
      <c r="M655" s="2"/>
      <c r="N655" s="2"/>
      <c r="O655" s="2"/>
      <c r="P655" s="2"/>
      <c r="Q655" s="2"/>
      <c r="R655" s="2"/>
    </row>
    <row r="656" spans="1:18" ht="15.6" x14ac:dyDescent="0.3">
      <c r="A656" s="1253"/>
      <c r="B656" s="574" t="s">
        <v>686</v>
      </c>
      <c r="C656" s="574"/>
      <c r="D656" s="574"/>
      <c r="E656" s="525"/>
      <c r="F656" s="2"/>
      <c r="G656" s="2"/>
      <c r="H656" s="525"/>
      <c r="I656" s="525"/>
      <c r="J656" s="525"/>
      <c r="K656" s="2"/>
      <c r="L656" s="2"/>
      <c r="M656" s="2"/>
      <c r="N656" s="2"/>
      <c r="O656" s="2"/>
      <c r="P656" s="2"/>
      <c r="Q656" s="2"/>
      <c r="R656" s="2"/>
    </row>
    <row r="657" spans="1:18" ht="15.6" x14ac:dyDescent="0.3">
      <c r="A657" s="1253"/>
      <c r="B657" s="525"/>
      <c r="C657" s="525"/>
      <c r="D657" s="525"/>
      <c r="E657" s="525"/>
      <c r="F657" s="525"/>
      <c r="G657" s="525"/>
      <c r="H657" s="525"/>
      <c r="I657" s="1551"/>
      <c r="J657" s="1551"/>
      <c r="K657" s="1551"/>
      <c r="L657" s="1551"/>
      <c r="M657" s="1551"/>
      <c r="N657" s="2"/>
      <c r="O657" s="2"/>
      <c r="P657" s="2"/>
      <c r="Q657" s="2"/>
      <c r="R657" s="2"/>
    </row>
    <row r="658" spans="1:18" ht="18.600000000000001" thickBot="1" x14ac:dyDescent="0.35">
      <c r="A658" s="1253"/>
      <c r="B658" s="1552" t="s">
        <v>15</v>
      </c>
      <c r="C658" s="1552"/>
      <c r="D658" s="1552"/>
      <c r="E658" s="1552"/>
      <c r="F658" s="1552"/>
      <c r="G658" s="1552"/>
      <c r="H658" s="1552"/>
      <c r="I658" s="1552"/>
      <c r="J658" s="1552"/>
      <c r="K658" s="1552"/>
      <c r="L658" s="1552"/>
      <c r="M658" s="1552"/>
      <c r="N658" s="1552"/>
      <c r="O658" s="1552"/>
      <c r="P658" s="1552"/>
      <c r="Q658" s="1552"/>
      <c r="R658" s="1552"/>
    </row>
    <row r="659" spans="1:18" ht="16.2" thickTop="1" x14ac:dyDescent="0.3">
      <c r="A659" s="1253"/>
      <c r="B659" s="2875" t="s">
        <v>16</v>
      </c>
      <c r="C659" s="1553" t="s">
        <v>17</v>
      </c>
      <c r="D659" s="1553"/>
      <c r="E659" s="1554" t="s">
        <v>18</v>
      </c>
      <c r="F659" s="1554" t="s">
        <v>19</v>
      </c>
      <c r="G659" s="1554" t="s">
        <v>20</v>
      </c>
      <c r="H659" s="1554" t="s">
        <v>21</v>
      </c>
      <c r="I659" s="1554" t="s">
        <v>22</v>
      </c>
      <c r="J659" s="1554"/>
      <c r="K659" s="1554"/>
      <c r="L659" s="1554"/>
      <c r="M659" s="1553" t="s">
        <v>23</v>
      </c>
      <c r="N659" s="1553" t="s">
        <v>24</v>
      </c>
      <c r="O659" s="1553"/>
      <c r="P659" s="1553"/>
      <c r="Q659" s="1553"/>
      <c r="R659" s="1553"/>
    </row>
    <row r="660" spans="1:18" ht="15.6" x14ac:dyDescent="0.3">
      <c r="A660" s="1253"/>
      <c r="B660" s="2876"/>
      <c r="C660" s="1555"/>
      <c r="D660" s="1555"/>
      <c r="E660" s="1556"/>
      <c r="F660" s="1556"/>
      <c r="G660" s="1556"/>
      <c r="H660" s="1556"/>
      <c r="I660" s="1557" t="s">
        <v>25</v>
      </c>
      <c r="J660" s="1557" t="s">
        <v>26</v>
      </c>
      <c r="K660" s="1557" t="s">
        <v>27</v>
      </c>
      <c r="L660" s="1557" t="s">
        <v>28</v>
      </c>
      <c r="M660" s="1555"/>
      <c r="N660" s="1555"/>
      <c r="O660" s="1555"/>
      <c r="P660" s="1555"/>
      <c r="Q660" s="1555"/>
      <c r="R660" s="1555"/>
    </row>
    <row r="661" spans="1:18" ht="218.4" x14ac:dyDescent="0.3">
      <c r="A661" s="1253"/>
      <c r="B661" s="2877" t="s">
        <v>687</v>
      </c>
      <c r="C661" s="1558" t="s">
        <v>688</v>
      </c>
      <c r="D661" s="1558"/>
      <c r="E661" s="1559" t="s">
        <v>689</v>
      </c>
      <c r="F661" s="55" t="s">
        <v>690</v>
      </c>
      <c r="G661" s="55">
        <v>23</v>
      </c>
      <c r="H661" s="55" t="s">
        <v>691</v>
      </c>
      <c r="I661" s="60">
        <v>9</v>
      </c>
      <c r="J661" s="60">
        <v>9</v>
      </c>
      <c r="K661" s="60">
        <v>14</v>
      </c>
      <c r="L661" s="49" t="s">
        <v>692</v>
      </c>
      <c r="M661" s="50">
        <f>SUM(D665:D701)</f>
        <v>1048770</v>
      </c>
      <c r="N661" s="1560"/>
      <c r="O661" s="1560"/>
      <c r="P661" s="1560"/>
      <c r="Q661" s="1560"/>
      <c r="R661" s="1560"/>
    </row>
    <row r="662" spans="1:18" ht="18" x14ac:dyDescent="0.35">
      <c r="A662" s="1253"/>
      <c r="B662" s="2878" t="s">
        <v>33</v>
      </c>
      <c r="C662" s="20"/>
      <c r="D662" s="20"/>
      <c r="E662" s="20"/>
      <c r="F662" s="20"/>
      <c r="G662" s="20"/>
      <c r="H662" s="20"/>
      <c r="I662" s="20"/>
      <c r="J662" s="20"/>
      <c r="K662" s="20"/>
      <c r="L662" s="20"/>
      <c r="M662" s="20"/>
      <c r="N662" s="20"/>
      <c r="O662" s="20"/>
      <c r="P662" s="20"/>
      <c r="Q662" s="20"/>
      <c r="R662" s="20"/>
    </row>
    <row r="663" spans="1:18" ht="15.6" x14ac:dyDescent="0.3">
      <c r="A663" s="1253"/>
      <c r="B663" s="2876" t="s">
        <v>34</v>
      </c>
      <c r="C663" s="1555"/>
      <c r="D663" s="1556" t="s">
        <v>35</v>
      </c>
      <c r="E663" s="1556" t="s">
        <v>36</v>
      </c>
      <c r="F663" s="1556"/>
      <c r="G663" s="1556"/>
      <c r="H663" s="1556"/>
      <c r="I663" s="1556" t="s">
        <v>37</v>
      </c>
      <c r="J663" s="1556"/>
      <c r="K663" s="1556"/>
      <c r="L663" s="1556"/>
      <c r="M663" s="1555" t="s">
        <v>38</v>
      </c>
      <c r="N663" s="1556" t="s">
        <v>39</v>
      </c>
      <c r="O663" s="1556"/>
      <c r="P663" s="1556"/>
      <c r="Q663" s="1556"/>
      <c r="R663" s="1556"/>
    </row>
    <row r="664" spans="1:18" ht="33.6" x14ac:dyDescent="0.3">
      <c r="A664" s="1253"/>
      <c r="B664" s="2876"/>
      <c r="C664" s="1555"/>
      <c r="D664" s="1556"/>
      <c r="E664" s="1557" t="s">
        <v>40</v>
      </c>
      <c r="F664" s="1557" t="s">
        <v>41</v>
      </c>
      <c r="G664" s="1557" t="s">
        <v>42</v>
      </c>
      <c r="H664" s="1557" t="s">
        <v>43</v>
      </c>
      <c r="I664" s="1557" t="s">
        <v>25</v>
      </c>
      <c r="J664" s="1557" t="s">
        <v>26</v>
      </c>
      <c r="K664" s="1557" t="s">
        <v>27</v>
      </c>
      <c r="L664" s="1557" t="s">
        <v>28</v>
      </c>
      <c r="M664" s="1555"/>
      <c r="N664" s="1561" t="s">
        <v>44</v>
      </c>
      <c r="O664" s="1561" t="s">
        <v>45</v>
      </c>
      <c r="P664" s="1561" t="s">
        <v>46</v>
      </c>
      <c r="Q664" s="1561" t="s">
        <v>47</v>
      </c>
      <c r="R664" s="1561" t="s">
        <v>48</v>
      </c>
    </row>
    <row r="665" spans="1:18" ht="55.2" x14ac:dyDescent="0.3">
      <c r="A665" s="1253"/>
      <c r="B665" s="2879" t="s">
        <v>693</v>
      </c>
      <c r="C665" s="1562"/>
      <c r="D665" s="938">
        <f>SUM(H665:H668)</f>
        <v>53600</v>
      </c>
      <c r="E665" s="452" t="s">
        <v>694</v>
      </c>
      <c r="F665" s="233">
        <v>10</v>
      </c>
      <c r="G665" s="197">
        <v>1800</v>
      </c>
      <c r="H665" s="197">
        <f>+G665*F665</f>
        <v>18000</v>
      </c>
      <c r="I665" s="1563"/>
      <c r="J665" s="197">
        <v>6000</v>
      </c>
      <c r="K665" s="197">
        <v>6000</v>
      </c>
      <c r="L665" s="197">
        <v>6000</v>
      </c>
      <c r="M665" s="1564" t="s">
        <v>223</v>
      </c>
      <c r="N665" s="562">
        <v>11</v>
      </c>
      <c r="O665" s="1565" t="s">
        <v>230</v>
      </c>
      <c r="P665" s="562">
        <v>2</v>
      </c>
      <c r="Q665" s="562">
        <v>3</v>
      </c>
      <c r="R665" s="562">
        <v>1</v>
      </c>
    </row>
    <row r="666" spans="1:18" ht="55.2" x14ac:dyDescent="0.3">
      <c r="A666" s="1253"/>
      <c r="B666" s="2879"/>
      <c r="C666" s="1562"/>
      <c r="D666" s="938"/>
      <c r="E666" s="452" t="s">
        <v>695</v>
      </c>
      <c r="F666" s="233">
        <v>10</v>
      </c>
      <c r="G666" s="197">
        <v>1500</v>
      </c>
      <c r="H666" s="197">
        <f>+G666*F666</f>
        <v>15000</v>
      </c>
      <c r="I666" s="1563"/>
      <c r="J666" s="197">
        <v>5000</v>
      </c>
      <c r="K666" s="197">
        <v>5000</v>
      </c>
      <c r="L666" s="197">
        <v>5000</v>
      </c>
      <c r="M666" s="1564" t="s">
        <v>223</v>
      </c>
      <c r="N666" s="562">
        <v>11</v>
      </c>
      <c r="O666" s="1565" t="s">
        <v>230</v>
      </c>
      <c r="P666" s="562">
        <v>2</v>
      </c>
      <c r="Q666" s="562">
        <v>3</v>
      </c>
      <c r="R666" s="562">
        <v>1</v>
      </c>
    </row>
    <row r="667" spans="1:18" ht="55.2" x14ac:dyDescent="0.3">
      <c r="A667" s="1253"/>
      <c r="B667" s="2879"/>
      <c r="C667" s="1562"/>
      <c r="D667" s="938"/>
      <c r="E667" s="452" t="s">
        <v>696</v>
      </c>
      <c r="F667" s="233">
        <v>10</v>
      </c>
      <c r="G667" s="197">
        <v>60</v>
      </c>
      <c r="H667" s="197">
        <f>+G667*F667</f>
        <v>600</v>
      </c>
      <c r="I667" s="1563"/>
      <c r="J667" s="197">
        <v>200</v>
      </c>
      <c r="K667" s="197">
        <v>200</v>
      </c>
      <c r="L667" s="197">
        <v>200</v>
      </c>
      <c r="M667" s="1564" t="s">
        <v>223</v>
      </c>
      <c r="N667" s="562">
        <v>11</v>
      </c>
      <c r="O667" s="1565" t="s">
        <v>230</v>
      </c>
      <c r="P667" s="562">
        <v>2</v>
      </c>
      <c r="Q667" s="562">
        <v>4</v>
      </c>
      <c r="R667" s="562">
        <v>4</v>
      </c>
    </row>
    <row r="668" spans="1:18" ht="55.2" x14ac:dyDescent="0.3">
      <c r="A668" s="1253"/>
      <c r="B668" s="2879"/>
      <c r="C668" s="1562"/>
      <c r="D668" s="938"/>
      <c r="E668" s="452" t="s">
        <v>194</v>
      </c>
      <c r="F668" s="233">
        <v>100</v>
      </c>
      <c r="G668" s="197">
        <v>200</v>
      </c>
      <c r="H668" s="197">
        <f>+F668*G668</f>
        <v>20000</v>
      </c>
      <c r="I668" s="1563"/>
      <c r="J668" s="197">
        <v>6666.666666666667</v>
      </c>
      <c r="K668" s="197">
        <v>6667</v>
      </c>
      <c r="L668" s="197">
        <v>6667</v>
      </c>
      <c r="M668" s="1564" t="s">
        <v>223</v>
      </c>
      <c r="N668" s="562">
        <v>11</v>
      </c>
      <c r="O668" s="1565" t="s">
        <v>230</v>
      </c>
      <c r="P668" s="562">
        <v>3</v>
      </c>
      <c r="Q668" s="562">
        <v>7</v>
      </c>
      <c r="R668" s="562">
        <v>1</v>
      </c>
    </row>
    <row r="669" spans="1:18" ht="55.2" x14ac:dyDescent="0.3">
      <c r="A669" s="1253"/>
      <c r="B669" s="2880" t="s">
        <v>697</v>
      </c>
      <c r="C669" s="1566"/>
      <c r="D669" s="938">
        <f>SUM(H669:H672)</f>
        <v>53600</v>
      </c>
      <c r="E669" s="452" t="s">
        <v>698</v>
      </c>
      <c r="F669" s="428">
        <v>100</v>
      </c>
      <c r="G669" s="197">
        <v>200</v>
      </c>
      <c r="H669" s="197">
        <f>+F669*G669</f>
        <v>20000</v>
      </c>
      <c r="I669" s="233"/>
      <c r="J669" s="233">
        <v>6666.67</v>
      </c>
      <c r="K669" s="233">
        <v>6666.67</v>
      </c>
      <c r="L669" s="233">
        <v>6666.67</v>
      </c>
      <c r="M669" s="562" t="s">
        <v>223</v>
      </c>
      <c r="N669" s="562">
        <v>11</v>
      </c>
      <c r="O669" s="1565" t="s">
        <v>230</v>
      </c>
      <c r="P669" s="562">
        <v>3</v>
      </c>
      <c r="Q669" s="562">
        <v>7</v>
      </c>
      <c r="R669" s="562">
        <v>1</v>
      </c>
    </row>
    <row r="670" spans="1:18" ht="55.2" x14ac:dyDescent="0.3">
      <c r="A670" s="1253"/>
      <c r="B670" s="2880"/>
      <c r="C670" s="1566"/>
      <c r="D670" s="938"/>
      <c r="E670" s="452" t="s">
        <v>699</v>
      </c>
      <c r="F670" s="428">
        <v>10</v>
      </c>
      <c r="G670" s="197">
        <v>60</v>
      </c>
      <c r="H670" s="197">
        <f t="shared" ref="H670:H677" si="29">+F670*G670</f>
        <v>600</v>
      </c>
      <c r="I670" s="233"/>
      <c r="J670" s="233">
        <v>200</v>
      </c>
      <c r="K670" s="233">
        <v>200</v>
      </c>
      <c r="L670" s="233">
        <v>200</v>
      </c>
      <c r="M670" s="562" t="s">
        <v>223</v>
      </c>
      <c r="N670" s="562">
        <v>11</v>
      </c>
      <c r="O670" s="1565" t="s">
        <v>230</v>
      </c>
      <c r="P670" s="562">
        <v>2</v>
      </c>
      <c r="Q670" s="562">
        <v>4</v>
      </c>
      <c r="R670" s="562">
        <v>4</v>
      </c>
    </row>
    <row r="671" spans="1:18" ht="55.2" x14ac:dyDescent="0.3">
      <c r="A671" s="1253"/>
      <c r="B671" s="2880"/>
      <c r="C671" s="1566"/>
      <c r="D671" s="938"/>
      <c r="E671" s="452" t="s">
        <v>700</v>
      </c>
      <c r="F671" s="428">
        <v>10</v>
      </c>
      <c r="G671" s="197">
        <v>1800</v>
      </c>
      <c r="H671" s="197">
        <f t="shared" si="29"/>
        <v>18000</v>
      </c>
      <c r="I671" s="233"/>
      <c r="J671" s="233">
        <v>6000</v>
      </c>
      <c r="K671" s="233">
        <v>6000</v>
      </c>
      <c r="L671" s="233">
        <v>6000</v>
      </c>
      <c r="M671" s="562" t="s">
        <v>223</v>
      </c>
      <c r="N671" s="562">
        <v>11</v>
      </c>
      <c r="O671" s="1565" t="s">
        <v>230</v>
      </c>
      <c r="P671" s="562">
        <v>2</v>
      </c>
      <c r="Q671" s="562">
        <v>3</v>
      </c>
      <c r="R671" s="562">
        <v>1</v>
      </c>
    </row>
    <row r="672" spans="1:18" ht="55.2" x14ac:dyDescent="0.3">
      <c r="A672" s="1253"/>
      <c r="B672" s="2880"/>
      <c r="C672" s="1566"/>
      <c r="D672" s="938"/>
      <c r="E672" s="452" t="s">
        <v>701</v>
      </c>
      <c r="F672" s="428">
        <v>10</v>
      </c>
      <c r="G672" s="197">
        <v>1500</v>
      </c>
      <c r="H672" s="197">
        <f t="shared" si="29"/>
        <v>15000</v>
      </c>
      <c r="I672" s="233"/>
      <c r="J672" s="233">
        <v>5000</v>
      </c>
      <c r="K672" s="233">
        <v>5000</v>
      </c>
      <c r="L672" s="233">
        <v>5000</v>
      </c>
      <c r="M672" s="562" t="s">
        <v>223</v>
      </c>
      <c r="N672" s="562">
        <v>11</v>
      </c>
      <c r="O672" s="1565" t="s">
        <v>230</v>
      </c>
      <c r="P672" s="562">
        <v>2</v>
      </c>
      <c r="Q672" s="562">
        <v>3</v>
      </c>
      <c r="R672" s="562">
        <v>1</v>
      </c>
    </row>
    <row r="673" spans="1:18" ht="15.6" x14ac:dyDescent="0.3">
      <c r="A673" s="1253"/>
      <c r="B673" s="2881"/>
      <c r="C673" s="1567"/>
      <c r="D673" s="562"/>
      <c r="E673" s="1568"/>
      <c r="F673" s="1568"/>
      <c r="G673" s="1568"/>
      <c r="H673" s="1568"/>
      <c r="I673" s="1568"/>
      <c r="J673" s="1568"/>
      <c r="K673" s="1568"/>
      <c r="L673" s="1568"/>
      <c r="M673" s="1568"/>
      <c r="N673" s="1568"/>
      <c r="O673" s="1568"/>
      <c r="P673" s="1568"/>
      <c r="Q673" s="1568"/>
      <c r="R673" s="1568"/>
    </row>
    <row r="674" spans="1:18" ht="55.2" x14ac:dyDescent="0.3">
      <c r="A674" s="1253"/>
      <c r="B674" s="2882" t="s">
        <v>702</v>
      </c>
      <c r="C674" s="1569"/>
      <c r="D674" s="938">
        <f>SUM(H674:H677)</f>
        <v>32500</v>
      </c>
      <c r="E674" s="452" t="s">
        <v>703</v>
      </c>
      <c r="F674" s="233">
        <v>25</v>
      </c>
      <c r="G674" s="197">
        <f>650+350</f>
        <v>1000</v>
      </c>
      <c r="H674" s="197">
        <f t="shared" si="29"/>
        <v>25000</v>
      </c>
      <c r="I674" s="428">
        <v>25000</v>
      </c>
      <c r="J674" s="428"/>
      <c r="K674" s="428"/>
      <c r="L674" s="428"/>
      <c r="M674" s="1564" t="s">
        <v>223</v>
      </c>
      <c r="N674" s="562">
        <v>11</v>
      </c>
      <c r="O674" s="562" t="s">
        <v>230</v>
      </c>
      <c r="P674" s="562">
        <v>3</v>
      </c>
      <c r="Q674" s="562">
        <v>1</v>
      </c>
      <c r="R674" s="562">
        <v>1</v>
      </c>
    </row>
    <row r="675" spans="1:18" ht="55.2" x14ac:dyDescent="0.3">
      <c r="A675" s="1253"/>
      <c r="B675" s="2882"/>
      <c r="C675" s="1569"/>
      <c r="D675" s="938"/>
      <c r="E675" s="452" t="s">
        <v>704</v>
      </c>
      <c r="F675" s="233">
        <v>10</v>
      </c>
      <c r="G675" s="197">
        <v>200</v>
      </c>
      <c r="H675" s="197">
        <f t="shared" si="29"/>
        <v>2000</v>
      </c>
      <c r="I675" s="428">
        <v>2000</v>
      </c>
      <c r="J675" s="428"/>
      <c r="K675" s="428"/>
      <c r="L675" s="428"/>
      <c r="M675" s="1564" t="s">
        <v>223</v>
      </c>
      <c r="N675" s="562">
        <v>11</v>
      </c>
      <c r="O675" s="562" t="s">
        <v>230</v>
      </c>
      <c r="P675" s="562">
        <v>3</v>
      </c>
      <c r="Q675" s="562">
        <v>7</v>
      </c>
      <c r="R675" s="562">
        <v>1</v>
      </c>
    </row>
    <row r="676" spans="1:18" ht="55.2" x14ac:dyDescent="0.3">
      <c r="A676" s="1253"/>
      <c r="B676" s="2882"/>
      <c r="C676" s="1569"/>
      <c r="D676" s="938"/>
      <c r="E676" s="452" t="s">
        <v>87</v>
      </c>
      <c r="F676" s="233">
        <v>25</v>
      </c>
      <c r="G676" s="197">
        <v>200</v>
      </c>
      <c r="H676" s="197">
        <f t="shared" si="29"/>
        <v>5000</v>
      </c>
      <c r="I676" s="428">
        <v>5000</v>
      </c>
      <c r="J676" s="428"/>
      <c r="K676" s="428"/>
      <c r="L676" s="428"/>
      <c r="M676" s="1564" t="s">
        <v>223</v>
      </c>
      <c r="N676" s="562">
        <v>11</v>
      </c>
      <c r="O676" s="562" t="s">
        <v>230</v>
      </c>
      <c r="P676" s="562">
        <v>3</v>
      </c>
      <c r="Q676" s="562">
        <v>9</v>
      </c>
      <c r="R676" s="562">
        <v>2</v>
      </c>
    </row>
    <row r="677" spans="1:18" ht="55.2" x14ac:dyDescent="0.3">
      <c r="A677" s="1253"/>
      <c r="B677" s="2882"/>
      <c r="C677" s="1569"/>
      <c r="D677" s="938"/>
      <c r="E677" s="452" t="s">
        <v>286</v>
      </c>
      <c r="F677" s="233">
        <v>2</v>
      </c>
      <c r="G677" s="197">
        <v>250</v>
      </c>
      <c r="H677" s="197">
        <f t="shared" si="29"/>
        <v>500</v>
      </c>
      <c r="I677" s="428">
        <v>500</v>
      </c>
      <c r="J677" s="428"/>
      <c r="K677" s="428"/>
      <c r="L677" s="428"/>
      <c r="M677" s="1564" t="s">
        <v>223</v>
      </c>
      <c r="N677" s="562">
        <v>11</v>
      </c>
      <c r="O677" s="562" t="s">
        <v>230</v>
      </c>
      <c r="P677" s="562">
        <v>2</v>
      </c>
      <c r="Q677" s="562">
        <v>3</v>
      </c>
      <c r="R677" s="562">
        <v>3</v>
      </c>
    </row>
    <row r="678" spans="1:18" ht="55.2" x14ac:dyDescent="0.3">
      <c r="A678" s="1253"/>
      <c r="B678" s="2882"/>
      <c r="C678" s="1569"/>
      <c r="D678" s="938"/>
      <c r="E678" s="1570"/>
      <c r="F678" s="1563"/>
      <c r="G678" s="1571"/>
      <c r="H678" s="1571"/>
      <c r="I678" s="428"/>
      <c r="J678" s="428"/>
      <c r="K678" s="428"/>
      <c r="L678" s="428"/>
      <c r="M678" s="1564" t="s">
        <v>223</v>
      </c>
      <c r="N678" s="562">
        <v>11</v>
      </c>
      <c r="O678" s="562" t="s">
        <v>230</v>
      </c>
      <c r="P678" s="562"/>
      <c r="Q678" s="562"/>
      <c r="R678" s="562"/>
    </row>
    <row r="679" spans="1:18" ht="55.2" x14ac:dyDescent="0.3">
      <c r="A679" s="1253"/>
      <c r="B679" s="2883" t="s">
        <v>705</v>
      </c>
      <c r="C679" s="1572"/>
      <c r="D679" s="938">
        <f>SUM(H679:H684)</f>
        <v>123630</v>
      </c>
      <c r="E679" s="428" t="s">
        <v>706</v>
      </c>
      <c r="F679" s="1573">
        <v>30</v>
      </c>
      <c r="G679" s="197">
        <v>200</v>
      </c>
      <c r="H679" s="197">
        <f t="shared" ref="H679:H684" si="30">+G679*F679</f>
        <v>6000</v>
      </c>
      <c r="I679" s="428">
        <v>2000</v>
      </c>
      <c r="J679" s="428">
        <v>4000</v>
      </c>
      <c r="K679" s="422"/>
      <c r="L679" s="422"/>
      <c r="M679" s="1564" t="s">
        <v>223</v>
      </c>
      <c r="N679" s="562">
        <v>11</v>
      </c>
      <c r="O679" s="562" t="s">
        <v>230</v>
      </c>
      <c r="P679" s="562">
        <v>3</v>
      </c>
      <c r="Q679" s="562">
        <v>7</v>
      </c>
      <c r="R679" s="562">
        <v>1</v>
      </c>
    </row>
    <row r="680" spans="1:18" ht="55.2" x14ac:dyDescent="0.3">
      <c r="A680" s="1253"/>
      <c r="B680" s="2883"/>
      <c r="C680" s="1572"/>
      <c r="D680" s="938"/>
      <c r="E680" s="452" t="s">
        <v>699</v>
      </c>
      <c r="F680" s="1573">
        <v>3</v>
      </c>
      <c r="G680" s="197">
        <v>60</v>
      </c>
      <c r="H680" s="197">
        <f t="shared" si="30"/>
        <v>180</v>
      </c>
      <c r="I680" s="428">
        <v>60</v>
      </c>
      <c r="J680" s="428">
        <v>120</v>
      </c>
      <c r="K680" s="422"/>
      <c r="L680" s="422"/>
      <c r="M680" s="1564" t="s">
        <v>223</v>
      </c>
      <c r="N680" s="562">
        <v>11</v>
      </c>
      <c r="O680" s="562" t="s">
        <v>230</v>
      </c>
      <c r="P680" s="562">
        <v>2</v>
      </c>
      <c r="Q680" s="562">
        <v>4</v>
      </c>
      <c r="R680" s="562">
        <v>4</v>
      </c>
    </row>
    <row r="681" spans="1:18" ht="55.2" x14ac:dyDescent="0.3">
      <c r="A681" s="1253"/>
      <c r="B681" s="2883"/>
      <c r="C681" s="1572"/>
      <c r="D681" s="938"/>
      <c r="E681" s="452" t="s">
        <v>707</v>
      </c>
      <c r="F681" s="1573">
        <v>3</v>
      </c>
      <c r="G681" s="197">
        <v>1800</v>
      </c>
      <c r="H681" s="197">
        <f t="shared" si="30"/>
        <v>5400</v>
      </c>
      <c r="I681" s="428">
        <v>1800</v>
      </c>
      <c r="J681" s="428">
        <f>+H681-I681</f>
        <v>3600</v>
      </c>
      <c r="K681" s="422"/>
      <c r="L681" s="422"/>
      <c r="M681" s="1564" t="s">
        <v>223</v>
      </c>
      <c r="N681" s="562">
        <v>11</v>
      </c>
      <c r="O681" s="562" t="s">
        <v>230</v>
      </c>
      <c r="P681" s="562">
        <v>2</v>
      </c>
      <c r="Q681" s="562">
        <v>3</v>
      </c>
      <c r="R681" s="562">
        <v>1</v>
      </c>
    </row>
    <row r="682" spans="1:18" ht="55.2" x14ac:dyDescent="0.3">
      <c r="A682" s="1253"/>
      <c r="B682" s="2883"/>
      <c r="C682" s="1572"/>
      <c r="D682" s="938"/>
      <c r="E682" s="452" t="s">
        <v>701</v>
      </c>
      <c r="F682" s="1573">
        <v>3</v>
      </c>
      <c r="G682" s="197">
        <v>1500</v>
      </c>
      <c r="H682" s="197">
        <f t="shared" si="30"/>
        <v>4500</v>
      </c>
      <c r="I682" s="428">
        <v>1500</v>
      </c>
      <c r="J682" s="428">
        <v>3000</v>
      </c>
      <c r="K682" s="422"/>
      <c r="L682" s="422"/>
      <c r="M682" s="1564" t="s">
        <v>223</v>
      </c>
      <c r="N682" s="562">
        <v>11</v>
      </c>
      <c r="O682" s="562" t="s">
        <v>230</v>
      </c>
      <c r="P682" s="562">
        <v>2</v>
      </c>
      <c r="Q682" s="562">
        <v>3</v>
      </c>
      <c r="R682" s="562">
        <v>1</v>
      </c>
    </row>
    <row r="683" spans="1:18" ht="55.2" x14ac:dyDescent="0.3">
      <c r="A683" s="1253"/>
      <c r="B683" s="2883"/>
      <c r="C683" s="1572"/>
      <c r="D683" s="938"/>
      <c r="E683" s="452" t="s">
        <v>708</v>
      </c>
      <c r="F683" s="1573">
        <v>90</v>
      </c>
      <c r="G683" s="197">
        <v>1000</v>
      </c>
      <c r="H683" s="197">
        <f t="shared" si="30"/>
        <v>90000</v>
      </c>
      <c r="I683" s="428">
        <v>30000</v>
      </c>
      <c r="J683" s="428">
        <v>60000</v>
      </c>
      <c r="K683" s="422"/>
      <c r="L683" s="422"/>
      <c r="M683" s="1564" t="s">
        <v>223</v>
      </c>
      <c r="N683" s="562">
        <v>11</v>
      </c>
      <c r="O683" s="562" t="s">
        <v>230</v>
      </c>
      <c r="P683" s="562">
        <v>3</v>
      </c>
      <c r="Q683" s="562">
        <v>1</v>
      </c>
      <c r="R683" s="562">
        <v>1</v>
      </c>
    </row>
    <row r="684" spans="1:18" ht="55.2" x14ac:dyDescent="0.3">
      <c r="A684" s="1253"/>
      <c r="B684" s="2883"/>
      <c r="C684" s="1572"/>
      <c r="D684" s="938"/>
      <c r="E684" s="452" t="s">
        <v>87</v>
      </c>
      <c r="F684" s="1573">
        <v>90</v>
      </c>
      <c r="G684" s="197">
        <v>195</v>
      </c>
      <c r="H684" s="197">
        <f t="shared" si="30"/>
        <v>17550</v>
      </c>
      <c r="I684" s="428">
        <v>5833.333333333333</v>
      </c>
      <c r="J684" s="1574">
        <f>+H684-I684</f>
        <v>11716.666666666668</v>
      </c>
      <c r="K684" s="422"/>
      <c r="L684" s="422"/>
      <c r="M684" s="1564" t="s">
        <v>223</v>
      </c>
      <c r="N684" s="562">
        <v>11</v>
      </c>
      <c r="O684" s="562" t="s">
        <v>230</v>
      </c>
      <c r="P684" s="562">
        <v>3</v>
      </c>
      <c r="Q684" s="562">
        <v>9</v>
      </c>
      <c r="R684" s="562">
        <v>2</v>
      </c>
    </row>
    <row r="685" spans="1:18" ht="55.2" x14ac:dyDescent="0.3">
      <c r="A685" s="1253"/>
      <c r="B685" s="2883"/>
      <c r="C685" s="1572"/>
      <c r="D685" s="938"/>
      <c r="E685" s="452"/>
      <c r="F685" s="1575"/>
      <c r="G685" s="1576"/>
      <c r="H685" s="1576"/>
      <c r="I685" s="428"/>
      <c r="J685" s="428"/>
      <c r="K685" s="422"/>
      <c r="L685" s="422"/>
      <c r="M685" s="1564" t="s">
        <v>223</v>
      </c>
      <c r="N685" s="562">
        <v>11</v>
      </c>
      <c r="O685" s="562" t="s">
        <v>230</v>
      </c>
      <c r="P685" s="562"/>
      <c r="Q685" s="562"/>
      <c r="R685" s="562"/>
    </row>
    <row r="686" spans="1:18" ht="55.2" x14ac:dyDescent="0.3">
      <c r="A686" s="1253"/>
      <c r="B686" s="2883"/>
      <c r="C686" s="1572"/>
      <c r="D686" s="938"/>
      <c r="E686" s="452"/>
      <c r="F686" s="1577"/>
      <c r="G686" s="1578"/>
      <c r="H686" s="1578"/>
      <c r="I686" s="422"/>
      <c r="J686" s="422"/>
      <c r="K686" s="422"/>
      <c r="L686" s="422"/>
      <c r="M686" s="1564" t="s">
        <v>223</v>
      </c>
      <c r="N686" s="562">
        <v>11</v>
      </c>
      <c r="O686" s="562" t="s">
        <v>230</v>
      </c>
      <c r="P686" s="562"/>
      <c r="Q686" s="562"/>
      <c r="R686" s="562"/>
    </row>
    <row r="687" spans="1:18" ht="55.2" x14ac:dyDescent="0.3">
      <c r="A687" s="1253"/>
      <c r="B687" s="2883"/>
      <c r="C687" s="1572"/>
      <c r="D687" s="938"/>
      <c r="E687" s="452"/>
      <c r="F687" s="1577"/>
      <c r="G687" s="1578"/>
      <c r="H687" s="1578"/>
      <c r="I687" s="422"/>
      <c r="J687" s="422"/>
      <c r="K687" s="422"/>
      <c r="L687" s="422"/>
      <c r="M687" s="1564" t="s">
        <v>223</v>
      </c>
      <c r="N687" s="562">
        <v>11</v>
      </c>
      <c r="O687" s="562" t="s">
        <v>230</v>
      </c>
      <c r="P687" s="562"/>
      <c r="Q687" s="562"/>
      <c r="R687" s="562"/>
    </row>
    <row r="688" spans="1:18" ht="55.2" x14ac:dyDescent="0.3">
      <c r="A688" s="1253"/>
      <c r="B688" s="2883"/>
      <c r="C688" s="1572"/>
      <c r="D688" s="938"/>
      <c r="E688" s="452"/>
      <c r="F688" s="1577"/>
      <c r="G688" s="1578"/>
      <c r="H688" s="1578"/>
      <c r="I688" s="422"/>
      <c r="J688" s="422"/>
      <c r="K688" s="422"/>
      <c r="L688" s="422"/>
      <c r="M688" s="1564" t="s">
        <v>223</v>
      </c>
      <c r="N688" s="562">
        <v>11</v>
      </c>
      <c r="O688" s="562" t="s">
        <v>230</v>
      </c>
      <c r="P688" s="562"/>
      <c r="Q688" s="562"/>
      <c r="R688" s="562"/>
    </row>
    <row r="689" spans="1:18" ht="55.2" x14ac:dyDescent="0.3">
      <c r="A689" s="1253"/>
      <c r="B689" s="2883" t="s">
        <v>709</v>
      </c>
      <c r="C689" s="1572"/>
      <c r="D689" s="938">
        <f>SUM(H689:H692)</f>
        <v>678500</v>
      </c>
      <c r="E689" s="452" t="s">
        <v>703</v>
      </c>
      <c r="F689" s="1573">
        <v>240</v>
      </c>
      <c r="G689" s="197">
        <v>1000</v>
      </c>
      <c r="H689" s="197">
        <f>+G689*F689</f>
        <v>240000</v>
      </c>
      <c r="I689" s="422"/>
      <c r="J689" s="428">
        <v>120000</v>
      </c>
      <c r="K689" s="428">
        <v>12000</v>
      </c>
      <c r="L689" s="422"/>
      <c r="M689" s="1564" t="s">
        <v>223</v>
      </c>
      <c r="N689" s="562">
        <v>11</v>
      </c>
      <c r="O689" s="562" t="s">
        <v>230</v>
      </c>
      <c r="P689" s="562">
        <v>3</v>
      </c>
      <c r="Q689" s="562">
        <v>1</v>
      </c>
      <c r="R689" s="562">
        <v>1</v>
      </c>
    </row>
    <row r="690" spans="1:18" ht="55.2" x14ac:dyDescent="0.3">
      <c r="A690" s="1253"/>
      <c r="B690" s="2883"/>
      <c r="C690" s="1572"/>
      <c r="D690" s="938"/>
      <c r="E690" s="452" t="s">
        <v>397</v>
      </c>
      <c r="F690" s="233">
        <v>20</v>
      </c>
      <c r="G690" s="197">
        <v>200</v>
      </c>
      <c r="H690" s="197">
        <f>+G690*F690</f>
        <v>4000</v>
      </c>
      <c r="I690" s="422"/>
      <c r="J690" s="428">
        <v>2000</v>
      </c>
      <c r="K690" s="428">
        <v>2000</v>
      </c>
      <c r="L690" s="422"/>
      <c r="M690" s="1564" t="s">
        <v>223</v>
      </c>
      <c r="N690" s="562">
        <v>11</v>
      </c>
      <c r="O690" s="562" t="s">
        <v>230</v>
      </c>
      <c r="P690" s="562">
        <v>3</v>
      </c>
      <c r="Q690" s="562">
        <v>9</v>
      </c>
      <c r="R690" s="562">
        <v>2</v>
      </c>
    </row>
    <row r="691" spans="1:18" ht="55.2" x14ac:dyDescent="0.3">
      <c r="A691" s="1253"/>
      <c r="B691" s="2883"/>
      <c r="C691" s="1572"/>
      <c r="D691" s="938"/>
      <c r="E691" s="452" t="s">
        <v>363</v>
      </c>
      <c r="F691" s="233">
        <v>20</v>
      </c>
      <c r="G691" s="197">
        <v>125</v>
      </c>
      <c r="H691" s="197">
        <f>+G691*F691</f>
        <v>2500</v>
      </c>
      <c r="I691" s="422"/>
      <c r="J691" s="428">
        <v>1250</v>
      </c>
      <c r="K691" s="428">
        <v>1250</v>
      </c>
      <c r="L691" s="422"/>
      <c r="M691" s="1564" t="s">
        <v>223</v>
      </c>
      <c r="N691" s="562">
        <v>11</v>
      </c>
      <c r="O691" s="562" t="s">
        <v>230</v>
      </c>
      <c r="P691" s="562">
        <v>3</v>
      </c>
      <c r="Q691" s="562">
        <v>9</v>
      </c>
      <c r="R691" s="562">
        <v>2</v>
      </c>
    </row>
    <row r="692" spans="1:18" ht="55.2" x14ac:dyDescent="0.3">
      <c r="A692" s="1253"/>
      <c r="B692" s="2883"/>
      <c r="C692" s="1572"/>
      <c r="D692" s="938"/>
      <c r="E692" s="452" t="s">
        <v>710</v>
      </c>
      <c r="F692" s="233">
        <v>288</v>
      </c>
      <c r="G692" s="197">
        <v>1500</v>
      </c>
      <c r="H692" s="197">
        <f>+G692*F692</f>
        <v>432000</v>
      </c>
      <c r="I692" s="422"/>
      <c r="J692" s="428">
        <f>+H692/2</f>
        <v>216000</v>
      </c>
      <c r="K692" s="428">
        <v>216000</v>
      </c>
      <c r="L692" s="422"/>
      <c r="M692" s="1564" t="s">
        <v>223</v>
      </c>
      <c r="N692" s="562">
        <v>11</v>
      </c>
      <c r="O692" s="562" t="s">
        <v>230</v>
      </c>
      <c r="P692" s="562">
        <v>2</v>
      </c>
      <c r="Q692" s="562">
        <v>8</v>
      </c>
      <c r="R692" s="562">
        <v>7</v>
      </c>
    </row>
    <row r="693" spans="1:18" ht="55.2" x14ac:dyDescent="0.3">
      <c r="A693" s="1253"/>
      <c r="B693" s="2883" t="s">
        <v>711</v>
      </c>
      <c r="C693" s="1572"/>
      <c r="D693" s="562">
        <f>SUM(H693)</f>
        <v>4000</v>
      </c>
      <c r="E693" s="452" t="s">
        <v>194</v>
      </c>
      <c r="F693" s="233">
        <v>20</v>
      </c>
      <c r="G693" s="197">
        <v>200</v>
      </c>
      <c r="H693" s="197">
        <f>+G693*F693</f>
        <v>4000</v>
      </c>
      <c r="I693" s="428">
        <v>1000</v>
      </c>
      <c r="J693" s="428">
        <v>1000</v>
      </c>
      <c r="K693" s="428">
        <v>1000</v>
      </c>
      <c r="L693" s="428">
        <v>1000</v>
      </c>
      <c r="M693" s="1564" t="s">
        <v>223</v>
      </c>
      <c r="N693" s="562">
        <v>11</v>
      </c>
      <c r="O693" s="562" t="s">
        <v>230</v>
      </c>
      <c r="P693" s="562">
        <v>3</v>
      </c>
      <c r="Q693" s="562">
        <v>7</v>
      </c>
      <c r="R693" s="562">
        <v>1</v>
      </c>
    </row>
    <row r="694" spans="1:18" ht="55.2" x14ac:dyDescent="0.3">
      <c r="A694" s="1253"/>
      <c r="B694" s="2884"/>
      <c r="C694" s="1579"/>
      <c r="D694" s="562"/>
      <c r="E694" s="452"/>
      <c r="F694" s="233"/>
      <c r="G694" s="197"/>
      <c r="H694" s="197"/>
      <c r="I694" s="428"/>
      <c r="J694" s="428"/>
      <c r="K694" s="428"/>
      <c r="L694" s="428"/>
      <c r="M694" s="1564" t="s">
        <v>223</v>
      </c>
      <c r="N694" s="562">
        <v>11</v>
      </c>
      <c r="O694" s="562" t="s">
        <v>230</v>
      </c>
      <c r="P694" s="562"/>
      <c r="Q694" s="562"/>
      <c r="R694" s="562"/>
    </row>
    <row r="695" spans="1:18" ht="55.2" x14ac:dyDescent="0.3">
      <c r="A695" s="1253"/>
      <c r="B695" s="2883" t="s">
        <v>712</v>
      </c>
      <c r="C695" s="1572"/>
      <c r="D695" s="938">
        <f>SUM(H695:H696)</f>
        <v>32700</v>
      </c>
      <c r="E695" s="452" t="s">
        <v>124</v>
      </c>
      <c r="F695" s="233">
        <v>60</v>
      </c>
      <c r="G695" s="233">
        <v>350</v>
      </c>
      <c r="H695" s="233">
        <f t="shared" ref="H695:H701" si="31">+G695*F695</f>
        <v>21000</v>
      </c>
      <c r="I695" s="422"/>
      <c r="J695" s="422"/>
      <c r="K695" s="428">
        <v>21000</v>
      </c>
      <c r="L695" s="422"/>
      <c r="M695" s="1564" t="s">
        <v>223</v>
      </c>
      <c r="N695" s="562">
        <v>11</v>
      </c>
      <c r="O695" s="562" t="s">
        <v>230</v>
      </c>
      <c r="P695" s="562">
        <v>3</v>
      </c>
      <c r="Q695" s="562">
        <v>1</v>
      </c>
      <c r="R695" s="562">
        <v>1</v>
      </c>
    </row>
    <row r="696" spans="1:18" ht="55.2" x14ac:dyDescent="0.3">
      <c r="A696" s="1253"/>
      <c r="B696" s="2883"/>
      <c r="C696" s="1572"/>
      <c r="D696" s="938"/>
      <c r="E696" s="452" t="s">
        <v>118</v>
      </c>
      <c r="F696" s="233">
        <v>60</v>
      </c>
      <c r="G696" s="233">
        <v>195</v>
      </c>
      <c r="H696" s="233">
        <f t="shared" si="31"/>
        <v>11700</v>
      </c>
      <c r="I696" s="422"/>
      <c r="J696" s="422"/>
      <c r="K696" s="428">
        <v>21000</v>
      </c>
      <c r="L696" s="422"/>
      <c r="M696" s="1564" t="s">
        <v>223</v>
      </c>
      <c r="N696" s="562">
        <v>11</v>
      </c>
      <c r="O696" s="562" t="s">
        <v>230</v>
      </c>
      <c r="P696" s="562">
        <v>3</v>
      </c>
      <c r="Q696" s="562">
        <v>9</v>
      </c>
      <c r="R696" s="562">
        <v>2</v>
      </c>
    </row>
    <row r="697" spans="1:18" ht="62.4" x14ac:dyDescent="0.3">
      <c r="A697" s="1253"/>
      <c r="B697" s="700" t="s">
        <v>713</v>
      </c>
      <c r="C697" s="617"/>
      <c r="D697" s="1580">
        <f>SUM(H697:H700)</f>
        <v>68240</v>
      </c>
      <c r="E697" s="48" t="s">
        <v>714</v>
      </c>
      <c r="F697" s="51">
        <v>80</v>
      </c>
      <c r="G697" s="50">
        <v>200</v>
      </c>
      <c r="H697" s="51">
        <f t="shared" si="31"/>
        <v>16000</v>
      </c>
      <c r="I697" s="51">
        <v>8000</v>
      </c>
      <c r="J697" s="51">
        <v>8000</v>
      </c>
      <c r="K697" s="51"/>
      <c r="L697" s="51"/>
      <c r="M697" s="55" t="s">
        <v>223</v>
      </c>
      <c r="N697" s="60">
        <v>11</v>
      </c>
      <c r="O697" s="60" t="s">
        <v>230</v>
      </c>
      <c r="P697" s="60">
        <v>3</v>
      </c>
      <c r="Q697" s="60">
        <v>7</v>
      </c>
      <c r="R697" s="60">
        <v>1</v>
      </c>
    </row>
    <row r="698" spans="1:18" ht="62.4" x14ac:dyDescent="0.3">
      <c r="A698" s="1253"/>
      <c r="B698" s="700"/>
      <c r="C698" s="617"/>
      <c r="D698" s="1580"/>
      <c r="E698" s="48" t="s">
        <v>696</v>
      </c>
      <c r="F698" s="51">
        <v>4</v>
      </c>
      <c r="G698" s="50">
        <v>60</v>
      </c>
      <c r="H698" s="51">
        <f t="shared" si="31"/>
        <v>240</v>
      </c>
      <c r="I698" s="51">
        <v>120</v>
      </c>
      <c r="J698" s="51">
        <v>120</v>
      </c>
      <c r="K698" s="51"/>
      <c r="L698" s="51"/>
      <c r="M698" s="55" t="s">
        <v>223</v>
      </c>
      <c r="N698" s="60">
        <v>11</v>
      </c>
      <c r="O698" s="1581" t="s">
        <v>230</v>
      </c>
      <c r="P698" s="60">
        <v>2</v>
      </c>
      <c r="Q698" s="60">
        <v>4</v>
      </c>
      <c r="R698" s="60">
        <v>4</v>
      </c>
    </row>
    <row r="699" spans="1:18" ht="62.4" x14ac:dyDescent="0.3">
      <c r="A699" s="1253"/>
      <c r="B699" s="700"/>
      <c r="C699" s="617"/>
      <c r="D699" s="1580"/>
      <c r="E699" s="48" t="s">
        <v>715</v>
      </c>
      <c r="F699" s="51">
        <v>8</v>
      </c>
      <c r="G699" s="50">
        <v>4000</v>
      </c>
      <c r="H699" s="51">
        <f t="shared" si="31"/>
        <v>32000</v>
      </c>
      <c r="I699" s="51">
        <v>16000</v>
      </c>
      <c r="J699" s="51">
        <v>16000</v>
      </c>
      <c r="K699" s="51"/>
      <c r="L699" s="51"/>
      <c r="M699" s="55" t="s">
        <v>223</v>
      </c>
      <c r="N699" s="60">
        <v>11</v>
      </c>
      <c r="O699" s="1581" t="s">
        <v>230</v>
      </c>
      <c r="P699" s="60">
        <v>2</v>
      </c>
      <c r="Q699" s="60">
        <v>3</v>
      </c>
      <c r="R699" s="60">
        <v>1</v>
      </c>
    </row>
    <row r="700" spans="1:18" ht="62.4" x14ac:dyDescent="0.3">
      <c r="A700" s="1253"/>
      <c r="B700" s="700"/>
      <c r="C700" s="617"/>
      <c r="D700" s="1580"/>
      <c r="E700" s="48" t="s">
        <v>716</v>
      </c>
      <c r="F700" s="51">
        <v>8</v>
      </c>
      <c r="G700" s="50">
        <v>2500</v>
      </c>
      <c r="H700" s="51">
        <f t="shared" si="31"/>
        <v>20000</v>
      </c>
      <c r="I700" s="51">
        <v>10000</v>
      </c>
      <c r="J700" s="51">
        <v>1000</v>
      </c>
      <c r="K700" s="51"/>
      <c r="L700" s="51"/>
      <c r="M700" s="55" t="s">
        <v>223</v>
      </c>
      <c r="N700" s="60">
        <v>11</v>
      </c>
      <c r="O700" s="1581" t="s">
        <v>230</v>
      </c>
      <c r="P700" s="60">
        <v>2</v>
      </c>
      <c r="Q700" s="60">
        <v>3</v>
      </c>
      <c r="R700" s="60">
        <v>1</v>
      </c>
    </row>
    <row r="701" spans="1:18" ht="63" thickBot="1" x14ac:dyDescent="0.35">
      <c r="A701" s="1253"/>
      <c r="B701" s="2885" t="s">
        <v>717</v>
      </c>
      <c r="C701" s="1582"/>
      <c r="D701" s="1583">
        <f>SUM(H701)</f>
        <v>2000</v>
      </c>
      <c r="E701" s="1584" t="s">
        <v>714</v>
      </c>
      <c r="F701" s="1585">
        <v>10</v>
      </c>
      <c r="G701" s="16">
        <v>200</v>
      </c>
      <c r="H701" s="1585">
        <f t="shared" si="31"/>
        <v>2000</v>
      </c>
      <c r="I701" s="1585">
        <v>500</v>
      </c>
      <c r="J701" s="1585">
        <v>500</v>
      </c>
      <c r="K701" s="1585">
        <v>500</v>
      </c>
      <c r="L701" s="1585">
        <v>500</v>
      </c>
      <c r="M701" s="13" t="s">
        <v>223</v>
      </c>
      <c r="N701" s="527">
        <v>11</v>
      </c>
      <c r="O701" s="1586" t="s">
        <v>230</v>
      </c>
      <c r="P701" s="527">
        <v>3</v>
      </c>
      <c r="Q701" s="527">
        <v>7</v>
      </c>
      <c r="R701" s="1587">
        <v>1</v>
      </c>
    </row>
    <row r="702" spans="1:18" ht="16.2" thickTop="1" x14ac:dyDescent="0.3">
      <c r="A702" s="1253"/>
      <c r="B702" s="529"/>
      <c r="C702" s="1588"/>
      <c r="D702" s="1589"/>
      <c r="E702" s="1590"/>
      <c r="F702" s="1591"/>
      <c r="G702" s="1592"/>
      <c r="H702" s="1591"/>
      <c r="I702" s="1591"/>
      <c r="J702" s="1591"/>
      <c r="K702" s="1591"/>
      <c r="L702" s="1591"/>
      <c r="M702" s="520"/>
      <c r="N702" s="1593"/>
      <c r="O702" s="1594"/>
      <c r="P702" s="1593"/>
      <c r="Q702" s="1593"/>
      <c r="R702" s="1593"/>
    </row>
    <row r="703" spans="1:18" ht="15.6" x14ac:dyDescent="0.3">
      <c r="A703" s="1253"/>
      <c r="B703" s="2876" t="s">
        <v>16</v>
      </c>
      <c r="C703" s="950" t="s">
        <v>17</v>
      </c>
      <c r="D703" s="950"/>
      <c r="E703" s="1556" t="s">
        <v>18</v>
      </c>
      <c r="F703" s="1556" t="s">
        <v>19</v>
      </c>
      <c r="G703" s="1556" t="s">
        <v>20</v>
      </c>
      <c r="H703" s="1556" t="s">
        <v>21</v>
      </c>
      <c r="I703" s="1556" t="s">
        <v>22</v>
      </c>
      <c r="J703" s="1556"/>
      <c r="K703" s="1556"/>
      <c r="L703" s="1556"/>
      <c r="M703" s="1555" t="s">
        <v>23</v>
      </c>
      <c r="N703" s="1555" t="s">
        <v>24</v>
      </c>
      <c r="O703" s="1555"/>
      <c r="P703" s="1555"/>
      <c r="Q703" s="1555"/>
      <c r="R703" s="1555"/>
    </row>
    <row r="704" spans="1:18" ht="15.6" x14ac:dyDescent="0.3">
      <c r="A704" s="1253"/>
      <c r="B704" s="2876"/>
      <c r="C704" s="950"/>
      <c r="D704" s="950"/>
      <c r="E704" s="1556"/>
      <c r="F704" s="1556"/>
      <c r="G704" s="1556"/>
      <c r="H704" s="1556"/>
      <c r="I704" s="1557" t="s">
        <v>25</v>
      </c>
      <c r="J704" s="1557" t="s">
        <v>26</v>
      </c>
      <c r="K704" s="1557" t="s">
        <v>27</v>
      </c>
      <c r="L704" s="1557" t="s">
        <v>28</v>
      </c>
      <c r="M704" s="1555"/>
      <c r="N704" s="1555"/>
      <c r="O704" s="1555"/>
      <c r="P704" s="1555"/>
      <c r="Q704" s="1555"/>
      <c r="R704" s="1555"/>
    </row>
    <row r="705" spans="1:18" ht="78" x14ac:dyDescent="0.3">
      <c r="A705" s="1253"/>
      <c r="B705" s="532" t="s">
        <v>718</v>
      </c>
      <c r="C705" s="617" t="s">
        <v>719</v>
      </c>
      <c r="D705" s="617"/>
      <c r="E705" s="48" t="s">
        <v>218</v>
      </c>
      <c r="F705" s="49"/>
      <c r="G705" s="50"/>
      <c r="H705" s="51"/>
      <c r="I705" s="1595"/>
      <c r="J705" s="1595"/>
      <c r="K705" s="1595"/>
      <c r="L705" s="1595"/>
      <c r="M705" s="49">
        <f>SUM(D709:D710)</f>
        <v>3600</v>
      </c>
      <c r="N705" s="49"/>
      <c r="O705" s="1596"/>
      <c r="P705" s="1596"/>
      <c r="Q705" s="1596"/>
      <c r="R705" s="1596"/>
    </row>
    <row r="706" spans="1:18" ht="15.6" x14ac:dyDescent="0.3">
      <c r="A706" s="1253"/>
      <c r="B706" s="2876" t="s">
        <v>34</v>
      </c>
      <c r="C706" s="1555"/>
      <c r="D706" s="1556" t="s">
        <v>35</v>
      </c>
      <c r="E706" s="1556" t="s">
        <v>36</v>
      </c>
      <c r="F706" s="1556"/>
      <c r="G706" s="1556"/>
      <c r="H706" s="1556"/>
      <c r="I706" s="1556" t="s">
        <v>37</v>
      </c>
      <c r="J706" s="1556"/>
      <c r="K706" s="1556"/>
      <c r="L706" s="1556"/>
      <c r="M706" s="1555" t="s">
        <v>38</v>
      </c>
      <c r="N706" s="1556" t="s">
        <v>39</v>
      </c>
      <c r="O706" s="1556"/>
      <c r="P706" s="1556"/>
      <c r="Q706" s="1556"/>
      <c r="R706" s="1556"/>
    </row>
    <row r="707" spans="1:18" ht="33.6" x14ac:dyDescent="0.3">
      <c r="A707" s="1253"/>
      <c r="B707" s="2876"/>
      <c r="C707" s="1555"/>
      <c r="D707" s="1556"/>
      <c r="E707" s="1557" t="s">
        <v>40</v>
      </c>
      <c r="F707" s="1557" t="s">
        <v>41</v>
      </c>
      <c r="G707" s="1557" t="s">
        <v>42</v>
      </c>
      <c r="H707" s="1557" t="s">
        <v>43</v>
      </c>
      <c r="I707" s="1557" t="s">
        <v>25</v>
      </c>
      <c r="J707" s="1557" t="s">
        <v>26</v>
      </c>
      <c r="K707" s="1557" t="s">
        <v>27</v>
      </c>
      <c r="L707" s="1557" t="s">
        <v>28</v>
      </c>
      <c r="M707" s="1555"/>
      <c r="N707" s="1561" t="s">
        <v>44</v>
      </c>
      <c r="O707" s="1561" t="s">
        <v>45</v>
      </c>
      <c r="P707" s="1561" t="s">
        <v>46</v>
      </c>
      <c r="Q707" s="1561" t="s">
        <v>47</v>
      </c>
      <c r="R707" s="1561" t="s">
        <v>48</v>
      </c>
    </row>
    <row r="708" spans="1:18" ht="18" x14ac:dyDescent="0.3">
      <c r="A708" s="1253"/>
      <c r="B708" s="2886"/>
      <c r="C708" s="1597"/>
      <c r="D708" s="1597"/>
      <c r="E708" s="1597"/>
      <c r="F708" s="1597"/>
      <c r="G708" s="1597"/>
      <c r="H708" s="1597"/>
      <c r="I708" s="1597"/>
      <c r="J708" s="1597"/>
      <c r="K708" s="1597"/>
      <c r="L708" s="1597"/>
      <c r="M708" s="1597"/>
      <c r="N708" s="1597"/>
      <c r="O708" s="1597"/>
      <c r="P708" s="1597"/>
      <c r="Q708" s="1597"/>
      <c r="R708" s="1597"/>
    </row>
    <row r="709" spans="1:18" ht="57.6" x14ac:dyDescent="0.3">
      <c r="A709" s="1253"/>
      <c r="B709" s="2887" t="s">
        <v>720</v>
      </c>
      <c r="C709" s="1598"/>
      <c r="D709" s="1599">
        <f>+H709</f>
        <v>1200</v>
      </c>
      <c r="E709" s="1600" t="s">
        <v>194</v>
      </c>
      <c r="F709" s="1601">
        <v>6</v>
      </c>
      <c r="G709" s="1601">
        <v>200</v>
      </c>
      <c r="H709" s="1602">
        <v>1200</v>
      </c>
      <c r="I709" s="1602">
        <v>300</v>
      </c>
      <c r="J709" s="1602">
        <v>300</v>
      </c>
      <c r="K709" s="1602">
        <v>300</v>
      </c>
      <c r="L709" s="1602">
        <v>300</v>
      </c>
      <c r="M709" s="1603" t="s">
        <v>223</v>
      </c>
      <c r="N709" s="1603">
        <v>11</v>
      </c>
      <c r="O709" s="1604" t="s">
        <v>230</v>
      </c>
      <c r="P709" s="1604">
        <v>3</v>
      </c>
      <c r="Q709" s="1604">
        <v>7</v>
      </c>
      <c r="R709" s="1604">
        <v>1</v>
      </c>
    </row>
    <row r="710" spans="1:18" ht="55.8" thickBot="1" x14ac:dyDescent="0.35">
      <c r="A710" s="1253"/>
      <c r="B710" s="2888" t="s">
        <v>721</v>
      </c>
      <c r="C710" s="1605"/>
      <c r="D710" s="1606">
        <f>+H710</f>
        <v>2400</v>
      </c>
      <c r="E710" s="1607" t="s">
        <v>194</v>
      </c>
      <c r="F710" s="1608">
        <v>12</v>
      </c>
      <c r="G710" s="1609">
        <v>200</v>
      </c>
      <c r="H710" s="1610">
        <f>+G710*F710</f>
        <v>2400</v>
      </c>
      <c r="I710" s="1610">
        <v>600</v>
      </c>
      <c r="J710" s="1610">
        <v>600</v>
      </c>
      <c r="K710" s="1610">
        <v>600</v>
      </c>
      <c r="L710" s="1610">
        <v>600</v>
      </c>
      <c r="M710" s="1611" t="s">
        <v>223</v>
      </c>
      <c r="N710" s="1611">
        <v>11</v>
      </c>
      <c r="O710" s="1611" t="s">
        <v>230</v>
      </c>
      <c r="P710" s="1611">
        <v>3</v>
      </c>
      <c r="Q710" s="1611">
        <v>7</v>
      </c>
      <c r="R710" s="1612">
        <v>1</v>
      </c>
    </row>
    <row r="711" spans="1:18" ht="15" thickTop="1" x14ac:dyDescent="0.3">
      <c r="A711" s="1253"/>
      <c r="B711" s="79" t="s">
        <v>0</v>
      </c>
      <c r="C711" s="79" t="s">
        <v>1</v>
      </c>
      <c r="D711" s="79"/>
      <c r="E711" s="79"/>
      <c r="H711" s="79"/>
      <c r="I711" s="79"/>
      <c r="J711" s="79"/>
    </row>
    <row r="712" spans="1:18" x14ac:dyDescent="0.3">
      <c r="A712" s="1253"/>
      <c r="B712" s="79" t="s">
        <v>2</v>
      </c>
      <c r="C712" s="79" t="s">
        <v>1</v>
      </c>
      <c r="D712" s="79"/>
      <c r="E712" s="79"/>
      <c r="H712" s="79"/>
      <c r="I712" s="79"/>
      <c r="J712" s="79"/>
    </row>
    <row r="713" spans="1:18" x14ac:dyDescent="0.3">
      <c r="A713" s="1253"/>
      <c r="B713" s="79" t="s">
        <v>2</v>
      </c>
      <c r="C713" s="79" t="s">
        <v>722</v>
      </c>
      <c r="D713" s="79"/>
      <c r="E713" s="79"/>
      <c r="H713" s="79"/>
      <c r="I713" s="79"/>
      <c r="J713" s="79"/>
    </row>
    <row r="714" spans="1:18" x14ac:dyDescent="0.3">
      <c r="A714" s="1253"/>
      <c r="B714" s="79" t="s">
        <v>4</v>
      </c>
      <c r="C714" s="79" t="s">
        <v>401</v>
      </c>
      <c r="D714" s="79"/>
      <c r="E714" s="79"/>
      <c r="H714" s="79"/>
      <c r="I714" s="79"/>
      <c r="J714" s="79"/>
    </row>
    <row r="715" spans="1:18" x14ac:dyDescent="0.3">
      <c r="A715" s="1253"/>
      <c r="B715" s="79" t="s">
        <v>68</v>
      </c>
      <c r="C715" s="79" t="s">
        <v>723</v>
      </c>
      <c r="D715" s="79"/>
      <c r="E715" s="79"/>
      <c r="H715" s="79"/>
      <c r="I715" s="79"/>
      <c r="J715" s="79"/>
    </row>
    <row r="716" spans="1:18" x14ac:dyDescent="0.3">
      <c r="A716" s="1253"/>
      <c r="B716" s="79" t="s">
        <v>8</v>
      </c>
      <c r="C716" s="876" t="s">
        <v>403</v>
      </c>
      <c r="D716" s="876"/>
      <c r="E716" s="876"/>
      <c r="H716" s="876"/>
      <c r="I716" s="876"/>
      <c r="J716" s="876"/>
    </row>
    <row r="717" spans="1:18" x14ac:dyDescent="0.3">
      <c r="A717" s="1253"/>
      <c r="B717" s="79" t="s">
        <v>273</v>
      </c>
      <c r="C717" s="876" t="s">
        <v>684</v>
      </c>
      <c r="D717" s="876"/>
      <c r="E717" s="876"/>
      <c r="H717" s="876"/>
      <c r="I717" s="876"/>
      <c r="J717" s="876"/>
    </row>
    <row r="718" spans="1:18" x14ac:dyDescent="0.3">
      <c r="A718" s="1253"/>
      <c r="B718" s="79"/>
      <c r="C718" s="542"/>
      <c r="D718" s="542"/>
      <c r="E718" s="542"/>
      <c r="H718" s="542"/>
      <c r="I718" s="542"/>
      <c r="J718" s="542"/>
    </row>
    <row r="719" spans="1:18" ht="15.6" x14ac:dyDescent="0.3">
      <c r="A719" s="1253"/>
      <c r="B719" s="574" t="s">
        <v>724</v>
      </c>
      <c r="C719" s="574"/>
      <c r="D719" s="574"/>
      <c r="E719" s="525"/>
      <c r="H719" s="542"/>
      <c r="I719" s="542"/>
      <c r="J719" s="542"/>
    </row>
    <row r="720" spans="1:18" ht="15.6" x14ac:dyDescent="0.3">
      <c r="A720" s="1253"/>
      <c r="B720" s="1656" t="s">
        <v>725</v>
      </c>
      <c r="C720" s="574"/>
      <c r="D720" s="574"/>
      <c r="E720" s="574"/>
      <c r="H720" s="542"/>
      <c r="I720" s="542"/>
      <c r="J720" s="542"/>
    </row>
    <row r="721" spans="1:18" ht="18" thickBot="1" x14ac:dyDescent="0.35">
      <c r="A721" s="1253"/>
      <c r="B721" s="1657" t="s">
        <v>135</v>
      </c>
      <c r="C721" s="1657"/>
      <c r="D721" s="1657"/>
      <c r="E721" s="1657"/>
      <c r="F721" s="1657"/>
      <c r="G721" s="1657"/>
      <c r="H721" s="1657"/>
      <c r="I721" s="1657"/>
      <c r="J721" s="1657"/>
      <c r="K721" s="1657"/>
      <c r="L721" s="1657"/>
      <c r="M721" s="1657"/>
    </row>
    <row r="722" spans="1:18" ht="16.8" thickTop="1" thickBot="1" x14ac:dyDescent="0.35">
      <c r="A722" s="1253"/>
      <c r="B722" s="2889" t="s">
        <v>726</v>
      </c>
      <c r="C722" s="1658" t="s">
        <v>137</v>
      </c>
      <c r="D722" s="1658" t="s">
        <v>138</v>
      </c>
      <c r="E722" s="1658" t="s">
        <v>139</v>
      </c>
      <c r="F722" s="1658" t="s">
        <v>140</v>
      </c>
      <c r="G722" s="1659" t="s">
        <v>141</v>
      </c>
      <c r="H722" s="1660" t="s">
        <v>142</v>
      </c>
      <c r="I722" s="1661"/>
      <c r="J722" s="1661"/>
      <c r="K722" s="1662"/>
      <c r="L722" s="1663" t="s">
        <v>23</v>
      </c>
      <c r="M722" s="1664"/>
      <c r="N722" s="1665" t="s">
        <v>24</v>
      </c>
      <c r="O722" s="1665"/>
      <c r="P722" s="1665"/>
      <c r="Q722" s="1665"/>
      <c r="R722" s="1666"/>
    </row>
    <row r="723" spans="1:18" ht="15.6" x14ac:dyDescent="0.3">
      <c r="A723" s="1253"/>
      <c r="B723" s="1123"/>
      <c r="C723" s="1122"/>
      <c r="D723" s="1122"/>
      <c r="E723" s="1122"/>
      <c r="F723" s="1122"/>
      <c r="G723" s="1123"/>
      <c r="H723" s="1124" t="s">
        <v>25</v>
      </c>
      <c r="I723" s="1125" t="s">
        <v>26</v>
      </c>
      <c r="J723" s="1125" t="s">
        <v>156</v>
      </c>
      <c r="K723" s="1126" t="s">
        <v>28</v>
      </c>
      <c r="L723" s="1127"/>
      <c r="M723" s="1128"/>
      <c r="N723" s="1667"/>
      <c r="O723" s="1667"/>
      <c r="P723" s="1667"/>
      <c r="Q723" s="1667"/>
      <c r="R723" s="1668"/>
    </row>
    <row r="724" spans="1:18" ht="124.2" x14ac:dyDescent="0.3">
      <c r="A724" s="1253"/>
      <c r="B724" s="2890" t="s">
        <v>727</v>
      </c>
      <c r="C724" s="1669" t="s">
        <v>728</v>
      </c>
      <c r="D724" s="1670" t="s">
        <v>729</v>
      </c>
      <c r="E724" s="1670" t="s">
        <v>730</v>
      </c>
      <c r="F724" s="100">
        <v>40</v>
      </c>
      <c r="G724" s="100">
        <v>50</v>
      </c>
      <c r="H724" s="100">
        <v>10</v>
      </c>
      <c r="I724" s="100">
        <v>15</v>
      </c>
      <c r="J724" s="100">
        <v>15</v>
      </c>
      <c r="K724" s="100">
        <v>10</v>
      </c>
      <c r="L724" s="1671">
        <f>SUM(C728:C755)</f>
        <v>1004400</v>
      </c>
      <c r="M724" s="1671"/>
      <c r="N724" s="1672" t="s">
        <v>731</v>
      </c>
      <c r="O724" s="1672"/>
      <c r="P724" s="1672"/>
      <c r="Q724" s="1672"/>
      <c r="R724" s="1673"/>
    </row>
    <row r="725" spans="1:18" ht="18" thickBot="1" x14ac:dyDescent="0.35">
      <c r="A725" s="1253"/>
      <c r="B725" s="1674" t="s">
        <v>148</v>
      </c>
      <c r="C725" s="1674"/>
      <c r="D725" s="1674"/>
      <c r="E725" s="1674"/>
      <c r="F725" s="1674"/>
      <c r="G725" s="1674"/>
      <c r="H725" s="1674"/>
      <c r="I725" s="1674"/>
      <c r="J725" s="1674"/>
      <c r="K725" s="1674"/>
      <c r="L725" s="1674"/>
      <c r="M725" s="1674"/>
      <c r="N725" s="1675"/>
      <c r="O725" s="1675"/>
      <c r="P725" s="1675"/>
      <c r="Q725" s="1675"/>
      <c r="R725" s="1676"/>
    </row>
    <row r="726" spans="1:18" ht="16.2" thickBot="1" x14ac:dyDescent="0.35">
      <c r="A726" s="1253"/>
      <c r="B726" s="2891" t="s">
        <v>149</v>
      </c>
      <c r="C726" s="1677"/>
      <c r="D726" s="1678" t="s">
        <v>36</v>
      </c>
      <c r="E726" s="1679"/>
      <c r="F726" s="1679"/>
      <c r="G726" s="1680"/>
      <c r="H726" s="1678" t="s">
        <v>281</v>
      </c>
      <c r="I726" s="1681"/>
      <c r="J726" s="1681"/>
      <c r="K726" s="1682"/>
      <c r="L726" s="1683" t="s">
        <v>152</v>
      </c>
      <c r="M726" s="1113" t="s">
        <v>153</v>
      </c>
      <c r="N726" s="1207"/>
      <c r="O726" s="1207"/>
      <c r="P726" s="1207"/>
      <c r="Q726" s="1684"/>
      <c r="R726" s="1685"/>
    </row>
    <row r="727" spans="1:18" ht="31.2" x14ac:dyDescent="0.3">
      <c r="A727" s="1253"/>
      <c r="B727" s="2892"/>
      <c r="C727" s="1686"/>
      <c r="D727" s="1687" t="s">
        <v>282</v>
      </c>
      <c r="E727" s="1688" t="s">
        <v>41</v>
      </c>
      <c r="F727" s="1688" t="s">
        <v>155</v>
      </c>
      <c r="G727" s="1688" t="s">
        <v>43</v>
      </c>
      <c r="H727" s="1688" t="s">
        <v>25</v>
      </c>
      <c r="I727" s="1688" t="s">
        <v>26</v>
      </c>
      <c r="J727" s="1688" t="s">
        <v>156</v>
      </c>
      <c r="K727" s="1689" t="s">
        <v>28</v>
      </c>
      <c r="L727" s="1690"/>
      <c r="M727" s="1691" t="s">
        <v>44</v>
      </c>
      <c r="N727" s="1691" t="s">
        <v>45</v>
      </c>
      <c r="O727" s="1691" t="s">
        <v>46</v>
      </c>
      <c r="P727" s="1691" t="s">
        <v>47</v>
      </c>
      <c r="Q727" s="1691" t="s">
        <v>48</v>
      </c>
      <c r="R727" s="1692" t="s">
        <v>49</v>
      </c>
    </row>
    <row r="728" spans="1:18" ht="203.4" thickBot="1" x14ac:dyDescent="0.35">
      <c r="A728" s="1253"/>
      <c r="B728" s="2893" t="s">
        <v>732</v>
      </c>
      <c r="C728" s="1693">
        <f t="shared" ref="C728:C735" si="32">+G728</f>
        <v>18750</v>
      </c>
      <c r="D728" s="1222" t="s">
        <v>378</v>
      </c>
      <c r="E728" s="1222">
        <v>25</v>
      </c>
      <c r="F728" s="1694">
        <v>750</v>
      </c>
      <c r="G728" s="1694">
        <f t="shared" ref="G728:G737" si="33">+F728*E728</f>
        <v>18750</v>
      </c>
      <c r="H728" s="1694">
        <v>18750</v>
      </c>
      <c r="I728" s="1695"/>
      <c r="J728" s="1695"/>
      <c r="K728" s="1695"/>
      <c r="L728" s="100" t="s">
        <v>223</v>
      </c>
      <c r="M728" s="462">
        <v>11</v>
      </c>
      <c r="N728" s="462" t="s">
        <v>79</v>
      </c>
      <c r="O728" s="1695">
        <v>3</v>
      </c>
      <c r="P728" s="1222">
        <v>1</v>
      </c>
      <c r="Q728" s="1222">
        <v>1</v>
      </c>
      <c r="R728" s="464" t="s">
        <v>79</v>
      </c>
    </row>
    <row r="729" spans="1:18" ht="156.6" thickBot="1" x14ac:dyDescent="0.35">
      <c r="A729" s="1253"/>
      <c r="B729" s="2894" t="s">
        <v>733</v>
      </c>
      <c r="C729" s="1693">
        <f t="shared" si="32"/>
        <v>6000</v>
      </c>
      <c r="D729" s="1670" t="s">
        <v>194</v>
      </c>
      <c r="E729" s="100">
        <v>30</v>
      </c>
      <c r="F729" s="1696">
        <v>200</v>
      </c>
      <c r="G729" s="1696">
        <f t="shared" si="33"/>
        <v>6000</v>
      </c>
      <c r="H729" s="1696">
        <v>1500</v>
      </c>
      <c r="I729" s="1696">
        <v>1500</v>
      </c>
      <c r="J729" s="1696">
        <v>1500</v>
      </c>
      <c r="K729" s="1697">
        <v>1500</v>
      </c>
      <c r="L729" s="100" t="s">
        <v>223</v>
      </c>
      <c r="M729" s="462">
        <v>11</v>
      </c>
      <c r="N729" s="462" t="s">
        <v>79</v>
      </c>
      <c r="O729" s="462">
        <v>3</v>
      </c>
      <c r="P729" s="273">
        <v>7</v>
      </c>
      <c r="Q729" s="273">
        <v>1</v>
      </c>
      <c r="R729" s="1698" t="s">
        <v>346</v>
      </c>
    </row>
    <row r="730" spans="1:18" ht="15" thickBot="1" x14ac:dyDescent="0.35">
      <c r="A730" s="1253"/>
      <c r="B730" s="2895" t="s">
        <v>734</v>
      </c>
      <c r="C730" s="1699">
        <f>SUM(G730:G731)</f>
        <v>47500</v>
      </c>
      <c r="D730" s="1670" t="s">
        <v>378</v>
      </c>
      <c r="E730" s="100">
        <v>50</v>
      </c>
      <c r="F730" s="1696">
        <v>750</v>
      </c>
      <c r="G730" s="1696">
        <f t="shared" si="33"/>
        <v>37500</v>
      </c>
      <c r="H730" s="1696">
        <v>37500</v>
      </c>
      <c r="I730" s="1696"/>
      <c r="J730" s="1696"/>
      <c r="K730" s="1697"/>
      <c r="L730" s="100" t="s">
        <v>223</v>
      </c>
      <c r="M730" s="462">
        <v>11</v>
      </c>
      <c r="N730" s="462" t="s">
        <v>79</v>
      </c>
      <c r="O730" s="462">
        <v>3</v>
      </c>
      <c r="P730" s="1700">
        <v>1</v>
      </c>
      <c r="Q730" s="1700">
        <v>1</v>
      </c>
      <c r="R730" s="1701" t="s">
        <v>79</v>
      </c>
    </row>
    <row r="731" spans="1:18" ht="28.2" thickBot="1" x14ac:dyDescent="0.35">
      <c r="A731" s="1253"/>
      <c r="B731" s="2896"/>
      <c r="C731" s="1702"/>
      <c r="D731" s="1670" t="s">
        <v>118</v>
      </c>
      <c r="E731" s="100">
        <v>50</v>
      </c>
      <c r="F731" s="1696">
        <v>200</v>
      </c>
      <c r="G731" s="1696">
        <f t="shared" si="33"/>
        <v>10000</v>
      </c>
      <c r="H731" s="1696">
        <v>10000</v>
      </c>
      <c r="I731" s="1696"/>
      <c r="J731" s="1696"/>
      <c r="K731" s="1697"/>
      <c r="L731" s="100"/>
      <c r="M731" s="462">
        <v>11</v>
      </c>
      <c r="N731" s="462" t="s">
        <v>79</v>
      </c>
      <c r="O731" s="462">
        <v>3</v>
      </c>
      <c r="P731" s="1700">
        <v>9</v>
      </c>
      <c r="Q731" s="1700">
        <v>2</v>
      </c>
      <c r="R731" s="464" t="s">
        <v>79</v>
      </c>
    </row>
    <row r="732" spans="1:18" ht="234.6" thickBot="1" x14ac:dyDescent="0.35">
      <c r="A732" s="1253"/>
      <c r="B732" s="2897" t="s">
        <v>735</v>
      </c>
      <c r="C732" s="1693">
        <f t="shared" si="32"/>
        <v>8750</v>
      </c>
      <c r="D732" s="1670" t="s">
        <v>736</v>
      </c>
      <c r="E732" s="100">
        <v>25</v>
      </c>
      <c r="F732" s="1696">
        <v>350</v>
      </c>
      <c r="G732" s="1696">
        <f t="shared" si="33"/>
        <v>8750</v>
      </c>
      <c r="H732" s="1696"/>
      <c r="I732" s="1696">
        <v>8750</v>
      </c>
      <c r="J732" s="1696"/>
      <c r="K732" s="1697"/>
      <c r="L732" s="100" t="s">
        <v>223</v>
      </c>
      <c r="M732" s="462">
        <v>11</v>
      </c>
      <c r="N732" s="462" t="s">
        <v>79</v>
      </c>
      <c r="O732" s="462">
        <v>3</v>
      </c>
      <c r="P732" s="1703">
        <v>1</v>
      </c>
      <c r="Q732" s="1703">
        <v>1</v>
      </c>
      <c r="R732" s="464" t="s">
        <v>79</v>
      </c>
    </row>
    <row r="733" spans="1:18" ht="250.2" thickBot="1" x14ac:dyDescent="0.35">
      <c r="A733" s="1253"/>
      <c r="B733" s="2898" t="s">
        <v>737</v>
      </c>
      <c r="C733" s="1704">
        <f t="shared" si="32"/>
        <v>52500</v>
      </c>
      <c r="D733" s="1670" t="s">
        <v>83</v>
      </c>
      <c r="E733" s="100">
        <v>150</v>
      </c>
      <c r="F733" s="1696">
        <v>350</v>
      </c>
      <c r="G733" s="1696">
        <f t="shared" si="33"/>
        <v>52500</v>
      </c>
      <c r="H733" s="1696">
        <v>13125</v>
      </c>
      <c r="I733" s="1696">
        <v>13125</v>
      </c>
      <c r="J733" s="1696">
        <v>13125</v>
      </c>
      <c r="K733" s="1697">
        <v>13125</v>
      </c>
      <c r="L733" s="100" t="s">
        <v>223</v>
      </c>
      <c r="M733" s="462">
        <v>11</v>
      </c>
      <c r="N733" s="462" t="s">
        <v>79</v>
      </c>
      <c r="O733" s="462">
        <v>3</v>
      </c>
      <c r="P733" s="1703">
        <v>1</v>
      </c>
      <c r="Q733" s="1703">
        <v>1</v>
      </c>
      <c r="R733" s="464" t="s">
        <v>79</v>
      </c>
    </row>
    <row r="734" spans="1:18" ht="328.2" thickBot="1" x14ac:dyDescent="0.35">
      <c r="A734" s="1253"/>
      <c r="B734" s="2898" t="s">
        <v>738</v>
      </c>
      <c r="C734" s="1693">
        <f t="shared" si="32"/>
        <v>14000</v>
      </c>
      <c r="D734" s="1670" t="s">
        <v>124</v>
      </c>
      <c r="E734" s="100">
        <v>40</v>
      </c>
      <c r="F734" s="1696">
        <v>350</v>
      </c>
      <c r="G734" s="1696">
        <f t="shared" si="33"/>
        <v>14000</v>
      </c>
      <c r="H734" s="1696"/>
      <c r="I734" s="1705">
        <v>7000</v>
      </c>
      <c r="J734" s="1705"/>
      <c r="K734" s="1705">
        <v>7000</v>
      </c>
      <c r="L734" s="100" t="s">
        <v>223</v>
      </c>
      <c r="M734" s="462">
        <v>11</v>
      </c>
      <c r="N734" s="462" t="s">
        <v>79</v>
      </c>
      <c r="O734" s="462">
        <v>3</v>
      </c>
      <c r="P734" s="273">
        <v>1</v>
      </c>
      <c r="Q734" s="273">
        <v>1</v>
      </c>
      <c r="R734" s="464" t="s">
        <v>79</v>
      </c>
    </row>
    <row r="735" spans="1:18" ht="281.39999999999998" thickBot="1" x14ac:dyDescent="0.35">
      <c r="A735" s="1253"/>
      <c r="B735" s="2898" t="s">
        <v>739</v>
      </c>
      <c r="C735" s="1704">
        <f t="shared" si="32"/>
        <v>14000</v>
      </c>
      <c r="D735" s="1670" t="s">
        <v>83</v>
      </c>
      <c r="E735" s="100">
        <v>40</v>
      </c>
      <c r="F735" s="1696">
        <v>350</v>
      </c>
      <c r="G735" s="1696">
        <f t="shared" si="33"/>
        <v>14000</v>
      </c>
      <c r="H735" s="1696"/>
      <c r="I735" s="1696">
        <v>7000</v>
      </c>
      <c r="J735" s="1696">
        <v>7000</v>
      </c>
      <c r="K735" s="1697"/>
      <c r="L735" s="100" t="s">
        <v>223</v>
      </c>
      <c r="M735" s="462">
        <v>11</v>
      </c>
      <c r="N735" s="462" t="s">
        <v>79</v>
      </c>
      <c r="O735" s="462">
        <v>3</v>
      </c>
      <c r="P735" s="267">
        <v>1</v>
      </c>
      <c r="Q735" s="267">
        <v>1</v>
      </c>
      <c r="R735" s="1706" t="s">
        <v>79</v>
      </c>
    </row>
    <row r="736" spans="1:18" ht="27.6" x14ac:dyDescent="0.3">
      <c r="A736" s="1253"/>
      <c r="B736" s="2899" t="s">
        <v>740</v>
      </c>
      <c r="C736" s="1707">
        <f>SUM(I736:I740)</f>
        <v>233400</v>
      </c>
      <c r="D736" s="1670" t="s">
        <v>741</v>
      </c>
      <c r="E736" s="100">
        <v>16</v>
      </c>
      <c r="F736" s="1696">
        <v>1500</v>
      </c>
      <c r="G736" s="1696">
        <f t="shared" si="33"/>
        <v>24000</v>
      </c>
      <c r="H736" s="1708"/>
      <c r="I736" s="1696">
        <v>24000</v>
      </c>
      <c r="J736" s="1225"/>
      <c r="K736" s="1697"/>
      <c r="L736" s="100" t="s">
        <v>223</v>
      </c>
      <c r="M736" s="462">
        <v>11</v>
      </c>
      <c r="N736" s="100" t="s">
        <v>79</v>
      </c>
      <c r="O736" s="462">
        <v>2</v>
      </c>
      <c r="P736" s="267">
        <v>8</v>
      </c>
      <c r="Q736" s="267">
        <v>7</v>
      </c>
      <c r="R736" s="1709" t="s">
        <v>742</v>
      </c>
    </row>
    <row r="737" spans="1:18" x14ac:dyDescent="0.3">
      <c r="A737" s="1253"/>
      <c r="B737" s="2899"/>
      <c r="C737" s="1710"/>
      <c r="D737" s="1670" t="s">
        <v>87</v>
      </c>
      <c r="E737" s="100">
        <v>120</v>
      </c>
      <c r="F737" s="1696">
        <v>195</v>
      </c>
      <c r="G737" s="1696">
        <f t="shared" si="33"/>
        <v>23400</v>
      </c>
      <c r="H737" s="1711"/>
      <c r="I737" s="1696">
        <v>23400</v>
      </c>
      <c r="J737" s="1225"/>
      <c r="K737" s="1697"/>
      <c r="L737" s="100"/>
      <c r="M737" s="462">
        <v>11</v>
      </c>
      <c r="N737" s="100" t="s">
        <v>79</v>
      </c>
      <c r="O737" s="462">
        <v>2</v>
      </c>
      <c r="P737" s="540">
        <v>3</v>
      </c>
      <c r="Q737" s="540">
        <v>1</v>
      </c>
      <c r="R737" s="1712" t="s">
        <v>230</v>
      </c>
    </row>
    <row r="738" spans="1:18" ht="18" x14ac:dyDescent="0.3">
      <c r="A738" s="1253"/>
      <c r="B738" s="2899"/>
      <c r="C738" s="1713"/>
      <c r="D738" s="1670" t="s">
        <v>743</v>
      </c>
      <c r="E738" s="1714" t="s">
        <v>744</v>
      </c>
      <c r="F738" s="1715"/>
      <c r="G738" s="1715"/>
      <c r="H738" s="1716"/>
      <c r="I738" s="1717"/>
      <c r="J738" s="1225"/>
      <c r="K738" s="1718"/>
      <c r="L738" s="100" t="s">
        <v>223</v>
      </c>
      <c r="M738" s="1719"/>
      <c r="N738" s="1719"/>
      <c r="O738" s="297"/>
      <c r="P738" s="297"/>
      <c r="Q738" s="297"/>
      <c r="R738" s="1720"/>
    </row>
    <row r="739" spans="1:18" ht="27.6" x14ac:dyDescent="0.3">
      <c r="A739" s="1253"/>
      <c r="B739" s="2899"/>
      <c r="C739" s="1713"/>
      <c r="D739" s="1670" t="s">
        <v>745</v>
      </c>
      <c r="E739" s="100">
        <v>120</v>
      </c>
      <c r="F739" s="1696">
        <v>600</v>
      </c>
      <c r="G739" s="1696">
        <f>+F739*E739</f>
        <v>72000</v>
      </c>
      <c r="H739" s="1708"/>
      <c r="I739" s="1696">
        <v>72000</v>
      </c>
      <c r="J739" s="1225"/>
      <c r="K739" s="1697"/>
      <c r="L739" s="100" t="s">
        <v>223</v>
      </c>
      <c r="M739" s="100">
        <v>11</v>
      </c>
      <c r="N739" s="100" t="s">
        <v>79</v>
      </c>
      <c r="O739" s="100">
        <v>3</v>
      </c>
      <c r="P739" s="100">
        <v>1</v>
      </c>
      <c r="Q739" s="100">
        <v>1</v>
      </c>
      <c r="R739" s="466" t="s">
        <v>79</v>
      </c>
    </row>
    <row r="740" spans="1:18" x14ac:dyDescent="0.3">
      <c r="A740" s="1253"/>
      <c r="B740" s="2899"/>
      <c r="C740" s="1713"/>
      <c r="D740" s="1670" t="s">
        <v>746</v>
      </c>
      <c r="E740" s="100">
        <v>120</v>
      </c>
      <c r="F740" s="1696">
        <v>950</v>
      </c>
      <c r="G740" s="1696">
        <f>+F740*E740</f>
        <v>114000</v>
      </c>
      <c r="H740" s="1708"/>
      <c r="I740" s="1696">
        <v>114000</v>
      </c>
      <c r="J740" s="1225"/>
      <c r="K740" s="1697"/>
      <c r="L740" s="100" t="s">
        <v>223</v>
      </c>
      <c r="M740" s="100">
        <v>11</v>
      </c>
      <c r="N740" s="100" t="s">
        <v>79</v>
      </c>
      <c r="O740" s="100">
        <v>3</v>
      </c>
      <c r="P740" s="100">
        <v>1</v>
      </c>
      <c r="Q740" s="100">
        <v>1</v>
      </c>
      <c r="R740" s="466" t="s">
        <v>79</v>
      </c>
    </row>
    <row r="741" spans="1:18" x14ac:dyDescent="0.3">
      <c r="A741" s="1253"/>
      <c r="B741" s="2895" t="s">
        <v>747</v>
      </c>
      <c r="C741" s="655"/>
      <c r="D741" s="1241"/>
      <c r="E741" s="100"/>
      <c r="F741" s="1696"/>
      <c r="G741" s="1696"/>
      <c r="H741" s="1708"/>
      <c r="I741" s="1696"/>
      <c r="J741" s="1696"/>
      <c r="K741" s="1697"/>
      <c r="L741" s="297"/>
      <c r="M741" s="297"/>
      <c r="N741" s="297"/>
      <c r="O741" s="297"/>
      <c r="P741" s="1721"/>
      <c r="Q741" s="1721"/>
      <c r="R741" s="1722"/>
    </row>
    <row r="742" spans="1:18" x14ac:dyDescent="0.3">
      <c r="A742" s="1253"/>
      <c r="B742" s="2900"/>
      <c r="C742" s="1723">
        <f>SUM(G742:G743)</f>
        <v>185000</v>
      </c>
      <c r="D742" s="1724" t="s">
        <v>748</v>
      </c>
      <c r="E742" s="1693">
        <v>1</v>
      </c>
      <c r="F742" s="1696">
        <v>150000</v>
      </c>
      <c r="G742" s="1696">
        <v>150000</v>
      </c>
      <c r="H742" s="1696"/>
      <c r="I742" s="1696"/>
      <c r="J742" s="1696">
        <v>150000</v>
      </c>
      <c r="K742" s="1696"/>
      <c r="L742" s="100" t="s">
        <v>223</v>
      </c>
      <c r="M742" s="462">
        <v>11</v>
      </c>
      <c r="N742" s="100" t="s">
        <v>79</v>
      </c>
      <c r="O742" s="462">
        <v>2</v>
      </c>
      <c r="P742" s="100">
        <v>8</v>
      </c>
      <c r="Q742" s="100">
        <v>7</v>
      </c>
      <c r="R742" s="466" t="s">
        <v>79</v>
      </c>
    </row>
    <row r="743" spans="1:18" ht="27.6" x14ac:dyDescent="0.3">
      <c r="A743" s="1253"/>
      <c r="B743" s="2896"/>
      <c r="C743" s="1725"/>
      <c r="D743" s="1724" t="s">
        <v>749</v>
      </c>
      <c r="E743" s="1726">
        <v>1</v>
      </c>
      <c r="F743" s="1727">
        <v>35000</v>
      </c>
      <c r="G743" s="1696">
        <f>+F743*E743</f>
        <v>35000</v>
      </c>
      <c r="H743" s="1727"/>
      <c r="I743" s="1727"/>
      <c r="J743" s="1727">
        <v>35000</v>
      </c>
      <c r="K743" s="1727"/>
      <c r="L743" s="100" t="s">
        <v>223</v>
      </c>
      <c r="M743" s="462">
        <v>11</v>
      </c>
      <c r="N743" s="100" t="s">
        <v>79</v>
      </c>
      <c r="O743" s="462">
        <v>2</v>
      </c>
      <c r="P743" s="281">
        <v>2</v>
      </c>
      <c r="Q743" s="281">
        <v>1</v>
      </c>
      <c r="R743" s="1728" t="s">
        <v>750</v>
      </c>
    </row>
    <row r="744" spans="1:18" ht="218.4" x14ac:dyDescent="0.3">
      <c r="A744" s="1253"/>
      <c r="B744" s="2894" t="s">
        <v>751</v>
      </c>
      <c r="C744" s="1696">
        <f>SUM(G744)</f>
        <v>38500</v>
      </c>
      <c r="D744" s="1724" t="s">
        <v>752</v>
      </c>
      <c r="E744" s="1729">
        <v>35</v>
      </c>
      <c r="F744" s="1727">
        <v>1100</v>
      </c>
      <c r="G744" s="1696">
        <f>+F744*E744</f>
        <v>38500</v>
      </c>
      <c r="H744" s="1727"/>
      <c r="I744" s="1727"/>
      <c r="J744" s="1727"/>
      <c r="K744" s="1727">
        <v>38500</v>
      </c>
      <c r="L744" s="100" t="s">
        <v>223</v>
      </c>
      <c r="M744" s="462">
        <v>11</v>
      </c>
      <c r="N744" s="462" t="s">
        <v>79</v>
      </c>
      <c r="O744" s="462">
        <v>3</v>
      </c>
      <c r="P744" s="539">
        <v>1</v>
      </c>
      <c r="Q744" s="539">
        <v>1</v>
      </c>
      <c r="R744" s="1730" t="s">
        <v>79</v>
      </c>
    </row>
    <row r="745" spans="1:18" x14ac:dyDescent="0.3">
      <c r="A745" s="1253"/>
      <c r="B745" s="2895" t="s">
        <v>753</v>
      </c>
      <c r="C745" s="1707">
        <f>SUM(G745:G747)</f>
        <v>270000</v>
      </c>
      <c r="D745" s="1724" t="s">
        <v>754</v>
      </c>
      <c r="E745" s="1729">
        <v>1</v>
      </c>
      <c r="F745" s="1727">
        <v>175000</v>
      </c>
      <c r="G745" s="1696">
        <v>175000</v>
      </c>
      <c r="H745" s="1727"/>
      <c r="I745" s="1727">
        <v>175000</v>
      </c>
      <c r="J745" s="1727"/>
      <c r="K745" s="1727"/>
      <c r="L745" s="100" t="s">
        <v>223</v>
      </c>
      <c r="M745" s="462">
        <v>11</v>
      </c>
      <c r="N745" s="462" t="s">
        <v>79</v>
      </c>
      <c r="O745" s="462">
        <v>6</v>
      </c>
      <c r="P745" s="133">
        <v>8</v>
      </c>
      <c r="Q745" s="133">
        <v>3</v>
      </c>
      <c r="R745" s="1728" t="s">
        <v>750</v>
      </c>
    </row>
    <row r="746" spans="1:18" x14ac:dyDescent="0.3">
      <c r="A746" s="1253"/>
      <c r="B746" s="2900"/>
      <c r="C746" s="1713"/>
      <c r="D746" s="1724" t="s">
        <v>755</v>
      </c>
      <c r="E746" s="1729">
        <v>1</v>
      </c>
      <c r="F746" s="1727">
        <v>50000</v>
      </c>
      <c r="G746" s="1696">
        <f>+F746*E746</f>
        <v>50000</v>
      </c>
      <c r="H746" s="1727"/>
      <c r="I746" s="1727">
        <v>50000</v>
      </c>
      <c r="J746" s="1727"/>
      <c r="K746" s="1727"/>
      <c r="L746" s="100" t="s">
        <v>223</v>
      </c>
      <c r="M746" s="462">
        <v>11</v>
      </c>
      <c r="N746" s="462" t="s">
        <v>79</v>
      </c>
      <c r="O746" s="462">
        <v>2</v>
      </c>
      <c r="P746" s="491">
        <v>8</v>
      </c>
      <c r="Q746" s="491">
        <v>7</v>
      </c>
      <c r="R746" s="1728" t="s">
        <v>756</v>
      </c>
    </row>
    <row r="747" spans="1:18" x14ac:dyDescent="0.3">
      <c r="A747" s="1253"/>
      <c r="B747" s="2896"/>
      <c r="C747" s="655"/>
      <c r="D747" s="1724" t="s">
        <v>757</v>
      </c>
      <c r="E747" s="1729">
        <v>1</v>
      </c>
      <c r="F747" s="1727">
        <v>45000</v>
      </c>
      <c r="G747" s="1696">
        <f>+F747*E747</f>
        <v>45000</v>
      </c>
      <c r="H747" s="1727"/>
      <c r="I747" s="1727"/>
      <c r="J747" s="1727">
        <v>22500</v>
      </c>
      <c r="K747" s="1727">
        <v>22500</v>
      </c>
      <c r="L747" s="100" t="s">
        <v>223</v>
      </c>
      <c r="M747" s="462">
        <v>11</v>
      </c>
      <c r="N747" s="462" t="s">
        <v>79</v>
      </c>
      <c r="O747" s="462">
        <v>2</v>
      </c>
      <c r="P747" s="100">
        <v>7</v>
      </c>
      <c r="Q747" s="297">
        <v>2</v>
      </c>
      <c r="R747" s="1728" t="s">
        <v>750</v>
      </c>
    </row>
    <row r="748" spans="1:18" ht="234" x14ac:dyDescent="0.3">
      <c r="A748" s="1253"/>
      <c r="B748" s="2901" t="s">
        <v>758</v>
      </c>
      <c r="C748" s="1693">
        <f t="shared" ref="C748:C755" si="34">+G748</f>
        <v>12000</v>
      </c>
      <c r="D748" s="1724" t="s">
        <v>704</v>
      </c>
      <c r="E748" s="540">
        <v>60</v>
      </c>
      <c r="F748" s="1727">
        <v>200</v>
      </c>
      <c r="G748" s="1727">
        <f t="shared" ref="G748:G755" si="35">+F748*E748</f>
        <v>12000</v>
      </c>
      <c r="H748" s="1727">
        <v>3000</v>
      </c>
      <c r="I748" s="1727">
        <v>3000</v>
      </c>
      <c r="J748" s="1727">
        <v>3000</v>
      </c>
      <c r="K748" s="1727">
        <v>3000</v>
      </c>
      <c r="L748" s="100" t="s">
        <v>223</v>
      </c>
      <c r="M748" s="462">
        <v>11</v>
      </c>
      <c r="N748" s="462">
        <v>1</v>
      </c>
      <c r="O748" s="462">
        <v>3</v>
      </c>
      <c r="P748" s="100">
        <v>7</v>
      </c>
      <c r="Q748" s="100">
        <v>1</v>
      </c>
      <c r="R748" s="1731" t="s">
        <v>230</v>
      </c>
    </row>
    <row r="749" spans="1:18" ht="141" thickBot="1" x14ac:dyDescent="0.35">
      <c r="A749" s="1253"/>
      <c r="B749" s="2902" t="s">
        <v>759</v>
      </c>
      <c r="C749" s="1732">
        <f t="shared" si="34"/>
        <v>10500</v>
      </c>
      <c r="D749" s="1733" t="s">
        <v>124</v>
      </c>
      <c r="E749" s="1734">
        <v>30</v>
      </c>
      <c r="F749" s="1735">
        <v>350</v>
      </c>
      <c r="G749" s="1736">
        <f t="shared" si="35"/>
        <v>10500</v>
      </c>
      <c r="H749" s="1736"/>
      <c r="I749" s="1736"/>
      <c r="J749" s="1736">
        <v>10500</v>
      </c>
      <c r="K749" s="1736"/>
      <c r="L749" s="1734" t="s">
        <v>223</v>
      </c>
      <c r="M749" s="1737">
        <v>11</v>
      </c>
      <c r="N749" s="1737" t="s">
        <v>79</v>
      </c>
      <c r="O749" s="1737">
        <v>3</v>
      </c>
      <c r="P749" s="1734">
        <v>1</v>
      </c>
      <c r="Q749" s="1734">
        <v>1</v>
      </c>
      <c r="R749" s="1738" t="s">
        <v>79</v>
      </c>
    </row>
    <row r="750" spans="1:18" ht="171.6" x14ac:dyDescent="0.3">
      <c r="A750" s="1253"/>
      <c r="B750" s="2903" t="s">
        <v>760</v>
      </c>
      <c r="C750" s="1727">
        <f t="shared" si="34"/>
        <v>17500</v>
      </c>
      <c r="D750" s="1724" t="s">
        <v>371</v>
      </c>
      <c r="E750" s="1729">
        <v>50</v>
      </c>
      <c r="F750" s="1727">
        <v>350</v>
      </c>
      <c r="G750" s="1727">
        <f t="shared" si="35"/>
        <v>17500</v>
      </c>
      <c r="H750" s="1727">
        <v>17500</v>
      </c>
      <c r="I750" s="1727"/>
      <c r="J750" s="1727"/>
      <c r="K750" s="1727"/>
      <c r="L750" s="540" t="s">
        <v>223</v>
      </c>
      <c r="M750" s="566">
        <v>11</v>
      </c>
      <c r="N750" s="566" t="s">
        <v>79</v>
      </c>
      <c r="O750" s="566">
        <v>3</v>
      </c>
      <c r="P750" s="540">
        <v>1</v>
      </c>
      <c r="Q750" s="540">
        <v>1</v>
      </c>
      <c r="R750" s="1739" t="s">
        <v>79</v>
      </c>
    </row>
    <row r="751" spans="1:18" ht="140.4" x14ac:dyDescent="0.3">
      <c r="A751" s="1253"/>
      <c r="B751" s="2904" t="s">
        <v>761</v>
      </c>
      <c r="C751" s="1696">
        <f t="shared" si="34"/>
        <v>7000</v>
      </c>
      <c r="D751" s="1740" t="s">
        <v>371</v>
      </c>
      <c r="E751" s="1729">
        <v>20</v>
      </c>
      <c r="F751" s="1727">
        <v>350</v>
      </c>
      <c r="G751" s="1696">
        <f t="shared" si="35"/>
        <v>7000</v>
      </c>
      <c r="H751" s="1727"/>
      <c r="I751" s="1727">
        <v>7000</v>
      </c>
      <c r="J751" s="1727"/>
      <c r="K751" s="1727"/>
      <c r="L751" s="100" t="s">
        <v>223</v>
      </c>
      <c r="M751" s="462">
        <v>11</v>
      </c>
      <c r="N751" s="462" t="s">
        <v>79</v>
      </c>
      <c r="O751" s="462">
        <v>3</v>
      </c>
      <c r="P751" s="540">
        <v>1</v>
      </c>
      <c r="Q751" s="540">
        <v>1</v>
      </c>
      <c r="R751" s="1739" t="s">
        <v>79</v>
      </c>
    </row>
    <row r="752" spans="1:18" ht="140.4" x14ac:dyDescent="0.3">
      <c r="A752" s="1253"/>
      <c r="B752" s="2904" t="s">
        <v>762</v>
      </c>
      <c r="C752" s="1696">
        <f t="shared" si="34"/>
        <v>3000</v>
      </c>
      <c r="D752" s="1740" t="s">
        <v>763</v>
      </c>
      <c r="E752" s="1729">
        <v>15</v>
      </c>
      <c r="F752" s="1727">
        <v>200</v>
      </c>
      <c r="G752" s="1696">
        <f t="shared" si="35"/>
        <v>3000</v>
      </c>
      <c r="H752" s="1727">
        <v>750</v>
      </c>
      <c r="I752" s="1727">
        <v>750</v>
      </c>
      <c r="J752" s="1727">
        <v>750</v>
      </c>
      <c r="K752" s="1727">
        <v>750</v>
      </c>
      <c r="L752" s="100" t="s">
        <v>223</v>
      </c>
      <c r="M752" s="462">
        <v>11</v>
      </c>
      <c r="N752" s="462" t="s">
        <v>79</v>
      </c>
      <c r="O752" s="462">
        <v>3</v>
      </c>
      <c r="P752" s="540">
        <v>7</v>
      </c>
      <c r="Q752" s="540">
        <v>1</v>
      </c>
      <c r="R752" s="1731" t="s">
        <v>230</v>
      </c>
    </row>
    <row r="753" spans="1:19" ht="109.2" x14ac:dyDescent="0.3">
      <c r="A753" s="1253"/>
      <c r="B753" s="2893" t="s">
        <v>764</v>
      </c>
      <c r="C753" s="1696">
        <f t="shared" si="34"/>
        <v>42000</v>
      </c>
      <c r="D753" s="1740" t="s">
        <v>371</v>
      </c>
      <c r="E753" s="1729">
        <v>120</v>
      </c>
      <c r="F753" s="1727">
        <v>350</v>
      </c>
      <c r="G753" s="1696">
        <f t="shared" si="35"/>
        <v>42000</v>
      </c>
      <c r="H753" s="1727">
        <v>10500</v>
      </c>
      <c r="I753" s="1727">
        <v>10500</v>
      </c>
      <c r="J753" s="1727">
        <v>10500</v>
      </c>
      <c r="K753" s="1727">
        <v>10500</v>
      </c>
      <c r="L753" s="100" t="s">
        <v>223</v>
      </c>
      <c r="M753" s="462">
        <v>11</v>
      </c>
      <c r="N753" s="462" t="s">
        <v>79</v>
      </c>
      <c r="O753" s="462">
        <v>3</v>
      </c>
      <c r="P753" s="540">
        <v>1</v>
      </c>
      <c r="Q753" s="540">
        <v>1</v>
      </c>
      <c r="R753" s="1739" t="s">
        <v>79</v>
      </c>
    </row>
    <row r="754" spans="1:19" ht="140.4" x14ac:dyDescent="0.3">
      <c r="A754" s="1253"/>
      <c r="B754" s="2904" t="s">
        <v>765</v>
      </c>
      <c r="C754" s="1741">
        <f t="shared" si="34"/>
        <v>3000</v>
      </c>
      <c r="D754" s="539" t="s">
        <v>766</v>
      </c>
      <c r="E754" s="1742">
        <v>15</v>
      </c>
      <c r="F754" s="1705">
        <v>200</v>
      </c>
      <c r="G754" s="1743">
        <f t="shared" si="35"/>
        <v>3000</v>
      </c>
      <c r="H754" s="1705">
        <v>750</v>
      </c>
      <c r="I754" s="1705">
        <v>750</v>
      </c>
      <c r="J754" s="1705">
        <v>750</v>
      </c>
      <c r="K754" s="1705">
        <v>750</v>
      </c>
      <c r="L754" s="100" t="s">
        <v>223</v>
      </c>
      <c r="M754" s="565">
        <v>11</v>
      </c>
      <c r="N754" s="565">
        <v>1</v>
      </c>
      <c r="O754" s="565">
        <v>3</v>
      </c>
      <c r="P754" s="491">
        <v>7</v>
      </c>
      <c r="Q754" s="491">
        <v>1</v>
      </c>
      <c r="R754" s="1744" t="s">
        <v>230</v>
      </c>
    </row>
    <row r="755" spans="1:19" ht="171.6" x14ac:dyDescent="0.3">
      <c r="A755" s="1253"/>
      <c r="B755" s="2893" t="s">
        <v>767</v>
      </c>
      <c r="C755" s="1745">
        <f t="shared" si="34"/>
        <v>21000</v>
      </c>
      <c r="D755" s="100" t="s">
        <v>371</v>
      </c>
      <c r="E755" s="1746">
        <v>60</v>
      </c>
      <c r="F755" s="1696">
        <v>350</v>
      </c>
      <c r="G755" s="1696">
        <f t="shared" si="35"/>
        <v>21000</v>
      </c>
      <c r="H755" s="1696"/>
      <c r="I755" s="1696"/>
      <c r="J755" s="1696"/>
      <c r="K755" s="1696">
        <v>21000</v>
      </c>
      <c r="L755" s="100" t="s">
        <v>223</v>
      </c>
      <c r="M755" s="462">
        <v>11</v>
      </c>
      <c r="N755" s="462" t="s">
        <v>79</v>
      </c>
      <c r="O755" s="462">
        <v>3</v>
      </c>
      <c r="P755" s="100">
        <v>1</v>
      </c>
      <c r="Q755" s="100">
        <v>1</v>
      </c>
      <c r="R755" s="466" t="s">
        <v>79</v>
      </c>
    </row>
    <row r="756" spans="1:19" ht="15" thickBot="1" x14ac:dyDescent="0.35">
      <c r="A756" s="1253"/>
      <c r="B756" s="2905"/>
      <c r="C756" s="1747"/>
      <c r="D756" s="1748"/>
      <c r="E756" s="1748"/>
      <c r="F756" s="1748"/>
      <c r="G756" s="1748"/>
      <c r="H756" s="1748"/>
      <c r="I756" s="1748"/>
      <c r="J756" s="1748"/>
      <c r="K756" s="1748"/>
      <c r="L756" s="1748"/>
      <c r="M756" s="1748"/>
      <c r="N756" s="1748"/>
      <c r="O756" s="1748"/>
      <c r="P756" s="1748"/>
      <c r="Q756" s="1748"/>
      <c r="R756" s="1749"/>
    </row>
    <row r="757" spans="1:19" ht="16.2" thickTop="1" x14ac:dyDescent="0.3">
      <c r="A757" s="1253"/>
      <c r="B757" s="1" t="s">
        <v>2</v>
      </c>
      <c r="C757" s="1" t="s">
        <v>1</v>
      </c>
      <c r="D757" s="1"/>
      <c r="E757" s="1"/>
      <c r="K757" s="3"/>
      <c r="L757" s="3"/>
      <c r="M757" s="3"/>
      <c r="N757" s="3"/>
      <c r="O757" s="3"/>
      <c r="P757" s="3"/>
      <c r="Q757" s="3"/>
      <c r="R757" s="3"/>
      <c r="S757" s="3"/>
    </row>
    <row r="758" spans="1:19" ht="15.6" x14ac:dyDescent="0.3">
      <c r="A758" s="1253"/>
      <c r="B758" s="6" t="s">
        <v>2</v>
      </c>
      <c r="C758" s="6" t="s">
        <v>722</v>
      </c>
      <c r="D758" s="6"/>
      <c r="E758" s="6"/>
      <c r="K758" s="3"/>
      <c r="L758" s="3"/>
      <c r="M758" s="3"/>
      <c r="N758" s="3"/>
      <c r="O758" s="3"/>
      <c r="P758" s="3"/>
      <c r="Q758" s="3"/>
      <c r="R758" s="3"/>
      <c r="S758" s="3"/>
    </row>
    <row r="759" spans="1:19" ht="15.6" x14ac:dyDescent="0.3">
      <c r="A759" s="1253"/>
      <c r="B759" s="6" t="s">
        <v>4</v>
      </c>
      <c r="C759" s="6" t="s">
        <v>401</v>
      </c>
      <c r="D759" s="6"/>
      <c r="E759" s="6"/>
      <c r="K759" s="3"/>
      <c r="L759" s="3"/>
      <c r="M759" s="3"/>
      <c r="N759" s="3"/>
      <c r="O759" s="3"/>
      <c r="P759" s="3"/>
      <c r="Q759" s="3"/>
      <c r="R759" s="3"/>
      <c r="S759" s="3"/>
    </row>
    <row r="760" spans="1:19" ht="15.6" x14ac:dyDescent="0.3">
      <c r="A760" s="1253"/>
      <c r="B760" s="6" t="s">
        <v>68</v>
      </c>
      <c r="C760" s="6" t="s">
        <v>723</v>
      </c>
      <c r="D760" s="6"/>
      <c r="E760" s="6"/>
      <c r="K760" s="3"/>
      <c r="L760" s="3"/>
      <c r="M760" s="3"/>
      <c r="N760" s="3"/>
      <c r="O760" s="3"/>
      <c r="P760" s="3"/>
      <c r="Q760" s="3"/>
      <c r="R760" s="3"/>
      <c r="S760" s="3"/>
    </row>
    <row r="761" spans="1:19" ht="15.6" x14ac:dyDescent="0.3">
      <c r="A761" s="1253"/>
      <c r="B761" s="6" t="s">
        <v>8</v>
      </c>
      <c r="C761" s="573" t="s">
        <v>403</v>
      </c>
      <c r="D761" s="573"/>
      <c r="E761" s="573"/>
      <c r="K761" s="3"/>
      <c r="L761" s="3"/>
      <c r="M761" s="3"/>
      <c r="N761" s="3"/>
      <c r="O761" s="3"/>
      <c r="P761" s="3"/>
      <c r="Q761" s="3"/>
      <c r="R761" s="3"/>
      <c r="S761" s="3"/>
    </row>
    <row r="762" spans="1:19" ht="15.6" x14ac:dyDescent="0.3">
      <c r="A762" s="1253"/>
      <c r="B762" s="6" t="s">
        <v>273</v>
      </c>
      <c r="C762" s="573" t="s">
        <v>684</v>
      </c>
      <c r="D762" s="573"/>
      <c r="E762" s="573"/>
      <c r="K762" s="3"/>
      <c r="L762" s="3"/>
      <c r="M762" s="3"/>
      <c r="N762" s="3"/>
      <c r="O762" s="3"/>
      <c r="P762" s="3"/>
      <c r="Q762" s="3"/>
      <c r="R762" s="3"/>
      <c r="S762" s="3"/>
    </row>
    <row r="763" spans="1:19" ht="15.6" x14ac:dyDescent="0.3">
      <c r="A763" s="1253"/>
      <c r="B763" s="574" t="s">
        <v>768</v>
      </c>
      <c r="C763" s="574"/>
      <c r="D763" s="574"/>
      <c r="E763" s="542"/>
      <c r="K763" s="1750"/>
      <c r="L763" s="1750"/>
      <c r="M763" s="1750"/>
      <c r="N763" s="3"/>
      <c r="O763" s="3"/>
      <c r="P763" s="3"/>
      <c r="Q763" s="3"/>
      <c r="R763" s="3"/>
      <c r="S763" s="3"/>
    </row>
    <row r="764" spans="1:19" ht="15" thickBot="1" x14ac:dyDescent="0.35">
      <c r="A764" s="1253"/>
      <c r="B764" s="542"/>
      <c r="C764" s="542"/>
      <c r="D764" s="542"/>
      <c r="E764" s="542"/>
      <c r="F764" s="542"/>
      <c r="G764" s="542"/>
      <c r="H764" s="542"/>
      <c r="I764" s="1751"/>
      <c r="J764" s="1751"/>
      <c r="K764" s="1751"/>
      <c r="L764" s="1751"/>
      <c r="M764" s="1751"/>
      <c r="N764" s="3"/>
      <c r="O764" s="3"/>
      <c r="P764" s="3"/>
      <c r="Q764" s="3"/>
      <c r="R764" s="3"/>
      <c r="S764" s="3"/>
    </row>
    <row r="765" spans="1:19" ht="19.2" thickTop="1" thickBot="1" x14ac:dyDescent="0.35">
      <c r="A765" s="1253"/>
      <c r="B765" s="1752" t="s">
        <v>305</v>
      </c>
      <c r="C765" s="1752"/>
      <c r="D765" s="1752"/>
      <c r="E765" s="1752"/>
      <c r="F765" s="1752"/>
      <c r="G765" s="1752"/>
      <c r="H765" s="1752"/>
      <c r="I765" s="1752"/>
      <c r="J765" s="1752"/>
      <c r="K765" s="1752"/>
      <c r="L765" s="1752"/>
      <c r="M765" s="1752"/>
      <c r="N765" s="1752"/>
      <c r="O765" s="1752"/>
      <c r="P765" s="1752"/>
      <c r="Q765" s="1752"/>
      <c r="R765" s="1752"/>
      <c r="S765" s="1753"/>
    </row>
    <row r="766" spans="1:19" ht="16.2" thickTop="1" x14ac:dyDescent="0.3">
      <c r="A766" s="1253"/>
      <c r="B766" s="2906" t="s">
        <v>16</v>
      </c>
      <c r="C766" s="664" t="s">
        <v>17</v>
      </c>
      <c r="D766" s="706"/>
      <c r="E766" s="709" t="s">
        <v>18</v>
      </c>
      <c r="F766" s="709" t="s">
        <v>19</v>
      </c>
      <c r="G766" s="743" t="s">
        <v>20</v>
      </c>
      <c r="H766" s="743" t="s">
        <v>21</v>
      </c>
      <c r="I766" s="743" t="s">
        <v>22</v>
      </c>
      <c r="J766" s="743"/>
      <c r="K766" s="743"/>
      <c r="L766" s="743"/>
      <c r="M766" s="744" t="s">
        <v>23</v>
      </c>
      <c r="N766" s="744" t="s">
        <v>24</v>
      </c>
      <c r="O766" s="744"/>
      <c r="P766" s="744"/>
      <c r="Q766" s="744"/>
      <c r="R766" s="744"/>
      <c r="S766" s="1754"/>
    </row>
    <row r="767" spans="1:19" ht="16.2" thickBot="1" x14ac:dyDescent="0.35">
      <c r="A767" s="1253"/>
      <c r="B767" s="2907"/>
      <c r="C767" s="1755"/>
      <c r="D767" s="1756"/>
      <c r="E767" s="1757"/>
      <c r="F767" s="1757"/>
      <c r="G767" s="736"/>
      <c r="H767" s="736"/>
      <c r="I767" s="528" t="s">
        <v>25</v>
      </c>
      <c r="J767" s="528" t="s">
        <v>26</v>
      </c>
      <c r="K767" s="528" t="s">
        <v>27</v>
      </c>
      <c r="L767" s="528" t="s">
        <v>28</v>
      </c>
      <c r="M767" s="735"/>
      <c r="N767" s="735"/>
      <c r="O767" s="735"/>
      <c r="P767" s="735"/>
      <c r="Q767" s="735"/>
      <c r="R767" s="735"/>
      <c r="S767" s="1758"/>
    </row>
    <row r="768" spans="1:19" ht="172.2" thickBot="1" x14ac:dyDescent="0.35">
      <c r="A768" s="1253"/>
      <c r="B768" s="2908" t="s">
        <v>769</v>
      </c>
      <c r="C768" s="1759" t="s">
        <v>770</v>
      </c>
      <c r="D768" s="1760"/>
      <c r="E768" s="1761" t="s">
        <v>771</v>
      </c>
      <c r="F768" s="374" t="s">
        <v>772</v>
      </c>
      <c r="G768" s="374">
        <v>70</v>
      </c>
      <c r="H768" s="519">
        <v>50</v>
      </c>
      <c r="I768" s="1762">
        <v>12</v>
      </c>
      <c r="J768" s="527">
        <v>13</v>
      </c>
      <c r="K768" s="527">
        <v>13</v>
      </c>
      <c r="L768" s="15">
        <v>12</v>
      </c>
      <c r="M768" s="1763">
        <f>SUM(D772:D794)</f>
        <v>1781500</v>
      </c>
      <c r="N768" s="595"/>
      <c r="O768" s="595"/>
      <c r="P768" s="595"/>
      <c r="Q768" s="595"/>
      <c r="R768" s="595"/>
      <c r="S768" s="1764"/>
    </row>
    <row r="769" spans="1:19" ht="18.600000000000001" thickTop="1" x14ac:dyDescent="0.35">
      <c r="A769" s="1253"/>
      <c r="B769" s="2909" t="s">
        <v>33</v>
      </c>
      <c r="C769" s="1765"/>
      <c r="D769" s="1766"/>
      <c r="E769" s="1766"/>
      <c r="F769" s="1766"/>
      <c r="G769" s="1766"/>
      <c r="H769" s="1766"/>
      <c r="I769" s="1766"/>
      <c r="J769" s="413"/>
      <c r="K769" s="413"/>
      <c r="L769" s="413"/>
      <c r="M769" s="413"/>
      <c r="N769" s="413"/>
      <c r="O769" s="413"/>
      <c r="P769" s="413"/>
      <c r="Q769" s="413"/>
      <c r="R769" s="413"/>
      <c r="S769" s="1767"/>
    </row>
    <row r="770" spans="1:19" ht="15.6" x14ac:dyDescent="0.3">
      <c r="A770" s="1253"/>
      <c r="B770" s="2907" t="s">
        <v>34</v>
      </c>
      <c r="C770" s="735"/>
      <c r="D770" s="736" t="s">
        <v>35</v>
      </c>
      <c r="E770" s="736" t="s">
        <v>36</v>
      </c>
      <c r="F770" s="736"/>
      <c r="G770" s="736"/>
      <c r="H770" s="736"/>
      <c r="I770" s="736" t="s">
        <v>37</v>
      </c>
      <c r="J770" s="736"/>
      <c r="K770" s="736"/>
      <c r="L770" s="736"/>
      <c r="M770" s="735" t="s">
        <v>38</v>
      </c>
      <c r="N770" s="736" t="s">
        <v>39</v>
      </c>
      <c r="O770" s="736"/>
      <c r="P770" s="736"/>
      <c r="Q770" s="736"/>
      <c r="R770" s="736"/>
      <c r="S770" s="1768"/>
    </row>
    <row r="771" spans="1:19" ht="33.6" x14ac:dyDescent="0.3">
      <c r="A771" s="1253"/>
      <c r="B771" s="2910"/>
      <c r="C771" s="741"/>
      <c r="D771" s="1769"/>
      <c r="E771" s="528" t="s">
        <v>40</v>
      </c>
      <c r="F771" s="528" t="s">
        <v>41</v>
      </c>
      <c r="G771" s="528" t="s">
        <v>42</v>
      </c>
      <c r="H771" s="528" t="s">
        <v>43</v>
      </c>
      <c r="I771" s="528" t="s">
        <v>25</v>
      </c>
      <c r="J771" s="528" t="s">
        <v>26</v>
      </c>
      <c r="K771" s="528" t="s">
        <v>27</v>
      </c>
      <c r="L771" s="528" t="s">
        <v>28</v>
      </c>
      <c r="M771" s="735"/>
      <c r="N771" s="22" t="s">
        <v>44</v>
      </c>
      <c r="O771" s="22" t="s">
        <v>45</v>
      </c>
      <c r="P771" s="22" t="s">
        <v>46</v>
      </c>
      <c r="Q771" s="22" t="s">
        <v>47</v>
      </c>
      <c r="R771" s="22" t="s">
        <v>48</v>
      </c>
      <c r="S771" s="96" t="s">
        <v>49</v>
      </c>
    </row>
    <row r="772" spans="1:19" ht="55.8" thickBot="1" x14ac:dyDescent="0.35">
      <c r="A772" s="1253"/>
      <c r="B772" s="2911" t="s">
        <v>773</v>
      </c>
      <c r="C772" s="1770"/>
      <c r="D772" s="1771">
        <f>SUM(H772)</f>
        <v>40000</v>
      </c>
      <c r="E772" s="1772" t="s">
        <v>774</v>
      </c>
      <c r="F772" s="199">
        <v>200</v>
      </c>
      <c r="G772" s="1773">
        <v>200</v>
      </c>
      <c r="H772" s="200">
        <f>+F772*G772</f>
        <v>40000</v>
      </c>
      <c r="I772" s="200">
        <f>+H772/4</f>
        <v>10000</v>
      </c>
      <c r="J772" s="200">
        <v>10000</v>
      </c>
      <c r="K772" s="200">
        <v>10000</v>
      </c>
      <c r="L772" s="200">
        <v>10000</v>
      </c>
      <c r="M772" s="1774" t="s">
        <v>223</v>
      </c>
      <c r="N772" s="565">
        <v>11</v>
      </c>
      <c r="O772" s="565" t="s">
        <v>79</v>
      </c>
      <c r="P772" s="565">
        <v>3</v>
      </c>
      <c r="Q772" s="1775">
        <v>7</v>
      </c>
      <c r="R772" s="1775">
        <v>1</v>
      </c>
      <c r="S772" s="1776" t="s">
        <v>230</v>
      </c>
    </row>
    <row r="773" spans="1:19" ht="55.8" thickBot="1" x14ac:dyDescent="0.35">
      <c r="A773" s="1253"/>
      <c r="B773" s="2912" t="s">
        <v>775</v>
      </c>
      <c r="C773" s="1777"/>
      <c r="D773" s="1778">
        <f>SUM(H773:H776)</f>
        <v>106000</v>
      </c>
      <c r="E773" s="1779" t="s">
        <v>776</v>
      </c>
      <c r="F773" s="267">
        <v>10</v>
      </c>
      <c r="G773" s="1780">
        <v>200</v>
      </c>
      <c r="H773" s="1781">
        <f>+G773*F773</f>
        <v>2000</v>
      </c>
      <c r="I773" s="1782"/>
      <c r="J773" s="1781">
        <f>+H773/2</f>
        <v>1000</v>
      </c>
      <c r="K773" s="1781"/>
      <c r="L773" s="1781">
        <f>+H773/2</f>
        <v>1000</v>
      </c>
      <c r="M773" s="1783" t="s">
        <v>223</v>
      </c>
      <c r="N773" s="1784">
        <v>11</v>
      </c>
      <c r="O773" s="1784" t="s">
        <v>79</v>
      </c>
      <c r="P773" s="1785">
        <v>3</v>
      </c>
      <c r="Q773" s="1786">
        <v>7</v>
      </c>
      <c r="R773" s="1786">
        <v>1</v>
      </c>
      <c r="S773" s="1787" t="s">
        <v>230</v>
      </c>
    </row>
    <row r="774" spans="1:19" ht="55.8" thickBot="1" x14ac:dyDescent="0.35">
      <c r="A774" s="1253"/>
      <c r="B774" s="2913"/>
      <c r="C774" s="1788"/>
      <c r="D774" s="1789"/>
      <c r="E774" s="1790" t="s">
        <v>777</v>
      </c>
      <c r="F774" s="100">
        <f>2*40</f>
        <v>80</v>
      </c>
      <c r="G774" s="1791">
        <v>750</v>
      </c>
      <c r="H774" s="200">
        <f>+F774*G774</f>
        <v>60000</v>
      </c>
      <c r="I774" s="1792"/>
      <c r="J774" s="200">
        <f>+H774/2</f>
        <v>30000</v>
      </c>
      <c r="K774" s="26"/>
      <c r="L774" s="200">
        <f>+H774/2</f>
        <v>30000</v>
      </c>
      <c r="M774" s="24" t="s">
        <v>223</v>
      </c>
      <c r="N774" s="462">
        <v>11</v>
      </c>
      <c r="O774" s="462" t="s">
        <v>79</v>
      </c>
      <c r="P774" s="462">
        <v>3</v>
      </c>
      <c r="Q774" s="1703">
        <v>1</v>
      </c>
      <c r="R774" s="1703">
        <v>1</v>
      </c>
      <c r="S774" s="1776" t="s">
        <v>54</v>
      </c>
    </row>
    <row r="775" spans="1:19" ht="55.8" thickBot="1" x14ac:dyDescent="0.35">
      <c r="A775" s="1253"/>
      <c r="B775" s="2913"/>
      <c r="C775" s="1788"/>
      <c r="D775" s="1789"/>
      <c r="E775" s="1790" t="s">
        <v>778</v>
      </c>
      <c r="F775" s="100">
        <f>2*40</f>
        <v>80</v>
      </c>
      <c r="G775" s="1793">
        <v>350</v>
      </c>
      <c r="H775" s="200">
        <f>+F775*G775</f>
        <v>28000</v>
      </c>
      <c r="I775" s="1792"/>
      <c r="J775" s="200">
        <f>+H775/2</f>
        <v>14000</v>
      </c>
      <c r="K775" s="26"/>
      <c r="L775" s="200">
        <f>+H775/2</f>
        <v>14000</v>
      </c>
      <c r="M775" s="24" t="s">
        <v>223</v>
      </c>
      <c r="N775" s="462">
        <v>11</v>
      </c>
      <c r="O775" s="462" t="s">
        <v>79</v>
      </c>
      <c r="P775" s="462">
        <v>3</v>
      </c>
      <c r="Q775" s="1703">
        <v>1</v>
      </c>
      <c r="R775" s="1703">
        <v>1</v>
      </c>
      <c r="S775" s="1794" t="s">
        <v>79</v>
      </c>
    </row>
    <row r="776" spans="1:19" ht="55.8" thickBot="1" x14ac:dyDescent="0.35">
      <c r="A776" s="1253"/>
      <c r="B776" s="2914"/>
      <c r="C776" s="1795"/>
      <c r="D776" s="1796"/>
      <c r="E776" s="1797" t="s">
        <v>80</v>
      </c>
      <c r="F776" s="1734">
        <f>2*40</f>
        <v>80</v>
      </c>
      <c r="G776" s="1798" t="s">
        <v>779</v>
      </c>
      <c r="H776" s="1799">
        <f>+F776*G776</f>
        <v>16000</v>
      </c>
      <c r="I776" s="1736"/>
      <c r="J776" s="1799">
        <f>+H776/2</f>
        <v>8000</v>
      </c>
      <c r="K776" s="1800"/>
      <c r="L776" s="1799">
        <f>+H776/2</f>
        <v>8000</v>
      </c>
      <c r="M776" s="1801" t="s">
        <v>223</v>
      </c>
      <c r="N776" s="1737">
        <v>11</v>
      </c>
      <c r="O776" s="1737" t="s">
        <v>79</v>
      </c>
      <c r="P776" s="1737">
        <v>3</v>
      </c>
      <c r="Q776" s="1802">
        <v>3</v>
      </c>
      <c r="R776" s="1802">
        <v>3</v>
      </c>
      <c r="S776" s="1803" t="s">
        <v>54</v>
      </c>
    </row>
    <row r="777" spans="1:19" ht="16.2" thickBot="1" x14ac:dyDescent="0.35">
      <c r="A777" s="1253"/>
      <c r="B777" s="2915"/>
      <c r="C777" s="1804"/>
      <c r="D777" s="1805"/>
      <c r="E777" s="540"/>
      <c r="F777" s="540"/>
      <c r="G777" s="1806"/>
      <c r="H777" s="1807" t="s">
        <v>779</v>
      </c>
      <c r="I777" s="1705" t="s">
        <v>780</v>
      </c>
      <c r="J777" s="1807">
        <f>+H777/2</f>
        <v>100</v>
      </c>
      <c r="K777" s="1808"/>
      <c r="L777" s="1808"/>
      <c r="M777" s="1809"/>
      <c r="N777" s="226"/>
      <c r="O777" s="226"/>
      <c r="P777" s="226"/>
      <c r="Q777" s="226"/>
      <c r="R777" s="226"/>
      <c r="S777" s="1810"/>
    </row>
    <row r="778" spans="1:19" ht="55.2" x14ac:dyDescent="0.3">
      <c r="A778" s="1253"/>
      <c r="B778" s="2916" t="s">
        <v>781</v>
      </c>
      <c r="C778" s="1811"/>
      <c r="D778" s="1812">
        <f>SUM(H778:H779)</f>
        <v>39000</v>
      </c>
      <c r="E778" s="1813" t="s">
        <v>782</v>
      </c>
      <c r="F778" s="133">
        <f>3*8</f>
        <v>24</v>
      </c>
      <c r="G778" s="1791">
        <v>1500</v>
      </c>
      <c r="H778" s="200">
        <f>+F778*G778</f>
        <v>36000</v>
      </c>
      <c r="I778" s="1225"/>
      <c r="J778" s="1814">
        <f>+H778/3</f>
        <v>12000</v>
      </c>
      <c r="K778" s="1814">
        <f>+H778/3</f>
        <v>12000</v>
      </c>
      <c r="L778" s="1814">
        <f>+H778/3</f>
        <v>12000</v>
      </c>
      <c r="M778" s="1815" t="s">
        <v>223</v>
      </c>
      <c r="N778" s="462">
        <v>11</v>
      </c>
      <c r="O778" s="565" t="s">
        <v>79</v>
      </c>
      <c r="P778" s="462">
        <v>2</v>
      </c>
      <c r="Q778" s="1703">
        <v>8</v>
      </c>
      <c r="R778" s="1703">
        <v>7</v>
      </c>
      <c r="S778" s="1794" t="s">
        <v>346</v>
      </c>
    </row>
    <row r="779" spans="1:19" ht="55.2" x14ac:dyDescent="0.3">
      <c r="A779" s="1253"/>
      <c r="B779" s="2917"/>
      <c r="C779" s="1816"/>
      <c r="D779" s="1817"/>
      <c r="E779" s="1818" t="s">
        <v>783</v>
      </c>
      <c r="F779" s="1819">
        <f>5*3</f>
        <v>15</v>
      </c>
      <c r="G779" s="1820">
        <v>200</v>
      </c>
      <c r="H779" s="200">
        <f>+G779*F779</f>
        <v>3000</v>
      </c>
      <c r="I779" s="1821"/>
      <c r="J779" s="1814">
        <f>+H779/3</f>
        <v>1000</v>
      </c>
      <c r="K779" s="1814">
        <f>+H779/3</f>
        <v>1000</v>
      </c>
      <c r="L779" s="1814">
        <f>+H779/3</f>
        <v>1000</v>
      </c>
      <c r="M779" s="226" t="s">
        <v>223</v>
      </c>
      <c r="N779" s="557">
        <v>11</v>
      </c>
      <c r="O779" s="1822" t="s">
        <v>79</v>
      </c>
      <c r="P779" s="565">
        <v>3</v>
      </c>
      <c r="Q779" s="1775">
        <v>7</v>
      </c>
      <c r="R779" s="1775">
        <v>1</v>
      </c>
      <c r="S779" s="1794" t="s">
        <v>346</v>
      </c>
    </row>
    <row r="780" spans="1:19" ht="55.2" x14ac:dyDescent="0.3">
      <c r="A780" s="1253"/>
      <c r="B780" s="2911" t="s">
        <v>784</v>
      </c>
      <c r="C780" s="1770"/>
      <c r="D780" s="1212">
        <f>SUM(H780:H781)</f>
        <v>10000</v>
      </c>
      <c r="E780" s="1069" t="s">
        <v>785</v>
      </c>
      <c r="F780" s="1823">
        <v>2</v>
      </c>
      <c r="G780" s="293">
        <v>3000</v>
      </c>
      <c r="H780" s="200">
        <f>+G780*F780</f>
        <v>6000</v>
      </c>
      <c r="I780" s="1225"/>
      <c r="J780" s="1814">
        <f>+H780</f>
        <v>6000</v>
      </c>
      <c r="K780" s="1824"/>
      <c r="L780" s="25"/>
      <c r="M780" s="24" t="s">
        <v>223</v>
      </c>
      <c r="N780" s="24">
        <v>11</v>
      </c>
      <c r="O780" s="557" t="s">
        <v>79</v>
      </c>
      <c r="P780" s="24">
        <v>3</v>
      </c>
      <c r="Q780" s="24">
        <v>3</v>
      </c>
      <c r="R780" s="24">
        <v>4</v>
      </c>
      <c r="S780" s="1794" t="s">
        <v>786</v>
      </c>
    </row>
    <row r="781" spans="1:19" ht="55.2" x14ac:dyDescent="0.3">
      <c r="A781" s="1253"/>
      <c r="B781" s="2918"/>
      <c r="C781" s="1825"/>
      <c r="D781" s="1826"/>
      <c r="E781" s="1827" t="s">
        <v>787</v>
      </c>
      <c r="F781" s="1828">
        <v>20</v>
      </c>
      <c r="G781" s="1829">
        <v>200</v>
      </c>
      <c r="H781" s="200">
        <f>+F781*G781</f>
        <v>4000</v>
      </c>
      <c r="I781" s="1830">
        <v>1000</v>
      </c>
      <c r="J781" s="1831">
        <v>1000</v>
      </c>
      <c r="K781" s="1831">
        <v>1000</v>
      </c>
      <c r="L781" s="25">
        <v>1000</v>
      </c>
      <c r="M781" s="24" t="s">
        <v>223</v>
      </c>
      <c r="N781" s="24">
        <v>11</v>
      </c>
      <c r="O781" s="462" t="s">
        <v>79</v>
      </c>
      <c r="P781" s="24">
        <v>3</v>
      </c>
      <c r="Q781" s="24">
        <v>7</v>
      </c>
      <c r="R781" s="24">
        <v>1</v>
      </c>
      <c r="S781" s="1832" t="s">
        <v>346</v>
      </c>
    </row>
    <row r="782" spans="1:19" ht="55.2" x14ac:dyDescent="0.3">
      <c r="A782" s="1253"/>
      <c r="B782" s="2911" t="s">
        <v>788</v>
      </c>
      <c r="C782" s="1770"/>
      <c r="D782" s="1815">
        <f>SUM(H782)</f>
        <v>120000</v>
      </c>
      <c r="E782" s="1069" t="s">
        <v>789</v>
      </c>
      <c r="F782" s="1069">
        <v>2</v>
      </c>
      <c r="G782" s="102" t="s">
        <v>790</v>
      </c>
      <c r="H782" s="200">
        <f>+F782*G782</f>
        <v>120000</v>
      </c>
      <c r="I782" s="1745"/>
      <c r="J782" s="25">
        <f>+H782</f>
        <v>120000</v>
      </c>
      <c r="K782" s="25"/>
      <c r="L782" s="25"/>
      <c r="M782" s="24" t="s">
        <v>223</v>
      </c>
      <c r="N782" s="462">
        <v>11</v>
      </c>
      <c r="O782" s="462" t="s">
        <v>79</v>
      </c>
      <c r="P782" s="462">
        <v>6</v>
      </c>
      <c r="Q782" s="1833">
        <v>1</v>
      </c>
      <c r="R782" s="1833">
        <v>3</v>
      </c>
      <c r="S782" s="1834" t="s">
        <v>54</v>
      </c>
    </row>
    <row r="783" spans="1:19" ht="55.2" x14ac:dyDescent="0.3">
      <c r="A783" s="1253"/>
      <c r="B783" s="2916" t="s">
        <v>791</v>
      </c>
      <c r="C783" s="1811"/>
      <c r="D783" s="1835">
        <f>SUM(I783:I786)</f>
        <v>339300</v>
      </c>
      <c r="E783" s="1813" t="s">
        <v>782</v>
      </c>
      <c r="F783" s="133">
        <v>24</v>
      </c>
      <c r="G783" s="1836">
        <v>1500</v>
      </c>
      <c r="H783" s="1745">
        <f>+G783*F783</f>
        <v>36000</v>
      </c>
      <c r="I783" s="1837">
        <f>+H783</f>
        <v>36000</v>
      </c>
      <c r="J783" s="26"/>
      <c r="K783" s="26"/>
      <c r="L783" s="26"/>
      <c r="M783" s="24" t="s">
        <v>223</v>
      </c>
      <c r="N783" s="462">
        <v>11</v>
      </c>
      <c r="O783" s="462" t="s">
        <v>79</v>
      </c>
      <c r="P783" s="462">
        <v>2</v>
      </c>
      <c r="Q783" s="1838">
        <v>8</v>
      </c>
      <c r="R783" s="1838">
        <v>7</v>
      </c>
      <c r="S783" s="464" t="s">
        <v>346</v>
      </c>
    </row>
    <row r="784" spans="1:19" ht="55.2" x14ac:dyDescent="0.3">
      <c r="A784" s="1253"/>
      <c r="B784" s="2919"/>
      <c r="C784" s="1839"/>
      <c r="D784" s="1101"/>
      <c r="E784" s="1222" t="s">
        <v>783</v>
      </c>
      <c r="F784" s="133">
        <f>3*2</f>
        <v>6</v>
      </c>
      <c r="G784" s="569">
        <v>200</v>
      </c>
      <c r="H784" s="1840">
        <f t="shared" ref="H784:H789" si="36">+G784*F784</f>
        <v>1200</v>
      </c>
      <c r="I784" s="1837">
        <f>+H784</f>
        <v>1200</v>
      </c>
      <c r="J784" s="26"/>
      <c r="K784" s="26"/>
      <c r="L784" s="26"/>
      <c r="M784" s="24" t="s">
        <v>223</v>
      </c>
      <c r="N784" s="24"/>
      <c r="O784" s="24"/>
      <c r="P784" s="24"/>
      <c r="Q784" s="24"/>
      <c r="R784" s="24"/>
      <c r="S784" s="1841"/>
    </row>
    <row r="785" spans="1:19" ht="55.2" x14ac:dyDescent="0.3">
      <c r="A785" s="1253"/>
      <c r="B785" s="2919"/>
      <c r="C785" s="1839"/>
      <c r="D785" s="1101"/>
      <c r="E785" s="100" t="s">
        <v>80</v>
      </c>
      <c r="F785" s="100">
        <v>1500</v>
      </c>
      <c r="G785" s="569" t="s">
        <v>779</v>
      </c>
      <c r="H785" s="1840">
        <f t="shared" si="36"/>
        <v>300000</v>
      </c>
      <c r="I785" s="1837">
        <f>+H785</f>
        <v>300000</v>
      </c>
      <c r="J785" s="26"/>
      <c r="K785" s="26"/>
      <c r="L785" s="26"/>
      <c r="M785" s="24" t="s">
        <v>223</v>
      </c>
      <c r="N785" s="24">
        <v>11</v>
      </c>
      <c r="O785" s="462" t="s">
        <v>79</v>
      </c>
      <c r="P785" s="24">
        <v>3</v>
      </c>
      <c r="Q785" s="24">
        <v>7</v>
      </c>
      <c r="R785" s="24">
        <v>1</v>
      </c>
      <c r="S785" s="464" t="s">
        <v>346</v>
      </c>
    </row>
    <row r="786" spans="1:19" ht="55.2" x14ac:dyDescent="0.3">
      <c r="A786" s="1253"/>
      <c r="B786" s="2917"/>
      <c r="C786" s="1816"/>
      <c r="D786" s="1826"/>
      <c r="E786" s="100" t="s">
        <v>792</v>
      </c>
      <c r="F786" s="100">
        <v>3</v>
      </c>
      <c r="G786" s="569">
        <v>700</v>
      </c>
      <c r="H786" s="1842">
        <f t="shared" si="36"/>
        <v>2100</v>
      </c>
      <c r="I786" s="1837">
        <f>+H786</f>
        <v>2100</v>
      </c>
      <c r="J786" s="26"/>
      <c r="K786" s="26"/>
      <c r="L786" s="26"/>
      <c r="M786" s="24" t="s">
        <v>223</v>
      </c>
      <c r="N786" s="24">
        <v>11</v>
      </c>
      <c r="O786" s="462" t="s">
        <v>79</v>
      </c>
      <c r="P786" s="24">
        <v>2</v>
      </c>
      <c r="Q786" s="24">
        <v>2</v>
      </c>
      <c r="R786" s="24">
        <v>3</v>
      </c>
      <c r="S786" s="1843" t="s">
        <v>54</v>
      </c>
    </row>
    <row r="787" spans="1:19" ht="55.2" x14ac:dyDescent="0.3">
      <c r="A787" s="1253"/>
      <c r="B787" s="2916" t="s">
        <v>793</v>
      </c>
      <c r="C787" s="1811"/>
      <c r="D787" s="1844"/>
      <c r="E787" s="1813" t="s">
        <v>782</v>
      </c>
      <c r="F787" s="1845">
        <v>480</v>
      </c>
      <c r="G787" s="569">
        <v>1500</v>
      </c>
      <c r="H787" s="1842">
        <f t="shared" si="36"/>
        <v>720000</v>
      </c>
      <c r="I787" s="1846"/>
      <c r="J787" s="26">
        <f>+H787/3</f>
        <v>240000</v>
      </c>
      <c r="K787" s="26">
        <v>240000</v>
      </c>
      <c r="L787" s="26">
        <v>240000</v>
      </c>
      <c r="M787" s="24" t="s">
        <v>223</v>
      </c>
      <c r="N787" s="462">
        <v>11</v>
      </c>
      <c r="O787" s="462" t="s">
        <v>79</v>
      </c>
      <c r="P787" s="462">
        <v>2</v>
      </c>
      <c r="Q787" s="1838">
        <v>8</v>
      </c>
      <c r="R787" s="1838">
        <v>7</v>
      </c>
      <c r="S787" s="1847" t="s">
        <v>742</v>
      </c>
    </row>
    <row r="788" spans="1:19" ht="55.2" x14ac:dyDescent="0.3">
      <c r="A788" s="1253"/>
      <c r="B788" s="2919"/>
      <c r="C788" s="1839"/>
      <c r="D788" s="1848">
        <f>SUM(H787:H790)</f>
        <v>1086000</v>
      </c>
      <c r="E788" s="1849" t="s">
        <v>783</v>
      </c>
      <c r="F788" s="1819">
        <v>120</v>
      </c>
      <c r="G788" s="1850">
        <v>200</v>
      </c>
      <c r="H788" s="1842">
        <f t="shared" si="36"/>
        <v>24000</v>
      </c>
      <c r="I788" s="1846"/>
      <c r="J788" s="26">
        <v>8000</v>
      </c>
      <c r="K788" s="26">
        <v>8000</v>
      </c>
      <c r="L788" s="26">
        <v>8000</v>
      </c>
      <c r="M788" s="24" t="s">
        <v>223</v>
      </c>
      <c r="N788" s="24">
        <v>11</v>
      </c>
      <c r="O788" s="462" t="s">
        <v>79</v>
      </c>
      <c r="P788" s="24">
        <v>3</v>
      </c>
      <c r="Q788" s="24">
        <v>7</v>
      </c>
      <c r="R788" s="24">
        <v>1</v>
      </c>
      <c r="S788" s="1847" t="s">
        <v>230</v>
      </c>
    </row>
    <row r="789" spans="1:19" ht="55.2" x14ac:dyDescent="0.3">
      <c r="A789" s="1253"/>
      <c r="B789" s="2919"/>
      <c r="C789" s="1839"/>
      <c r="D789" s="1851"/>
      <c r="E789" s="100" t="s">
        <v>80</v>
      </c>
      <c r="F789" s="100">
        <f>25*60</f>
        <v>1500</v>
      </c>
      <c r="G789" s="1852">
        <v>200</v>
      </c>
      <c r="H789" s="1842">
        <f t="shared" si="36"/>
        <v>300000</v>
      </c>
      <c r="I789" s="1846"/>
      <c r="J789" s="26">
        <f>+H789/3</f>
        <v>100000</v>
      </c>
      <c r="K789" s="26">
        <v>100000</v>
      </c>
      <c r="L789" s="26">
        <v>100000</v>
      </c>
      <c r="M789" s="24" t="s">
        <v>223</v>
      </c>
      <c r="N789" s="24">
        <v>11</v>
      </c>
      <c r="O789" s="462" t="s">
        <v>79</v>
      </c>
      <c r="P789" s="24">
        <v>3</v>
      </c>
      <c r="Q789" s="24">
        <v>3</v>
      </c>
      <c r="R789" s="24">
        <v>3</v>
      </c>
      <c r="S789" s="1843" t="s">
        <v>54</v>
      </c>
    </row>
    <row r="790" spans="1:19" ht="55.2" x14ac:dyDescent="0.3">
      <c r="A790" s="1253"/>
      <c r="B790" s="2917"/>
      <c r="C790" s="1816"/>
      <c r="D790" s="1853"/>
      <c r="E790" s="100" t="s">
        <v>792</v>
      </c>
      <c r="F790" s="100">
        <v>60</v>
      </c>
      <c r="G790" s="1852">
        <v>700</v>
      </c>
      <c r="H790" s="1842">
        <f>+F790*G790</f>
        <v>42000</v>
      </c>
      <c r="I790" s="26"/>
      <c r="J790" s="26">
        <f>+H790/3</f>
        <v>14000</v>
      </c>
      <c r="K790" s="26">
        <v>14000</v>
      </c>
      <c r="L790" s="26">
        <v>14000</v>
      </c>
      <c r="M790" s="24" t="s">
        <v>223</v>
      </c>
      <c r="N790" s="24">
        <v>11</v>
      </c>
      <c r="O790" s="462" t="s">
        <v>79</v>
      </c>
      <c r="P790" s="24">
        <v>2</v>
      </c>
      <c r="Q790" s="24">
        <v>2</v>
      </c>
      <c r="R790" s="24">
        <v>3</v>
      </c>
      <c r="S790" s="1843" t="s">
        <v>54</v>
      </c>
    </row>
    <row r="791" spans="1:19" ht="55.2" x14ac:dyDescent="0.3">
      <c r="A791" s="1253"/>
      <c r="B791" s="2920" t="s">
        <v>794</v>
      </c>
      <c r="C791" s="1854"/>
      <c r="D791" s="1848">
        <f>+H791</f>
        <v>4000</v>
      </c>
      <c r="E791" s="1849" t="s">
        <v>783</v>
      </c>
      <c r="F791" s="1819">
        <v>20</v>
      </c>
      <c r="G791" s="1852">
        <v>200</v>
      </c>
      <c r="H791" s="233">
        <f>+G791*F791</f>
        <v>4000</v>
      </c>
      <c r="I791" s="233">
        <f>+H791/4</f>
        <v>1000</v>
      </c>
      <c r="J791" s="233">
        <v>1000</v>
      </c>
      <c r="K791" s="233">
        <v>1000</v>
      </c>
      <c r="L791" s="233">
        <v>1000</v>
      </c>
      <c r="M791" s="562" t="s">
        <v>223</v>
      </c>
      <c r="N791" s="462">
        <v>11</v>
      </c>
      <c r="O791" s="462" t="s">
        <v>79</v>
      </c>
      <c r="P791" s="462">
        <v>3</v>
      </c>
      <c r="Q791" s="1833">
        <v>7</v>
      </c>
      <c r="R791" s="1833">
        <v>1</v>
      </c>
      <c r="S791" s="464" t="s">
        <v>750</v>
      </c>
    </row>
    <row r="792" spans="1:19" ht="55.2" x14ac:dyDescent="0.3">
      <c r="A792" s="1253"/>
      <c r="B792" s="2920" t="s">
        <v>795</v>
      </c>
      <c r="C792" s="1854"/>
      <c r="D792" s="1855" t="str">
        <f>+H792</f>
        <v>7,875.00</v>
      </c>
      <c r="E792" s="1849" t="s">
        <v>783</v>
      </c>
      <c r="F792" s="1819">
        <v>45</v>
      </c>
      <c r="G792" s="1856">
        <v>200</v>
      </c>
      <c r="H792" s="26" t="s">
        <v>796</v>
      </c>
      <c r="I792" s="26">
        <f>+H792/4</f>
        <v>1968.75</v>
      </c>
      <c r="J792" s="26">
        <v>1969</v>
      </c>
      <c r="K792" s="26">
        <v>1969</v>
      </c>
      <c r="L792" s="26">
        <v>1969</v>
      </c>
      <c r="M792" s="24" t="s">
        <v>223</v>
      </c>
      <c r="N792" s="462">
        <v>11</v>
      </c>
      <c r="O792" s="462" t="s">
        <v>79</v>
      </c>
      <c r="P792" s="462">
        <v>3</v>
      </c>
      <c r="Q792" s="463">
        <v>7</v>
      </c>
      <c r="R792" s="463">
        <v>1</v>
      </c>
      <c r="S792" s="464" t="s">
        <v>750</v>
      </c>
    </row>
    <row r="793" spans="1:19" ht="55.2" x14ac:dyDescent="0.3">
      <c r="A793" s="1253"/>
      <c r="B793" s="2920" t="s">
        <v>797</v>
      </c>
      <c r="C793" s="1854"/>
      <c r="D793" s="1857">
        <f>+H793</f>
        <v>30000</v>
      </c>
      <c r="E793" s="1670" t="s">
        <v>785</v>
      </c>
      <c r="F793" s="565">
        <v>10</v>
      </c>
      <c r="G793" s="1852">
        <v>3000</v>
      </c>
      <c r="H793" s="197">
        <f>+F793*G793</f>
        <v>30000</v>
      </c>
      <c r="I793" s="26"/>
      <c r="J793" s="26"/>
      <c r="K793" s="26">
        <f>+H793</f>
        <v>30000</v>
      </c>
      <c r="L793" s="26"/>
      <c r="M793" s="24" t="s">
        <v>223</v>
      </c>
      <c r="N793" s="462">
        <v>11</v>
      </c>
      <c r="O793" s="462" t="s">
        <v>79</v>
      </c>
      <c r="P793" s="462">
        <v>3</v>
      </c>
      <c r="Q793" s="463">
        <v>3</v>
      </c>
      <c r="R793" s="463">
        <v>4</v>
      </c>
      <c r="S793" s="1834" t="s">
        <v>290</v>
      </c>
    </row>
    <row r="794" spans="1:19" ht="55.8" thickBot="1" x14ac:dyDescent="0.35">
      <c r="A794" s="1253"/>
      <c r="B794" s="2920" t="s">
        <v>798</v>
      </c>
      <c r="C794" s="1854"/>
      <c r="D794" s="1855">
        <f>+H794</f>
        <v>7200</v>
      </c>
      <c r="E794" s="1069" t="s">
        <v>194</v>
      </c>
      <c r="F794" s="1828">
        <v>36</v>
      </c>
      <c r="G794" s="1858">
        <v>200</v>
      </c>
      <c r="H794" s="25">
        <f>+G794*F794</f>
        <v>7200</v>
      </c>
      <c r="I794" s="26">
        <f>+H794/4</f>
        <v>1800</v>
      </c>
      <c r="J794" s="26">
        <v>1800</v>
      </c>
      <c r="K794" s="26">
        <v>1800</v>
      </c>
      <c r="L794" s="26">
        <v>1800</v>
      </c>
      <c r="M794" s="24" t="s">
        <v>223</v>
      </c>
      <c r="N794" s="462">
        <v>11</v>
      </c>
      <c r="O794" s="462" t="s">
        <v>79</v>
      </c>
      <c r="P794" s="462">
        <v>3</v>
      </c>
      <c r="Q794" s="1838">
        <v>7</v>
      </c>
      <c r="R794" s="1838">
        <v>1</v>
      </c>
      <c r="S794" s="464" t="s">
        <v>750</v>
      </c>
    </row>
    <row r="795" spans="1:19" ht="19.2" thickTop="1" thickBot="1" x14ac:dyDescent="0.35">
      <c r="A795" s="1253"/>
      <c r="B795" s="1859" t="s">
        <v>799</v>
      </c>
      <c r="C795" s="1859"/>
      <c r="D795" s="1859"/>
      <c r="E795" s="1859"/>
      <c r="F795" s="1859"/>
      <c r="G795" s="1859"/>
      <c r="H795" s="1859"/>
      <c r="I795" s="1859"/>
      <c r="J795" s="1859"/>
      <c r="K795" s="1859"/>
      <c r="L795" s="1859"/>
      <c r="M795" s="1859"/>
      <c r="N795" s="1859"/>
      <c r="O795" s="1859"/>
      <c r="P795" s="1859"/>
      <c r="Q795" s="1859"/>
      <c r="R795" s="1859"/>
      <c r="S795" s="1860"/>
    </row>
    <row r="796" spans="1:19" ht="15" thickTop="1" x14ac:dyDescent="0.3">
      <c r="A796" s="1253"/>
    </row>
    <row r="797" spans="1:19" ht="15.6" x14ac:dyDescent="0.3">
      <c r="A797" s="1253"/>
      <c r="B797" s="1" t="s">
        <v>681</v>
      </c>
      <c r="C797" s="1" t="s">
        <v>1</v>
      </c>
      <c r="D797" s="1"/>
      <c r="E797" s="2"/>
      <c r="F797" s="2"/>
      <c r="G797" s="2"/>
      <c r="H797" s="2"/>
      <c r="I797" s="2"/>
      <c r="J797" s="2"/>
      <c r="K797" s="2"/>
      <c r="L797" s="2"/>
      <c r="M797" s="2"/>
      <c r="N797" s="2"/>
      <c r="O797" s="2"/>
      <c r="P797" s="2"/>
      <c r="Q797" s="2"/>
      <c r="R797" s="2"/>
      <c r="S797" s="2"/>
    </row>
    <row r="798" spans="1:19" ht="15.6" x14ac:dyDescent="0.3">
      <c r="A798" s="1253"/>
      <c r="B798" s="6" t="s">
        <v>2</v>
      </c>
      <c r="C798" s="6" t="s">
        <v>1</v>
      </c>
      <c r="D798" s="6"/>
      <c r="E798" s="6"/>
      <c r="F798" s="2"/>
      <c r="G798" s="2"/>
      <c r="H798" s="2"/>
      <c r="I798" s="2"/>
      <c r="J798" s="2"/>
      <c r="K798" s="2"/>
      <c r="L798" s="2"/>
      <c r="M798" s="2"/>
      <c r="N798" s="2"/>
      <c r="O798" s="2"/>
      <c r="P798" s="2"/>
      <c r="Q798" s="2"/>
      <c r="R798" s="2"/>
      <c r="S798" s="2"/>
    </row>
    <row r="799" spans="1:19" ht="15.6" x14ac:dyDescent="0.3">
      <c r="A799" s="1253"/>
      <c r="B799" s="6" t="s">
        <v>2</v>
      </c>
      <c r="C799" s="6" t="s">
        <v>722</v>
      </c>
      <c r="D799" s="6"/>
      <c r="E799" s="6"/>
      <c r="F799" s="2"/>
      <c r="G799" s="2"/>
      <c r="H799" s="6"/>
      <c r="I799" s="6"/>
      <c r="J799" s="6"/>
      <c r="K799" s="2"/>
      <c r="L799" s="2"/>
      <c r="M799" s="2"/>
      <c r="N799" s="2"/>
      <c r="O799" s="2"/>
      <c r="P799" s="2"/>
      <c r="Q799" s="2"/>
      <c r="R799" s="2"/>
      <c r="S799" s="2"/>
    </row>
    <row r="800" spans="1:19" ht="15.6" x14ac:dyDescent="0.3">
      <c r="A800" s="1253"/>
      <c r="B800" s="6" t="s">
        <v>4</v>
      </c>
      <c r="C800" s="6" t="s">
        <v>401</v>
      </c>
      <c r="D800" s="6"/>
      <c r="E800" s="6"/>
      <c r="F800" s="2"/>
      <c r="G800" s="2"/>
      <c r="H800" s="6"/>
      <c r="I800" s="6"/>
      <c r="J800" s="6"/>
      <c r="K800" s="2"/>
      <c r="L800" s="2"/>
      <c r="M800" s="2"/>
      <c r="N800" s="2"/>
      <c r="O800" s="2"/>
      <c r="P800" s="2"/>
      <c r="Q800" s="2"/>
      <c r="R800" s="2"/>
      <c r="S800" s="2"/>
    </row>
    <row r="801" spans="1:19" ht="15.6" x14ac:dyDescent="0.3">
      <c r="A801" s="1253"/>
      <c r="B801" s="6" t="s">
        <v>68</v>
      </c>
      <c r="C801" s="6" t="s">
        <v>800</v>
      </c>
      <c r="D801" s="6"/>
      <c r="E801" s="6"/>
      <c r="F801" s="2"/>
      <c r="G801" s="2"/>
      <c r="H801" s="6"/>
      <c r="I801" s="6"/>
      <c r="J801" s="6"/>
      <c r="K801" s="2"/>
      <c r="L801" s="2"/>
      <c r="M801" s="2"/>
      <c r="N801" s="2"/>
      <c r="O801" s="2"/>
      <c r="P801" s="2"/>
      <c r="Q801" s="2"/>
      <c r="R801" s="2"/>
      <c r="S801" s="2"/>
    </row>
    <row r="802" spans="1:19" ht="15.6" x14ac:dyDescent="0.3">
      <c r="A802" s="1253"/>
      <c r="B802" s="6" t="s">
        <v>8</v>
      </c>
      <c r="C802" s="573" t="s">
        <v>403</v>
      </c>
      <c r="D802" s="573"/>
      <c r="E802" s="573"/>
      <c r="F802" s="2"/>
      <c r="G802" s="2"/>
      <c r="H802" s="573"/>
      <c r="I802" s="573"/>
      <c r="J802" s="573"/>
      <c r="K802" s="2"/>
      <c r="L802" s="2"/>
      <c r="M802" s="2"/>
      <c r="N802" s="2"/>
      <c r="O802" s="2"/>
      <c r="P802" s="2"/>
      <c r="Q802" s="2"/>
      <c r="R802" s="2"/>
      <c r="S802" s="2"/>
    </row>
    <row r="803" spans="1:19" ht="15.6" x14ac:dyDescent="0.3">
      <c r="A803" s="1253"/>
      <c r="B803" s="6" t="s">
        <v>273</v>
      </c>
      <c r="C803" s="1861" t="s">
        <v>684</v>
      </c>
      <c r="D803" s="1861"/>
      <c r="E803" s="1861"/>
      <c r="F803" s="2"/>
      <c r="G803" s="2"/>
      <c r="H803" s="573"/>
      <c r="I803" s="573"/>
      <c r="J803" s="573"/>
      <c r="K803" s="2"/>
      <c r="L803" s="2"/>
      <c r="M803" s="2" t="s">
        <v>12</v>
      </c>
      <c r="N803" s="2"/>
      <c r="O803" s="2"/>
      <c r="P803" s="2"/>
      <c r="Q803" s="2"/>
      <c r="R803" s="2"/>
      <c r="S803" s="2"/>
    </row>
    <row r="804" spans="1:19" ht="15.6" x14ac:dyDescent="0.3">
      <c r="A804" s="1253"/>
      <c r="B804" s="574" t="s">
        <v>724</v>
      </c>
      <c r="C804" s="574"/>
      <c r="D804" s="574"/>
      <c r="E804" s="525"/>
      <c r="F804" s="2"/>
      <c r="G804" s="2"/>
      <c r="H804" s="525"/>
      <c r="I804" s="525"/>
      <c r="J804" s="525"/>
      <c r="K804" s="2"/>
      <c r="L804" s="2"/>
      <c r="M804" s="2"/>
      <c r="N804" s="2"/>
      <c r="O804" s="2"/>
      <c r="P804" s="2"/>
      <c r="Q804" s="2"/>
      <c r="R804" s="2"/>
      <c r="S804" s="2"/>
    </row>
    <row r="805" spans="1:19" ht="15.6" x14ac:dyDescent="0.3">
      <c r="A805" s="1253"/>
      <c r="B805" s="6" t="s">
        <v>686</v>
      </c>
      <c r="C805" s="6"/>
      <c r="D805" s="525"/>
      <c r="E805" s="525"/>
      <c r="F805" s="2"/>
      <c r="G805" s="2"/>
      <c r="H805" s="525"/>
      <c r="I805" s="525"/>
      <c r="J805" s="525"/>
      <c r="K805" s="2"/>
      <c r="L805" s="2"/>
      <c r="M805" s="2"/>
      <c r="N805" s="2"/>
      <c r="O805" s="2"/>
      <c r="P805" s="2"/>
      <c r="Q805" s="2"/>
      <c r="R805" s="2"/>
      <c r="S805" s="2"/>
    </row>
    <row r="806" spans="1:19" ht="16.2" thickBot="1" x14ac:dyDescent="0.35">
      <c r="A806" s="1253"/>
      <c r="B806" s="525"/>
      <c r="C806" s="525"/>
      <c r="D806" s="525"/>
      <c r="E806" s="525"/>
      <c r="F806" s="525"/>
      <c r="G806" s="525"/>
      <c r="H806" s="525"/>
      <c r="I806" s="1551"/>
      <c r="J806" s="1551"/>
      <c r="K806" s="1551"/>
      <c r="L806" s="1551"/>
      <c r="M806" s="1551"/>
      <c r="N806" s="2"/>
      <c r="O806" s="2"/>
      <c r="P806" s="2"/>
      <c r="Q806" s="2"/>
      <c r="R806" s="2"/>
      <c r="S806" s="2"/>
    </row>
    <row r="807" spans="1:19" ht="18.600000000000001" thickTop="1" x14ac:dyDescent="0.3">
      <c r="A807" s="1253"/>
      <c r="B807" s="2921" t="s">
        <v>15</v>
      </c>
      <c r="C807" s="1862"/>
      <c r="D807" s="1862"/>
      <c r="E807" s="1862"/>
      <c r="F807" s="1862"/>
      <c r="G807" s="1862"/>
      <c r="H807" s="1862"/>
      <c r="I807" s="1862"/>
      <c r="J807" s="1862"/>
      <c r="K807" s="1862"/>
      <c r="L807" s="1862"/>
      <c r="M807" s="1862"/>
      <c r="N807" s="1862"/>
      <c r="O807" s="1862"/>
      <c r="P807" s="1862"/>
      <c r="Q807" s="1862"/>
      <c r="R807" s="1862"/>
      <c r="S807" s="1863"/>
    </row>
    <row r="808" spans="1:19" ht="15.6" x14ac:dyDescent="0.3">
      <c r="A808" s="1253"/>
      <c r="B808" s="2922" t="s">
        <v>16</v>
      </c>
      <c r="C808" s="1036" t="s">
        <v>17</v>
      </c>
      <c r="D808" s="1036"/>
      <c r="E808" s="1864" t="s">
        <v>18</v>
      </c>
      <c r="F808" s="1864" t="s">
        <v>19</v>
      </c>
      <c r="G808" s="1864" t="s">
        <v>20</v>
      </c>
      <c r="H808" s="1864" t="s">
        <v>21</v>
      </c>
      <c r="I808" s="1864" t="s">
        <v>22</v>
      </c>
      <c r="J808" s="1864"/>
      <c r="K808" s="1864"/>
      <c r="L808" s="1864"/>
      <c r="M808" s="1036" t="s">
        <v>23</v>
      </c>
      <c r="N808" s="1036" t="s">
        <v>24</v>
      </c>
      <c r="O808" s="1036"/>
      <c r="P808" s="1036"/>
      <c r="Q808" s="1036"/>
      <c r="R808" s="1036"/>
      <c r="S808" s="1865"/>
    </row>
    <row r="809" spans="1:19" ht="15.6" x14ac:dyDescent="0.3">
      <c r="A809" s="1253"/>
      <c r="B809" s="2922"/>
      <c r="C809" s="1036"/>
      <c r="D809" s="1036"/>
      <c r="E809" s="1864"/>
      <c r="F809" s="1864"/>
      <c r="G809" s="1864"/>
      <c r="H809" s="1864"/>
      <c r="I809" s="1866" t="s">
        <v>25</v>
      </c>
      <c r="J809" s="1866" t="s">
        <v>26</v>
      </c>
      <c r="K809" s="1866" t="s">
        <v>27</v>
      </c>
      <c r="L809" s="1866" t="s">
        <v>28</v>
      </c>
      <c r="M809" s="1036"/>
      <c r="N809" s="1036"/>
      <c r="O809" s="1036"/>
      <c r="P809" s="1036"/>
      <c r="Q809" s="1036"/>
      <c r="R809" s="1036"/>
      <c r="S809" s="1865"/>
    </row>
    <row r="810" spans="1:19" ht="187.2" x14ac:dyDescent="0.3">
      <c r="A810" s="1253"/>
      <c r="B810" s="2923" t="s">
        <v>801</v>
      </c>
      <c r="C810" s="1867" t="s">
        <v>802</v>
      </c>
      <c r="D810" s="1867"/>
      <c r="E810" s="1868" t="s">
        <v>803</v>
      </c>
      <c r="F810" s="1868" t="s">
        <v>772</v>
      </c>
      <c r="G810" s="1869">
        <v>30</v>
      </c>
      <c r="H810" s="1868">
        <v>10</v>
      </c>
      <c r="I810" s="1870">
        <v>2</v>
      </c>
      <c r="J810" s="1870">
        <v>3</v>
      </c>
      <c r="K810" s="1870">
        <v>3</v>
      </c>
      <c r="L810" s="1871">
        <v>2</v>
      </c>
      <c r="M810" s="1872">
        <f>SUM(D814:D860)</f>
        <v>1184400</v>
      </c>
      <c r="N810" s="1873"/>
      <c r="O810" s="1873"/>
      <c r="P810" s="1873"/>
      <c r="Q810" s="1873"/>
      <c r="R810" s="1873"/>
      <c r="S810" s="1874"/>
    </row>
    <row r="811" spans="1:19" ht="18" x14ac:dyDescent="0.35">
      <c r="A811" s="1253"/>
      <c r="B811" s="2838" t="s">
        <v>33</v>
      </c>
      <c r="C811" s="1875"/>
      <c r="D811" s="1875"/>
      <c r="E811" s="1875"/>
      <c r="F811" s="1875"/>
      <c r="G811" s="1875"/>
      <c r="H811" s="1875"/>
      <c r="I811" s="1875"/>
      <c r="J811" s="1875"/>
      <c r="K811" s="1875"/>
      <c r="L811" s="1875"/>
      <c r="M811" s="1875"/>
      <c r="N811" s="1875"/>
      <c r="O811" s="1875"/>
      <c r="P811" s="1875"/>
      <c r="Q811" s="1875"/>
      <c r="R811" s="1875"/>
      <c r="S811" s="1876"/>
    </row>
    <row r="812" spans="1:19" ht="15.6" x14ac:dyDescent="0.3">
      <c r="A812" s="1253"/>
      <c r="B812" s="2922" t="s">
        <v>34</v>
      </c>
      <c r="C812" s="1036"/>
      <c r="D812" s="1864" t="s">
        <v>35</v>
      </c>
      <c r="E812" s="1864" t="s">
        <v>36</v>
      </c>
      <c r="F812" s="1864"/>
      <c r="G812" s="1864"/>
      <c r="H812" s="1864"/>
      <c r="I812" s="1864" t="s">
        <v>37</v>
      </c>
      <c r="J812" s="1864"/>
      <c r="K812" s="1864"/>
      <c r="L812" s="1864"/>
      <c r="M812" s="1036" t="s">
        <v>38</v>
      </c>
      <c r="N812" s="1864" t="s">
        <v>39</v>
      </c>
      <c r="O812" s="1864"/>
      <c r="P812" s="1864"/>
      <c r="Q812" s="1864"/>
      <c r="R812" s="1864"/>
      <c r="S812" s="1877"/>
    </row>
    <row r="813" spans="1:19" ht="33.6" x14ac:dyDescent="0.3">
      <c r="A813" s="1253"/>
      <c r="B813" s="2922"/>
      <c r="C813" s="1036"/>
      <c r="D813" s="1864"/>
      <c r="E813" s="1866" t="s">
        <v>40</v>
      </c>
      <c r="F813" s="1866" t="s">
        <v>41</v>
      </c>
      <c r="G813" s="1866" t="s">
        <v>155</v>
      </c>
      <c r="H813" s="1866" t="s">
        <v>43</v>
      </c>
      <c r="I813" s="1866" t="s">
        <v>25</v>
      </c>
      <c r="J813" s="1866" t="s">
        <v>26</v>
      </c>
      <c r="K813" s="1866" t="s">
        <v>27</v>
      </c>
      <c r="L813" s="1866" t="s">
        <v>28</v>
      </c>
      <c r="M813" s="1036"/>
      <c r="N813" s="1878" t="s">
        <v>44</v>
      </c>
      <c r="O813" s="1878" t="s">
        <v>45</v>
      </c>
      <c r="P813" s="1878" t="s">
        <v>46</v>
      </c>
      <c r="Q813" s="1878" t="s">
        <v>47</v>
      </c>
      <c r="R813" s="1878" t="s">
        <v>48</v>
      </c>
      <c r="S813" s="1879" t="s">
        <v>49</v>
      </c>
    </row>
    <row r="814" spans="1:19" ht="57.6" x14ac:dyDescent="0.3">
      <c r="A814" s="1253"/>
      <c r="B814" s="2924" t="s">
        <v>804</v>
      </c>
      <c r="C814" s="1880"/>
      <c r="D814" s="1881">
        <f>+H814</f>
        <v>3000</v>
      </c>
      <c r="E814" s="1882" t="s">
        <v>805</v>
      </c>
      <c r="F814" s="1815">
        <v>15</v>
      </c>
      <c r="G814" s="1814">
        <v>200</v>
      </c>
      <c r="H814" s="1814">
        <f>+F814*G814</f>
        <v>3000</v>
      </c>
      <c r="I814" s="1814">
        <v>750</v>
      </c>
      <c r="J814" s="1814">
        <v>750</v>
      </c>
      <c r="K814" s="1814">
        <v>750</v>
      </c>
      <c r="L814" s="1814">
        <v>750</v>
      </c>
      <c r="M814" s="1869" t="s">
        <v>223</v>
      </c>
      <c r="N814" s="1815">
        <v>11</v>
      </c>
      <c r="O814" s="1815" t="s">
        <v>750</v>
      </c>
      <c r="P814" s="1815">
        <v>3</v>
      </c>
      <c r="Q814" s="1815">
        <v>7</v>
      </c>
      <c r="R814" s="1815">
        <v>1</v>
      </c>
      <c r="S814" s="1883">
        <v>2</v>
      </c>
    </row>
    <row r="815" spans="1:19" ht="57.6" x14ac:dyDescent="0.3">
      <c r="A815" s="1253"/>
      <c r="B815" s="2924" t="s">
        <v>806</v>
      </c>
      <c r="C815" s="1880"/>
      <c r="D815" s="1884">
        <f>SUM(H815:H817)</f>
        <v>7450</v>
      </c>
      <c r="E815" s="1882" t="s">
        <v>194</v>
      </c>
      <c r="F815" s="1815">
        <v>10</v>
      </c>
      <c r="G815" s="1814">
        <v>200</v>
      </c>
      <c r="H815" s="1814">
        <f>+F815*G815</f>
        <v>2000</v>
      </c>
      <c r="I815" s="1814"/>
      <c r="J815" s="1814">
        <v>1000</v>
      </c>
      <c r="K815" s="1814">
        <v>1000</v>
      </c>
      <c r="L815" s="1814"/>
      <c r="M815" s="1869" t="s">
        <v>223</v>
      </c>
      <c r="N815" s="1815">
        <v>11</v>
      </c>
      <c r="O815" s="1815" t="s">
        <v>750</v>
      </c>
      <c r="P815" s="1815">
        <v>3</v>
      </c>
      <c r="Q815" s="1815">
        <v>7</v>
      </c>
      <c r="R815" s="1815">
        <v>1</v>
      </c>
      <c r="S815" s="1883">
        <v>2</v>
      </c>
    </row>
    <row r="816" spans="1:19" ht="57.6" x14ac:dyDescent="0.3">
      <c r="A816" s="1253"/>
      <c r="B816" s="2924"/>
      <c r="C816" s="1880"/>
      <c r="D816" s="1884"/>
      <c r="E816" s="1882" t="s">
        <v>807</v>
      </c>
      <c r="F816" s="1815">
        <v>10</v>
      </c>
      <c r="G816" s="1814">
        <v>195</v>
      </c>
      <c r="H816" s="1814">
        <f>+G816*F816</f>
        <v>1950</v>
      </c>
      <c r="I816" s="1814"/>
      <c r="J816" s="1814">
        <v>975</v>
      </c>
      <c r="K816" s="1814">
        <v>975</v>
      </c>
      <c r="L816" s="1814"/>
      <c r="M816" s="1869" t="s">
        <v>223</v>
      </c>
      <c r="N816" s="1815">
        <v>11</v>
      </c>
      <c r="O816" s="1815" t="s">
        <v>750</v>
      </c>
      <c r="P816" s="1815">
        <v>3</v>
      </c>
      <c r="Q816" s="1815">
        <v>3</v>
      </c>
      <c r="R816" s="1815">
        <v>1</v>
      </c>
      <c r="S816" s="1883">
        <v>3</v>
      </c>
    </row>
    <row r="817" spans="1:19" ht="57.6" x14ac:dyDescent="0.3">
      <c r="A817" s="1253"/>
      <c r="B817" s="2924"/>
      <c r="C817" s="1880"/>
      <c r="D817" s="1884"/>
      <c r="E817" s="1882" t="s">
        <v>808</v>
      </c>
      <c r="F817" s="1815">
        <v>10</v>
      </c>
      <c r="G817" s="1814">
        <v>350</v>
      </c>
      <c r="H817" s="1814">
        <f>+G817*F817</f>
        <v>3500</v>
      </c>
      <c r="I817" s="1814"/>
      <c r="J817" s="1814">
        <v>1750</v>
      </c>
      <c r="K817" s="1814">
        <v>1750</v>
      </c>
      <c r="L817" s="1814"/>
      <c r="M817" s="1869" t="s">
        <v>223</v>
      </c>
      <c r="N817" s="1815">
        <v>11</v>
      </c>
      <c r="O817" s="1815" t="s">
        <v>750</v>
      </c>
      <c r="P817" s="1815">
        <v>3</v>
      </c>
      <c r="Q817" s="1815">
        <v>1</v>
      </c>
      <c r="R817" s="1815">
        <v>1</v>
      </c>
      <c r="S817" s="1883">
        <v>1</v>
      </c>
    </row>
    <row r="818" spans="1:19" ht="15.6" x14ac:dyDescent="0.3">
      <c r="A818" s="1253"/>
      <c r="B818" s="2925"/>
      <c r="C818" s="1885"/>
      <c r="D818" s="1881"/>
      <c r="E818" s="1882"/>
      <c r="F818" s="1815"/>
      <c r="G818" s="1814">
        <v>200</v>
      </c>
      <c r="H818" s="1814">
        <f t="shared" ref="H818:H842" si="37">+F818*G818</f>
        <v>0</v>
      </c>
      <c r="I818" s="1814"/>
      <c r="J818" s="1814"/>
      <c r="K818" s="1814"/>
      <c r="L818" s="1814"/>
      <c r="M818" s="1823"/>
      <c r="N818" s="1815">
        <v>11</v>
      </c>
      <c r="O818" s="1815"/>
      <c r="P818" s="1815"/>
      <c r="Q818" s="1815"/>
      <c r="R818" s="1815"/>
      <c r="S818" s="1883"/>
    </row>
    <row r="819" spans="1:19" ht="57.6" x14ac:dyDescent="0.3">
      <c r="A819" s="1253"/>
      <c r="B819" s="1854" t="s">
        <v>809</v>
      </c>
      <c r="C819" s="1886"/>
      <c r="D819" s="1887">
        <f>SUM(H819:H825)</f>
        <v>321000</v>
      </c>
      <c r="E819" s="1888" t="s">
        <v>810</v>
      </c>
      <c r="F819" s="1889">
        <v>48</v>
      </c>
      <c r="G819" s="1814">
        <v>1500</v>
      </c>
      <c r="H819" s="1814">
        <f t="shared" si="37"/>
        <v>72000</v>
      </c>
      <c r="I819" s="1890"/>
      <c r="J819" s="1891">
        <f>72000/3</f>
        <v>24000</v>
      </c>
      <c r="K819" s="1891">
        <v>24000</v>
      </c>
      <c r="L819" s="1891">
        <v>24000</v>
      </c>
      <c r="M819" s="1869" t="s">
        <v>223</v>
      </c>
      <c r="N819" s="1815">
        <v>11</v>
      </c>
      <c r="O819" s="1815" t="s">
        <v>750</v>
      </c>
      <c r="P819" s="1889">
        <v>2</v>
      </c>
      <c r="Q819" s="1889">
        <v>8</v>
      </c>
      <c r="R819" s="1889">
        <v>7</v>
      </c>
      <c r="S819" s="1892">
        <v>4</v>
      </c>
    </row>
    <row r="820" spans="1:19" ht="57.6" x14ac:dyDescent="0.3">
      <c r="A820" s="1253"/>
      <c r="B820" s="2926"/>
      <c r="C820" s="1886"/>
      <c r="D820" s="1893"/>
      <c r="E820" s="1888" t="s">
        <v>194</v>
      </c>
      <c r="F820" s="1889">
        <v>30</v>
      </c>
      <c r="G820" s="1814">
        <v>200</v>
      </c>
      <c r="H820" s="1814">
        <f t="shared" si="37"/>
        <v>6000</v>
      </c>
      <c r="I820" s="1890"/>
      <c r="J820" s="1891">
        <v>2000</v>
      </c>
      <c r="K820" s="1891">
        <v>2000</v>
      </c>
      <c r="L820" s="1891">
        <v>2000</v>
      </c>
      <c r="M820" s="1869" t="s">
        <v>223</v>
      </c>
      <c r="N820" s="1889">
        <v>11</v>
      </c>
      <c r="O820" s="1889" t="s">
        <v>750</v>
      </c>
      <c r="P820" s="1889">
        <v>3</v>
      </c>
      <c r="Q820" s="1889">
        <v>7</v>
      </c>
      <c r="R820" s="1889">
        <v>1</v>
      </c>
      <c r="S820" s="1892">
        <v>2</v>
      </c>
    </row>
    <row r="821" spans="1:19" ht="57.6" x14ac:dyDescent="0.3">
      <c r="A821" s="1253"/>
      <c r="B821" s="2926"/>
      <c r="C821" s="1886"/>
      <c r="D821" s="1893"/>
      <c r="E821" s="1888" t="s">
        <v>87</v>
      </c>
      <c r="F821" s="1889">
        <v>180</v>
      </c>
      <c r="G821" s="1814">
        <v>195</v>
      </c>
      <c r="H821" s="1814">
        <f t="shared" si="37"/>
        <v>35100</v>
      </c>
      <c r="I821" s="1890"/>
      <c r="J821" s="1891">
        <v>11700</v>
      </c>
      <c r="K821" s="1891">
        <v>11700</v>
      </c>
      <c r="L821" s="1891">
        <v>11700</v>
      </c>
      <c r="M821" s="1869" t="s">
        <v>223</v>
      </c>
      <c r="N821" s="1889">
        <v>11</v>
      </c>
      <c r="O821" s="1889" t="s">
        <v>750</v>
      </c>
      <c r="P821" s="1889">
        <v>3</v>
      </c>
      <c r="Q821" s="1889">
        <v>3</v>
      </c>
      <c r="R821" s="1889">
        <v>3</v>
      </c>
      <c r="S821" s="1892">
        <v>2</v>
      </c>
    </row>
    <row r="822" spans="1:19" ht="57.6" x14ac:dyDescent="0.3">
      <c r="A822" s="1253"/>
      <c r="B822" s="2926"/>
      <c r="C822" s="1886"/>
      <c r="D822" s="1893"/>
      <c r="E822" s="1888" t="s">
        <v>124</v>
      </c>
      <c r="F822" s="1889">
        <v>180</v>
      </c>
      <c r="G822" s="1814">
        <v>350</v>
      </c>
      <c r="H822" s="1814">
        <f t="shared" si="37"/>
        <v>63000</v>
      </c>
      <c r="I822" s="1890"/>
      <c r="J822" s="1891">
        <v>21000</v>
      </c>
      <c r="K822" s="1891">
        <v>21000</v>
      </c>
      <c r="L822" s="1891">
        <v>21000</v>
      </c>
      <c r="M822" s="1869" t="s">
        <v>223</v>
      </c>
      <c r="N822" s="1889">
        <v>11</v>
      </c>
      <c r="O822" s="1889" t="s">
        <v>750</v>
      </c>
      <c r="P822" s="1889">
        <v>3</v>
      </c>
      <c r="Q822" s="1889">
        <v>1</v>
      </c>
      <c r="R822" s="1889">
        <v>1</v>
      </c>
      <c r="S822" s="1892">
        <v>1</v>
      </c>
    </row>
    <row r="823" spans="1:19" ht="57.6" x14ac:dyDescent="0.3">
      <c r="A823" s="1253"/>
      <c r="B823" s="2926"/>
      <c r="C823" s="1886"/>
      <c r="D823" s="1893"/>
      <c r="E823" s="1888" t="s">
        <v>114</v>
      </c>
      <c r="F823" s="1889">
        <v>180</v>
      </c>
      <c r="G823" s="1814">
        <v>750</v>
      </c>
      <c r="H823" s="1814">
        <f t="shared" si="37"/>
        <v>135000</v>
      </c>
      <c r="I823" s="1890"/>
      <c r="J823" s="1891">
        <v>45000</v>
      </c>
      <c r="K823" s="1891">
        <v>45000</v>
      </c>
      <c r="L823" s="1891">
        <v>45000</v>
      </c>
      <c r="M823" s="1869" t="s">
        <v>223</v>
      </c>
      <c r="N823" s="1889">
        <v>11</v>
      </c>
      <c r="O823" s="1889" t="s">
        <v>750</v>
      </c>
      <c r="P823" s="1889">
        <v>3</v>
      </c>
      <c r="Q823" s="1889">
        <v>1</v>
      </c>
      <c r="R823" s="1889">
        <v>1</v>
      </c>
      <c r="S823" s="1892">
        <v>1</v>
      </c>
    </row>
    <row r="824" spans="1:19" ht="57.6" x14ac:dyDescent="0.3">
      <c r="A824" s="1253"/>
      <c r="B824" s="2926"/>
      <c r="C824" s="1886"/>
      <c r="D824" s="1893"/>
      <c r="E824" s="1888" t="s">
        <v>811</v>
      </c>
      <c r="F824" s="1894">
        <v>3</v>
      </c>
      <c r="G824" s="460">
        <v>1800</v>
      </c>
      <c r="H824" s="460">
        <f t="shared" si="37"/>
        <v>5400</v>
      </c>
      <c r="I824" s="1895"/>
      <c r="J824" s="1499"/>
      <c r="K824" s="1499">
        <v>5400</v>
      </c>
      <c r="L824" s="1499"/>
      <c r="M824" s="1869" t="s">
        <v>223</v>
      </c>
      <c r="N824" s="1889">
        <v>11</v>
      </c>
      <c r="O824" s="1889" t="s">
        <v>750</v>
      </c>
      <c r="P824" s="1889">
        <v>2</v>
      </c>
      <c r="Q824" s="1889">
        <v>3</v>
      </c>
      <c r="R824" s="1889">
        <v>1</v>
      </c>
      <c r="S824" s="1892">
        <v>2</v>
      </c>
    </row>
    <row r="825" spans="1:19" ht="57.6" x14ac:dyDescent="0.3">
      <c r="A825" s="1253"/>
      <c r="B825" s="2926"/>
      <c r="C825" s="1886"/>
      <c r="D825" s="1896"/>
      <c r="E825" s="1888" t="s">
        <v>396</v>
      </c>
      <c r="F825" s="1894">
        <v>3</v>
      </c>
      <c r="G825" s="460">
        <v>1500</v>
      </c>
      <c r="H825" s="1897">
        <f t="shared" si="37"/>
        <v>4500</v>
      </c>
      <c r="I825" s="1898"/>
      <c r="J825" s="1899"/>
      <c r="K825" s="1899">
        <v>4500</v>
      </c>
      <c r="L825" s="1899"/>
      <c r="M825" s="1869" t="s">
        <v>223</v>
      </c>
      <c r="N825" s="1889">
        <v>11</v>
      </c>
      <c r="O825" s="1889" t="s">
        <v>750</v>
      </c>
      <c r="P825" s="1889">
        <v>2</v>
      </c>
      <c r="Q825" s="1889">
        <v>3</v>
      </c>
      <c r="R825" s="1889">
        <v>1</v>
      </c>
      <c r="S825" s="1892">
        <v>2</v>
      </c>
    </row>
    <row r="826" spans="1:19" ht="57.6" x14ac:dyDescent="0.3">
      <c r="A826" s="1253"/>
      <c r="B826" s="2926" t="s">
        <v>812</v>
      </c>
      <c r="C826" s="1886"/>
      <c r="D826" s="1900">
        <f>SUM(H826:H827)</f>
        <v>31650</v>
      </c>
      <c r="E826" s="1882" t="s">
        <v>805</v>
      </c>
      <c r="F826" s="1889">
        <v>12</v>
      </c>
      <c r="G826" s="1814">
        <v>200</v>
      </c>
      <c r="H826" s="1814">
        <f t="shared" si="37"/>
        <v>2400</v>
      </c>
      <c r="I826" s="1901"/>
      <c r="J826" s="1891">
        <v>800</v>
      </c>
      <c r="K826" s="1891">
        <v>800</v>
      </c>
      <c r="L826" s="1891">
        <v>800</v>
      </c>
      <c r="M826" s="1869" t="s">
        <v>223</v>
      </c>
      <c r="N826" s="1889">
        <v>11</v>
      </c>
      <c r="O826" s="1815" t="s">
        <v>750</v>
      </c>
      <c r="P826" s="1815">
        <v>3</v>
      </c>
      <c r="Q826" s="1815">
        <v>7</v>
      </c>
      <c r="R826" s="1815">
        <v>1</v>
      </c>
      <c r="S826" s="1883">
        <v>2</v>
      </c>
    </row>
    <row r="827" spans="1:19" ht="57.6" x14ac:dyDescent="0.3">
      <c r="A827" s="1253"/>
      <c r="B827" s="2926"/>
      <c r="C827" s="1886"/>
      <c r="D827" s="1902"/>
      <c r="E827" s="1903" t="s">
        <v>87</v>
      </c>
      <c r="F827" s="1889">
        <v>150</v>
      </c>
      <c r="G827" s="1814">
        <v>195</v>
      </c>
      <c r="H827" s="1814">
        <f t="shared" si="37"/>
        <v>29250</v>
      </c>
      <c r="I827" s="1901"/>
      <c r="J827" s="1891">
        <v>9750</v>
      </c>
      <c r="K827" s="1891">
        <v>9750</v>
      </c>
      <c r="L827" s="1891">
        <v>9750</v>
      </c>
      <c r="M827" s="1869" t="s">
        <v>223</v>
      </c>
      <c r="N827" s="1869">
        <v>11</v>
      </c>
      <c r="O827" s="1815" t="s">
        <v>750</v>
      </c>
      <c r="P827" s="1815">
        <v>3</v>
      </c>
      <c r="Q827" s="1815">
        <v>3</v>
      </c>
      <c r="R827" s="1815">
        <v>3</v>
      </c>
      <c r="S827" s="1892">
        <v>3</v>
      </c>
    </row>
    <row r="828" spans="1:19" ht="57.6" x14ac:dyDescent="0.3">
      <c r="A828" s="1253"/>
      <c r="B828" s="2926" t="s">
        <v>813</v>
      </c>
      <c r="C828" s="1886"/>
      <c r="D828" s="1884">
        <f>SUM(H828:H830)</f>
        <v>45200</v>
      </c>
      <c r="E828" s="1904" t="s">
        <v>87</v>
      </c>
      <c r="F828" s="1905">
        <v>80</v>
      </c>
      <c r="G828" s="1814">
        <v>195</v>
      </c>
      <c r="H828" s="1814">
        <f t="shared" si="37"/>
        <v>15600</v>
      </c>
      <c r="I828" s="1906">
        <v>7800</v>
      </c>
      <c r="J828" s="1907"/>
      <c r="K828" s="1908">
        <v>7800</v>
      </c>
      <c r="L828" s="1907"/>
      <c r="M828" s="1869" t="s">
        <v>223</v>
      </c>
      <c r="N828" s="1905">
        <v>11</v>
      </c>
      <c r="O828" s="1815" t="s">
        <v>750</v>
      </c>
      <c r="P828" s="1815">
        <v>3</v>
      </c>
      <c r="Q828" s="1815">
        <v>3</v>
      </c>
      <c r="R828" s="1815">
        <v>3</v>
      </c>
      <c r="S828" s="1883">
        <v>3</v>
      </c>
    </row>
    <row r="829" spans="1:19" ht="57.6" x14ac:dyDescent="0.3">
      <c r="A829" s="1253"/>
      <c r="B829" s="2926"/>
      <c r="C829" s="1886"/>
      <c r="D829" s="1884"/>
      <c r="E829" s="1909" t="s">
        <v>808</v>
      </c>
      <c r="F829" s="1905">
        <v>80</v>
      </c>
      <c r="G829" s="1814">
        <v>350</v>
      </c>
      <c r="H829" s="1814">
        <f t="shared" si="37"/>
        <v>28000</v>
      </c>
      <c r="I829" s="1907">
        <v>14000</v>
      </c>
      <c r="J829" s="1907"/>
      <c r="K829" s="1908">
        <v>14000</v>
      </c>
      <c r="L829" s="1907"/>
      <c r="M829" s="1869" t="s">
        <v>223</v>
      </c>
      <c r="N829" s="1905">
        <v>11</v>
      </c>
      <c r="O829" s="1905" t="s">
        <v>750</v>
      </c>
      <c r="P829" s="1815">
        <v>3</v>
      </c>
      <c r="Q829" s="1815">
        <v>1</v>
      </c>
      <c r="R829" s="1815">
        <v>1</v>
      </c>
      <c r="S829" s="1883">
        <v>1</v>
      </c>
    </row>
    <row r="830" spans="1:19" ht="57.6" x14ac:dyDescent="0.3">
      <c r="A830" s="1253"/>
      <c r="B830" s="2926"/>
      <c r="C830" s="1886"/>
      <c r="D830" s="1884"/>
      <c r="E830" s="1882" t="s">
        <v>805</v>
      </c>
      <c r="F830" s="1815">
        <v>8</v>
      </c>
      <c r="G830" s="1814">
        <v>200</v>
      </c>
      <c r="H830" s="1814">
        <f t="shared" si="37"/>
        <v>1600</v>
      </c>
      <c r="I830" s="1907">
        <v>800</v>
      </c>
      <c r="J830" s="1907"/>
      <c r="K830" s="1908">
        <v>800</v>
      </c>
      <c r="L830" s="1907"/>
      <c r="M830" s="1869" t="s">
        <v>223</v>
      </c>
      <c r="N830" s="1889">
        <v>11</v>
      </c>
      <c r="O830" s="1815" t="s">
        <v>750</v>
      </c>
      <c r="P830" s="1815">
        <v>3</v>
      </c>
      <c r="Q830" s="1815">
        <v>7</v>
      </c>
      <c r="R830" s="1815">
        <v>1</v>
      </c>
      <c r="S830" s="1883">
        <v>2</v>
      </c>
    </row>
    <row r="831" spans="1:19" ht="57.6" x14ac:dyDescent="0.3">
      <c r="A831" s="1253"/>
      <c r="B831" s="2927" t="s">
        <v>814</v>
      </c>
      <c r="C831" s="1910"/>
      <c r="D831" s="1881">
        <f>+H831</f>
        <v>4800</v>
      </c>
      <c r="E831" s="1882" t="s">
        <v>805</v>
      </c>
      <c r="F831" s="462">
        <v>24</v>
      </c>
      <c r="G831" s="1814">
        <v>200</v>
      </c>
      <c r="H831" s="1814">
        <f t="shared" si="37"/>
        <v>4800</v>
      </c>
      <c r="I831" s="1814">
        <v>1200</v>
      </c>
      <c r="J831" s="1814">
        <v>1200</v>
      </c>
      <c r="K831" s="1814">
        <v>1200</v>
      </c>
      <c r="L831" s="1814">
        <v>1200</v>
      </c>
      <c r="M831" s="1869" t="s">
        <v>223</v>
      </c>
      <c r="N831" s="1889">
        <v>11</v>
      </c>
      <c r="O831" s="1815" t="s">
        <v>750</v>
      </c>
      <c r="P831" s="1815">
        <v>3</v>
      </c>
      <c r="Q831" s="1815">
        <v>7</v>
      </c>
      <c r="R831" s="1815">
        <v>1</v>
      </c>
      <c r="S831" s="1883">
        <v>2</v>
      </c>
    </row>
    <row r="832" spans="1:19" ht="57.6" x14ac:dyDescent="0.3">
      <c r="A832" s="1253"/>
      <c r="B832" s="2927" t="s">
        <v>815</v>
      </c>
      <c r="C832" s="1451"/>
      <c r="D832" s="383"/>
      <c r="E832" s="1882" t="s">
        <v>694</v>
      </c>
      <c r="F832" s="462">
        <v>8</v>
      </c>
      <c r="G832" s="1814">
        <v>2400</v>
      </c>
      <c r="H832" s="1814">
        <f t="shared" si="37"/>
        <v>19200</v>
      </c>
      <c r="I832" s="1814">
        <v>4800</v>
      </c>
      <c r="J832" s="1814">
        <v>4800</v>
      </c>
      <c r="K832" s="1814">
        <v>4800</v>
      </c>
      <c r="L832" s="1814">
        <v>4800</v>
      </c>
      <c r="M832" s="1869" t="s">
        <v>223</v>
      </c>
      <c r="N832" s="1889">
        <v>11</v>
      </c>
      <c r="O832" s="1815" t="s">
        <v>750</v>
      </c>
      <c r="P832" s="1815">
        <v>2</v>
      </c>
      <c r="Q832" s="1815">
        <v>3</v>
      </c>
      <c r="R832" s="1815">
        <v>1</v>
      </c>
      <c r="S832" s="1883">
        <v>2</v>
      </c>
    </row>
    <row r="833" spans="1:19" ht="57.6" x14ac:dyDescent="0.3">
      <c r="A833" s="1253"/>
      <c r="B833" s="2928"/>
      <c r="C833" s="1451"/>
      <c r="D833" s="1881">
        <f>SUM(H832:H834)</f>
        <v>43200</v>
      </c>
      <c r="E833" s="1882" t="s">
        <v>695</v>
      </c>
      <c r="F833" s="462">
        <v>8</v>
      </c>
      <c r="G833" s="1814">
        <v>1500</v>
      </c>
      <c r="H833" s="1814">
        <f t="shared" si="37"/>
        <v>12000</v>
      </c>
      <c r="I833" s="1814">
        <v>3000</v>
      </c>
      <c r="J833" s="1814">
        <v>3000</v>
      </c>
      <c r="K833" s="1814">
        <v>3000</v>
      </c>
      <c r="L833" s="1814">
        <v>3000</v>
      </c>
      <c r="M833" s="1869" t="s">
        <v>223</v>
      </c>
      <c r="N833" s="1889">
        <v>11</v>
      </c>
      <c r="O833" s="1815" t="s">
        <v>750</v>
      </c>
      <c r="P833" s="1815">
        <v>2</v>
      </c>
      <c r="Q833" s="1815">
        <v>3</v>
      </c>
      <c r="R833" s="1815">
        <v>1</v>
      </c>
      <c r="S833" s="1883">
        <v>2</v>
      </c>
    </row>
    <row r="834" spans="1:19" ht="57.6" x14ac:dyDescent="0.3">
      <c r="A834" s="1253"/>
      <c r="B834" s="2928"/>
      <c r="C834" s="1451"/>
      <c r="D834" s="1881"/>
      <c r="E834" s="1882" t="s">
        <v>805</v>
      </c>
      <c r="F834" s="462">
        <v>60</v>
      </c>
      <c r="G834" s="1814">
        <v>200</v>
      </c>
      <c r="H834" s="1814">
        <f t="shared" si="37"/>
        <v>12000</v>
      </c>
      <c r="I834" s="1814">
        <v>3000</v>
      </c>
      <c r="J834" s="1814">
        <v>3000</v>
      </c>
      <c r="K834" s="1814">
        <v>3000</v>
      </c>
      <c r="L834" s="1814">
        <v>3000</v>
      </c>
      <c r="M834" s="1869" t="s">
        <v>223</v>
      </c>
      <c r="N834" s="1815">
        <v>11</v>
      </c>
      <c r="O834" s="1815" t="s">
        <v>750</v>
      </c>
      <c r="P834" s="1815">
        <v>3</v>
      </c>
      <c r="Q834" s="1815">
        <v>7</v>
      </c>
      <c r="R834" s="1815">
        <v>1</v>
      </c>
      <c r="S834" s="1883">
        <v>2</v>
      </c>
    </row>
    <row r="835" spans="1:19" ht="57.6" x14ac:dyDescent="0.3">
      <c r="A835" s="1253"/>
      <c r="B835" s="2929" t="s">
        <v>816</v>
      </c>
      <c r="C835" s="1911"/>
      <c r="D835" s="1912"/>
      <c r="E835" s="1850" t="s">
        <v>817</v>
      </c>
      <c r="F835" s="462">
        <v>1</v>
      </c>
      <c r="G835" s="460">
        <v>225000</v>
      </c>
      <c r="H835" s="460">
        <f t="shared" si="37"/>
        <v>225000</v>
      </c>
      <c r="I835" s="1897"/>
      <c r="J835" s="1897"/>
      <c r="K835" s="1897"/>
      <c r="L835" s="1897"/>
      <c r="M835" s="1869" t="s">
        <v>223</v>
      </c>
      <c r="N835" s="1815">
        <v>11</v>
      </c>
      <c r="O835" s="1815" t="s">
        <v>750</v>
      </c>
      <c r="P835" s="1815">
        <v>2</v>
      </c>
      <c r="Q835" s="1815">
        <v>3</v>
      </c>
      <c r="R835" s="1815">
        <v>2</v>
      </c>
      <c r="S835" s="1883">
        <v>2</v>
      </c>
    </row>
    <row r="836" spans="1:19" ht="57.6" x14ac:dyDescent="0.3">
      <c r="A836" s="1253"/>
      <c r="B836" s="2929"/>
      <c r="C836" s="1911"/>
      <c r="D836" s="1912"/>
      <c r="E836" s="1850" t="s">
        <v>818</v>
      </c>
      <c r="F836" s="462">
        <v>1</v>
      </c>
      <c r="G836" s="460">
        <v>35000</v>
      </c>
      <c r="H836" s="460">
        <f t="shared" si="37"/>
        <v>35000</v>
      </c>
      <c r="I836" s="1897"/>
      <c r="J836" s="1897"/>
      <c r="K836" s="1897"/>
      <c r="L836" s="1897"/>
      <c r="M836" s="1869" t="s">
        <v>223</v>
      </c>
      <c r="N836" s="1815">
        <v>11</v>
      </c>
      <c r="O836" s="1815" t="s">
        <v>750</v>
      </c>
      <c r="P836" s="1815">
        <v>2</v>
      </c>
      <c r="Q836" s="1815">
        <v>4</v>
      </c>
      <c r="R836" s="1815">
        <v>1</v>
      </c>
      <c r="S836" s="1883">
        <v>2</v>
      </c>
    </row>
    <row r="837" spans="1:19" ht="57.6" x14ac:dyDescent="0.3">
      <c r="A837" s="1253"/>
      <c r="B837" s="2927" t="s">
        <v>819</v>
      </c>
      <c r="C837" s="1910"/>
      <c r="D837" s="1884">
        <f>SUM(H837:H840)</f>
        <v>36600</v>
      </c>
      <c r="E837" s="1913" t="s">
        <v>820</v>
      </c>
      <c r="F837" s="383">
        <v>60</v>
      </c>
      <c r="G837" s="1814">
        <v>350</v>
      </c>
      <c r="H837" s="1814">
        <f t="shared" si="37"/>
        <v>21000</v>
      </c>
      <c r="I837" s="1814"/>
      <c r="J837" s="1814">
        <v>21000</v>
      </c>
      <c r="K837" s="1814"/>
      <c r="L837" s="1814"/>
      <c r="M837" s="1869" t="s">
        <v>223</v>
      </c>
      <c r="N837" s="1815">
        <v>11</v>
      </c>
      <c r="O837" s="1815" t="s">
        <v>750</v>
      </c>
      <c r="P837" s="1815">
        <v>3</v>
      </c>
      <c r="Q837" s="1815">
        <v>1</v>
      </c>
      <c r="R837" s="1815">
        <v>1</v>
      </c>
      <c r="S837" s="1883">
        <v>1</v>
      </c>
    </row>
    <row r="838" spans="1:19" ht="57.6" x14ac:dyDescent="0.3">
      <c r="A838" s="1253"/>
      <c r="B838" s="2927"/>
      <c r="C838" s="1910"/>
      <c r="D838" s="1884"/>
      <c r="E838" s="1913" t="s">
        <v>821</v>
      </c>
      <c r="F838" s="383">
        <v>1</v>
      </c>
      <c r="G838" s="1814">
        <v>2400</v>
      </c>
      <c r="H838" s="1814">
        <v>2400</v>
      </c>
      <c r="I838" s="1814"/>
      <c r="J838" s="1814">
        <f>+H838</f>
        <v>2400</v>
      </c>
      <c r="K838" s="1814"/>
      <c r="L838" s="1814"/>
      <c r="M838" s="1869" t="s">
        <v>223</v>
      </c>
      <c r="N838" s="1815">
        <v>11</v>
      </c>
      <c r="O838" s="1815" t="s">
        <v>750</v>
      </c>
      <c r="P838" s="1882">
        <v>2</v>
      </c>
      <c r="Q838" s="1882">
        <v>3</v>
      </c>
      <c r="R838" s="1882">
        <v>1</v>
      </c>
      <c r="S838" s="1914">
        <v>2</v>
      </c>
    </row>
    <row r="839" spans="1:19" ht="57.6" x14ac:dyDescent="0.3">
      <c r="A839" s="1253"/>
      <c r="B839" s="2927"/>
      <c r="C839" s="1910"/>
      <c r="D839" s="1884"/>
      <c r="E839" s="1669" t="s">
        <v>822</v>
      </c>
      <c r="F839" s="383">
        <v>1</v>
      </c>
      <c r="G839" s="1814">
        <v>1500</v>
      </c>
      <c r="H839" s="1814">
        <f t="shared" si="37"/>
        <v>1500</v>
      </c>
      <c r="I839" s="1814"/>
      <c r="J839" s="1814">
        <v>1500</v>
      </c>
      <c r="K839" s="1814"/>
      <c r="L839" s="1814"/>
      <c r="M839" s="1869" t="s">
        <v>223</v>
      </c>
      <c r="N839" s="1815">
        <v>11</v>
      </c>
      <c r="O839" s="1815" t="s">
        <v>750</v>
      </c>
      <c r="P839" s="1882">
        <v>2</v>
      </c>
      <c r="Q839" s="1882">
        <v>2</v>
      </c>
      <c r="R839" s="1882">
        <v>1</v>
      </c>
      <c r="S839" s="1914">
        <v>2</v>
      </c>
    </row>
    <row r="840" spans="1:19" ht="57.6" x14ac:dyDescent="0.3">
      <c r="A840" s="1253"/>
      <c r="B840" s="2927"/>
      <c r="C840" s="1910"/>
      <c r="D840" s="1884"/>
      <c r="E840" s="1913" t="s">
        <v>823</v>
      </c>
      <c r="F840" s="383">
        <v>60</v>
      </c>
      <c r="G840" s="1814">
        <v>195</v>
      </c>
      <c r="H840" s="1814">
        <f t="shared" si="37"/>
        <v>11700</v>
      </c>
      <c r="I840" s="1814"/>
      <c r="J840" s="1814">
        <v>11700</v>
      </c>
      <c r="K840" s="1814"/>
      <c r="L840" s="1814"/>
      <c r="M840" s="1869" t="s">
        <v>223</v>
      </c>
      <c r="N840" s="1815">
        <v>11</v>
      </c>
      <c r="O840" s="1815" t="s">
        <v>750</v>
      </c>
      <c r="P840" s="1815">
        <v>3</v>
      </c>
      <c r="Q840" s="1815">
        <v>3</v>
      </c>
      <c r="R840" s="1815">
        <v>3</v>
      </c>
      <c r="S840" s="1914">
        <v>3</v>
      </c>
    </row>
    <row r="841" spans="1:19" ht="57.6" x14ac:dyDescent="0.3">
      <c r="A841" s="1253"/>
      <c r="B841" s="2930" t="s">
        <v>824</v>
      </c>
      <c r="C841" s="1915"/>
      <c r="D841" s="1671">
        <f>SUM(H841:H847)</f>
        <v>682500</v>
      </c>
      <c r="E841" s="1669" t="s">
        <v>825</v>
      </c>
      <c r="F841" s="1916">
        <v>2</v>
      </c>
      <c r="G841" s="460">
        <v>120000</v>
      </c>
      <c r="H841" s="460">
        <f>+G841*F841</f>
        <v>240000</v>
      </c>
      <c r="I841" s="460"/>
      <c r="J841" s="460">
        <f>+H841</f>
        <v>240000</v>
      </c>
      <c r="K841" s="1694"/>
      <c r="L841" s="1694"/>
      <c r="M841" s="1869" t="s">
        <v>223</v>
      </c>
      <c r="N841" s="1815">
        <v>11</v>
      </c>
      <c r="O841" s="1815" t="s">
        <v>750</v>
      </c>
      <c r="P841" s="1882">
        <v>2</v>
      </c>
      <c r="Q841" s="1882">
        <v>4</v>
      </c>
      <c r="R841" s="1882">
        <v>1</v>
      </c>
      <c r="S841" s="1914">
        <v>2</v>
      </c>
    </row>
    <row r="842" spans="1:19" ht="57.6" x14ac:dyDescent="0.3">
      <c r="A842" s="1253"/>
      <c r="B842" s="2930"/>
      <c r="C842" s="1915"/>
      <c r="D842" s="1671"/>
      <c r="E842" s="1882" t="s">
        <v>805</v>
      </c>
      <c r="F842" s="1670">
        <v>15</v>
      </c>
      <c r="G842" s="460">
        <v>200</v>
      </c>
      <c r="H842" s="460">
        <f t="shared" si="37"/>
        <v>3000</v>
      </c>
      <c r="I842" s="98"/>
      <c r="J842" s="480">
        <f>+H842</f>
        <v>3000</v>
      </c>
      <c r="K842" s="1917"/>
      <c r="L842" s="1918"/>
      <c r="M842" s="1869" t="s">
        <v>223</v>
      </c>
      <c r="N842" s="1815">
        <v>11</v>
      </c>
      <c r="O842" s="1815" t="s">
        <v>750</v>
      </c>
      <c r="P842" s="1815">
        <v>3</v>
      </c>
      <c r="Q842" s="1815">
        <v>7</v>
      </c>
      <c r="R842" s="1815">
        <v>1</v>
      </c>
      <c r="S842" s="1883">
        <v>2</v>
      </c>
    </row>
    <row r="843" spans="1:19" ht="57.6" x14ac:dyDescent="0.3">
      <c r="A843" s="1253"/>
      <c r="B843" s="2930"/>
      <c r="C843" s="1915"/>
      <c r="D843" s="1671"/>
      <c r="E843" s="1669" t="s">
        <v>124</v>
      </c>
      <c r="F843" s="1670">
        <v>100</v>
      </c>
      <c r="G843" s="460">
        <v>700</v>
      </c>
      <c r="H843" s="460">
        <f>+G843*F843</f>
        <v>70000</v>
      </c>
      <c r="I843" s="98"/>
      <c r="J843" s="480">
        <f>H843</f>
        <v>70000</v>
      </c>
      <c r="K843" s="1917"/>
      <c r="L843" s="1918"/>
      <c r="M843" s="1869" t="s">
        <v>223</v>
      </c>
      <c r="N843" s="1815">
        <v>11</v>
      </c>
      <c r="O843" s="1815" t="s">
        <v>750</v>
      </c>
      <c r="P843" s="1815">
        <v>3</v>
      </c>
      <c r="Q843" s="1815">
        <v>1</v>
      </c>
      <c r="R843" s="1815">
        <v>1</v>
      </c>
      <c r="S843" s="1883">
        <v>1</v>
      </c>
    </row>
    <row r="844" spans="1:19" ht="57.6" x14ac:dyDescent="0.3">
      <c r="A844" s="1253"/>
      <c r="B844" s="2930"/>
      <c r="C844" s="1915"/>
      <c r="D844" s="1671"/>
      <c r="E844" s="1669" t="s">
        <v>826</v>
      </c>
      <c r="F844" s="1670">
        <v>2</v>
      </c>
      <c r="G844" s="460">
        <v>100000</v>
      </c>
      <c r="H844" s="460">
        <f>+G844*F844</f>
        <v>200000</v>
      </c>
      <c r="I844" s="98"/>
      <c r="J844" s="480">
        <f>+H844</f>
        <v>200000</v>
      </c>
      <c r="K844" s="1917"/>
      <c r="L844" s="1918"/>
      <c r="M844" s="1869" t="s">
        <v>223</v>
      </c>
      <c r="N844" s="1815">
        <v>11</v>
      </c>
      <c r="O844" s="1815" t="s">
        <v>750</v>
      </c>
      <c r="P844" s="1815">
        <v>2</v>
      </c>
      <c r="Q844" s="1815">
        <v>8</v>
      </c>
      <c r="R844" s="1815">
        <v>7</v>
      </c>
      <c r="S844" s="1883">
        <v>4</v>
      </c>
    </row>
    <row r="845" spans="1:19" ht="57.6" x14ac:dyDescent="0.3">
      <c r="A845" s="1253"/>
      <c r="B845" s="2930"/>
      <c r="C845" s="1915"/>
      <c r="D845" s="1671"/>
      <c r="E845" s="1669" t="s">
        <v>114</v>
      </c>
      <c r="F845" s="1670">
        <v>100</v>
      </c>
      <c r="G845" s="460">
        <v>1000</v>
      </c>
      <c r="H845" s="460">
        <f>+G845*F845</f>
        <v>100000</v>
      </c>
      <c r="I845" s="98"/>
      <c r="J845" s="480">
        <f>+H845</f>
        <v>100000</v>
      </c>
      <c r="K845" s="1917"/>
      <c r="L845" s="1918"/>
      <c r="M845" s="1869" t="s">
        <v>223</v>
      </c>
      <c r="N845" s="1815">
        <v>11</v>
      </c>
      <c r="O845" s="1815" t="s">
        <v>750</v>
      </c>
      <c r="P845" s="1815">
        <v>3</v>
      </c>
      <c r="Q845" s="1815">
        <v>1</v>
      </c>
      <c r="R845" s="1815">
        <v>1</v>
      </c>
      <c r="S845" s="1883">
        <v>1</v>
      </c>
    </row>
    <row r="846" spans="1:19" ht="57.6" x14ac:dyDescent="0.3">
      <c r="A846" s="1253"/>
      <c r="B846" s="2930"/>
      <c r="C846" s="1915"/>
      <c r="D846" s="1671"/>
      <c r="E846" s="1669" t="s">
        <v>87</v>
      </c>
      <c r="F846" s="1670">
        <v>100</v>
      </c>
      <c r="G846" s="460">
        <v>195</v>
      </c>
      <c r="H846" s="460">
        <f>+G846*F846</f>
        <v>19500</v>
      </c>
      <c r="I846" s="98"/>
      <c r="J846" s="480">
        <f>+H846</f>
        <v>19500</v>
      </c>
      <c r="K846" s="1917"/>
      <c r="L846" s="1918"/>
      <c r="M846" s="1869" t="s">
        <v>223</v>
      </c>
      <c r="N846" s="1815">
        <v>11</v>
      </c>
      <c r="O846" s="1815" t="s">
        <v>750</v>
      </c>
      <c r="P846" s="1815">
        <v>3</v>
      </c>
      <c r="Q846" s="1815">
        <v>3</v>
      </c>
      <c r="R846" s="1815">
        <v>1</v>
      </c>
      <c r="S846" s="1914">
        <v>3</v>
      </c>
    </row>
    <row r="847" spans="1:19" ht="57.6" x14ac:dyDescent="0.3">
      <c r="A847" s="1253"/>
      <c r="B847" s="2930"/>
      <c r="C847" s="1915"/>
      <c r="D847" s="1671"/>
      <c r="E847" s="1669" t="s">
        <v>827</v>
      </c>
      <c r="F847" s="1670">
        <v>2</v>
      </c>
      <c r="G847" s="460">
        <v>25000</v>
      </c>
      <c r="H847" s="460">
        <f>+G847*F847</f>
        <v>50000</v>
      </c>
      <c r="I847" s="98"/>
      <c r="J847" s="480">
        <f>+H847</f>
        <v>50000</v>
      </c>
      <c r="K847" s="1917"/>
      <c r="L847" s="1918"/>
      <c r="M847" s="1869" t="s">
        <v>223</v>
      </c>
      <c r="N847" s="1815">
        <v>11</v>
      </c>
      <c r="O847" s="1815" t="s">
        <v>750</v>
      </c>
      <c r="P847" s="1882">
        <v>2</v>
      </c>
      <c r="Q847" s="1882">
        <v>3</v>
      </c>
      <c r="R847" s="1882">
        <v>1</v>
      </c>
      <c r="S847" s="1914">
        <v>2</v>
      </c>
    </row>
    <row r="848" spans="1:19" ht="58.2" thickBot="1" x14ac:dyDescent="0.35">
      <c r="A848" s="1253"/>
      <c r="B848" s="2931" t="s">
        <v>828</v>
      </c>
      <c r="C848" s="1919"/>
      <c r="D848" s="1920">
        <f>SUM(H848)</f>
        <v>9000</v>
      </c>
      <c r="E848" s="1921" t="s">
        <v>805</v>
      </c>
      <c r="F848" s="1922">
        <v>45</v>
      </c>
      <c r="G848" s="1923">
        <v>200</v>
      </c>
      <c r="H848" s="1923">
        <f>+F848*G848</f>
        <v>9000</v>
      </c>
      <c r="I848" s="1924">
        <f>12*200</f>
        <v>2400</v>
      </c>
      <c r="J848" s="1924">
        <v>2400</v>
      </c>
      <c r="K848" s="1924">
        <v>2400</v>
      </c>
      <c r="L848" s="1924">
        <f>9*200</f>
        <v>1800</v>
      </c>
      <c r="M848" s="1925" t="s">
        <v>223</v>
      </c>
      <c r="N848" s="1926">
        <v>11</v>
      </c>
      <c r="O848" s="1926" t="s">
        <v>750</v>
      </c>
      <c r="P848" s="1926">
        <v>3</v>
      </c>
      <c r="Q848" s="1926">
        <v>7</v>
      </c>
      <c r="R848" s="1926">
        <v>1</v>
      </c>
      <c r="S848" s="1927">
        <v>2</v>
      </c>
    </row>
    <row r="849" spans="1:19" ht="16.2" thickTop="1" x14ac:dyDescent="0.3">
      <c r="A849" s="1253"/>
      <c r="B849" s="1" t="s">
        <v>681</v>
      </c>
      <c r="C849" s="1" t="s">
        <v>1</v>
      </c>
      <c r="D849" s="1"/>
      <c r="E849" s="2"/>
      <c r="F849" s="2"/>
      <c r="G849" s="2"/>
      <c r="H849" s="2"/>
      <c r="I849" s="2"/>
      <c r="J849" s="2"/>
      <c r="K849" s="2"/>
      <c r="L849" s="2"/>
      <c r="M849" s="2"/>
      <c r="N849" s="2"/>
      <c r="O849" s="2"/>
      <c r="P849" s="2"/>
      <c r="Q849" s="2"/>
      <c r="R849" s="2"/>
      <c r="S849" s="2"/>
    </row>
    <row r="850" spans="1:19" ht="15.6" x14ac:dyDescent="0.3">
      <c r="A850" s="1253"/>
      <c r="B850" s="6" t="s">
        <v>2</v>
      </c>
      <c r="C850" s="6" t="s">
        <v>1</v>
      </c>
      <c r="D850" s="6"/>
      <c r="E850" s="6"/>
      <c r="F850" s="2"/>
      <c r="G850" s="2"/>
      <c r="H850" s="2"/>
      <c r="I850" s="2"/>
      <c r="J850" s="2"/>
      <c r="K850" s="2"/>
      <c r="L850" s="2"/>
      <c r="M850" s="2"/>
      <c r="N850" s="2"/>
      <c r="O850" s="2"/>
      <c r="P850" s="2"/>
      <c r="Q850" s="2"/>
      <c r="R850" s="2"/>
      <c r="S850" s="2"/>
    </row>
    <row r="851" spans="1:19" ht="15.6" x14ac:dyDescent="0.3">
      <c r="A851" s="1253"/>
      <c r="B851" s="6" t="s">
        <v>2</v>
      </c>
      <c r="C851" s="6" t="s">
        <v>722</v>
      </c>
      <c r="D851" s="6"/>
      <c r="E851" s="6"/>
      <c r="F851" s="2"/>
      <c r="G851" s="2"/>
      <c r="H851" s="6"/>
      <c r="I851" s="6"/>
      <c r="J851" s="6"/>
      <c r="K851" s="2"/>
      <c r="L851" s="2"/>
      <c r="M851" s="2"/>
      <c r="N851" s="2"/>
      <c r="O851" s="2"/>
      <c r="P851" s="2"/>
      <c r="Q851" s="2"/>
      <c r="R851" s="2"/>
      <c r="S851" s="2"/>
    </row>
    <row r="852" spans="1:19" ht="15.6" x14ac:dyDescent="0.3">
      <c r="A852" s="1253"/>
      <c r="B852" s="6" t="s">
        <v>4</v>
      </c>
      <c r="C852" s="6" t="s">
        <v>401</v>
      </c>
      <c r="D852" s="6"/>
      <c r="E852" s="6"/>
      <c r="F852" s="2"/>
      <c r="G852" s="2"/>
      <c r="H852" s="6"/>
      <c r="I852" s="6"/>
      <c r="J852" s="6"/>
      <c r="K852" s="2"/>
      <c r="L852" s="2"/>
      <c r="M852" s="2"/>
      <c r="N852" s="2"/>
      <c r="O852" s="2"/>
      <c r="P852" s="2"/>
      <c r="Q852" s="2"/>
      <c r="R852" s="2"/>
      <c r="S852" s="2"/>
    </row>
    <row r="853" spans="1:19" ht="15.6" x14ac:dyDescent="0.3">
      <c r="A853" s="1253"/>
      <c r="B853" s="6" t="s">
        <v>68</v>
      </c>
      <c r="C853" s="6" t="s">
        <v>800</v>
      </c>
      <c r="D853" s="6"/>
      <c r="E853" s="6"/>
      <c r="F853" s="2"/>
      <c r="G853" s="2"/>
      <c r="H853" s="6"/>
      <c r="I853" s="6"/>
      <c r="J853" s="6"/>
      <c r="K853" s="2"/>
      <c r="L853" s="2"/>
      <c r="M853" s="2"/>
      <c r="N853" s="2"/>
      <c r="O853" s="2"/>
      <c r="P853" s="2"/>
      <c r="Q853" s="2"/>
      <c r="R853" s="2"/>
      <c r="S853" s="2"/>
    </row>
    <row r="854" spans="1:19" ht="15.6" x14ac:dyDescent="0.3">
      <c r="A854" s="1253"/>
      <c r="B854" s="6" t="s">
        <v>8</v>
      </c>
      <c r="C854" s="573" t="s">
        <v>403</v>
      </c>
      <c r="D854" s="573"/>
      <c r="E854" s="573"/>
      <c r="F854" s="2"/>
      <c r="G854" s="2"/>
      <c r="H854" s="573"/>
      <c r="I854" s="573"/>
      <c r="J854" s="573"/>
      <c r="K854" s="2"/>
      <c r="L854" s="2"/>
      <c r="M854" s="2"/>
      <c r="N854" s="2"/>
      <c r="O854" s="2"/>
      <c r="P854" s="2"/>
      <c r="Q854" s="2"/>
      <c r="R854" s="2"/>
      <c r="S854" s="2"/>
    </row>
    <row r="855" spans="1:19" ht="15.6" x14ac:dyDescent="0.3">
      <c r="A855" s="1253"/>
      <c r="B855" s="6" t="s">
        <v>273</v>
      </c>
      <c r="C855" s="1861" t="s">
        <v>684</v>
      </c>
      <c r="D855" s="1861"/>
      <c r="E855" s="1861"/>
      <c r="F855" s="2"/>
      <c r="G855" s="2"/>
      <c r="H855" s="573"/>
      <c r="I855" s="573"/>
      <c r="J855" s="573"/>
      <c r="K855" s="2"/>
      <c r="L855" s="2"/>
      <c r="M855" s="2" t="s">
        <v>12</v>
      </c>
      <c r="N855" s="2"/>
      <c r="O855" s="2"/>
      <c r="P855" s="2"/>
      <c r="Q855" s="2"/>
      <c r="R855" s="2"/>
      <c r="S855" s="2"/>
    </row>
    <row r="856" spans="1:19" ht="15.6" x14ac:dyDescent="0.3">
      <c r="A856" s="1253"/>
      <c r="B856" s="574" t="s">
        <v>724</v>
      </c>
      <c r="C856" s="574"/>
      <c r="D856" s="574"/>
      <c r="E856" s="525"/>
      <c r="F856" s="2"/>
      <c r="G856" s="2"/>
      <c r="H856" s="525"/>
      <c r="I856" s="525"/>
      <c r="J856" s="525"/>
      <c r="K856" s="2"/>
      <c r="L856" s="2"/>
      <c r="M856" s="2"/>
      <c r="N856" s="2"/>
      <c r="O856" s="2"/>
      <c r="P856" s="2"/>
      <c r="Q856" s="2"/>
      <c r="R856" s="2"/>
      <c r="S856" s="2"/>
    </row>
    <row r="857" spans="1:19" ht="15.6" x14ac:dyDescent="0.3">
      <c r="A857" s="1253"/>
      <c r="B857" s="6" t="s">
        <v>686</v>
      </c>
      <c r="C857" s="6"/>
      <c r="D857" s="525"/>
      <c r="E857" s="525"/>
      <c r="F857" s="2"/>
      <c r="G857" s="2"/>
      <c r="H857" s="525"/>
      <c r="I857" s="525"/>
      <c r="J857" s="525"/>
      <c r="K857" s="2"/>
      <c r="L857" s="2"/>
      <c r="M857" s="2"/>
      <c r="N857" s="2"/>
      <c r="O857" s="2"/>
      <c r="P857" s="2"/>
      <c r="Q857" s="2"/>
      <c r="R857" s="2"/>
      <c r="S857" s="2"/>
    </row>
    <row r="858" spans="1:19" ht="16.2" thickBot="1" x14ac:dyDescent="0.35">
      <c r="A858" s="1253"/>
      <c r="B858" s="525"/>
      <c r="C858" s="525"/>
      <c r="D858" s="525"/>
      <c r="E858" s="525"/>
      <c r="F858" s="525"/>
      <c r="G858" s="525"/>
      <c r="H858" s="525"/>
      <c r="I858" s="1551"/>
      <c r="J858" s="1551"/>
      <c r="K858" s="1551"/>
      <c r="L858" s="1551"/>
      <c r="M858" s="1551"/>
      <c r="N858" s="2"/>
      <c r="O858" s="2"/>
      <c r="P858" s="2"/>
      <c r="Q858" s="2"/>
      <c r="R858" s="2"/>
      <c r="S858" s="2"/>
    </row>
    <row r="859" spans="1:19" ht="18.600000000000001" thickTop="1" x14ac:dyDescent="0.3">
      <c r="A859" s="1253"/>
      <c r="B859" s="2921" t="s">
        <v>15</v>
      </c>
      <c r="C859" s="1862"/>
      <c r="D859" s="1862"/>
      <c r="E859" s="1862"/>
      <c r="F859" s="1862"/>
      <c r="G859" s="1862"/>
      <c r="H859" s="1862"/>
      <c r="I859" s="1862"/>
      <c r="J859" s="1862"/>
      <c r="K859" s="1862"/>
      <c r="L859" s="1862"/>
      <c r="M859" s="1862"/>
      <c r="N859" s="1862"/>
      <c r="O859" s="1862"/>
      <c r="P859" s="1862"/>
      <c r="Q859" s="1862"/>
      <c r="R859" s="1862"/>
      <c r="S859" s="1863"/>
    </row>
    <row r="860" spans="1:19" ht="15.6" x14ac:dyDescent="0.3">
      <c r="A860" s="1253"/>
      <c r="B860" s="2922" t="s">
        <v>16</v>
      </c>
      <c r="C860" s="1036" t="s">
        <v>17</v>
      </c>
      <c r="D860" s="1036"/>
      <c r="E860" s="1864" t="s">
        <v>18</v>
      </c>
      <c r="F860" s="1864" t="s">
        <v>19</v>
      </c>
      <c r="G860" s="1864" t="s">
        <v>20</v>
      </c>
      <c r="H860" s="1864" t="s">
        <v>21</v>
      </c>
      <c r="I860" s="1864" t="s">
        <v>22</v>
      </c>
      <c r="J860" s="1864"/>
      <c r="K860" s="1864"/>
      <c r="L860" s="1864"/>
      <c r="M860" s="1036" t="s">
        <v>23</v>
      </c>
      <c r="N860" s="1036" t="s">
        <v>24</v>
      </c>
      <c r="O860" s="1036"/>
      <c r="P860" s="1036"/>
      <c r="Q860" s="1036"/>
      <c r="R860" s="1036"/>
      <c r="S860" s="1865"/>
    </row>
    <row r="861" spans="1:19" ht="15.6" x14ac:dyDescent="0.3">
      <c r="A861" s="1253"/>
      <c r="B861" s="2922"/>
      <c r="C861" s="1036"/>
      <c r="D861" s="1036"/>
      <c r="E861" s="1864"/>
      <c r="F861" s="1864"/>
      <c r="G861" s="1864"/>
      <c r="H861" s="1864"/>
      <c r="I861" s="1866" t="s">
        <v>25</v>
      </c>
      <c r="J861" s="1866" t="s">
        <v>26</v>
      </c>
      <c r="K861" s="1866" t="s">
        <v>27</v>
      </c>
      <c r="L861" s="1866" t="s">
        <v>28</v>
      </c>
      <c r="M861" s="1036"/>
      <c r="N861" s="1036"/>
      <c r="O861" s="1036"/>
      <c r="P861" s="1036"/>
      <c r="Q861" s="1036"/>
      <c r="R861" s="1036"/>
      <c r="S861" s="1865"/>
    </row>
    <row r="862" spans="1:19" ht="187.2" x14ac:dyDescent="0.3">
      <c r="A862" s="1253"/>
      <c r="B862" s="2923" t="s">
        <v>801</v>
      </c>
      <c r="C862" s="1867" t="s">
        <v>802</v>
      </c>
      <c r="D862" s="1867"/>
      <c r="E862" s="1868" t="s">
        <v>803</v>
      </c>
      <c r="F862" s="1868" t="s">
        <v>772</v>
      </c>
      <c r="G862" s="1869">
        <v>30</v>
      </c>
      <c r="H862" s="1868">
        <v>10</v>
      </c>
      <c r="I862" s="1870">
        <v>2</v>
      </c>
      <c r="J862" s="1870">
        <v>3</v>
      </c>
      <c r="K862" s="1870">
        <v>3</v>
      </c>
      <c r="L862" s="1871">
        <v>2</v>
      </c>
      <c r="M862" s="1872">
        <f>SUM(D866:D912)</f>
        <v>1184400</v>
      </c>
      <c r="N862" s="1873"/>
      <c r="O862" s="1873"/>
      <c r="P862" s="1873"/>
      <c r="Q862" s="1873"/>
      <c r="R862" s="1873"/>
      <c r="S862" s="1874"/>
    </row>
    <row r="863" spans="1:19" ht="18" x14ac:dyDescent="0.35">
      <c r="A863" s="1253"/>
      <c r="B863" s="2838" t="s">
        <v>33</v>
      </c>
      <c r="C863" s="1875"/>
      <c r="D863" s="1875"/>
      <c r="E863" s="1875"/>
      <c r="F863" s="1875"/>
      <c r="G863" s="1875"/>
      <c r="H863" s="1875"/>
      <c r="I863" s="1875"/>
      <c r="J863" s="1875"/>
      <c r="K863" s="1875"/>
      <c r="L863" s="1875"/>
      <c r="M863" s="1875"/>
      <c r="N863" s="1875"/>
      <c r="O863" s="1875"/>
      <c r="P863" s="1875"/>
      <c r="Q863" s="1875"/>
      <c r="R863" s="1875"/>
      <c r="S863" s="1876"/>
    </row>
    <row r="864" spans="1:19" ht="15.6" x14ac:dyDescent="0.3">
      <c r="A864" s="1253"/>
      <c r="B864" s="2922" t="s">
        <v>34</v>
      </c>
      <c r="C864" s="1036"/>
      <c r="D864" s="1864" t="s">
        <v>35</v>
      </c>
      <c r="E864" s="1864" t="s">
        <v>36</v>
      </c>
      <c r="F864" s="1864"/>
      <c r="G864" s="1864"/>
      <c r="H864" s="1864"/>
      <c r="I864" s="1864" t="s">
        <v>37</v>
      </c>
      <c r="J864" s="1864"/>
      <c r="K864" s="1864"/>
      <c r="L864" s="1864"/>
      <c r="M864" s="1036" t="s">
        <v>38</v>
      </c>
      <c r="N864" s="1864" t="s">
        <v>39</v>
      </c>
      <c r="O864" s="1864"/>
      <c r="P864" s="1864"/>
      <c r="Q864" s="1864"/>
      <c r="R864" s="1864"/>
      <c r="S864" s="1877"/>
    </row>
    <row r="865" spans="1:19" ht="33.6" x14ac:dyDescent="0.3">
      <c r="A865" s="1253"/>
      <c r="B865" s="2922"/>
      <c r="C865" s="1036"/>
      <c r="D865" s="1864"/>
      <c r="E865" s="1866" t="s">
        <v>40</v>
      </c>
      <c r="F865" s="1866" t="s">
        <v>41</v>
      </c>
      <c r="G865" s="1866" t="s">
        <v>155</v>
      </c>
      <c r="H865" s="1866" t="s">
        <v>43</v>
      </c>
      <c r="I865" s="1866" t="s">
        <v>25</v>
      </c>
      <c r="J865" s="1866" t="s">
        <v>26</v>
      </c>
      <c r="K865" s="1866" t="s">
        <v>27</v>
      </c>
      <c r="L865" s="1866" t="s">
        <v>28</v>
      </c>
      <c r="M865" s="1036"/>
      <c r="N865" s="1878" t="s">
        <v>44</v>
      </c>
      <c r="O865" s="1878" t="s">
        <v>45</v>
      </c>
      <c r="P865" s="1878" t="s">
        <v>46</v>
      </c>
      <c r="Q865" s="1878" t="s">
        <v>47</v>
      </c>
      <c r="R865" s="1878" t="s">
        <v>48</v>
      </c>
      <c r="S865" s="1879" t="s">
        <v>49</v>
      </c>
    </row>
    <row r="866" spans="1:19" ht="57.6" x14ac:dyDescent="0.3">
      <c r="A866" s="1253"/>
      <c r="B866" s="2924" t="s">
        <v>804</v>
      </c>
      <c r="C866" s="1880"/>
      <c r="D866" s="1881">
        <f>+H866</f>
        <v>3000</v>
      </c>
      <c r="E866" s="1882" t="s">
        <v>805</v>
      </c>
      <c r="F866" s="1815">
        <v>15</v>
      </c>
      <c r="G866" s="1814">
        <v>200</v>
      </c>
      <c r="H866" s="1814">
        <f>+F866*G866</f>
        <v>3000</v>
      </c>
      <c r="I866" s="1814">
        <v>750</v>
      </c>
      <c r="J866" s="1814">
        <v>750</v>
      </c>
      <c r="K866" s="1814">
        <v>750</v>
      </c>
      <c r="L866" s="1814">
        <v>750</v>
      </c>
      <c r="M866" s="1869" t="s">
        <v>223</v>
      </c>
      <c r="N866" s="1815">
        <v>11</v>
      </c>
      <c r="O866" s="1815" t="s">
        <v>750</v>
      </c>
      <c r="P866" s="1815">
        <v>3</v>
      </c>
      <c r="Q866" s="1815">
        <v>7</v>
      </c>
      <c r="R866" s="1815">
        <v>1</v>
      </c>
      <c r="S866" s="1883">
        <v>2</v>
      </c>
    </row>
    <row r="867" spans="1:19" ht="57.6" x14ac:dyDescent="0.3">
      <c r="A867" s="1253"/>
      <c r="B867" s="2924" t="s">
        <v>806</v>
      </c>
      <c r="C867" s="1880"/>
      <c r="D867" s="1884">
        <f>SUM(H867:H869)</f>
        <v>7450</v>
      </c>
      <c r="E867" s="1882" t="s">
        <v>194</v>
      </c>
      <c r="F867" s="1815">
        <v>10</v>
      </c>
      <c r="G867" s="1814">
        <v>200</v>
      </c>
      <c r="H867" s="1814">
        <f>+F867*G867</f>
        <v>2000</v>
      </c>
      <c r="I867" s="1814"/>
      <c r="J867" s="1814">
        <v>1000</v>
      </c>
      <c r="K867" s="1814">
        <v>1000</v>
      </c>
      <c r="L867" s="1814"/>
      <c r="M867" s="1869" t="s">
        <v>223</v>
      </c>
      <c r="N867" s="1815">
        <v>11</v>
      </c>
      <c r="O867" s="1815" t="s">
        <v>750</v>
      </c>
      <c r="P867" s="1815">
        <v>3</v>
      </c>
      <c r="Q867" s="1815">
        <v>7</v>
      </c>
      <c r="R867" s="1815">
        <v>1</v>
      </c>
      <c r="S867" s="1883">
        <v>2</v>
      </c>
    </row>
    <row r="868" spans="1:19" ht="57.6" x14ac:dyDescent="0.3">
      <c r="A868" s="1253"/>
      <c r="B868" s="2924"/>
      <c r="C868" s="1880"/>
      <c r="D868" s="1884"/>
      <c r="E868" s="1882" t="s">
        <v>807</v>
      </c>
      <c r="F868" s="1815">
        <v>10</v>
      </c>
      <c r="G868" s="1814">
        <v>195</v>
      </c>
      <c r="H868" s="1814">
        <f>+G868*F868</f>
        <v>1950</v>
      </c>
      <c r="I868" s="1814"/>
      <c r="J868" s="1814">
        <v>975</v>
      </c>
      <c r="K868" s="1814">
        <v>975</v>
      </c>
      <c r="L868" s="1814"/>
      <c r="M868" s="1869" t="s">
        <v>223</v>
      </c>
      <c r="N868" s="1815">
        <v>11</v>
      </c>
      <c r="O868" s="1815" t="s">
        <v>750</v>
      </c>
      <c r="P868" s="1815">
        <v>3</v>
      </c>
      <c r="Q868" s="1815">
        <v>3</v>
      </c>
      <c r="R868" s="1815">
        <v>1</v>
      </c>
      <c r="S868" s="1883">
        <v>3</v>
      </c>
    </row>
    <row r="869" spans="1:19" ht="57.6" x14ac:dyDescent="0.3">
      <c r="A869" s="1253"/>
      <c r="B869" s="2924"/>
      <c r="C869" s="1880"/>
      <c r="D869" s="1884"/>
      <c r="E869" s="1882" t="s">
        <v>808</v>
      </c>
      <c r="F869" s="1815">
        <v>10</v>
      </c>
      <c r="G869" s="1814">
        <v>350</v>
      </c>
      <c r="H869" s="1814">
        <f>+G869*F869</f>
        <v>3500</v>
      </c>
      <c r="I869" s="1814"/>
      <c r="J869" s="1814">
        <v>1750</v>
      </c>
      <c r="K869" s="1814">
        <v>1750</v>
      </c>
      <c r="L869" s="1814"/>
      <c r="M869" s="1869" t="s">
        <v>223</v>
      </c>
      <c r="N869" s="1815">
        <v>11</v>
      </c>
      <c r="O869" s="1815" t="s">
        <v>750</v>
      </c>
      <c r="P869" s="1815">
        <v>3</v>
      </c>
      <c r="Q869" s="1815">
        <v>1</v>
      </c>
      <c r="R869" s="1815">
        <v>1</v>
      </c>
      <c r="S869" s="1883">
        <v>1</v>
      </c>
    </row>
    <row r="870" spans="1:19" ht="15.6" x14ac:dyDescent="0.3">
      <c r="A870" s="1253"/>
      <c r="B870" s="2925"/>
      <c r="C870" s="1885"/>
      <c r="D870" s="1881"/>
      <c r="E870" s="1882"/>
      <c r="F870" s="1815"/>
      <c r="G870" s="1814">
        <v>200</v>
      </c>
      <c r="H870" s="1814">
        <f t="shared" ref="H870:H894" si="38">+F870*G870</f>
        <v>0</v>
      </c>
      <c r="I870" s="1814"/>
      <c r="J870" s="1814"/>
      <c r="K870" s="1814"/>
      <c r="L870" s="1814"/>
      <c r="M870" s="1823"/>
      <c r="N870" s="1815">
        <v>11</v>
      </c>
      <c r="O870" s="1815"/>
      <c r="P870" s="1815"/>
      <c r="Q870" s="1815"/>
      <c r="R870" s="1815"/>
      <c r="S870" s="1883"/>
    </row>
    <row r="871" spans="1:19" ht="57.6" x14ac:dyDescent="0.3">
      <c r="A871" s="1253"/>
      <c r="B871" s="1854" t="s">
        <v>809</v>
      </c>
      <c r="C871" s="1886"/>
      <c r="D871" s="1887">
        <f>SUM(H871:H877)</f>
        <v>321000</v>
      </c>
      <c r="E871" s="1888" t="s">
        <v>810</v>
      </c>
      <c r="F871" s="1889">
        <v>48</v>
      </c>
      <c r="G871" s="1814">
        <v>1500</v>
      </c>
      <c r="H871" s="1814">
        <f t="shared" si="38"/>
        <v>72000</v>
      </c>
      <c r="I871" s="1890"/>
      <c r="J871" s="1891">
        <f>72000/3</f>
        <v>24000</v>
      </c>
      <c r="K871" s="1891">
        <v>24000</v>
      </c>
      <c r="L871" s="1891">
        <v>24000</v>
      </c>
      <c r="M871" s="1869" t="s">
        <v>223</v>
      </c>
      <c r="N871" s="1815">
        <v>11</v>
      </c>
      <c r="O871" s="1815" t="s">
        <v>750</v>
      </c>
      <c r="P871" s="1889">
        <v>2</v>
      </c>
      <c r="Q871" s="1889">
        <v>8</v>
      </c>
      <c r="R871" s="1889">
        <v>7</v>
      </c>
      <c r="S871" s="1892">
        <v>4</v>
      </c>
    </row>
    <row r="872" spans="1:19" ht="57.6" x14ac:dyDescent="0.3">
      <c r="A872" s="1253"/>
      <c r="B872" s="2926"/>
      <c r="C872" s="1886"/>
      <c r="D872" s="1893"/>
      <c r="E872" s="1888" t="s">
        <v>194</v>
      </c>
      <c r="F872" s="1889">
        <v>30</v>
      </c>
      <c r="G872" s="1814">
        <v>200</v>
      </c>
      <c r="H872" s="1814">
        <f t="shared" si="38"/>
        <v>6000</v>
      </c>
      <c r="I872" s="1890"/>
      <c r="J872" s="1891">
        <v>2000</v>
      </c>
      <c r="K872" s="1891">
        <v>2000</v>
      </c>
      <c r="L872" s="1891">
        <v>2000</v>
      </c>
      <c r="M872" s="1869" t="s">
        <v>223</v>
      </c>
      <c r="N872" s="1889">
        <v>11</v>
      </c>
      <c r="O872" s="1889" t="s">
        <v>750</v>
      </c>
      <c r="P872" s="1889">
        <v>3</v>
      </c>
      <c r="Q872" s="1889">
        <v>7</v>
      </c>
      <c r="R872" s="1889">
        <v>1</v>
      </c>
      <c r="S872" s="1892">
        <v>2</v>
      </c>
    </row>
    <row r="873" spans="1:19" ht="57.6" x14ac:dyDescent="0.3">
      <c r="A873" s="1253"/>
      <c r="B873" s="2926"/>
      <c r="C873" s="1886"/>
      <c r="D873" s="1893"/>
      <c r="E873" s="1888" t="s">
        <v>87</v>
      </c>
      <c r="F873" s="1889">
        <v>180</v>
      </c>
      <c r="G873" s="1814">
        <v>195</v>
      </c>
      <c r="H873" s="1814">
        <f t="shared" si="38"/>
        <v>35100</v>
      </c>
      <c r="I873" s="1890"/>
      <c r="J873" s="1891">
        <v>11700</v>
      </c>
      <c r="K873" s="1891">
        <v>11700</v>
      </c>
      <c r="L873" s="1891">
        <v>11700</v>
      </c>
      <c r="M873" s="1869" t="s">
        <v>223</v>
      </c>
      <c r="N873" s="1889">
        <v>11</v>
      </c>
      <c r="O873" s="1889" t="s">
        <v>750</v>
      </c>
      <c r="P873" s="1889">
        <v>3</v>
      </c>
      <c r="Q873" s="1889">
        <v>3</v>
      </c>
      <c r="R873" s="1889">
        <v>3</v>
      </c>
      <c r="S873" s="1892">
        <v>2</v>
      </c>
    </row>
    <row r="874" spans="1:19" ht="57.6" x14ac:dyDescent="0.3">
      <c r="A874" s="1253"/>
      <c r="B874" s="2926"/>
      <c r="C874" s="1886"/>
      <c r="D874" s="1893"/>
      <c r="E874" s="1888" t="s">
        <v>124</v>
      </c>
      <c r="F874" s="1889">
        <v>180</v>
      </c>
      <c r="G874" s="1814">
        <v>350</v>
      </c>
      <c r="H874" s="1814">
        <f t="shared" si="38"/>
        <v>63000</v>
      </c>
      <c r="I874" s="1890"/>
      <c r="J874" s="1891">
        <v>21000</v>
      </c>
      <c r="K874" s="1891">
        <v>21000</v>
      </c>
      <c r="L874" s="1891">
        <v>21000</v>
      </c>
      <c r="M874" s="1869" t="s">
        <v>223</v>
      </c>
      <c r="N874" s="1889">
        <v>11</v>
      </c>
      <c r="O874" s="1889" t="s">
        <v>750</v>
      </c>
      <c r="P874" s="1889">
        <v>3</v>
      </c>
      <c r="Q874" s="1889">
        <v>1</v>
      </c>
      <c r="R874" s="1889">
        <v>1</v>
      </c>
      <c r="S874" s="1892">
        <v>1</v>
      </c>
    </row>
    <row r="875" spans="1:19" ht="57.6" x14ac:dyDescent="0.3">
      <c r="A875" s="1253"/>
      <c r="B875" s="2926"/>
      <c r="C875" s="1886"/>
      <c r="D875" s="1893"/>
      <c r="E875" s="1888" t="s">
        <v>114</v>
      </c>
      <c r="F875" s="1889">
        <v>180</v>
      </c>
      <c r="G875" s="1814">
        <v>750</v>
      </c>
      <c r="H875" s="1814">
        <f t="shared" si="38"/>
        <v>135000</v>
      </c>
      <c r="I875" s="1890"/>
      <c r="J875" s="1891">
        <v>45000</v>
      </c>
      <c r="K875" s="1891">
        <v>45000</v>
      </c>
      <c r="L875" s="1891">
        <v>45000</v>
      </c>
      <c r="M875" s="1869" t="s">
        <v>223</v>
      </c>
      <c r="N875" s="1889">
        <v>11</v>
      </c>
      <c r="O875" s="1889" t="s">
        <v>750</v>
      </c>
      <c r="P875" s="1889">
        <v>3</v>
      </c>
      <c r="Q875" s="1889">
        <v>1</v>
      </c>
      <c r="R875" s="1889">
        <v>1</v>
      </c>
      <c r="S875" s="1892">
        <v>1</v>
      </c>
    </row>
    <row r="876" spans="1:19" ht="57.6" x14ac:dyDescent="0.3">
      <c r="A876" s="1253"/>
      <c r="B876" s="2926"/>
      <c r="C876" s="1886"/>
      <c r="D876" s="1893"/>
      <c r="E876" s="1888" t="s">
        <v>811</v>
      </c>
      <c r="F876" s="1894">
        <v>3</v>
      </c>
      <c r="G876" s="460">
        <v>1800</v>
      </c>
      <c r="H876" s="460">
        <f t="shared" si="38"/>
        <v>5400</v>
      </c>
      <c r="I876" s="1895"/>
      <c r="J876" s="1499"/>
      <c r="K876" s="1499">
        <v>5400</v>
      </c>
      <c r="L876" s="1499"/>
      <c r="M876" s="1869" t="s">
        <v>223</v>
      </c>
      <c r="N876" s="1889">
        <v>11</v>
      </c>
      <c r="O876" s="1889" t="s">
        <v>750</v>
      </c>
      <c r="P876" s="1889">
        <v>2</v>
      </c>
      <c r="Q876" s="1889">
        <v>3</v>
      </c>
      <c r="R876" s="1889">
        <v>1</v>
      </c>
      <c r="S876" s="1892">
        <v>2</v>
      </c>
    </row>
    <row r="877" spans="1:19" ht="57.6" x14ac:dyDescent="0.3">
      <c r="A877" s="1253"/>
      <c r="B877" s="2926"/>
      <c r="C877" s="1886"/>
      <c r="D877" s="1896"/>
      <c r="E877" s="1888" t="s">
        <v>396</v>
      </c>
      <c r="F877" s="1894">
        <v>3</v>
      </c>
      <c r="G877" s="460">
        <v>1500</v>
      </c>
      <c r="H877" s="1897">
        <f t="shared" si="38"/>
        <v>4500</v>
      </c>
      <c r="I877" s="1898"/>
      <c r="J877" s="1899"/>
      <c r="K877" s="1899">
        <v>4500</v>
      </c>
      <c r="L877" s="1899"/>
      <c r="M877" s="1869" t="s">
        <v>223</v>
      </c>
      <c r="N877" s="1889">
        <v>11</v>
      </c>
      <c r="O877" s="1889" t="s">
        <v>750</v>
      </c>
      <c r="P877" s="1889">
        <v>2</v>
      </c>
      <c r="Q877" s="1889">
        <v>3</v>
      </c>
      <c r="R877" s="1889">
        <v>1</v>
      </c>
      <c r="S877" s="1892">
        <v>2</v>
      </c>
    </row>
    <row r="878" spans="1:19" ht="57.6" x14ac:dyDescent="0.3">
      <c r="A878" s="1253"/>
      <c r="B878" s="2926" t="s">
        <v>812</v>
      </c>
      <c r="C878" s="1886"/>
      <c r="D878" s="1900">
        <f>SUM(H878:H879)</f>
        <v>31650</v>
      </c>
      <c r="E878" s="1882" t="s">
        <v>805</v>
      </c>
      <c r="F878" s="1889">
        <v>12</v>
      </c>
      <c r="G878" s="1814">
        <v>200</v>
      </c>
      <c r="H878" s="1814">
        <f t="shared" si="38"/>
        <v>2400</v>
      </c>
      <c r="I878" s="1901"/>
      <c r="J878" s="1891">
        <v>800</v>
      </c>
      <c r="K878" s="1891">
        <v>800</v>
      </c>
      <c r="L878" s="1891">
        <v>800</v>
      </c>
      <c r="M878" s="1869" t="s">
        <v>223</v>
      </c>
      <c r="N878" s="1889">
        <v>11</v>
      </c>
      <c r="O878" s="1815" t="s">
        <v>750</v>
      </c>
      <c r="P878" s="1815">
        <v>3</v>
      </c>
      <c r="Q878" s="1815">
        <v>7</v>
      </c>
      <c r="R878" s="1815">
        <v>1</v>
      </c>
      <c r="S878" s="1883">
        <v>2</v>
      </c>
    </row>
    <row r="879" spans="1:19" ht="57.6" x14ac:dyDescent="0.3">
      <c r="A879" s="1253"/>
      <c r="B879" s="2926"/>
      <c r="C879" s="1886"/>
      <c r="D879" s="1902"/>
      <c r="E879" s="1903" t="s">
        <v>87</v>
      </c>
      <c r="F879" s="1889">
        <v>150</v>
      </c>
      <c r="G879" s="1814">
        <v>195</v>
      </c>
      <c r="H879" s="1814">
        <f t="shared" si="38"/>
        <v>29250</v>
      </c>
      <c r="I879" s="1901"/>
      <c r="J879" s="1891">
        <v>9750</v>
      </c>
      <c r="K879" s="1891">
        <v>9750</v>
      </c>
      <c r="L879" s="1891">
        <v>9750</v>
      </c>
      <c r="M879" s="1869" t="s">
        <v>223</v>
      </c>
      <c r="N879" s="1869">
        <v>11</v>
      </c>
      <c r="O879" s="1815" t="s">
        <v>750</v>
      </c>
      <c r="P879" s="1815">
        <v>3</v>
      </c>
      <c r="Q879" s="1815">
        <v>3</v>
      </c>
      <c r="R879" s="1815">
        <v>3</v>
      </c>
      <c r="S879" s="1892">
        <v>3</v>
      </c>
    </row>
    <row r="880" spans="1:19" ht="57.6" x14ac:dyDescent="0.3">
      <c r="A880" s="1253"/>
      <c r="B880" s="2926" t="s">
        <v>813</v>
      </c>
      <c r="C880" s="1886"/>
      <c r="D880" s="1884">
        <f>SUM(H880:H882)</f>
        <v>45200</v>
      </c>
      <c r="E880" s="1904" t="s">
        <v>87</v>
      </c>
      <c r="F880" s="1905">
        <v>80</v>
      </c>
      <c r="G880" s="1814">
        <v>195</v>
      </c>
      <c r="H880" s="1814">
        <f t="shared" si="38"/>
        <v>15600</v>
      </c>
      <c r="I880" s="1906">
        <v>7800</v>
      </c>
      <c r="J880" s="1907"/>
      <c r="K880" s="1908">
        <v>7800</v>
      </c>
      <c r="L880" s="1907"/>
      <c r="M880" s="1869" t="s">
        <v>223</v>
      </c>
      <c r="N880" s="1905">
        <v>11</v>
      </c>
      <c r="O880" s="1815" t="s">
        <v>750</v>
      </c>
      <c r="P880" s="1815">
        <v>3</v>
      </c>
      <c r="Q880" s="1815">
        <v>3</v>
      </c>
      <c r="R880" s="1815">
        <v>3</v>
      </c>
      <c r="S880" s="1883">
        <v>3</v>
      </c>
    </row>
    <row r="881" spans="1:19" ht="57.6" x14ac:dyDescent="0.3">
      <c r="A881" s="1253"/>
      <c r="B881" s="2926"/>
      <c r="C881" s="1886"/>
      <c r="D881" s="1884"/>
      <c r="E881" s="1909" t="s">
        <v>808</v>
      </c>
      <c r="F881" s="1905">
        <v>80</v>
      </c>
      <c r="G881" s="1814">
        <v>350</v>
      </c>
      <c r="H881" s="1814">
        <f t="shared" si="38"/>
        <v>28000</v>
      </c>
      <c r="I881" s="1907">
        <v>14000</v>
      </c>
      <c r="J881" s="1907"/>
      <c r="K881" s="1908">
        <v>14000</v>
      </c>
      <c r="L881" s="1907"/>
      <c r="M881" s="1869" t="s">
        <v>223</v>
      </c>
      <c r="N881" s="1905">
        <v>11</v>
      </c>
      <c r="O881" s="1905" t="s">
        <v>750</v>
      </c>
      <c r="P881" s="1815">
        <v>3</v>
      </c>
      <c r="Q881" s="1815">
        <v>1</v>
      </c>
      <c r="R881" s="1815">
        <v>1</v>
      </c>
      <c r="S881" s="1883">
        <v>1</v>
      </c>
    </row>
    <row r="882" spans="1:19" ht="57.6" x14ac:dyDescent="0.3">
      <c r="A882" s="1253"/>
      <c r="B882" s="2926"/>
      <c r="C882" s="1886"/>
      <c r="D882" s="1884"/>
      <c r="E882" s="1882" t="s">
        <v>805</v>
      </c>
      <c r="F882" s="1815">
        <v>8</v>
      </c>
      <c r="G882" s="1814">
        <v>200</v>
      </c>
      <c r="H882" s="1814">
        <f t="shared" si="38"/>
        <v>1600</v>
      </c>
      <c r="I882" s="1907">
        <v>800</v>
      </c>
      <c r="J882" s="1907"/>
      <c r="K882" s="1908">
        <v>800</v>
      </c>
      <c r="L882" s="1907"/>
      <c r="M882" s="1869" t="s">
        <v>223</v>
      </c>
      <c r="N882" s="1889">
        <v>11</v>
      </c>
      <c r="O882" s="1815" t="s">
        <v>750</v>
      </c>
      <c r="P882" s="1815">
        <v>3</v>
      </c>
      <c r="Q882" s="1815">
        <v>7</v>
      </c>
      <c r="R882" s="1815">
        <v>1</v>
      </c>
      <c r="S882" s="1883">
        <v>2</v>
      </c>
    </row>
    <row r="883" spans="1:19" ht="57.6" x14ac:dyDescent="0.3">
      <c r="A883" s="1253"/>
      <c r="B883" s="2927" t="s">
        <v>814</v>
      </c>
      <c r="C883" s="1910"/>
      <c r="D883" s="1881">
        <f>+H883</f>
        <v>4800</v>
      </c>
      <c r="E883" s="1882" t="s">
        <v>805</v>
      </c>
      <c r="F883" s="462">
        <v>24</v>
      </c>
      <c r="G883" s="1814">
        <v>200</v>
      </c>
      <c r="H883" s="1814">
        <f t="shared" si="38"/>
        <v>4800</v>
      </c>
      <c r="I883" s="1814">
        <v>1200</v>
      </c>
      <c r="J883" s="1814">
        <v>1200</v>
      </c>
      <c r="K883" s="1814">
        <v>1200</v>
      </c>
      <c r="L883" s="1814">
        <v>1200</v>
      </c>
      <c r="M883" s="1869" t="s">
        <v>223</v>
      </c>
      <c r="N883" s="1889">
        <v>11</v>
      </c>
      <c r="O883" s="1815" t="s">
        <v>750</v>
      </c>
      <c r="P883" s="1815">
        <v>3</v>
      </c>
      <c r="Q883" s="1815">
        <v>7</v>
      </c>
      <c r="R883" s="1815">
        <v>1</v>
      </c>
      <c r="S883" s="1883">
        <v>2</v>
      </c>
    </row>
    <row r="884" spans="1:19" ht="57.6" x14ac:dyDescent="0.3">
      <c r="A884" s="1253"/>
      <c r="B884" s="2927" t="s">
        <v>815</v>
      </c>
      <c r="C884" s="1451"/>
      <c r="D884" s="383"/>
      <c r="E884" s="1882" t="s">
        <v>694</v>
      </c>
      <c r="F884" s="462">
        <v>8</v>
      </c>
      <c r="G884" s="1814">
        <v>2400</v>
      </c>
      <c r="H884" s="1814">
        <f t="shared" si="38"/>
        <v>19200</v>
      </c>
      <c r="I884" s="1814">
        <v>4800</v>
      </c>
      <c r="J884" s="1814">
        <v>4800</v>
      </c>
      <c r="K884" s="1814">
        <v>4800</v>
      </c>
      <c r="L884" s="1814">
        <v>4800</v>
      </c>
      <c r="M884" s="1869" t="s">
        <v>223</v>
      </c>
      <c r="N884" s="1889">
        <v>11</v>
      </c>
      <c r="O884" s="1815" t="s">
        <v>750</v>
      </c>
      <c r="P884" s="1815">
        <v>2</v>
      </c>
      <c r="Q884" s="1815">
        <v>3</v>
      </c>
      <c r="R884" s="1815">
        <v>1</v>
      </c>
      <c r="S884" s="1883">
        <v>2</v>
      </c>
    </row>
    <row r="885" spans="1:19" ht="57.6" x14ac:dyDescent="0.3">
      <c r="A885" s="1253"/>
      <c r="B885" s="2928"/>
      <c r="C885" s="1451"/>
      <c r="D885" s="1881">
        <f>SUM(H884:H886)</f>
        <v>43200</v>
      </c>
      <c r="E885" s="1882" t="s">
        <v>695</v>
      </c>
      <c r="F885" s="462">
        <v>8</v>
      </c>
      <c r="G885" s="1814">
        <v>1500</v>
      </c>
      <c r="H885" s="1814">
        <f t="shared" si="38"/>
        <v>12000</v>
      </c>
      <c r="I885" s="1814">
        <v>3000</v>
      </c>
      <c r="J885" s="1814">
        <v>3000</v>
      </c>
      <c r="K885" s="1814">
        <v>3000</v>
      </c>
      <c r="L885" s="1814">
        <v>3000</v>
      </c>
      <c r="M885" s="1869" t="s">
        <v>223</v>
      </c>
      <c r="N885" s="1889">
        <v>11</v>
      </c>
      <c r="O885" s="1815" t="s">
        <v>750</v>
      </c>
      <c r="P885" s="1815">
        <v>2</v>
      </c>
      <c r="Q885" s="1815">
        <v>3</v>
      </c>
      <c r="R885" s="1815">
        <v>1</v>
      </c>
      <c r="S885" s="1883">
        <v>2</v>
      </c>
    </row>
    <row r="886" spans="1:19" ht="57.6" x14ac:dyDescent="0.3">
      <c r="A886" s="1253"/>
      <c r="B886" s="2928"/>
      <c r="C886" s="1451"/>
      <c r="D886" s="1881"/>
      <c r="E886" s="1882" t="s">
        <v>805</v>
      </c>
      <c r="F886" s="462">
        <v>60</v>
      </c>
      <c r="G886" s="1814">
        <v>200</v>
      </c>
      <c r="H886" s="1814">
        <f t="shared" si="38"/>
        <v>12000</v>
      </c>
      <c r="I886" s="1814">
        <v>3000</v>
      </c>
      <c r="J886" s="1814">
        <v>3000</v>
      </c>
      <c r="K886" s="1814">
        <v>3000</v>
      </c>
      <c r="L886" s="1814">
        <v>3000</v>
      </c>
      <c r="M886" s="1869" t="s">
        <v>223</v>
      </c>
      <c r="N886" s="1815">
        <v>11</v>
      </c>
      <c r="O886" s="1815" t="s">
        <v>750</v>
      </c>
      <c r="P886" s="1815">
        <v>3</v>
      </c>
      <c r="Q886" s="1815">
        <v>7</v>
      </c>
      <c r="R886" s="1815">
        <v>1</v>
      </c>
      <c r="S886" s="1883">
        <v>2</v>
      </c>
    </row>
    <row r="887" spans="1:19" ht="57.6" x14ac:dyDescent="0.3">
      <c r="A887" s="1253"/>
      <c r="B887" s="2929" t="s">
        <v>816</v>
      </c>
      <c r="C887" s="1911"/>
      <c r="D887" s="1912"/>
      <c r="E887" s="1850" t="s">
        <v>817</v>
      </c>
      <c r="F887" s="462">
        <v>1</v>
      </c>
      <c r="G887" s="460">
        <v>225000</v>
      </c>
      <c r="H887" s="460">
        <f t="shared" si="38"/>
        <v>225000</v>
      </c>
      <c r="I887" s="1897"/>
      <c r="J887" s="1897"/>
      <c r="K887" s="1897"/>
      <c r="L887" s="1897"/>
      <c r="M887" s="1869" t="s">
        <v>223</v>
      </c>
      <c r="N887" s="1815">
        <v>11</v>
      </c>
      <c r="O887" s="1815" t="s">
        <v>750</v>
      </c>
      <c r="P887" s="1815">
        <v>2</v>
      </c>
      <c r="Q887" s="1815">
        <v>3</v>
      </c>
      <c r="R887" s="1815">
        <v>2</v>
      </c>
      <c r="S887" s="1883">
        <v>2</v>
      </c>
    </row>
    <row r="888" spans="1:19" ht="57.6" x14ac:dyDescent="0.3">
      <c r="A888" s="1253"/>
      <c r="B888" s="2929"/>
      <c r="C888" s="1911"/>
      <c r="D888" s="1912"/>
      <c r="E888" s="1850" t="s">
        <v>818</v>
      </c>
      <c r="F888" s="462">
        <v>1</v>
      </c>
      <c r="G888" s="460">
        <v>35000</v>
      </c>
      <c r="H888" s="460">
        <f t="shared" si="38"/>
        <v>35000</v>
      </c>
      <c r="I888" s="1897"/>
      <c r="J888" s="1897"/>
      <c r="K888" s="1897"/>
      <c r="L888" s="1897"/>
      <c r="M888" s="1869" t="s">
        <v>223</v>
      </c>
      <c r="N888" s="1815">
        <v>11</v>
      </c>
      <c r="O888" s="1815" t="s">
        <v>750</v>
      </c>
      <c r="P888" s="1815">
        <v>2</v>
      </c>
      <c r="Q888" s="1815">
        <v>4</v>
      </c>
      <c r="R888" s="1815">
        <v>1</v>
      </c>
      <c r="S888" s="1883">
        <v>2</v>
      </c>
    </row>
    <row r="889" spans="1:19" ht="57.6" x14ac:dyDescent="0.3">
      <c r="A889" s="1253"/>
      <c r="B889" s="2927" t="s">
        <v>819</v>
      </c>
      <c r="C889" s="1910"/>
      <c r="D889" s="1884">
        <f>SUM(H889:H892)</f>
        <v>36600</v>
      </c>
      <c r="E889" s="1913" t="s">
        <v>820</v>
      </c>
      <c r="F889" s="383">
        <v>60</v>
      </c>
      <c r="G889" s="1814">
        <v>350</v>
      </c>
      <c r="H889" s="1814">
        <f t="shared" si="38"/>
        <v>21000</v>
      </c>
      <c r="I889" s="1814"/>
      <c r="J889" s="1814">
        <v>21000</v>
      </c>
      <c r="K889" s="1814"/>
      <c r="L889" s="1814"/>
      <c r="M889" s="1869" t="s">
        <v>223</v>
      </c>
      <c r="N889" s="1815">
        <v>11</v>
      </c>
      <c r="O889" s="1815" t="s">
        <v>750</v>
      </c>
      <c r="P889" s="1815">
        <v>3</v>
      </c>
      <c r="Q889" s="1815">
        <v>1</v>
      </c>
      <c r="R889" s="1815">
        <v>1</v>
      </c>
      <c r="S889" s="1883">
        <v>1</v>
      </c>
    </row>
    <row r="890" spans="1:19" ht="57.6" x14ac:dyDescent="0.3">
      <c r="A890" s="1253"/>
      <c r="B890" s="2927"/>
      <c r="C890" s="1910"/>
      <c r="D890" s="1884"/>
      <c r="E890" s="1913" t="s">
        <v>821</v>
      </c>
      <c r="F890" s="383">
        <v>1</v>
      </c>
      <c r="G890" s="1814">
        <v>2400</v>
      </c>
      <c r="H890" s="1814">
        <v>2400</v>
      </c>
      <c r="I890" s="1814"/>
      <c r="J890" s="1814">
        <f>+H890</f>
        <v>2400</v>
      </c>
      <c r="K890" s="1814"/>
      <c r="L890" s="1814"/>
      <c r="M890" s="1869" t="s">
        <v>223</v>
      </c>
      <c r="N890" s="1815">
        <v>11</v>
      </c>
      <c r="O890" s="1815" t="s">
        <v>750</v>
      </c>
      <c r="P890" s="1882">
        <v>2</v>
      </c>
      <c r="Q890" s="1882">
        <v>3</v>
      </c>
      <c r="R890" s="1882">
        <v>1</v>
      </c>
      <c r="S890" s="1914">
        <v>2</v>
      </c>
    </row>
    <row r="891" spans="1:19" ht="57.6" x14ac:dyDescent="0.3">
      <c r="A891" s="1253"/>
      <c r="B891" s="2927"/>
      <c r="C891" s="1910"/>
      <c r="D891" s="1884"/>
      <c r="E891" s="1669" t="s">
        <v>822</v>
      </c>
      <c r="F891" s="383">
        <v>1</v>
      </c>
      <c r="G891" s="1814">
        <v>1500</v>
      </c>
      <c r="H891" s="1814">
        <f t="shared" si="38"/>
        <v>1500</v>
      </c>
      <c r="I891" s="1814"/>
      <c r="J891" s="1814">
        <v>1500</v>
      </c>
      <c r="K891" s="1814"/>
      <c r="L891" s="1814"/>
      <c r="M891" s="1869" t="s">
        <v>223</v>
      </c>
      <c r="N891" s="1815">
        <v>11</v>
      </c>
      <c r="O891" s="1815" t="s">
        <v>750</v>
      </c>
      <c r="P891" s="1882">
        <v>2</v>
      </c>
      <c r="Q891" s="1882">
        <v>2</v>
      </c>
      <c r="R891" s="1882">
        <v>1</v>
      </c>
      <c r="S891" s="1914">
        <v>2</v>
      </c>
    </row>
    <row r="892" spans="1:19" ht="57.6" x14ac:dyDescent="0.3">
      <c r="A892" s="1253"/>
      <c r="B892" s="2927"/>
      <c r="C892" s="1910"/>
      <c r="D892" s="1884"/>
      <c r="E892" s="1913" t="s">
        <v>823</v>
      </c>
      <c r="F892" s="383">
        <v>60</v>
      </c>
      <c r="G892" s="1814">
        <v>195</v>
      </c>
      <c r="H892" s="1814">
        <f t="shared" si="38"/>
        <v>11700</v>
      </c>
      <c r="I892" s="1814"/>
      <c r="J892" s="1814">
        <v>11700</v>
      </c>
      <c r="K892" s="1814"/>
      <c r="L892" s="1814"/>
      <c r="M892" s="1869" t="s">
        <v>223</v>
      </c>
      <c r="N892" s="1815">
        <v>11</v>
      </c>
      <c r="O892" s="1815" t="s">
        <v>750</v>
      </c>
      <c r="P892" s="1815">
        <v>3</v>
      </c>
      <c r="Q892" s="1815">
        <v>3</v>
      </c>
      <c r="R892" s="1815">
        <v>3</v>
      </c>
      <c r="S892" s="1914">
        <v>3</v>
      </c>
    </row>
    <row r="893" spans="1:19" ht="57.6" x14ac:dyDescent="0.3">
      <c r="A893" s="1253"/>
      <c r="B893" s="2930" t="s">
        <v>824</v>
      </c>
      <c r="C893" s="1915"/>
      <c r="D893" s="1671">
        <f>SUM(H893:H899)</f>
        <v>682500</v>
      </c>
      <c r="E893" s="1669" t="s">
        <v>825</v>
      </c>
      <c r="F893" s="1916">
        <v>2</v>
      </c>
      <c r="G893" s="460">
        <v>120000</v>
      </c>
      <c r="H893" s="460">
        <f>+G893*F893</f>
        <v>240000</v>
      </c>
      <c r="I893" s="460"/>
      <c r="J893" s="460">
        <f>+H893</f>
        <v>240000</v>
      </c>
      <c r="K893" s="1694"/>
      <c r="L893" s="1694"/>
      <c r="M893" s="1869" t="s">
        <v>223</v>
      </c>
      <c r="N893" s="1815">
        <v>11</v>
      </c>
      <c r="O893" s="1815" t="s">
        <v>750</v>
      </c>
      <c r="P893" s="1882">
        <v>2</v>
      </c>
      <c r="Q893" s="1882">
        <v>4</v>
      </c>
      <c r="R893" s="1882">
        <v>1</v>
      </c>
      <c r="S893" s="1914">
        <v>2</v>
      </c>
    </row>
    <row r="894" spans="1:19" ht="57.6" x14ac:dyDescent="0.3">
      <c r="A894" s="1253"/>
      <c r="B894" s="2930"/>
      <c r="C894" s="1915"/>
      <c r="D894" s="1671"/>
      <c r="E894" s="1882" t="s">
        <v>805</v>
      </c>
      <c r="F894" s="1670">
        <v>15</v>
      </c>
      <c r="G894" s="460">
        <v>200</v>
      </c>
      <c r="H894" s="460">
        <f t="shared" si="38"/>
        <v>3000</v>
      </c>
      <c r="I894" s="98"/>
      <c r="J894" s="480">
        <f>+H894</f>
        <v>3000</v>
      </c>
      <c r="K894" s="1917"/>
      <c r="L894" s="1918"/>
      <c r="M894" s="1869" t="s">
        <v>223</v>
      </c>
      <c r="N894" s="1815">
        <v>11</v>
      </c>
      <c r="O894" s="1815" t="s">
        <v>750</v>
      </c>
      <c r="P894" s="1815">
        <v>3</v>
      </c>
      <c r="Q894" s="1815">
        <v>7</v>
      </c>
      <c r="R894" s="1815">
        <v>1</v>
      </c>
      <c r="S894" s="1883">
        <v>2</v>
      </c>
    </row>
    <row r="895" spans="1:19" ht="57.6" x14ac:dyDescent="0.3">
      <c r="A895" s="1253"/>
      <c r="B895" s="2930"/>
      <c r="C895" s="1915"/>
      <c r="D895" s="1671"/>
      <c r="E895" s="1669" t="s">
        <v>124</v>
      </c>
      <c r="F895" s="1670">
        <v>100</v>
      </c>
      <c r="G895" s="460">
        <v>700</v>
      </c>
      <c r="H895" s="460">
        <f>+G895*F895</f>
        <v>70000</v>
      </c>
      <c r="I895" s="98"/>
      <c r="J895" s="480">
        <f>H895</f>
        <v>70000</v>
      </c>
      <c r="K895" s="1917"/>
      <c r="L895" s="1918"/>
      <c r="M895" s="1869" t="s">
        <v>223</v>
      </c>
      <c r="N895" s="1815">
        <v>11</v>
      </c>
      <c r="O895" s="1815" t="s">
        <v>750</v>
      </c>
      <c r="P895" s="1815">
        <v>3</v>
      </c>
      <c r="Q895" s="1815">
        <v>1</v>
      </c>
      <c r="R895" s="1815">
        <v>1</v>
      </c>
      <c r="S895" s="1883">
        <v>1</v>
      </c>
    </row>
    <row r="896" spans="1:19" ht="57.6" x14ac:dyDescent="0.3">
      <c r="A896" s="1253"/>
      <c r="B896" s="2930"/>
      <c r="C896" s="1915"/>
      <c r="D896" s="1671"/>
      <c r="E896" s="1669" t="s">
        <v>826</v>
      </c>
      <c r="F896" s="1670">
        <v>2</v>
      </c>
      <c r="G896" s="460">
        <v>100000</v>
      </c>
      <c r="H896" s="460">
        <f>+G896*F896</f>
        <v>200000</v>
      </c>
      <c r="I896" s="98"/>
      <c r="J896" s="480">
        <f>+H896</f>
        <v>200000</v>
      </c>
      <c r="K896" s="1917"/>
      <c r="L896" s="1918"/>
      <c r="M896" s="1869" t="s">
        <v>223</v>
      </c>
      <c r="N896" s="1815">
        <v>11</v>
      </c>
      <c r="O896" s="1815" t="s">
        <v>750</v>
      </c>
      <c r="P896" s="1815">
        <v>2</v>
      </c>
      <c r="Q896" s="1815">
        <v>8</v>
      </c>
      <c r="R896" s="1815">
        <v>7</v>
      </c>
      <c r="S896" s="1883">
        <v>4</v>
      </c>
    </row>
    <row r="897" spans="1:19" ht="57.6" x14ac:dyDescent="0.3">
      <c r="A897" s="1253"/>
      <c r="B897" s="2930"/>
      <c r="C897" s="1915"/>
      <c r="D897" s="1671"/>
      <c r="E897" s="1669" t="s">
        <v>114</v>
      </c>
      <c r="F897" s="1670">
        <v>100</v>
      </c>
      <c r="G897" s="460">
        <v>1000</v>
      </c>
      <c r="H897" s="460">
        <f>+G897*F897</f>
        <v>100000</v>
      </c>
      <c r="I897" s="98"/>
      <c r="J897" s="480">
        <f>+H897</f>
        <v>100000</v>
      </c>
      <c r="K897" s="1917"/>
      <c r="L897" s="1918"/>
      <c r="M897" s="1869" t="s">
        <v>223</v>
      </c>
      <c r="N897" s="1815">
        <v>11</v>
      </c>
      <c r="O897" s="1815" t="s">
        <v>750</v>
      </c>
      <c r="P897" s="1815">
        <v>3</v>
      </c>
      <c r="Q897" s="1815">
        <v>1</v>
      </c>
      <c r="R897" s="1815">
        <v>1</v>
      </c>
      <c r="S897" s="1883">
        <v>1</v>
      </c>
    </row>
    <row r="898" spans="1:19" ht="57.6" x14ac:dyDescent="0.3">
      <c r="A898" s="1253"/>
      <c r="B898" s="2930"/>
      <c r="C898" s="1915"/>
      <c r="D898" s="1671"/>
      <c r="E898" s="1669" t="s">
        <v>87</v>
      </c>
      <c r="F898" s="1670">
        <v>100</v>
      </c>
      <c r="G898" s="460">
        <v>195</v>
      </c>
      <c r="H898" s="460">
        <f>+G898*F898</f>
        <v>19500</v>
      </c>
      <c r="I898" s="98"/>
      <c r="J898" s="480">
        <f>+H898</f>
        <v>19500</v>
      </c>
      <c r="K898" s="1917"/>
      <c r="L898" s="1918"/>
      <c r="M898" s="1869" t="s">
        <v>223</v>
      </c>
      <c r="N898" s="1815">
        <v>11</v>
      </c>
      <c r="O898" s="1815" t="s">
        <v>750</v>
      </c>
      <c r="P898" s="1815">
        <v>3</v>
      </c>
      <c r="Q898" s="1815">
        <v>3</v>
      </c>
      <c r="R898" s="1815">
        <v>1</v>
      </c>
      <c r="S898" s="1914">
        <v>3</v>
      </c>
    </row>
    <row r="899" spans="1:19" ht="57.6" x14ac:dyDescent="0.3">
      <c r="A899" s="1253"/>
      <c r="B899" s="2930"/>
      <c r="C899" s="1915"/>
      <c r="D899" s="1671"/>
      <c r="E899" s="1669" t="s">
        <v>827</v>
      </c>
      <c r="F899" s="1670">
        <v>2</v>
      </c>
      <c r="G899" s="460">
        <v>25000</v>
      </c>
      <c r="H899" s="460">
        <f>+G899*F899</f>
        <v>50000</v>
      </c>
      <c r="I899" s="98"/>
      <c r="J899" s="480">
        <f>+H899</f>
        <v>50000</v>
      </c>
      <c r="K899" s="1917"/>
      <c r="L899" s="1918"/>
      <c r="M899" s="1869" t="s">
        <v>223</v>
      </c>
      <c r="N899" s="1815">
        <v>11</v>
      </c>
      <c r="O899" s="1815" t="s">
        <v>750</v>
      </c>
      <c r="P899" s="1882">
        <v>2</v>
      </c>
      <c r="Q899" s="1882">
        <v>3</v>
      </c>
      <c r="R899" s="1882">
        <v>1</v>
      </c>
      <c r="S899" s="1914">
        <v>2</v>
      </c>
    </row>
    <row r="900" spans="1:19" ht="58.2" thickBot="1" x14ac:dyDescent="0.35">
      <c r="A900" s="1253"/>
      <c r="B900" s="2931" t="s">
        <v>828</v>
      </c>
      <c r="C900" s="1919"/>
      <c r="D900" s="1920">
        <f>SUM(H900)</f>
        <v>9000</v>
      </c>
      <c r="E900" s="1921" t="s">
        <v>805</v>
      </c>
      <c r="F900" s="1922">
        <v>45</v>
      </c>
      <c r="G900" s="1923">
        <v>200</v>
      </c>
      <c r="H900" s="1923">
        <f>+F900*G900</f>
        <v>9000</v>
      </c>
      <c r="I900" s="1924">
        <f>12*200</f>
        <v>2400</v>
      </c>
      <c r="J900" s="1924">
        <v>2400</v>
      </c>
      <c r="K900" s="1924">
        <v>2400</v>
      </c>
      <c r="L900" s="1924">
        <f>9*200</f>
        <v>1800</v>
      </c>
      <c r="M900" s="1925" t="s">
        <v>223</v>
      </c>
      <c r="N900" s="1926">
        <v>11</v>
      </c>
      <c r="O900" s="1926" t="s">
        <v>750</v>
      </c>
      <c r="P900" s="1926">
        <v>3</v>
      </c>
      <c r="Q900" s="1926">
        <v>7</v>
      </c>
      <c r="R900" s="1926">
        <v>1</v>
      </c>
      <c r="S900" s="1927">
        <v>2</v>
      </c>
    </row>
    <row r="901" spans="1:19" ht="15" thickTop="1" x14ac:dyDescent="0.3">
      <c r="A901" s="1253"/>
    </row>
    <row r="902" spans="1:19" ht="15.6" x14ac:dyDescent="0.3">
      <c r="A902" s="1253"/>
      <c r="B902" s="1" t="s">
        <v>681</v>
      </c>
      <c r="C902" s="1" t="s">
        <v>1</v>
      </c>
      <c r="D902" s="1"/>
      <c r="E902" s="2"/>
      <c r="F902" s="2"/>
      <c r="G902" s="1928"/>
      <c r="H902" s="1928"/>
      <c r="I902" s="2"/>
      <c r="J902" s="2"/>
      <c r="K902" s="2"/>
      <c r="L902" s="2"/>
      <c r="M902" s="2"/>
      <c r="N902" s="2"/>
      <c r="O902" s="2"/>
      <c r="P902" s="2"/>
      <c r="Q902" s="2"/>
      <c r="R902" s="2"/>
      <c r="S902" s="2"/>
    </row>
    <row r="903" spans="1:19" ht="15.6" x14ac:dyDescent="0.3">
      <c r="A903" s="1253"/>
      <c r="B903" s="1" t="s">
        <v>2</v>
      </c>
      <c r="C903" s="1" t="s">
        <v>1</v>
      </c>
      <c r="D903" s="1"/>
      <c r="E903" s="1"/>
      <c r="F903" s="2"/>
      <c r="G903" s="1928"/>
      <c r="H903" s="1928"/>
      <c r="I903" s="2"/>
      <c r="J903" s="2"/>
      <c r="K903" s="2"/>
      <c r="L903" s="2"/>
      <c r="M903" s="2"/>
      <c r="N903" s="2"/>
      <c r="O903" s="2"/>
      <c r="P903" s="2"/>
      <c r="Q903" s="2"/>
      <c r="R903" s="2"/>
      <c r="S903" s="2"/>
    </row>
    <row r="904" spans="1:19" ht="15.6" x14ac:dyDescent="0.3">
      <c r="A904" s="1253"/>
      <c r="B904" s="6" t="s">
        <v>2</v>
      </c>
      <c r="C904" s="6" t="s">
        <v>722</v>
      </c>
      <c r="D904" s="6"/>
      <c r="E904" s="6"/>
      <c r="F904" s="2"/>
      <c r="G904" s="1928"/>
      <c r="H904" s="1929"/>
      <c r="I904" s="6"/>
      <c r="J904" s="6"/>
      <c r="K904" s="2"/>
      <c r="L904" s="2"/>
      <c r="M904" s="2"/>
      <c r="N904" s="2"/>
      <c r="O904" s="2"/>
      <c r="P904" s="2"/>
      <c r="Q904" s="2"/>
      <c r="R904" s="2"/>
      <c r="S904" s="2"/>
    </row>
    <row r="905" spans="1:19" ht="15.6" x14ac:dyDescent="0.3">
      <c r="A905" s="1253"/>
      <c r="B905" s="6" t="s">
        <v>4</v>
      </c>
      <c r="C905" s="6" t="s">
        <v>401</v>
      </c>
      <c r="D905" s="6"/>
      <c r="E905" s="6"/>
      <c r="F905" s="2"/>
      <c r="G905" s="1928"/>
      <c r="H905" s="1929"/>
      <c r="I905" s="6"/>
      <c r="J905" s="6"/>
      <c r="K905" s="2"/>
      <c r="L905" s="2"/>
      <c r="M905" s="2"/>
      <c r="N905" s="2"/>
      <c r="O905" s="2"/>
      <c r="P905" s="2"/>
      <c r="Q905" s="2"/>
      <c r="R905" s="2"/>
      <c r="S905" s="2"/>
    </row>
    <row r="906" spans="1:19" ht="15.6" x14ac:dyDescent="0.3">
      <c r="A906" s="1253"/>
      <c r="B906" s="6" t="s">
        <v>68</v>
      </c>
      <c r="C906" s="6" t="s">
        <v>723</v>
      </c>
      <c r="D906" s="6"/>
      <c r="E906" s="6"/>
      <c r="F906" s="2"/>
      <c r="G906" s="1928"/>
      <c r="H906" s="1929"/>
      <c r="I906" s="6"/>
      <c r="J906" s="6"/>
      <c r="K906" s="2"/>
      <c r="L906" s="2"/>
      <c r="M906" s="2"/>
      <c r="N906" s="2"/>
      <c r="O906" s="2"/>
      <c r="P906" s="2"/>
      <c r="Q906" s="2"/>
      <c r="R906" s="2"/>
      <c r="S906" s="2"/>
    </row>
    <row r="907" spans="1:19" ht="15.6" x14ac:dyDescent="0.3">
      <c r="A907" s="1253"/>
      <c r="B907" s="6" t="s">
        <v>8</v>
      </c>
      <c r="C907" s="573" t="s">
        <v>829</v>
      </c>
      <c r="D907" s="573"/>
      <c r="E907" s="573"/>
      <c r="F907" s="2"/>
      <c r="G907" s="1928"/>
      <c r="H907" s="573"/>
      <c r="I907" s="573"/>
      <c r="J907" s="573"/>
      <c r="K907" s="2"/>
      <c r="L907" s="2"/>
      <c r="M907" s="2"/>
      <c r="N907" s="2"/>
      <c r="O907" s="2"/>
      <c r="P907" s="2"/>
      <c r="Q907" s="2"/>
      <c r="R907" s="2"/>
      <c r="S907" s="2"/>
    </row>
    <row r="908" spans="1:19" ht="15.6" x14ac:dyDescent="0.3">
      <c r="A908" s="1253"/>
      <c r="B908" s="6" t="s">
        <v>273</v>
      </c>
      <c r="C908" s="573" t="s">
        <v>830</v>
      </c>
      <c r="D908" s="573"/>
      <c r="E908" s="573"/>
      <c r="F908" s="2"/>
      <c r="G908" s="1928"/>
      <c r="H908" s="573"/>
      <c r="I908" s="573"/>
      <c r="J908" s="573"/>
      <c r="K908" s="2"/>
      <c r="L908" s="2"/>
      <c r="M908" s="2"/>
      <c r="N908" s="2"/>
      <c r="O908" s="2"/>
      <c r="P908" s="2"/>
      <c r="Q908" s="2"/>
      <c r="R908" s="2"/>
      <c r="S908" s="2"/>
    </row>
    <row r="909" spans="1:19" ht="15.6" x14ac:dyDescent="0.3">
      <c r="A909" s="1253"/>
      <c r="B909" s="6" t="s">
        <v>724</v>
      </c>
      <c r="C909" s="6"/>
      <c r="D909" s="6"/>
      <c r="E909" s="525"/>
      <c r="F909" s="2"/>
      <c r="G909" s="1928"/>
      <c r="H909" s="1930"/>
      <c r="I909" s="525"/>
      <c r="J909" s="525"/>
      <c r="K909" s="2"/>
      <c r="L909" s="2"/>
      <c r="M909" s="5" t="s">
        <v>133</v>
      </c>
      <c r="N909" s="2"/>
      <c r="O909" s="2"/>
      <c r="P909" s="2"/>
      <c r="Q909" s="2"/>
      <c r="R909" s="2"/>
      <c r="S909" s="2"/>
    </row>
    <row r="910" spans="1:19" ht="15.6" x14ac:dyDescent="0.3">
      <c r="A910" s="1253"/>
      <c r="B910" s="574" t="s">
        <v>675</v>
      </c>
      <c r="C910" s="574"/>
      <c r="D910" s="525"/>
      <c r="E910" s="525"/>
      <c r="F910" s="2"/>
      <c r="G910" s="1928"/>
      <c r="H910" s="1930"/>
      <c r="I910" s="525"/>
      <c r="J910" s="525"/>
      <c r="K910" s="2"/>
      <c r="L910" s="2"/>
      <c r="M910" s="2"/>
      <c r="N910" s="2"/>
      <c r="O910" s="2"/>
      <c r="P910" s="2"/>
      <c r="Q910" s="2"/>
      <c r="R910" s="2"/>
      <c r="S910" s="2"/>
    </row>
    <row r="911" spans="1:19" ht="16.2" thickBot="1" x14ac:dyDescent="0.35">
      <c r="A911" s="1253"/>
      <c r="B911" s="525"/>
      <c r="C911" s="525"/>
      <c r="D911" s="525"/>
      <c r="E911" s="525"/>
      <c r="F911" s="525"/>
      <c r="G911" s="1930"/>
      <c r="H911" s="1930"/>
      <c r="I911" s="1551"/>
      <c r="J911" s="1551"/>
      <c r="K911" s="1551"/>
      <c r="L911" s="1551"/>
      <c r="M911" s="1551"/>
      <c r="N911" s="2"/>
      <c r="O911" s="2"/>
      <c r="P911" s="2"/>
      <c r="Q911" s="2"/>
      <c r="R911" s="2"/>
      <c r="S911" s="2"/>
    </row>
    <row r="912" spans="1:19" ht="17.399999999999999" thickTop="1" thickBot="1" x14ac:dyDescent="0.35">
      <c r="A912" s="1253"/>
      <c r="B912" s="1931" t="s">
        <v>15</v>
      </c>
      <c r="C912" s="1931"/>
      <c r="D912" s="1931"/>
      <c r="E912" s="1931"/>
      <c r="F912" s="1931"/>
      <c r="G912" s="1931"/>
      <c r="H912" s="1931"/>
      <c r="I912" s="1931"/>
      <c r="J912" s="1931"/>
      <c r="K912" s="1931"/>
      <c r="L912" s="1931"/>
      <c r="M912" s="1931"/>
      <c r="N912" s="1931"/>
      <c r="O912" s="1931"/>
      <c r="P912" s="1931"/>
      <c r="Q912" s="1931"/>
      <c r="R912" s="1931"/>
      <c r="S912" s="1932"/>
    </row>
    <row r="913" spans="1:19" ht="16.2" thickTop="1" x14ac:dyDescent="0.3">
      <c r="A913" s="1253"/>
      <c r="B913" s="2906" t="s">
        <v>16</v>
      </c>
      <c r="C913" s="744" t="s">
        <v>17</v>
      </c>
      <c r="D913" s="744"/>
      <c r="E913" s="743" t="s">
        <v>18</v>
      </c>
      <c r="F913" s="743" t="s">
        <v>19</v>
      </c>
      <c r="G913" s="753" t="s">
        <v>20</v>
      </c>
      <c r="H913" s="753" t="s">
        <v>21</v>
      </c>
      <c r="I913" s="743" t="s">
        <v>22</v>
      </c>
      <c r="J913" s="743"/>
      <c r="K913" s="743"/>
      <c r="L913" s="743"/>
      <c r="M913" s="744" t="s">
        <v>23</v>
      </c>
      <c r="N913" s="744" t="s">
        <v>24</v>
      </c>
      <c r="O913" s="744"/>
      <c r="P913" s="744"/>
      <c r="Q913" s="744"/>
      <c r="R913" s="744"/>
      <c r="S913" s="1754"/>
    </row>
    <row r="914" spans="1:19" ht="15.6" x14ac:dyDescent="0.3">
      <c r="A914" s="1253"/>
      <c r="B914" s="2907"/>
      <c r="C914" s="735"/>
      <c r="D914" s="735"/>
      <c r="E914" s="736"/>
      <c r="F914" s="736"/>
      <c r="G914" s="754"/>
      <c r="H914" s="754"/>
      <c r="I914" s="528" t="s">
        <v>25</v>
      </c>
      <c r="J914" s="528" t="s">
        <v>26</v>
      </c>
      <c r="K914" s="528" t="s">
        <v>27</v>
      </c>
      <c r="L914" s="528" t="s">
        <v>28</v>
      </c>
      <c r="M914" s="735"/>
      <c r="N914" s="735"/>
      <c r="O914" s="735"/>
      <c r="P914" s="735"/>
      <c r="Q914" s="735"/>
      <c r="R914" s="735"/>
      <c r="S914" s="1758"/>
    </row>
    <row r="915" spans="1:19" ht="125.4" thickBot="1" x14ac:dyDescent="0.35">
      <c r="A915" s="1253"/>
      <c r="B915" s="2932" t="s">
        <v>831</v>
      </c>
      <c r="C915" s="1933" t="s">
        <v>832</v>
      </c>
      <c r="D915" s="1934"/>
      <c r="E915" s="1935" t="s">
        <v>833</v>
      </c>
      <c r="F915" s="1936" t="s">
        <v>834</v>
      </c>
      <c r="G915" s="1937">
        <v>5</v>
      </c>
      <c r="H915" s="1937">
        <v>8</v>
      </c>
      <c r="I915" s="1938">
        <v>2</v>
      </c>
      <c r="J915" s="1938">
        <v>2</v>
      </c>
      <c r="K915" s="1938">
        <v>2</v>
      </c>
      <c r="L915" s="1938">
        <v>2</v>
      </c>
      <c r="M915" s="1939">
        <f>SUM(D920:D956)</f>
        <v>6884102</v>
      </c>
      <c r="N915" s="1940"/>
      <c r="O915" s="1940"/>
      <c r="P915" s="1940"/>
      <c r="Q915" s="1940"/>
      <c r="R915" s="1940"/>
      <c r="S915" s="1941"/>
    </row>
    <row r="916" spans="1:19" ht="16.2" thickTop="1" x14ac:dyDescent="0.3">
      <c r="A916" s="1253"/>
      <c r="B916" s="1942"/>
      <c r="C916" s="1942"/>
      <c r="D916" s="1942"/>
      <c r="E916" s="1942"/>
      <c r="F916" s="1942"/>
      <c r="G916" s="1943"/>
      <c r="H916" s="1943"/>
      <c r="I916" s="30"/>
      <c r="J916" s="30"/>
      <c r="K916" s="1942"/>
      <c r="L916" s="1942"/>
      <c r="M916" s="1942"/>
      <c r="N916" s="1942"/>
      <c r="O916" s="1942"/>
      <c r="P916" s="1942"/>
      <c r="Q916" s="1942"/>
      <c r="R916" s="1942"/>
      <c r="S916" s="1944"/>
    </row>
    <row r="917" spans="1:19" ht="16.2" x14ac:dyDescent="0.35">
      <c r="A917" s="1253"/>
      <c r="B917" s="2933" t="s">
        <v>33</v>
      </c>
      <c r="C917" s="1945"/>
      <c r="D917" s="1945"/>
      <c r="E917" s="1945"/>
      <c r="F917" s="1945"/>
      <c r="G917" s="1946"/>
      <c r="H917" s="1624"/>
      <c r="I917" s="1946"/>
      <c r="J917" s="30"/>
      <c r="K917" s="1945"/>
      <c r="L917" s="1945"/>
      <c r="M917" s="1945"/>
      <c r="N917" s="1945"/>
      <c r="O917" s="1945"/>
      <c r="P917" s="1945"/>
      <c r="Q917" s="1945"/>
      <c r="R917" s="1945"/>
      <c r="S917" s="1947"/>
    </row>
    <row r="918" spans="1:19" ht="15.6" x14ac:dyDescent="0.3">
      <c r="A918" s="1253"/>
      <c r="B918" s="2103" t="s">
        <v>34</v>
      </c>
      <c r="C918" s="663"/>
      <c r="D918" s="710" t="s">
        <v>35</v>
      </c>
      <c r="E918" s="710" t="s">
        <v>36</v>
      </c>
      <c r="F918" s="710"/>
      <c r="G918" s="710"/>
      <c r="H918" s="710"/>
      <c r="I918" s="710" t="s">
        <v>37</v>
      </c>
      <c r="J918" s="710"/>
      <c r="K918" s="710"/>
      <c r="L918" s="710"/>
      <c r="M918" s="1948" t="s">
        <v>38</v>
      </c>
      <c r="N918" s="710" t="s">
        <v>39</v>
      </c>
      <c r="O918" s="710"/>
      <c r="P918" s="710"/>
      <c r="Q918" s="710"/>
      <c r="R918" s="710"/>
      <c r="S918" s="1949"/>
    </row>
    <row r="919" spans="1:19" ht="33.6" x14ac:dyDescent="0.3">
      <c r="A919" s="1253"/>
      <c r="B919" s="2910"/>
      <c r="C919" s="741"/>
      <c r="D919" s="1769"/>
      <c r="E919" s="1950" t="s">
        <v>40</v>
      </c>
      <c r="F919" s="1950" t="s">
        <v>41</v>
      </c>
      <c r="G919" s="1951" t="s">
        <v>42</v>
      </c>
      <c r="H919" s="1951" t="s">
        <v>43</v>
      </c>
      <c r="I919" s="1950" t="s">
        <v>25</v>
      </c>
      <c r="J919" s="1950" t="s">
        <v>26</v>
      </c>
      <c r="K919" s="1950" t="s">
        <v>27</v>
      </c>
      <c r="L919" s="1950" t="s">
        <v>28</v>
      </c>
      <c r="M919" s="1952"/>
      <c r="N919" s="1953" t="s">
        <v>44</v>
      </c>
      <c r="O919" s="1953" t="s">
        <v>45</v>
      </c>
      <c r="P919" s="1953" t="s">
        <v>46</v>
      </c>
      <c r="Q919" s="1953" t="s">
        <v>47</v>
      </c>
      <c r="R919" s="1953" t="s">
        <v>48</v>
      </c>
      <c r="S919" s="1954" t="s">
        <v>49</v>
      </c>
    </row>
    <row r="920" spans="1:19" ht="27.6" x14ac:dyDescent="0.3">
      <c r="A920" s="1253"/>
      <c r="B920" s="2934" t="s">
        <v>835</v>
      </c>
      <c r="C920" s="1955"/>
      <c r="D920" s="1956">
        <f>SUM(H920:H923)</f>
        <v>1467590</v>
      </c>
      <c r="E920" s="1957" t="s">
        <v>836</v>
      </c>
      <c r="F920" s="1958">
        <v>1</v>
      </c>
      <c r="G920" s="1959">
        <v>75000</v>
      </c>
      <c r="H920" s="1814">
        <f t="shared" ref="H920:H925" si="39">+G920*F920</f>
        <v>75000</v>
      </c>
      <c r="I920" s="1960">
        <f>+H920</f>
        <v>75000</v>
      </c>
      <c r="J920" s="1961"/>
      <c r="K920" s="1961"/>
      <c r="L920" s="1961"/>
      <c r="M920" s="1962" t="s">
        <v>223</v>
      </c>
      <c r="N920" s="1958">
        <v>11</v>
      </c>
      <c r="O920" s="1963" t="s">
        <v>290</v>
      </c>
      <c r="P920" s="1958">
        <v>2</v>
      </c>
      <c r="Q920" s="1958">
        <v>4</v>
      </c>
      <c r="R920" s="1958">
        <v>1</v>
      </c>
      <c r="S920" s="1964" t="s">
        <v>230</v>
      </c>
    </row>
    <row r="921" spans="1:19" ht="27.6" x14ac:dyDescent="0.3">
      <c r="A921" s="1253"/>
      <c r="B921" s="2935"/>
      <c r="C921" s="586"/>
      <c r="D921" s="1965"/>
      <c r="E921" s="35" t="s">
        <v>837</v>
      </c>
      <c r="F921" s="24">
        <v>5</v>
      </c>
      <c r="G921" s="1966">
        <v>40000</v>
      </c>
      <c r="H921" s="1814">
        <f t="shared" si="39"/>
        <v>200000</v>
      </c>
      <c r="I921" s="1960">
        <f t="shared" ref="I921" si="40">+H921</f>
        <v>200000</v>
      </c>
      <c r="J921" s="25"/>
      <c r="K921" s="25"/>
      <c r="L921" s="25"/>
      <c r="M921" s="1967"/>
      <c r="N921" s="24">
        <v>11</v>
      </c>
      <c r="O921" s="28" t="s">
        <v>290</v>
      </c>
      <c r="P921" s="24">
        <v>2</v>
      </c>
      <c r="Q921" s="24">
        <v>4</v>
      </c>
      <c r="R921" s="24">
        <v>1</v>
      </c>
      <c r="S921" s="1843" t="s">
        <v>230</v>
      </c>
    </row>
    <row r="922" spans="1:19" ht="27.6" x14ac:dyDescent="0.3">
      <c r="A922" s="1253"/>
      <c r="B922" s="2935"/>
      <c r="C922" s="586"/>
      <c r="D922" s="1965"/>
      <c r="E922" s="35" t="s">
        <v>838</v>
      </c>
      <c r="F922" s="24">
        <v>1</v>
      </c>
      <c r="G922" s="1966">
        <v>397530</v>
      </c>
      <c r="H922" s="1814">
        <f>G922</f>
        <v>397530</v>
      </c>
      <c r="I922" s="1960">
        <f>H922</f>
        <v>397530</v>
      </c>
      <c r="J922" s="25"/>
      <c r="K922" s="25"/>
      <c r="L922" s="25"/>
      <c r="M922" s="1967"/>
      <c r="N922" s="24">
        <v>11</v>
      </c>
      <c r="O922" s="28" t="s">
        <v>290</v>
      </c>
      <c r="P922" s="24">
        <v>1</v>
      </c>
      <c r="Q922" s="24">
        <v>3</v>
      </c>
      <c r="R922" s="24">
        <v>1</v>
      </c>
      <c r="S922" s="1843" t="s">
        <v>230</v>
      </c>
    </row>
    <row r="923" spans="1:19" ht="28.2" thickBot="1" x14ac:dyDescent="0.35">
      <c r="A923" s="1253"/>
      <c r="B923" s="2936"/>
      <c r="C923" s="1968"/>
      <c r="D923" s="1969"/>
      <c r="E923" s="1970" t="s">
        <v>839</v>
      </c>
      <c r="F923" s="1971">
        <v>5</v>
      </c>
      <c r="G923" s="1972">
        <v>159012</v>
      </c>
      <c r="H923" s="1923">
        <f>G923*5</f>
        <v>795060</v>
      </c>
      <c r="I923" s="1960">
        <f>G923*5</f>
        <v>795060</v>
      </c>
      <c r="J923" s="1973"/>
      <c r="K923" s="1973"/>
      <c r="L923" s="1973"/>
      <c r="M923" s="1974"/>
      <c r="N923" s="1971">
        <v>11</v>
      </c>
      <c r="O923" s="1975" t="s">
        <v>290</v>
      </c>
      <c r="P923" s="1971">
        <v>1</v>
      </c>
      <c r="Q923" s="1971">
        <v>3</v>
      </c>
      <c r="R923" s="1971">
        <v>1</v>
      </c>
      <c r="S923" s="1976" t="s">
        <v>230</v>
      </c>
    </row>
    <row r="924" spans="1:19" ht="28.2" thickTop="1" x14ac:dyDescent="0.3">
      <c r="A924" s="1253"/>
      <c r="B924" s="2935" t="s">
        <v>840</v>
      </c>
      <c r="C924" s="1977"/>
      <c r="D924" s="1978">
        <f>SUM(H924:H927)</f>
        <v>342333</v>
      </c>
      <c r="E924" s="1979" t="s">
        <v>836</v>
      </c>
      <c r="F924" s="1980">
        <v>1</v>
      </c>
      <c r="G924" s="1981">
        <v>90000</v>
      </c>
      <c r="H924" s="1982">
        <f t="shared" si="39"/>
        <v>90000</v>
      </c>
      <c r="I924" s="1809"/>
      <c r="J924" s="1807"/>
      <c r="K924" s="1807">
        <v>90000</v>
      </c>
      <c r="L924" s="1807"/>
      <c r="M924" s="1983" t="s">
        <v>223</v>
      </c>
      <c r="N924" s="1809">
        <v>11</v>
      </c>
      <c r="O924" s="1984" t="s">
        <v>290</v>
      </c>
      <c r="P924" s="1809">
        <v>2</v>
      </c>
      <c r="Q924" s="1809">
        <v>4</v>
      </c>
      <c r="R924" s="1809">
        <v>1</v>
      </c>
      <c r="S924" s="1985" t="s">
        <v>230</v>
      </c>
    </row>
    <row r="925" spans="1:19" ht="27.6" x14ac:dyDescent="0.3">
      <c r="A925" s="1253"/>
      <c r="B925" s="2935"/>
      <c r="C925" s="1977"/>
      <c r="D925" s="1978"/>
      <c r="E925" s="1882" t="s">
        <v>837</v>
      </c>
      <c r="F925" s="1986">
        <v>2</v>
      </c>
      <c r="G925" s="1987">
        <v>49500</v>
      </c>
      <c r="H925" s="1982">
        <f t="shared" si="39"/>
        <v>99000</v>
      </c>
      <c r="I925" s="199"/>
      <c r="J925" s="200"/>
      <c r="K925" s="200">
        <v>99000</v>
      </c>
      <c r="L925" s="200"/>
      <c r="M925" s="1988"/>
      <c r="N925" s="1815">
        <v>11</v>
      </c>
      <c r="O925" s="1989" t="s">
        <v>290</v>
      </c>
      <c r="P925" s="1815">
        <v>2</v>
      </c>
      <c r="Q925" s="1815">
        <v>4</v>
      </c>
      <c r="R925" s="1815">
        <v>1</v>
      </c>
      <c r="S925" s="1990" t="s">
        <v>230</v>
      </c>
    </row>
    <row r="926" spans="1:19" ht="27.6" x14ac:dyDescent="0.3">
      <c r="A926" s="1253"/>
      <c r="B926" s="2935"/>
      <c r="C926" s="1977"/>
      <c r="D926" s="1978"/>
      <c r="E926" s="1882" t="s">
        <v>731</v>
      </c>
      <c r="F926" s="1986">
        <v>1</v>
      </c>
      <c r="G926" s="1987">
        <v>85185</v>
      </c>
      <c r="H926" s="1982">
        <f>G926</f>
        <v>85185</v>
      </c>
      <c r="I926" s="199"/>
      <c r="J926" s="200"/>
      <c r="K926" s="200">
        <v>121275</v>
      </c>
      <c r="L926" s="200"/>
      <c r="M926" s="1988"/>
      <c r="N926" s="1815">
        <v>11</v>
      </c>
      <c r="O926" s="1989" t="s">
        <v>290</v>
      </c>
      <c r="P926" s="1815">
        <v>2</v>
      </c>
      <c r="Q926" s="1815">
        <v>4</v>
      </c>
      <c r="R926" s="1815">
        <v>2</v>
      </c>
      <c r="S926" s="1990" t="s">
        <v>230</v>
      </c>
    </row>
    <row r="927" spans="1:19" ht="28.2" thickBot="1" x14ac:dyDescent="0.35">
      <c r="A927" s="1253"/>
      <c r="B927" s="2935"/>
      <c r="C927" s="1977"/>
      <c r="D927" s="1978"/>
      <c r="E927" s="1882" t="s">
        <v>839</v>
      </c>
      <c r="F927" s="1815">
        <v>2</v>
      </c>
      <c r="G927" s="1987">
        <v>22716</v>
      </c>
      <c r="H927" s="1982">
        <f>G927*3</f>
        <v>68148</v>
      </c>
      <c r="I927" s="199"/>
      <c r="J927" s="200"/>
      <c r="K927" s="200">
        <v>216000</v>
      </c>
      <c r="L927" s="200"/>
      <c r="M927" s="1988"/>
      <c r="N927" s="1815">
        <v>11</v>
      </c>
      <c r="O927" s="1989" t="s">
        <v>290</v>
      </c>
      <c r="P927" s="1815">
        <v>2</v>
      </c>
      <c r="Q927" s="1815">
        <v>4</v>
      </c>
      <c r="R927" s="1815">
        <v>2</v>
      </c>
      <c r="S927" s="1990" t="s">
        <v>230</v>
      </c>
    </row>
    <row r="928" spans="1:19" ht="28.2" thickTop="1" x14ac:dyDescent="0.3">
      <c r="A928" s="1253"/>
      <c r="B928" s="2937" t="s">
        <v>841</v>
      </c>
      <c r="C928" s="1991"/>
      <c r="D928" s="1992">
        <f>SUM(H928:H931)</f>
        <v>702345</v>
      </c>
      <c r="E928" s="1979" t="s">
        <v>836</v>
      </c>
      <c r="F928" s="1993">
        <v>1</v>
      </c>
      <c r="G928" s="1994">
        <v>150000</v>
      </c>
      <c r="H928" s="1982">
        <f>+G928*F928</f>
        <v>150000</v>
      </c>
      <c r="I928" s="1995"/>
      <c r="J928" s="1996"/>
      <c r="K928" s="1981"/>
      <c r="L928" s="1807">
        <f>G928</f>
        <v>150000</v>
      </c>
      <c r="M928" s="1997" t="s">
        <v>223</v>
      </c>
      <c r="N928" s="1809">
        <v>11</v>
      </c>
      <c r="O928" s="1984" t="s">
        <v>290</v>
      </c>
      <c r="P928" s="1809">
        <v>2</v>
      </c>
      <c r="Q928" s="1809">
        <v>4</v>
      </c>
      <c r="R928" s="1809">
        <v>1</v>
      </c>
      <c r="S928" s="1985" t="s">
        <v>230</v>
      </c>
    </row>
    <row r="929" spans="1:19" ht="27.6" x14ac:dyDescent="0.3">
      <c r="A929" s="1253"/>
      <c r="B929" s="2938"/>
      <c r="C929" s="1998"/>
      <c r="D929" s="1999"/>
      <c r="E929" s="1882" t="s">
        <v>838</v>
      </c>
      <c r="F929" s="1986">
        <v>1</v>
      </c>
      <c r="G929" s="2000">
        <v>141975</v>
      </c>
      <c r="H929" s="1982">
        <f>G929</f>
        <v>141975</v>
      </c>
      <c r="I929" s="2001"/>
      <c r="J929" s="1901"/>
      <c r="K929" s="2002"/>
      <c r="L929" s="200">
        <f>G929</f>
        <v>141975</v>
      </c>
      <c r="M929" s="2003"/>
      <c r="N929" s="1815">
        <v>11</v>
      </c>
      <c r="O929" s="1989" t="s">
        <v>290</v>
      </c>
      <c r="P929" s="1815">
        <v>2</v>
      </c>
      <c r="Q929" s="1815">
        <v>3</v>
      </c>
      <c r="R929" s="1815">
        <v>2</v>
      </c>
      <c r="S929" s="1990" t="s">
        <v>230</v>
      </c>
    </row>
    <row r="930" spans="1:19" ht="27.6" x14ac:dyDescent="0.3">
      <c r="A930" s="1253"/>
      <c r="B930" s="2938"/>
      <c r="C930" s="1998"/>
      <c r="D930" s="1999"/>
      <c r="E930" s="1882" t="s">
        <v>837</v>
      </c>
      <c r="F930" s="1986">
        <v>3</v>
      </c>
      <c r="G930" s="2000">
        <v>80000</v>
      </c>
      <c r="H930" s="1982">
        <f>+G930*F930</f>
        <v>240000</v>
      </c>
      <c r="I930" s="2001"/>
      <c r="J930" s="1901"/>
      <c r="K930" s="2002"/>
      <c r="L930" s="200">
        <f>H930</f>
        <v>240000</v>
      </c>
      <c r="M930" s="2003"/>
      <c r="N930" s="1815">
        <v>11</v>
      </c>
      <c r="O930" s="1989" t="s">
        <v>290</v>
      </c>
      <c r="P930" s="1815">
        <v>2</v>
      </c>
      <c r="Q930" s="1815">
        <v>4</v>
      </c>
      <c r="R930" s="1815">
        <v>1</v>
      </c>
      <c r="S930" s="1990" t="s">
        <v>230</v>
      </c>
    </row>
    <row r="931" spans="1:19" ht="27.6" x14ac:dyDescent="0.3">
      <c r="A931" s="1253"/>
      <c r="B931" s="2938"/>
      <c r="C931" s="1998"/>
      <c r="D931" s="1999"/>
      <c r="E931" s="1882" t="s">
        <v>839</v>
      </c>
      <c r="F931" s="24">
        <v>3</v>
      </c>
      <c r="G931" s="2000">
        <v>56790</v>
      </c>
      <c r="H931" s="1982">
        <f>G931*3</f>
        <v>170370</v>
      </c>
      <c r="I931" s="2001"/>
      <c r="J931" s="1901"/>
      <c r="K931" s="2002"/>
      <c r="L931" s="200">
        <f>H931</f>
        <v>170370</v>
      </c>
      <c r="M931" s="2003"/>
      <c r="N931" s="1815">
        <v>11</v>
      </c>
      <c r="O931" s="1989" t="s">
        <v>290</v>
      </c>
      <c r="P931" s="1815">
        <v>2</v>
      </c>
      <c r="Q931" s="1815">
        <v>3</v>
      </c>
      <c r="R931" s="1815">
        <v>2</v>
      </c>
      <c r="S931" s="1990" t="s">
        <v>230</v>
      </c>
    </row>
    <row r="932" spans="1:19" ht="27.6" x14ac:dyDescent="0.3">
      <c r="A932" s="1253"/>
      <c r="B932" s="2938"/>
      <c r="C932" s="1998"/>
      <c r="D932" s="2004"/>
      <c r="E932" s="2005"/>
      <c r="F932" s="2006"/>
      <c r="G932" s="1901"/>
      <c r="H932" s="1901"/>
      <c r="I932" s="2007"/>
      <c r="J932" s="1901"/>
      <c r="K932" s="1901"/>
      <c r="L932" s="1901"/>
      <c r="M932" s="2003"/>
      <c r="N932" s="2007"/>
      <c r="O932" s="2008" t="s">
        <v>290</v>
      </c>
      <c r="P932" s="2007">
        <v>2</v>
      </c>
      <c r="Q932" s="2007">
        <v>3</v>
      </c>
      <c r="R932" s="383">
        <v>2</v>
      </c>
      <c r="S932" s="1990" t="s">
        <v>230</v>
      </c>
    </row>
    <row r="933" spans="1:19" ht="15" thickBot="1" x14ac:dyDescent="0.35">
      <c r="A933" s="1253"/>
      <c r="B933" s="2939"/>
      <c r="C933" s="2009"/>
      <c r="D933" s="2010"/>
      <c r="E933" s="2011"/>
      <c r="F933" s="2012"/>
      <c r="G933" s="2013"/>
      <c r="H933" s="2013"/>
      <c r="I933" s="2014"/>
      <c r="J933" s="2013"/>
      <c r="K933" s="2013"/>
      <c r="L933" s="2013"/>
      <c r="M933" s="2015"/>
      <c r="N933" s="2014"/>
      <c r="O933" s="2016"/>
      <c r="P933" s="2014"/>
      <c r="Q933" s="2014"/>
      <c r="R933" s="2014"/>
      <c r="S933" s="2017"/>
    </row>
    <row r="934" spans="1:19" ht="28.2" thickTop="1" x14ac:dyDescent="0.3">
      <c r="A934" s="1253"/>
      <c r="B934" s="2940"/>
      <c r="C934" s="535"/>
      <c r="D934" s="2018"/>
      <c r="E934" s="2019"/>
      <c r="F934" s="1809"/>
      <c r="G934" s="1807"/>
      <c r="H934" s="1807"/>
      <c r="I934" s="1808"/>
      <c r="J934" s="1807"/>
      <c r="K934" s="1807"/>
      <c r="L934" s="1807"/>
      <c r="M934" s="1809"/>
      <c r="N934" s="1809"/>
      <c r="O934" s="1984" t="s">
        <v>290</v>
      </c>
      <c r="P934" s="1809"/>
      <c r="Q934" s="1809"/>
      <c r="R934" s="1809"/>
      <c r="S934" s="1985" t="s">
        <v>230</v>
      </c>
    </row>
    <row r="935" spans="1:19" ht="27.6" x14ac:dyDescent="0.3">
      <c r="A935" s="1253"/>
      <c r="B935" s="2941" t="s">
        <v>842</v>
      </c>
      <c r="C935" s="2020"/>
      <c r="D935" s="2021">
        <f>SUM(H935:H938)</f>
        <v>778518</v>
      </c>
      <c r="E935" s="1882" t="s">
        <v>836</v>
      </c>
      <c r="F935" s="1986">
        <v>2</v>
      </c>
      <c r="G935" s="1961">
        <v>180000</v>
      </c>
      <c r="H935" s="1814">
        <f>+G935*F935</f>
        <v>360000</v>
      </c>
      <c r="I935" s="1958"/>
      <c r="J935" s="1961">
        <v>180000</v>
      </c>
      <c r="K935" s="1961"/>
      <c r="L935" s="1961">
        <v>180000</v>
      </c>
      <c r="M935" s="1962" t="s">
        <v>223</v>
      </c>
      <c r="N935" s="1958">
        <v>11</v>
      </c>
      <c r="O935" s="1963" t="s">
        <v>290</v>
      </c>
      <c r="P935" s="1958">
        <v>2</v>
      </c>
      <c r="Q935" s="1958">
        <v>4</v>
      </c>
      <c r="R935" s="1958">
        <v>1</v>
      </c>
      <c r="S935" s="1964" t="s">
        <v>230</v>
      </c>
    </row>
    <row r="936" spans="1:19" ht="27.6" x14ac:dyDescent="0.3">
      <c r="A936" s="1253"/>
      <c r="B936" s="700"/>
      <c r="C936" s="617"/>
      <c r="D936" s="939"/>
      <c r="E936" s="2022" t="s">
        <v>837</v>
      </c>
      <c r="F936" s="1986">
        <v>2</v>
      </c>
      <c r="G936" s="25">
        <v>90000</v>
      </c>
      <c r="H936" s="1982">
        <f>+G936*F936</f>
        <v>180000</v>
      </c>
      <c r="I936" s="24"/>
      <c r="J936" s="25">
        <v>90000</v>
      </c>
      <c r="K936" s="25"/>
      <c r="L936" s="25">
        <v>90000</v>
      </c>
      <c r="M936" s="1967"/>
      <c r="N936" s="24">
        <v>11</v>
      </c>
      <c r="O936" s="28" t="s">
        <v>290</v>
      </c>
      <c r="P936" s="24">
        <v>2</v>
      </c>
      <c r="Q936" s="24">
        <v>4</v>
      </c>
      <c r="R936" s="24">
        <v>1</v>
      </c>
      <c r="S936" s="1843" t="s">
        <v>230</v>
      </c>
    </row>
    <row r="937" spans="1:19" ht="27.6" x14ac:dyDescent="0.3">
      <c r="A937" s="1253"/>
      <c r="B937" s="700"/>
      <c r="C937" s="617"/>
      <c r="D937" s="939"/>
      <c r="E937" s="1882" t="s">
        <v>839</v>
      </c>
      <c r="F937" s="1986">
        <v>2</v>
      </c>
      <c r="G937" s="25">
        <v>34074</v>
      </c>
      <c r="H937" s="1982">
        <f>G937*2</f>
        <v>68148</v>
      </c>
      <c r="I937" s="24"/>
      <c r="J937" s="25">
        <v>61440</v>
      </c>
      <c r="K937" s="25"/>
      <c r="L937" s="25">
        <v>61440</v>
      </c>
      <c r="M937" s="1967"/>
      <c r="N937" s="24">
        <v>11</v>
      </c>
      <c r="O937" s="28" t="s">
        <v>290</v>
      </c>
      <c r="P937" s="24">
        <v>2</v>
      </c>
      <c r="Q937" s="24">
        <v>3</v>
      </c>
      <c r="R937" s="24">
        <v>2</v>
      </c>
      <c r="S937" s="1843" t="s">
        <v>230</v>
      </c>
    </row>
    <row r="938" spans="1:19" ht="27.6" x14ac:dyDescent="0.3">
      <c r="A938" s="1253"/>
      <c r="B938" s="700"/>
      <c r="C938" s="617"/>
      <c r="D938" s="939"/>
      <c r="E938" s="1882" t="s">
        <v>838</v>
      </c>
      <c r="F938" s="24">
        <v>2</v>
      </c>
      <c r="G938" s="25">
        <v>85185</v>
      </c>
      <c r="H938" s="1982">
        <f>G938*2</f>
        <v>170370</v>
      </c>
      <c r="I938" s="24"/>
      <c r="J938" s="25">
        <v>174636</v>
      </c>
      <c r="K938" s="25"/>
      <c r="L938" s="25">
        <v>174636</v>
      </c>
      <c r="M938" s="2023"/>
      <c r="N938" s="24">
        <v>11</v>
      </c>
      <c r="O938" s="28" t="s">
        <v>290</v>
      </c>
      <c r="P938" s="24">
        <v>2</v>
      </c>
      <c r="Q938" s="24">
        <v>3</v>
      </c>
      <c r="R938" s="24">
        <v>2</v>
      </c>
      <c r="S938" s="1843" t="s">
        <v>230</v>
      </c>
    </row>
    <row r="939" spans="1:19" ht="27.6" x14ac:dyDescent="0.3">
      <c r="A939" s="1253"/>
      <c r="B939" s="700"/>
      <c r="C939" s="617"/>
      <c r="D939" s="939"/>
      <c r="E939" s="1544"/>
      <c r="F939" s="24"/>
      <c r="G939" s="25"/>
      <c r="H939" s="2024">
        <f>SUM(H935:H938)</f>
        <v>778518</v>
      </c>
      <c r="I939" s="24"/>
      <c r="J939" s="25"/>
      <c r="K939" s="25"/>
      <c r="L939" s="25"/>
      <c r="M939" s="554"/>
      <c r="N939" s="24"/>
      <c r="O939" s="28" t="s">
        <v>290</v>
      </c>
      <c r="P939" s="24">
        <v>2</v>
      </c>
      <c r="Q939" s="24">
        <v>3</v>
      </c>
      <c r="R939" s="24">
        <v>2</v>
      </c>
      <c r="S939" s="1843" t="s">
        <v>230</v>
      </c>
    </row>
    <row r="940" spans="1:19" ht="27.6" x14ac:dyDescent="0.3">
      <c r="A940" s="1253"/>
      <c r="B940" s="733" t="s">
        <v>843</v>
      </c>
      <c r="C940" s="2025"/>
      <c r="D940" s="1992">
        <f>SUM(H940:H943)</f>
        <v>412333</v>
      </c>
      <c r="E940" s="1979" t="s">
        <v>836</v>
      </c>
      <c r="F940" s="1993">
        <v>1</v>
      </c>
      <c r="G940" s="1994">
        <v>160000</v>
      </c>
      <c r="H940" s="1807">
        <f>G940*F940</f>
        <v>160000</v>
      </c>
      <c r="I940" s="1809"/>
      <c r="J940" s="1807">
        <f>H940</f>
        <v>160000</v>
      </c>
      <c r="K940" s="1807"/>
      <c r="L940" s="1807"/>
      <c r="M940" s="1962" t="s">
        <v>223</v>
      </c>
      <c r="N940" s="1809">
        <v>11</v>
      </c>
      <c r="O940" s="1984" t="s">
        <v>290</v>
      </c>
      <c r="P940" s="1809">
        <v>2</v>
      </c>
      <c r="Q940" s="1809">
        <v>4</v>
      </c>
      <c r="R940" s="1809">
        <v>1</v>
      </c>
      <c r="S940" s="1985" t="s">
        <v>230</v>
      </c>
    </row>
    <row r="941" spans="1:19" ht="27.6" x14ac:dyDescent="0.3">
      <c r="A941" s="1253"/>
      <c r="B941" s="700"/>
      <c r="C941" s="2026"/>
      <c r="D941" s="1999"/>
      <c r="E941" s="2022" t="s">
        <v>837</v>
      </c>
      <c r="F941" s="1986">
        <v>2</v>
      </c>
      <c r="G941" s="2000">
        <v>49500</v>
      </c>
      <c r="H941" s="200">
        <f>G941*F941</f>
        <v>99000</v>
      </c>
      <c r="I941" s="199"/>
      <c r="J941" s="200">
        <f>H941</f>
        <v>99000</v>
      </c>
      <c r="K941" s="200"/>
      <c r="L941" s="200"/>
      <c r="M941" s="1967"/>
      <c r="N941" s="1815">
        <v>11</v>
      </c>
      <c r="O941" s="1989" t="s">
        <v>290</v>
      </c>
      <c r="P941" s="1815">
        <v>2</v>
      </c>
      <c r="Q941" s="1815">
        <v>4</v>
      </c>
      <c r="R941" s="1815">
        <v>1</v>
      </c>
      <c r="S941" s="1990" t="s">
        <v>230</v>
      </c>
    </row>
    <row r="942" spans="1:19" ht="27.6" x14ac:dyDescent="0.3">
      <c r="A942" s="1253"/>
      <c r="B942" s="700"/>
      <c r="C942" s="2026"/>
      <c r="D942" s="1999"/>
      <c r="E942" s="1882" t="s">
        <v>839</v>
      </c>
      <c r="F942" s="1986">
        <v>2</v>
      </c>
      <c r="G942" s="2000">
        <v>34074</v>
      </c>
      <c r="H942" s="200">
        <f>G942*2</f>
        <v>68148</v>
      </c>
      <c r="I942" s="199"/>
      <c r="J942" s="200">
        <f>H942</f>
        <v>68148</v>
      </c>
      <c r="K942" s="200"/>
      <c r="L942" s="200"/>
      <c r="M942" s="1967"/>
      <c r="N942" s="1815">
        <v>11</v>
      </c>
      <c r="O942" s="1989" t="s">
        <v>290</v>
      </c>
      <c r="P942" s="1815">
        <v>2</v>
      </c>
      <c r="Q942" s="1815">
        <v>3</v>
      </c>
      <c r="R942" s="1815">
        <v>2</v>
      </c>
      <c r="S942" s="1990" t="s">
        <v>230</v>
      </c>
    </row>
    <row r="943" spans="1:19" ht="27.6" x14ac:dyDescent="0.3">
      <c r="A943" s="1253"/>
      <c r="B943" s="700"/>
      <c r="C943" s="2026"/>
      <c r="D943" s="1999"/>
      <c r="E943" s="1882" t="s">
        <v>838</v>
      </c>
      <c r="F943" s="24">
        <v>1</v>
      </c>
      <c r="G943" s="2000">
        <v>85185</v>
      </c>
      <c r="H943" s="200">
        <f>G943</f>
        <v>85185</v>
      </c>
      <c r="I943" s="199"/>
      <c r="J943" s="200">
        <f>H943</f>
        <v>85185</v>
      </c>
      <c r="K943" s="200"/>
      <c r="L943" s="200"/>
      <c r="M943" s="2023"/>
      <c r="N943" s="1815">
        <v>11</v>
      </c>
      <c r="O943" s="1989" t="s">
        <v>290</v>
      </c>
      <c r="P943" s="1815">
        <v>2</v>
      </c>
      <c r="Q943" s="1815">
        <v>3</v>
      </c>
      <c r="R943" s="1815">
        <v>2</v>
      </c>
      <c r="S943" s="1990" t="s">
        <v>230</v>
      </c>
    </row>
    <row r="944" spans="1:19" ht="28.2" thickBot="1" x14ac:dyDescent="0.35">
      <c r="A944" s="1253"/>
      <c r="B944" s="2942"/>
      <c r="C944" s="2027"/>
      <c r="D944" s="2010"/>
      <c r="E944" s="2011"/>
      <c r="F944" s="2012"/>
      <c r="G944" s="2013"/>
      <c r="H944" s="2013"/>
      <c r="I944" s="2014"/>
      <c r="J944" s="2013"/>
      <c r="K944" s="2013"/>
      <c r="L944" s="2013"/>
      <c r="M944" s="2014"/>
      <c r="N944" s="2014"/>
      <c r="O944" s="2016" t="s">
        <v>290</v>
      </c>
      <c r="P944" s="2028">
        <v>2</v>
      </c>
      <c r="Q944" s="2028">
        <v>3</v>
      </c>
      <c r="R944" s="2028">
        <v>2</v>
      </c>
      <c r="S944" s="1990" t="s">
        <v>230</v>
      </c>
    </row>
    <row r="945" spans="1:19" ht="28.2" thickTop="1" x14ac:dyDescent="0.3">
      <c r="A945" s="1253"/>
      <c r="B945" s="733" t="s">
        <v>844</v>
      </c>
      <c r="C945" s="2029"/>
      <c r="D945" s="2030">
        <f>SUM(H945:H948)</f>
        <v>438012</v>
      </c>
      <c r="E945" s="1979" t="s">
        <v>836</v>
      </c>
      <c r="F945" s="1993">
        <v>2</v>
      </c>
      <c r="G945" s="1831">
        <v>90000</v>
      </c>
      <c r="H945" s="1831">
        <f>G945*F945</f>
        <v>180000</v>
      </c>
      <c r="I945" s="226"/>
      <c r="J945" s="1831"/>
      <c r="K945" s="1831"/>
      <c r="L945" s="1831">
        <f>H945</f>
        <v>180000</v>
      </c>
      <c r="M945" s="1962" t="s">
        <v>223</v>
      </c>
      <c r="N945" s="226">
        <v>11</v>
      </c>
      <c r="O945" s="2031" t="s">
        <v>290</v>
      </c>
      <c r="P945" s="226">
        <v>2</v>
      </c>
      <c r="Q945" s="226">
        <v>4</v>
      </c>
      <c r="R945" s="226">
        <v>1</v>
      </c>
      <c r="S945" s="2032" t="s">
        <v>230</v>
      </c>
    </row>
    <row r="946" spans="1:19" ht="27.6" x14ac:dyDescent="0.3">
      <c r="A946" s="1253"/>
      <c r="B946" s="700"/>
      <c r="C946" s="617"/>
      <c r="D946" s="939"/>
      <c r="E946" s="2022" t="s">
        <v>837</v>
      </c>
      <c r="F946" s="1986">
        <v>2</v>
      </c>
      <c r="G946" s="25">
        <v>49500</v>
      </c>
      <c r="H946" s="25">
        <f>G946*F946</f>
        <v>99000</v>
      </c>
      <c r="I946" s="24"/>
      <c r="J946" s="25"/>
      <c r="K946" s="25"/>
      <c r="L946" s="25">
        <f>H946</f>
        <v>99000</v>
      </c>
      <c r="M946" s="1967"/>
      <c r="N946" s="24">
        <v>11</v>
      </c>
      <c r="O946" s="28" t="s">
        <v>290</v>
      </c>
      <c r="P946" s="24">
        <v>2</v>
      </c>
      <c r="Q946" s="24">
        <v>4</v>
      </c>
      <c r="R946" s="24">
        <v>1</v>
      </c>
      <c r="S946" s="1843" t="s">
        <v>230</v>
      </c>
    </row>
    <row r="947" spans="1:19" ht="27.6" x14ac:dyDescent="0.3">
      <c r="A947" s="1253"/>
      <c r="B947" s="700"/>
      <c r="C947" s="617"/>
      <c r="D947" s="939"/>
      <c r="E947" s="1882" t="s">
        <v>839</v>
      </c>
      <c r="F947" s="1986">
        <v>2</v>
      </c>
      <c r="G947" s="25">
        <v>22716</v>
      </c>
      <c r="H947" s="25">
        <f>G947*2</f>
        <v>45432</v>
      </c>
      <c r="I947" s="24"/>
      <c r="J947" s="25"/>
      <c r="K947" s="25"/>
      <c r="L947" s="25">
        <f>H947</f>
        <v>45432</v>
      </c>
      <c r="M947" s="1967"/>
      <c r="N947" s="24">
        <v>11</v>
      </c>
      <c r="O947" s="28" t="s">
        <v>290</v>
      </c>
      <c r="P947" s="24">
        <v>2</v>
      </c>
      <c r="Q947" s="24">
        <v>3</v>
      </c>
      <c r="R947" s="24">
        <v>2</v>
      </c>
      <c r="S947" s="1843" t="s">
        <v>230</v>
      </c>
    </row>
    <row r="948" spans="1:19" ht="27.6" x14ac:dyDescent="0.3">
      <c r="A948" s="1253"/>
      <c r="B948" s="700"/>
      <c r="C948" s="617"/>
      <c r="D948" s="939"/>
      <c r="E948" s="1882" t="s">
        <v>838</v>
      </c>
      <c r="F948" s="1986">
        <v>2</v>
      </c>
      <c r="G948" s="25">
        <v>56790</v>
      </c>
      <c r="H948" s="25">
        <f>G948*2</f>
        <v>113580</v>
      </c>
      <c r="I948" s="24"/>
      <c r="J948" s="25"/>
      <c r="K948" s="25"/>
      <c r="L948" s="25">
        <f>H948</f>
        <v>113580</v>
      </c>
      <c r="M948" s="2023"/>
      <c r="N948" s="24">
        <v>11</v>
      </c>
      <c r="O948" s="28" t="s">
        <v>290</v>
      </c>
      <c r="P948" s="24">
        <v>2</v>
      </c>
      <c r="Q948" s="24">
        <v>3</v>
      </c>
      <c r="R948" s="24">
        <v>2</v>
      </c>
      <c r="S948" s="1843" t="s">
        <v>230</v>
      </c>
    </row>
    <row r="949" spans="1:19" ht="28.2" thickBot="1" x14ac:dyDescent="0.35">
      <c r="A949" s="1253"/>
      <c r="B949" s="2942"/>
      <c r="C949" s="2033"/>
      <c r="D949" s="2034"/>
      <c r="E949" s="1970"/>
      <c r="F949" s="1971"/>
      <c r="G949" s="1973"/>
      <c r="H949" s="1973"/>
      <c r="I949" s="2035"/>
      <c r="J949" s="1973"/>
      <c r="K949" s="1973"/>
      <c r="L949" s="1973"/>
      <c r="M949" s="2036"/>
      <c r="N949" s="1971"/>
      <c r="O949" s="1975" t="s">
        <v>290</v>
      </c>
      <c r="P949" s="1971">
        <v>2</v>
      </c>
      <c r="Q949" s="1971">
        <v>3</v>
      </c>
      <c r="R949" s="1971">
        <v>2</v>
      </c>
      <c r="S949" s="1976" t="s">
        <v>230</v>
      </c>
    </row>
    <row r="950" spans="1:19" ht="42" thickTop="1" x14ac:dyDescent="0.3">
      <c r="A950" s="1253"/>
      <c r="B950" s="2943" t="s">
        <v>845</v>
      </c>
      <c r="C950" s="2037"/>
      <c r="D950" s="2038">
        <v>2742971</v>
      </c>
      <c r="E950" s="2039" t="s">
        <v>846</v>
      </c>
      <c r="F950" s="2040">
        <v>1</v>
      </c>
      <c r="G950" s="2041">
        <v>1000000</v>
      </c>
      <c r="H950" s="2041">
        <f t="shared" ref="H950:H956" si="41">G950*F950</f>
        <v>1000000</v>
      </c>
      <c r="I950" s="2040"/>
      <c r="J950" s="2041">
        <f>G950/2</f>
        <v>500000</v>
      </c>
      <c r="K950" s="2041"/>
      <c r="L950" s="2041">
        <f>G950/2</f>
        <v>500000</v>
      </c>
      <c r="M950" s="2042" t="s">
        <v>223</v>
      </c>
      <c r="N950" s="2040">
        <v>11</v>
      </c>
      <c r="O950" s="2043" t="s">
        <v>290</v>
      </c>
      <c r="P950" s="2040">
        <v>2</v>
      </c>
      <c r="Q950" s="2040">
        <v>5</v>
      </c>
      <c r="R950" s="2040">
        <v>1</v>
      </c>
      <c r="S950" s="2044" t="s">
        <v>230</v>
      </c>
    </row>
    <row r="951" spans="1:19" ht="27.6" x14ac:dyDescent="0.3">
      <c r="A951" s="1253"/>
      <c r="B951" s="913"/>
      <c r="C951" s="2045"/>
      <c r="D951" s="2046"/>
      <c r="E951" s="2047" t="s">
        <v>847</v>
      </c>
      <c r="F951" s="537">
        <v>2</v>
      </c>
      <c r="G951" s="2048">
        <v>80000</v>
      </c>
      <c r="H951" s="2048">
        <f>G951*2</f>
        <v>160000</v>
      </c>
      <c r="I951" s="537"/>
      <c r="J951" s="2048"/>
      <c r="K951" s="2048"/>
      <c r="L951" s="2048"/>
      <c r="M951" s="1967"/>
      <c r="N951" s="537">
        <v>11</v>
      </c>
      <c r="O951" s="2049" t="s">
        <v>290</v>
      </c>
      <c r="P951" s="537">
        <v>2</v>
      </c>
      <c r="Q951" s="537">
        <v>5</v>
      </c>
      <c r="R951" s="537">
        <v>3</v>
      </c>
      <c r="S951" s="2050" t="s">
        <v>230</v>
      </c>
    </row>
    <row r="952" spans="1:19" ht="27.6" x14ac:dyDescent="0.3">
      <c r="A952" s="1253"/>
      <c r="B952" s="897"/>
      <c r="C952" s="929"/>
      <c r="D952" s="963"/>
      <c r="E952" s="428" t="s">
        <v>848</v>
      </c>
      <c r="F952" s="562">
        <v>3</v>
      </c>
      <c r="G952" s="197">
        <v>35000</v>
      </c>
      <c r="H952" s="197">
        <f t="shared" si="41"/>
        <v>105000</v>
      </c>
      <c r="I952" s="562"/>
      <c r="J952" s="197">
        <f>H952/2</f>
        <v>52500</v>
      </c>
      <c r="K952" s="197"/>
      <c r="L952" s="197">
        <f>H952/2</f>
        <v>52500</v>
      </c>
      <c r="M952" s="1967"/>
      <c r="N952" s="562">
        <v>11</v>
      </c>
      <c r="O952" s="1565" t="s">
        <v>290</v>
      </c>
      <c r="P952" s="562">
        <v>2</v>
      </c>
      <c r="Q952" s="562">
        <v>4</v>
      </c>
      <c r="R952" s="562">
        <v>1</v>
      </c>
      <c r="S952" s="2051" t="s">
        <v>230</v>
      </c>
    </row>
    <row r="953" spans="1:19" ht="27.6" x14ac:dyDescent="0.3">
      <c r="A953" s="1253"/>
      <c r="B953" s="897"/>
      <c r="C953" s="929"/>
      <c r="D953" s="963"/>
      <c r="E953" s="428" t="s">
        <v>849</v>
      </c>
      <c r="F953" s="562">
        <v>3</v>
      </c>
      <c r="G953" s="197">
        <v>113580</v>
      </c>
      <c r="H953" s="197">
        <f>G953*2</f>
        <v>227160</v>
      </c>
      <c r="I953" s="562"/>
      <c r="J953" s="197">
        <f>H953/2</f>
        <v>113580</v>
      </c>
      <c r="K953" s="197"/>
      <c r="L953" s="197">
        <f>H953/2</f>
        <v>113580</v>
      </c>
      <c r="M953" s="1967"/>
      <c r="N953" s="562">
        <v>11</v>
      </c>
      <c r="O953" s="1565" t="s">
        <v>290</v>
      </c>
      <c r="P953" s="562">
        <v>2</v>
      </c>
      <c r="Q953" s="562">
        <v>3</v>
      </c>
      <c r="R953" s="562">
        <v>2</v>
      </c>
      <c r="S953" s="2051" t="s">
        <v>230</v>
      </c>
    </row>
    <row r="954" spans="1:19" ht="27.6" x14ac:dyDescent="0.3">
      <c r="A954" s="1253"/>
      <c r="B954" s="897"/>
      <c r="C954" s="929"/>
      <c r="D954" s="963"/>
      <c r="E954" s="428" t="s">
        <v>850</v>
      </c>
      <c r="F954" s="562">
        <v>1</v>
      </c>
      <c r="G954" s="197">
        <v>650000</v>
      </c>
      <c r="H954" s="197">
        <f t="shared" si="41"/>
        <v>650000</v>
      </c>
      <c r="I954" s="562"/>
      <c r="J954" s="197">
        <f>H954/2</f>
        <v>325000</v>
      </c>
      <c r="K954" s="197"/>
      <c r="L954" s="197">
        <f>H954/2</f>
        <v>325000</v>
      </c>
      <c r="M954" s="1967"/>
      <c r="N954" s="562">
        <v>11</v>
      </c>
      <c r="O954" s="1565" t="s">
        <v>290</v>
      </c>
      <c r="P954" s="562">
        <v>2</v>
      </c>
      <c r="Q954" s="562">
        <v>2</v>
      </c>
      <c r="R954" s="562">
        <v>2</v>
      </c>
      <c r="S954" s="2051" t="s">
        <v>230</v>
      </c>
    </row>
    <row r="955" spans="1:19" ht="27.6" x14ac:dyDescent="0.3">
      <c r="A955" s="1253"/>
      <c r="B955" s="897"/>
      <c r="C955" s="929"/>
      <c r="D955" s="963"/>
      <c r="E955" s="428" t="s">
        <v>851</v>
      </c>
      <c r="F955" s="562">
        <v>1</v>
      </c>
      <c r="G955" s="197">
        <v>500000</v>
      </c>
      <c r="H955" s="197">
        <f t="shared" si="41"/>
        <v>500000</v>
      </c>
      <c r="I955" s="562"/>
      <c r="J955" s="197">
        <f>H955/2</f>
        <v>250000</v>
      </c>
      <c r="K955" s="197"/>
      <c r="L955" s="197">
        <f>H955/2</f>
        <v>250000</v>
      </c>
      <c r="M955" s="1967"/>
      <c r="N955" s="562">
        <v>11</v>
      </c>
      <c r="O955" s="1565" t="s">
        <v>290</v>
      </c>
      <c r="P955" s="562">
        <v>2</v>
      </c>
      <c r="Q955" s="562">
        <v>2</v>
      </c>
      <c r="R955" s="562">
        <v>1</v>
      </c>
      <c r="S955" s="2051" t="s">
        <v>230</v>
      </c>
    </row>
    <row r="956" spans="1:19" ht="28.2" thickBot="1" x14ac:dyDescent="0.35">
      <c r="A956" s="1253"/>
      <c r="B956" s="2944"/>
      <c r="C956" s="2052"/>
      <c r="D956" s="2053"/>
      <c r="E956" s="2054" t="s">
        <v>852</v>
      </c>
      <c r="F956" s="2055">
        <v>1</v>
      </c>
      <c r="G956" s="2056">
        <v>500000</v>
      </c>
      <c r="H956" s="2056">
        <f t="shared" si="41"/>
        <v>500000</v>
      </c>
      <c r="I956" s="2055"/>
      <c r="J956" s="2056">
        <f>H956/2</f>
        <v>250000</v>
      </c>
      <c r="K956" s="2056"/>
      <c r="L956" s="2056">
        <f>H956/2</f>
        <v>250000</v>
      </c>
      <c r="M956" s="1974"/>
      <c r="N956" s="2055">
        <v>11</v>
      </c>
      <c r="O956" s="2057" t="s">
        <v>290</v>
      </c>
      <c r="P956" s="2055">
        <v>2</v>
      </c>
      <c r="Q956" s="2055">
        <v>2</v>
      </c>
      <c r="R956" s="2055">
        <v>2</v>
      </c>
      <c r="S956" s="2058" t="s">
        <v>230</v>
      </c>
    </row>
    <row r="957" spans="1:19" ht="16.2" thickTop="1" x14ac:dyDescent="0.3">
      <c r="A957" s="1253"/>
      <c r="B957" s="2059"/>
      <c r="C957" s="2059"/>
      <c r="D957" s="2060"/>
      <c r="E957" s="2061"/>
      <c r="F957" s="30"/>
      <c r="G957" s="1624"/>
      <c r="H957" s="1624"/>
      <c r="I957" s="30"/>
      <c r="J957" s="30"/>
      <c r="K957" s="30"/>
      <c r="L957" s="30"/>
      <c r="M957" s="30"/>
      <c r="N957" s="30"/>
      <c r="O957" s="30"/>
      <c r="P957" s="30"/>
      <c r="Q957" s="30"/>
      <c r="R957" s="30"/>
      <c r="S957" s="1078"/>
    </row>
    <row r="958" spans="1:19" ht="15.6" x14ac:dyDescent="0.3">
      <c r="A958" s="1253"/>
      <c r="B958" s="2059"/>
      <c r="C958" s="2059"/>
      <c r="D958" s="2060"/>
      <c r="E958" s="2061"/>
      <c r="F958" s="30"/>
      <c r="G958" s="1624"/>
      <c r="H958" s="1624"/>
      <c r="I958" s="30"/>
      <c r="J958" s="30"/>
      <c r="K958" s="30"/>
      <c r="L958" s="30"/>
      <c r="M958" s="30"/>
      <c r="N958" s="30"/>
      <c r="O958" s="30"/>
      <c r="P958" s="30"/>
      <c r="Q958" s="30"/>
      <c r="R958" s="30"/>
      <c r="S958" s="1078"/>
    </row>
    <row r="959" spans="1:19" ht="18.600000000000001" thickBot="1" x14ac:dyDescent="0.35">
      <c r="A959" s="1253"/>
      <c r="B959" s="1552" t="s">
        <v>15</v>
      </c>
      <c r="C959" s="1552"/>
      <c r="D959" s="1552"/>
      <c r="E959" s="1552"/>
      <c r="F959" s="1552"/>
      <c r="G959" s="1552"/>
      <c r="H959" s="1552"/>
      <c r="I959" s="1552"/>
      <c r="J959" s="1552"/>
      <c r="K959" s="1552"/>
      <c r="L959" s="1552"/>
      <c r="M959" s="1552"/>
      <c r="N959" s="1552"/>
      <c r="O959" s="1552"/>
      <c r="P959" s="1552"/>
      <c r="Q959" s="1552"/>
      <c r="R959" s="1552"/>
      <c r="S959" s="2062"/>
    </row>
    <row r="960" spans="1:19" ht="16.2" thickTop="1" x14ac:dyDescent="0.3">
      <c r="A960" s="1253"/>
      <c r="B960" s="2906" t="s">
        <v>16</v>
      </c>
      <c r="C960" s="744" t="s">
        <v>17</v>
      </c>
      <c r="D960" s="744"/>
      <c r="E960" s="743" t="s">
        <v>18</v>
      </c>
      <c r="F960" s="743" t="s">
        <v>19</v>
      </c>
      <c r="G960" s="753" t="s">
        <v>20</v>
      </c>
      <c r="H960" s="753" t="s">
        <v>21</v>
      </c>
      <c r="I960" s="743" t="s">
        <v>22</v>
      </c>
      <c r="J960" s="743"/>
      <c r="K960" s="743"/>
      <c r="L960" s="743"/>
      <c r="M960" s="744" t="s">
        <v>23</v>
      </c>
      <c r="N960" s="744" t="s">
        <v>24</v>
      </c>
      <c r="O960" s="744"/>
      <c r="P960" s="744"/>
      <c r="Q960" s="744"/>
      <c r="R960" s="744"/>
      <c r="S960" s="1754"/>
    </row>
    <row r="961" spans="1:19" ht="15.6" x14ac:dyDescent="0.3">
      <c r="A961" s="1253"/>
      <c r="B961" s="2907"/>
      <c r="C961" s="735"/>
      <c r="D961" s="735"/>
      <c r="E961" s="736"/>
      <c r="F961" s="736"/>
      <c r="G961" s="754"/>
      <c r="H961" s="754"/>
      <c r="I961" s="528" t="s">
        <v>25</v>
      </c>
      <c r="J961" s="528" t="s">
        <v>26</v>
      </c>
      <c r="K961" s="528" t="s">
        <v>27</v>
      </c>
      <c r="L961" s="528" t="s">
        <v>28</v>
      </c>
      <c r="M961" s="735"/>
      <c r="N961" s="735"/>
      <c r="O961" s="735"/>
      <c r="P961" s="735"/>
      <c r="Q961" s="735"/>
      <c r="R961" s="735"/>
      <c r="S961" s="1758"/>
    </row>
    <row r="962" spans="1:19" ht="94.2" thickBot="1" x14ac:dyDescent="0.35">
      <c r="A962" s="1253"/>
      <c r="B962" s="2945" t="s">
        <v>853</v>
      </c>
      <c r="C962" s="2063" t="s">
        <v>854</v>
      </c>
      <c r="D962" s="2064"/>
      <c r="E962" s="1935" t="s">
        <v>855</v>
      </c>
      <c r="F962" s="523" t="s">
        <v>856</v>
      </c>
      <c r="G962" s="2065">
        <v>2</v>
      </c>
      <c r="H962" s="2065">
        <v>3</v>
      </c>
      <c r="I962" s="527">
        <v>1</v>
      </c>
      <c r="J962" s="527"/>
      <c r="K962" s="527">
        <v>1</v>
      </c>
      <c r="L962" s="15"/>
      <c r="M962" s="2066">
        <f>SUM(D967:D981)</f>
        <v>3491551</v>
      </c>
      <c r="N962" s="595"/>
      <c r="O962" s="595"/>
      <c r="P962" s="595"/>
      <c r="Q962" s="595"/>
      <c r="R962" s="595"/>
      <c r="S962" s="1764"/>
    </row>
    <row r="963" spans="1:19" ht="16.2" thickTop="1" x14ac:dyDescent="0.3">
      <c r="A963" s="1253"/>
      <c r="B963" s="2946"/>
      <c r="C963" s="18"/>
      <c r="D963" s="18"/>
      <c r="E963" s="18"/>
      <c r="F963" s="18"/>
      <c r="G963" s="2067"/>
      <c r="H963" s="2067"/>
      <c r="I963" s="18"/>
      <c r="J963" s="18"/>
      <c r="K963" s="18"/>
      <c r="L963" s="18"/>
      <c r="M963" s="18"/>
      <c r="N963" s="18"/>
      <c r="O963" s="18"/>
      <c r="P963" s="18"/>
      <c r="Q963" s="18"/>
      <c r="R963" s="18"/>
      <c r="S963" s="2068"/>
    </row>
    <row r="964" spans="1:19" ht="18" x14ac:dyDescent="0.35">
      <c r="A964" s="1253"/>
      <c r="B964" s="2878" t="s">
        <v>33</v>
      </c>
      <c r="C964" s="20"/>
      <c r="D964" s="20"/>
      <c r="E964" s="20"/>
      <c r="F964" s="20"/>
      <c r="G964" s="2069"/>
      <c r="H964" s="2069"/>
      <c r="I964" s="20"/>
      <c r="J964" s="20"/>
      <c r="K964" s="20"/>
      <c r="L964" s="20"/>
      <c r="M964" s="20"/>
      <c r="N964" s="20"/>
      <c r="O964" s="20"/>
      <c r="P964" s="20"/>
      <c r="Q964" s="20"/>
      <c r="R964" s="20"/>
      <c r="S964" s="2070"/>
    </row>
    <row r="965" spans="1:19" ht="15.6" x14ac:dyDescent="0.3">
      <c r="A965" s="1253"/>
      <c r="B965" s="2907" t="s">
        <v>34</v>
      </c>
      <c r="C965" s="735"/>
      <c r="D965" s="736" t="s">
        <v>35</v>
      </c>
      <c r="E965" s="736" t="s">
        <v>36</v>
      </c>
      <c r="F965" s="736"/>
      <c r="G965" s="736"/>
      <c r="H965" s="736"/>
      <c r="I965" s="736" t="s">
        <v>37</v>
      </c>
      <c r="J965" s="736"/>
      <c r="K965" s="736"/>
      <c r="L965" s="736"/>
      <c r="M965" s="2071" t="s">
        <v>38</v>
      </c>
      <c r="N965" s="736" t="s">
        <v>39</v>
      </c>
      <c r="O965" s="736"/>
      <c r="P965" s="736"/>
      <c r="Q965" s="736"/>
      <c r="R965" s="736"/>
      <c r="S965" s="1768"/>
    </row>
    <row r="966" spans="1:19" ht="34.200000000000003" thickBot="1" x14ac:dyDescent="0.35">
      <c r="A966" s="1253"/>
      <c r="B966" s="2947"/>
      <c r="C966" s="2072"/>
      <c r="D966" s="2073"/>
      <c r="E966" s="2074" t="s">
        <v>40</v>
      </c>
      <c r="F966" s="2074" t="s">
        <v>41</v>
      </c>
      <c r="G966" s="2075" t="s">
        <v>42</v>
      </c>
      <c r="H966" s="2075" t="s">
        <v>43</v>
      </c>
      <c r="I966" s="2074" t="s">
        <v>25</v>
      </c>
      <c r="J966" s="2074" t="s">
        <v>26</v>
      </c>
      <c r="K966" s="2074" t="s">
        <v>27</v>
      </c>
      <c r="L966" s="2074" t="s">
        <v>28</v>
      </c>
      <c r="M966" s="2076"/>
      <c r="N966" s="2077" t="s">
        <v>44</v>
      </c>
      <c r="O966" s="2077" t="s">
        <v>45</v>
      </c>
      <c r="P966" s="2077" t="s">
        <v>46</v>
      </c>
      <c r="Q966" s="2077" t="s">
        <v>47</v>
      </c>
      <c r="R966" s="2077" t="s">
        <v>48</v>
      </c>
      <c r="S966" s="2078" t="s">
        <v>49</v>
      </c>
    </row>
    <row r="967" spans="1:19" ht="28.2" thickTop="1" x14ac:dyDescent="0.3">
      <c r="A967" s="1253"/>
      <c r="B967" s="2937" t="s">
        <v>857</v>
      </c>
      <c r="C967" s="1991"/>
      <c r="D967" s="2079">
        <f>SUM(H967:H973)</f>
        <v>748580</v>
      </c>
      <c r="E967" s="1979" t="s">
        <v>858</v>
      </c>
      <c r="F967" s="2080">
        <v>2</v>
      </c>
      <c r="G967" s="1982">
        <v>160000</v>
      </c>
      <c r="H967" s="1982">
        <f>G967*2</f>
        <v>320000</v>
      </c>
      <c r="I967" s="2080"/>
      <c r="J967" s="1982"/>
      <c r="K967" s="1982">
        <f>H967</f>
        <v>320000</v>
      </c>
      <c r="L967" s="1982"/>
      <c r="M967" s="1983" t="s">
        <v>223</v>
      </c>
      <c r="N967" s="2080">
        <v>11</v>
      </c>
      <c r="O967" s="2080">
        <v>3</v>
      </c>
      <c r="P967" s="2080">
        <v>2</v>
      </c>
      <c r="Q967" s="2080">
        <v>5</v>
      </c>
      <c r="R967" s="2080">
        <v>3</v>
      </c>
      <c r="S967" s="2081">
        <v>2</v>
      </c>
    </row>
    <row r="968" spans="1:19" x14ac:dyDescent="0.3">
      <c r="A968" s="1253"/>
      <c r="B968" s="2937"/>
      <c r="C968" s="1991"/>
      <c r="D968" s="2079"/>
      <c r="E968" s="2082" t="s">
        <v>83</v>
      </c>
      <c r="F968" s="2083">
        <v>100</v>
      </c>
      <c r="G968" s="2084">
        <v>350</v>
      </c>
      <c r="H968" s="1982">
        <f>G968*100</f>
        <v>35000</v>
      </c>
      <c r="I968" s="2080"/>
      <c r="J968" s="1982"/>
      <c r="K968" s="1982"/>
      <c r="L968" s="1982"/>
      <c r="M968" s="1988"/>
      <c r="N968" s="2080">
        <v>11</v>
      </c>
      <c r="O968" s="2080">
        <v>3</v>
      </c>
      <c r="P968" s="2080">
        <v>3</v>
      </c>
      <c r="Q968" s="2080">
        <v>1</v>
      </c>
      <c r="R968" s="2080">
        <v>1</v>
      </c>
      <c r="S968" s="2081">
        <v>1</v>
      </c>
    </row>
    <row r="969" spans="1:19" x14ac:dyDescent="0.3">
      <c r="A969" s="1253"/>
      <c r="B969" s="2938"/>
      <c r="C969" s="1998"/>
      <c r="D969" s="2085"/>
      <c r="E969" s="1882" t="s">
        <v>859</v>
      </c>
      <c r="F969" s="1815">
        <v>1</v>
      </c>
      <c r="G969" s="1814">
        <v>220000</v>
      </c>
      <c r="H969" s="1814">
        <f>+G969*F969</f>
        <v>220000</v>
      </c>
      <c r="I969" s="1815"/>
      <c r="J969" s="1814"/>
      <c r="K969" s="1814">
        <f>H969</f>
        <v>220000</v>
      </c>
      <c r="L969" s="1814"/>
      <c r="M969" s="1988"/>
      <c r="N969" s="1815">
        <v>11</v>
      </c>
      <c r="O969" s="1815">
        <v>3</v>
      </c>
      <c r="P969" s="1815">
        <v>2</v>
      </c>
      <c r="Q969" s="1815">
        <v>4</v>
      </c>
      <c r="R969" s="1815">
        <v>1</v>
      </c>
      <c r="S969" s="1883">
        <v>1</v>
      </c>
    </row>
    <row r="970" spans="1:19" x14ac:dyDescent="0.3">
      <c r="A970" s="1253"/>
      <c r="B970" s="2938"/>
      <c r="C970" s="1998"/>
      <c r="D970" s="2085"/>
      <c r="E970" s="1882" t="s">
        <v>860</v>
      </c>
      <c r="F970" s="1815">
        <v>1</v>
      </c>
      <c r="G970" s="1814">
        <v>113580</v>
      </c>
      <c r="H970" s="1814">
        <f>G970</f>
        <v>113580</v>
      </c>
      <c r="I970" s="1815"/>
      <c r="J970" s="1814"/>
      <c r="K970" s="1814"/>
      <c r="L970" s="1814"/>
      <c r="M970" s="1988"/>
      <c r="N970" s="1815">
        <v>11</v>
      </c>
      <c r="O970" s="1815">
        <v>3</v>
      </c>
      <c r="P970" s="1815">
        <v>2</v>
      </c>
      <c r="Q970" s="1815">
        <v>3</v>
      </c>
      <c r="R970" s="1815">
        <v>1</v>
      </c>
      <c r="S970" s="1883">
        <v>2</v>
      </c>
    </row>
    <row r="971" spans="1:19" ht="27.6" x14ac:dyDescent="0.3">
      <c r="A971" s="1253"/>
      <c r="B971" s="2938"/>
      <c r="C971" s="1998"/>
      <c r="D971" s="2085"/>
      <c r="E971" s="1850" t="s">
        <v>861</v>
      </c>
      <c r="F971" s="462">
        <v>100</v>
      </c>
      <c r="G971" s="460">
        <v>300</v>
      </c>
      <c r="H971" s="1814">
        <f>G971*100</f>
        <v>30000</v>
      </c>
      <c r="I971" s="1815"/>
      <c r="J971" s="1814"/>
      <c r="K971" s="1814">
        <f>H971</f>
        <v>30000</v>
      </c>
      <c r="L971" s="1814"/>
      <c r="M971" s="1988"/>
      <c r="N971" s="1815">
        <v>11</v>
      </c>
      <c r="O971" s="1815">
        <v>3</v>
      </c>
      <c r="P971" s="1815">
        <v>2</v>
      </c>
      <c r="Q971" s="1815">
        <v>2</v>
      </c>
      <c r="R971" s="1815">
        <v>1</v>
      </c>
      <c r="S971" s="1883">
        <v>2</v>
      </c>
    </row>
    <row r="972" spans="1:19" x14ac:dyDescent="0.3">
      <c r="A972" s="1253"/>
      <c r="B972" s="2938"/>
      <c r="C972" s="1998"/>
      <c r="D972" s="2085"/>
      <c r="E972" s="1882" t="s">
        <v>862</v>
      </c>
      <c r="F972" s="1815">
        <v>50</v>
      </c>
      <c r="G972" s="1814">
        <v>200</v>
      </c>
      <c r="H972" s="1814">
        <f>+G972*F972</f>
        <v>10000</v>
      </c>
      <c r="I972" s="1815"/>
      <c r="J972" s="1814"/>
      <c r="K972" s="1814">
        <f>H972</f>
        <v>10000</v>
      </c>
      <c r="L972" s="1814"/>
      <c r="M972" s="1988"/>
      <c r="N972" s="1815">
        <v>11</v>
      </c>
      <c r="O972" s="1815">
        <v>3</v>
      </c>
      <c r="P972" s="1815">
        <v>3</v>
      </c>
      <c r="Q972" s="1815">
        <v>7</v>
      </c>
      <c r="R972" s="1815">
        <v>1</v>
      </c>
      <c r="S972" s="1883">
        <v>2</v>
      </c>
    </row>
    <row r="973" spans="1:19" ht="28.2" thickBot="1" x14ac:dyDescent="0.35">
      <c r="A973" s="1253"/>
      <c r="B973" s="2938"/>
      <c r="C973" s="1998"/>
      <c r="D973" s="2085"/>
      <c r="E973" s="1882" t="s">
        <v>863</v>
      </c>
      <c r="F973" s="1815">
        <v>100</v>
      </c>
      <c r="G973" s="1814">
        <v>200</v>
      </c>
      <c r="H973" s="1814">
        <f>+G973*F973</f>
        <v>20000</v>
      </c>
      <c r="I973" s="1815"/>
      <c r="J973" s="1814"/>
      <c r="K973" s="1814">
        <f>H973</f>
        <v>20000</v>
      </c>
      <c r="L973" s="1814"/>
      <c r="M973" s="2086"/>
      <c r="N973" s="1815">
        <v>11</v>
      </c>
      <c r="O973" s="1815">
        <v>3</v>
      </c>
      <c r="P973" s="1815">
        <v>2</v>
      </c>
      <c r="Q973" s="1815">
        <v>2</v>
      </c>
      <c r="R973" s="1815">
        <v>2</v>
      </c>
      <c r="S973" s="1883">
        <v>1</v>
      </c>
    </row>
    <row r="974" spans="1:19" ht="42" thickTop="1" x14ac:dyDescent="0.3">
      <c r="A974" s="1253"/>
      <c r="B974" s="2943" t="s">
        <v>864</v>
      </c>
      <c r="C974" s="2037"/>
      <c r="D974" s="2038">
        <v>2742971</v>
      </c>
      <c r="E974" s="2039" t="s">
        <v>846</v>
      </c>
      <c r="F974" s="2040">
        <v>1</v>
      </c>
      <c r="G974" s="2041">
        <v>1000000</v>
      </c>
      <c r="H974" s="2041">
        <f t="shared" ref="H974:H981" si="42">G974*F974</f>
        <v>1000000</v>
      </c>
      <c r="I974" s="2040"/>
      <c r="J974" s="2041"/>
      <c r="K974" s="2041">
        <f>H974</f>
        <v>1000000</v>
      </c>
      <c r="L974" s="2041"/>
      <c r="M974" s="2087" t="s">
        <v>223</v>
      </c>
      <c r="N974" s="2040">
        <v>11</v>
      </c>
      <c r="O974" s="2040">
        <v>3</v>
      </c>
      <c r="P974" s="2040">
        <v>2</v>
      </c>
      <c r="Q974" s="2040">
        <v>5</v>
      </c>
      <c r="R974" s="2040">
        <v>1</v>
      </c>
      <c r="S974" s="2088">
        <v>2</v>
      </c>
    </row>
    <row r="975" spans="1:19" ht="27.6" x14ac:dyDescent="0.3">
      <c r="A975" s="1253"/>
      <c r="B975" s="913"/>
      <c r="C975" s="2045"/>
      <c r="D975" s="2046"/>
      <c r="E975" s="2047" t="s">
        <v>858</v>
      </c>
      <c r="F975" s="537">
        <v>2</v>
      </c>
      <c r="G975" s="2048">
        <v>160000</v>
      </c>
      <c r="H975" s="2048">
        <f>G975*2</f>
        <v>320000</v>
      </c>
      <c r="I975" s="537"/>
      <c r="J975" s="2048"/>
      <c r="K975" s="2048"/>
      <c r="L975" s="2048"/>
      <c r="M975" s="917"/>
      <c r="N975" s="537">
        <v>11</v>
      </c>
      <c r="O975" s="537">
        <v>3</v>
      </c>
      <c r="P975" s="537">
        <v>2</v>
      </c>
      <c r="Q975" s="537">
        <v>5</v>
      </c>
      <c r="R975" s="537">
        <v>3</v>
      </c>
      <c r="S975" s="2089">
        <v>2</v>
      </c>
    </row>
    <row r="976" spans="1:19" ht="27.6" x14ac:dyDescent="0.3">
      <c r="A976" s="1253"/>
      <c r="B976" s="897"/>
      <c r="C976" s="929"/>
      <c r="D976" s="963"/>
      <c r="E976" s="428" t="s">
        <v>865</v>
      </c>
      <c r="F976" s="562">
        <v>3</v>
      </c>
      <c r="G976" s="197">
        <v>13500</v>
      </c>
      <c r="H976" s="197">
        <f t="shared" si="42"/>
        <v>40500</v>
      </c>
      <c r="I976" s="562"/>
      <c r="J976" s="197"/>
      <c r="K976" s="197">
        <f>H976</f>
        <v>40500</v>
      </c>
      <c r="L976" s="197"/>
      <c r="M976" s="917"/>
      <c r="N976" s="562">
        <v>11</v>
      </c>
      <c r="O976" s="562">
        <v>3</v>
      </c>
      <c r="P976" s="562">
        <v>2</v>
      </c>
      <c r="Q976" s="562">
        <v>4</v>
      </c>
      <c r="R976" s="562">
        <v>1</v>
      </c>
      <c r="S976" s="2090">
        <v>2</v>
      </c>
    </row>
    <row r="977" spans="1:19" x14ac:dyDescent="0.3">
      <c r="A977" s="1253"/>
      <c r="B977" s="897"/>
      <c r="C977" s="929"/>
      <c r="D977" s="963"/>
      <c r="E977" s="428" t="s">
        <v>866</v>
      </c>
      <c r="F977" s="562">
        <v>3</v>
      </c>
      <c r="G977" s="197">
        <v>30470</v>
      </c>
      <c r="H977" s="197">
        <f t="shared" si="42"/>
        <v>91410</v>
      </c>
      <c r="I977" s="562"/>
      <c r="J977" s="197"/>
      <c r="K977" s="197">
        <f>H977</f>
        <v>91410</v>
      </c>
      <c r="L977" s="197"/>
      <c r="M977" s="917"/>
      <c r="N977" s="562">
        <v>11</v>
      </c>
      <c r="O977" s="562">
        <v>3</v>
      </c>
      <c r="P977" s="562">
        <v>2</v>
      </c>
      <c r="Q977" s="562">
        <v>4</v>
      </c>
      <c r="R977" s="562">
        <v>1</v>
      </c>
      <c r="S977" s="2090">
        <v>2</v>
      </c>
    </row>
    <row r="978" spans="1:19" x14ac:dyDescent="0.3">
      <c r="A978" s="1253"/>
      <c r="B978" s="897"/>
      <c r="C978" s="929"/>
      <c r="D978" s="963"/>
      <c r="E978" s="428" t="s">
        <v>867</v>
      </c>
      <c r="F978" s="562">
        <v>3</v>
      </c>
      <c r="G978" s="197">
        <v>11358</v>
      </c>
      <c r="H978" s="197">
        <f>G978*3</f>
        <v>34074</v>
      </c>
      <c r="I978" s="562"/>
      <c r="J978" s="197"/>
      <c r="K978" s="197"/>
      <c r="L978" s="197"/>
      <c r="M978" s="917"/>
      <c r="N978" s="562">
        <v>11</v>
      </c>
      <c r="O978" s="562">
        <v>3</v>
      </c>
      <c r="P978" s="562">
        <v>2</v>
      </c>
      <c r="Q978" s="562">
        <v>3</v>
      </c>
      <c r="R978" s="562">
        <v>1</v>
      </c>
      <c r="S978" s="2090">
        <v>1</v>
      </c>
    </row>
    <row r="979" spans="1:19" ht="27.6" x14ac:dyDescent="0.3">
      <c r="A979" s="1253"/>
      <c r="B979" s="897"/>
      <c r="C979" s="929"/>
      <c r="D979" s="963"/>
      <c r="E979" s="428" t="s">
        <v>868</v>
      </c>
      <c r="F979" s="562">
        <v>1</v>
      </c>
      <c r="G979" s="197">
        <v>650000</v>
      </c>
      <c r="H979" s="197">
        <f t="shared" si="42"/>
        <v>650000</v>
      </c>
      <c r="I979" s="562"/>
      <c r="J979" s="197"/>
      <c r="K979" s="197">
        <f>H979</f>
        <v>650000</v>
      </c>
      <c r="L979" s="197"/>
      <c r="M979" s="917"/>
      <c r="N979" s="562">
        <v>11</v>
      </c>
      <c r="O979" s="562">
        <v>3</v>
      </c>
      <c r="P979" s="562">
        <v>2</v>
      </c>
      <c r="Q979" s="562">
        <v>2</v>
      </c>
      <c r="R979" s="562">
        <v>2</v>
      </c>
      <c r="S979" s="2090">
        <v>1</v>
      </c>
    </row>
    <row r="980" spans="1:19" ht="27.6" x14ac:dyDescent="0.3">
      <c r="A980" s="1253"/>
      <c r="B980" s="897"/>
      <c r="C980" s="929"/>
      <c r="D980" s="963"/>
      <c r="E980" s="428" t="s">
        <v>869</v>
      </c>
      <c r="F980" s="562">
        <v>1</v>
      </c>
      <c r="G980" s="197">
        <v>500000</v>
      </c>
      <c r="H980" s="197">
        <f t="shared" si="42"/>
        <v>500000</v>
      </c>
      <c r="I980" s="562"/>
      <c r="J980" s="197"/>
      <c r="K980" s="197">
        <f>H980</f>
        <v>500000</v>
      </c>
      <c r="L980" s="197"/>
      <c r="M980" s="917"/>
      <c r="N980" s="562">
        <v>11</v>
      </c>
      <c r="O980" s="562">
        <v>3</v>
      </c>
      <c r="P980" s="562">
        <v>2</v>
      </c>
      <c r="Q980" s="562">
        <v>2</v>
      </c>
      <c r="R980" s="562">
        <v>2</v>
      </c>
      <c r="S980" s="2090">
        <v>1</v>
      </c>
    </row>
    <row r="981" spans="1:19" ht="28.2" thickBot="1" x14ac:dyDescent="0.35">
      <c r="A981" s="1253"/>
      <c r="B981" s="2944"/>
      <c r="C981" s="2052"/>
      <c r="D981" s="2053"/>
      <c r="E981" s="2054" t="s">
        <v>870</v>
      </c>
      <c r="F981" s="2055">
        <v>1</v>
      </c>
      <c r="G981" s="2056">
        <v>500000</v>
      </c>
      <c r="H981" s="2056">
        <f t="shared" si="42"/>
        <v>500000</v>
      </c>
      <c r="I981" s="2055"/>
      <c r="J981" s="2056"/>
      <c r="K981" s="2056">
        <f>H981</f>
        <v>500000</v>
      </c>
      <c r="L981" s="2056"/>
      <c r="M981" s="2091"/>
      <c r="N981" s="2055">
        <v>11</v>
      </c>
      <c r="O981" s="2055">
        <v>3</v>
      </c>
      <c r="P981" s="2055">
        <v>2</v>
      </c>
      <c r="Q981" s="2055">
        <v>2</v>
      </c>
      <c r="R981" s="2055">
        <v>2</v>
      </c>
      <c r="S981" s="2092">
        <v>1</v>
      </c>
    </row>
    <row r="982" spans="1:19" ht="15" thickTop="1" x14ac:dyDescent="0.3">
      <c r="A982" s="1253"/>
      <c r="B982" s="2093"/>
      <c r="C982" s="2093"/>
      <c r="D982" s="2094"/>
      <c r="E982" s="2095"/>
      <c r="F982" s="2096"/>
      <c r="G982" s="2097"/>
      <c r="H982" s="2097"/>
      <c r="I982" s="2096"/>
      <c r="J982" s="2098"/>
      <c r="K982" s="2098"/>
      <c r="L982" s="2098"/>
      <c r="M982" s="2096"/>
      <c r="N982" s="2096"/>
      <c r="O982" s="2096"/>
      <c r="P982" s="2096"/>
      <c r="Q982" s="2096"/>
      <c r="R982" s="2096"/>
      <c r="S982" s="2099"/>
    </row>
    <row r="983" spans="1:19" ht="16.8" thickBot="1" x14ac:dyDescent="0.35">
      <c r="A983" s="1253"/>
      <c r="B983" s="575" t="s">
        <v>15</v>
      </c>
      <c r="C983" s="575"/>
      <c r="D983" s="575"/>
      <c r="E983" s="575"/>
      <c r="F983" s="575"/>
      <c r="G983" s="575"/>
      <c r="H983" s="575"/>
      <c r="I983" s="575"/>
      <c r="J983" s="575"/>
      <c r="K983" s="575"/>
      <c r="L983" s="575"/>
      <c r="M983" s="575"/>
      <c r="N983" s="575"/>
      <c r="O983" s="575"/>
      <c r="P983" s="575"/>
      <c r="Q983" s="575"/>
      <c r="R983" s="575"/>
      <c r="S983" s="2100"/>
    </row>
    <row r="984" spans="1:19" ht="16.2" thickTop="1" x14ac:dyDescent="0.3">
      <c r="A984" s="1253"/>
      <c r="B984" s="706" t="s">
        <v>16</v>
      </c>
      <c r="C984" s="664" t="s">
        <v>17</v>
      </c>
      <c r="D984" s="706"/>
      <c r="E984" s="709" t="s">
        <v>18</v>
      </c>
      <c r="F984" s="709" t="s">
        <v>19</v>
      </c>
      <c r="G984" s="2101" t="s">
        <v>20</v>
      </c>
      <c r="H984" s="2101" t="s">
        <v>21</v>
      </c>
      <c r="I984" s="711" t="s">
        <v>22</v>
      </c>
      <c r="J984" s="712"/>
      <c r="K984" s="712"/>
      <c r="L984" s="713"/>
      <c r="M984" s="662" t="s">
        <v>23</v>
      </c>
      <c r="N984" s="664" t="s">
        <v>24</v>
      </c>
      <c r="O984" s="665"/>
      <c r="P984" s="665"/>
      <c r="Q984" s="665"/>
      <c r="R984" s="665"/>
      <c r="S984" s="2102"/>
    </row>
    <row r="985" spans="1:19" ht="15.6" x14ac:dyDescent="0.3">
      <c r="A985" s="1253"/>
      <c r="B985" s="2103"/>
      <c r="C985" s="667"/>
      <c r="D985" s="2103"/>
      <c r="E985" s="710"/>
      <c r="F985" s="710"/>
      <c r="G985" s="2104"/>
      <c r="H985" s="2104"/>
      <c r="I985" s="528" t="s">
        <v>25</v>
      </c>
      <c r="J985" s="528" t="s">
        <v>26</v>
      </c>
      <c r="K985" s="528" t="s">
        <v>27</v>
      </c>
      <c r="L985" s="528" t="s">
        <v>28</v>
      </c>
      <c r="M985" s="663"/>
      <c r="N985" s="667"/>
      <c r="O985" s="668"/>
      <c r="P985" s="668"/>
      <c r="Q985" s="668"/>
      <c r="R985" s="668"/>
      <c r="S985" s="2105"/>
    </row>
    <row r="986" spans="1:19" ht="156.6" thickBot="1" x14ac:dyDescent="0.35">
      <c r="A986" s="1253"/>
      <c r="B986" s="2948" t="s">
        <v>871</v>
      </c>
      <c r="C986" s="2106" t="s">
        <v>872</v>
      </c>
      <c r="D986" s="2107"/>
      <c r="E986" s="527" t="s">
        <v>690</v>
      </c>
      <c r="F986" s="527" t="s">
        <v>873</v>
      </c>
      <c r="G986" s="2108">
        <v>1</v>
      </c>
      <c r="H986" s="2108">
        <v>7</v>
      </c>
      <c r="I986" s="527">
        <v>1</v>
      </c>
      <c r="J986" s="527"/>
      <c r="K986" s="527"/>
      <c r="L986" s="527"/>
      <c r="M986" s="212">
        <f>SUM(D991:D1010)</f>
        <v>123415</v>
      </c>
      <c r="N986" s="2109"/>
      <c r="O986" s="2109"/>
      <c r="P986" s="2109"/>
      <c r="Q986" s="2109"/>
      <c r="R986" s="2109"/>
      <c r="S986" s="2110"/>
    </row>
    <row r="987" spans="1:19" ht="16.2" thickTop="1" x14ac:dyDescent="0.3">
      <c r="A987" s="1253"/>
      <c r="B987" s="2946"/>
      <c r="C987" s="18"/>
      <c r="D987" s="18"/>
      <c r="E987" s="18"/>
      <c r="F987" s="18"/>
      <c r="G987" s="2067"/>
      <c r="H987" s="2067"/>
      <c r="I987" s="18"/>
      <c r="J987" s="18"/>
      <c r="K987" s="18"/>
      <c r="L987" s="18"/>
      <c r="M987" s="18"/>
      <c r="N987" s="18"/>
      <c r="O987" s="18"/>
      <c r="P987" s="18"/>
      <c r="Q987" s="18"/>
      <c r="R987" s="18"/>
      <c r="S987" s="2068"/>
    </row>
    <row r="988" spans="1:19" ht="18" x14ac:dyDescent="0.35">
      <c r="A988" s="1253"/>
      <c r="B988" s="2878" t="s">
        <v>220</v>
      </c>
      <c r="C988" s="20"/>
      <c r="D988" s="20"/>
      <c r="E988" s="20"/>
      <c r="F988" s="20"/>
      <c r="G988" s="2069"/>
      <c r="H988" s="2069"/>
      <c r="I988" s="20"/>
      <c r="J988" s="20"/>
      <c r="K988" s="20"/>
      <c r="L988" s="20"/>
      <c r="M988" s="20"/>
      <c r="N988" s="20"/>
      <c r="O988" s="20"/>
      <c r="P988" s="20"/>
      <c r="Q988" s="20"/>
      <c r="R988" s="20"/>
      <c r="S988" s="2070"/>
    </row>
    <row r="989" spans="1:19" ht="15.6" x14ac:dyDescent="0.3">
      <c r="A989" s="1253"/>
      <c r="B989" s="2907" t="s">
        <v>34</v>
      </c>
      <c r="C989" s="735"/>
      <c r="D989" s="736" t="s">
        <v>35</v>
      </c>
      <c r="E989" s="736" t="s">
        <v>36</v>
      </c>
      <c r="F989" s="736"/>
      <c r="G989" s="736"/>
      <c r="H989" s="736"/>
      <c r="I989" s="736" t="s">
        <v>37</v>
      </c>
      <c r="J989" s="736"/>
      <c r="K989" s="736"/>
      <c r="L989" s="736"/>
      <c r="M989" s="2071" t="s">
        <v>38</v>
      </c>
      <c r="N989" s="736" t="s">
        <v>39</v>
      </c>
      <c r="O989" s="736"/>
      <c r="P989" s="736"/>
      <c r="Q989" s="736"/>
      <c r="R989" s="736"/>
      <c r="S989" s="1768"/>
    </row>
    <row r="990" spans="1:19" ht="33.6" x14ac:dyDescent="0.3">
      <c r="A990" s="1253"/>
      <c r="B990" s="2910"/>
      <c r="C990" s="741"/>
      <c r="D990" s="1769"/>
      <c r="E990" s="1950" t="s">
        <v>40</v>
      </c>
      <c r="F990" s="1950" t="s">
        <v>41</v>
      </c>
      <c r="G990" s="1951" t="s">
        <v>42</v>
      </c>
      <c r="H990" s="1951" t="s">
        <v>43</v>
      </c>
      <c r="I990" s="1950" t="s">
        <v>25</v>
      </c>
      <c r="J990" s="1950" t="s">
        <v>26</v>
      </c>
      <c r="K990" s="1950" t="s">
        <v>27</v>
      </c>
      <c r="L990" s="1950" t="s">
        <v>28</v>
      </c>
      <c r="M990" s="1952"/>
      <c r="N990" s="1953" t="s">
        <v>44</v>
      </c>
      <c r="O990" s="1953" t="s">
        <v>45</v>
      </c>
      <c r="P990" s="1953" t="s">
        <v>46</v>
      </c>
      <c r="Q990" s="1953" t="s">
        <v>47</v>
      </c>
      <c r="R990" s="1953" t="s">
        <v>48</v>
      </c>
      <c r="S990" s="1954" t="s">
        <v>49</v>
      </c>
    </row>
    <row r="991" spans="1:19" ht="55.2" x14ac:dyDescent="0.3">
      <c r="A991" s="1253"/>
      <c r="B991" s="2949" t="s">
        <v>874</v>
      </c>
      <c r="C991" s="2111"/>
      <c r="D991" s="2112">
        <f>+H991+H992+H993+H994</f>
        <v>16550</v>
      </c>
      <c r="E991" s="2113" t="s">
        <v>807</v>
      </c>
      <c r="F991" s="2114">
        <v>30</v>
      </c>
      <c r="G991" s="2115">
        <v>175</v>
      </c>
      <c r="H991" s="2115">
        <f>+F991*G991</f>
        <v>5250</v>
      </c>
      <c r="I991" s="2115">
        <f>H991</f>
        <v>5250</v>
      </c>
      <c r="J991" s="2115"/>
      <c r="K991" s="2115"/>
      <c r="L991" s="2115"/>
      <c r="M991" s="2114" t="s">
        <v>223</v>
      </c>
      <c r="N991" s="2114">
        <v>11</v>
      </c>
      <c r="O991" s="2114">
        <v>3</v>
      </c>
      <c r="P991" s="2114">
        <v>2</v>
      </c>
      <c r="Q991" s="2114">
        <v>2</v>
      </c>
      <c r="R991" s="2114">
        <v>2</v>
      </c>
      <c r="S991" s="2116">
        <v>1</v>
      </c>
    </row>
    <row r="992" spans="1:19" ht="55.2" x14ac:dyDescent="0.3">
      <c r="A992" s="1253"/>
      <c r="B992" s="897"/>
      <c r="C992" s="929"/>
      <c r="D992" s="963"/>
      <c r="E992" s="428" t="s">
        <v>808</v>
      </c>
      <c r="F992" s="562">
        <v>30</v>
      </c>
      <c r="G992" s="197">
        <v>350</v>
      </c>
      <c r="H992" s="197">
        <f>+G992*F992</f>
        <v>10500</v>
      </c>
      <c r="I992" s="197">
        <v>10500</v>
      </c>
      <c r="J992" s="197"/>
      <c r="K992" s="197"/>
      <c r="L992" s="197"/>
      <c r="M992" s="2114" t="s">
        <v>223</v>
      </c>
      <c r="N992" s="562">
        <v>11</v>
      </c>
      <c r="O992" s="562">
        <v>3</v>
      </c>
      <c r="P992" s="562">
        <v>3</v>
      </c>
      <c r="Q992" s="562">
        <v>1</v>
      </c>
      <c r="R992" s="562">
        <v>1</v>
      </c>
      <c r="S992" s="2090">
        <v>1</v>
      </c>
    </row>
    <row r="993" spans="1:19" ht="55.2" x14ac:dyDescent="0.3">
      <c r="A993" s="1253"/>
      <c r="B993" s="897"/>
      <c r="C993" s="929"/>
      <c r="D993" s="963"/>
      <c r="E993" s="428" t="s">
        <v>875</v>
      </c>
      <c r="F993" s="562">
        <v>50</v>
      </c>
      <c r="G993" s="197">
        <v>8</v>
      </c>
      <c r="H993" s="197">
        <f>+F993*G993</f>
        <v>400</v>
      </c>
      <c r="I993" s="197">
        <f>H993</f>
        <v>400</v>
      </c>
      <c r="J993" s="197"/>
      <c r="K993" s="197"/>
      <c r="L993" s="197"/>
      <c r="M993" s="2114" t="s">
        <v>223</v>
      </c>
      <c r="N993" s="562">
        <v>11</v>
      </c>
      <c r="O993" s="562">
        <v>3</v>
      </c>
      <c r="P993" s="562">
        <v>2</v>
      </c>
      <c r="Q993" s="562">
        <v>2</v>
      </c>
      <c r="R993" s="562">
        <v>2</v>
      </c>
      <c r="S993" s="2090">
        <v>1</v>
      </c>
    </row>
    <row r="994" spans="1:19" ht="55.2" x14ac:dyDescent="0.3">
      <c r="A994" s="1253"/>
      <c r="B994" s="897"/>
      <c r="C994" s="929"/>
      <c r="D994" s="963"/>
      <c r="E994" s="428" t="s">
        <v>862</v>
      </c>
      <c r="F994" s="562">
        <v>2</v>
      </c>
      <c r="G994" s="197">
        <v>200</v>
      </c>
      <c r="H994" s="197">
        <f>+F994*G994</f>
        <v>400</v>
      </c>
      <c r="I994" s="197">
        <f>H994</f>
        <v>400</v>
      </c>
      <c r="J994" s="197"/>
      <c r="K994" s="197"/>
      <c r="L994" s="197"/>
      <c r="M994" s="2114" t="s">
        <v>223</v>
      </c>
      <c r="N994" s="562">
        <v>11</v>
      </c>
      <c r="O994" s="562">
        <v>3</v>
      </c>
      <c r="P994" s="562">
        <v>3</v>
      </c>
      <c r="Q994" s="562">
        <v>7</v>
      </c>
      <c r="R994" s="562">
        <v>1</v>
      </c>
      <c r="S994" s="2090">
        <v>1</v>
      </c>
    </row>
    <row r="995" spans="1:19" ht="55.2" x14ac:dyDescent="0.3">
      <c r="A995" s="1253"/>
      <c r="B995" s="2327" t="s">
        <v>876</v>
      </c>
      <c r="C995" s="2117"/>
      <c r="D995" s="2118">
        <f>SUM(H995:H998)</f>
        <v>20775</v>
      </c>
      <c r="E995" s="2113" t="s">
        <v>807</v>
      </c>
      <c r="F995" s="537">
        <v>50</v>
      </c>
      <c r="G995" s="2048">
        <v>175</v>
      </c>
      <c r="H995" s="2048">
        <f>G995*5</f>
        <v>875</v>
      </c>
      <c r="I995" s="2048"/>
      <c r="J995" s="2048">
        <v>963</v>
      </c>
      <c r="K995" s="2048">
        <v>963</v>
      </c>
      <c r="L995" s="2048"/>
      <c r="M995" s="2114" t="s">
        <v>223</v>
      </c>
      <c r="N995" s="537">
        <v>11</v>
      </c>
      <c r="O995" s="537">
        <v>3</v>
      </c>
      <c r="P995" s="537">
        <v>2</v>
      </c>
      <c r="Q995" s="537">
        <v>2</v>
      </c>
      <c r="R995" s="537">
        <v>2</v>
      </c>
      <c r="S995" s="2089">
        <v>1</v>
      </c>
    </row>
    <row r="996" spans="1:19" ht="55.2" x14ac:dyDescent="0.3">
      <c r="A996" s="1253"/>
      <c r="B996" s="2330"/>
      <c r="C996" s="2119"/>
      <c r="D996" s="2118"/>
      <c r="E996" s="2120" t="s">
        <v>808</v>
      </c>
      <c r="F996" s="562">
        <v>50</v>
      </c>
      <c r="G996" s="197">
        <v>350</v>
      </c>
      <c r="H996" s="197">
        <f t="shared" ref="H996:H1002" si="43">+G996*F996</f>
        <v>17500</v>
      </c>
      <c r="I996" s="197"/>
      <c r="J996" s="197">
        <v>1313</v>
      </c>
      <c r="K996" s="197">
        <v>1313</v>
      </c>
      <c r="L996" s="197"/>
      <c r="M996" s="2114" t="s">
        <v>223</v>
      </c>
      <c r="N996" s="562">
        <v>11</v>
      </c>
      <c r="O996" s="562">
        <v>3</v>
      </c>
      <c r="P996" s="562">
        <v>3</v>
      </c>
      <c r="Q996" s="562">
        <v>1</v>
      </c>
      <c r="R996" s="562">
        <v>1</v>
      </c>
      <c r="S996" s="2090">
        <v>1</v>
      </c>
    </row>
    <row r="997" spans="1:19" ht="55.2" x14ac:dyDescent="0.3">
      <c r="A997" s="1253"/>
      <c r="B997" s="2330"/>
      <c r="C997" s="2119"/>
      <c r="D997" s="2118"/>
      <c r="E997" s="2120" t="s">
        <v>875</v>
      </c>
      <c r="F997" s="562">
        <v>50</v>
      </c>
      <c r="G997" s="197">
        <v>8</v>
      </c>
      <c r="H997" s="197">
        <f t="shared" si="43"/>
        <v>400</v>
      </c>
      <c r="I997" s="197"/>
      <c r="J997" s="197">
        <v>200</v>
      </c>
      <c r="K997" s="197">
        <v>200</v>
      </c>
      <c r="L997" s="197"/>
      <c r="M997" s="2114" t="s">
        <v>223</v>
      </c>
      <c r="N997" s="562">
        <v>11</v>
      </c>
      <c r="O997" s="562">
        <v>3</v>
      </c>
      <c r="P997" s="562">
        <v>2</v>
      </c>
      <c r="Q997" s="562">
        <v>2</v>
      </c>
      <c r="R997" s="562">
        <v>2</v>
      </c>
      <c r="S997" s="2090">
        <v>1</v>
      </c>
    </row>
    <row r="998" spans="1:19" ht="55.8" thickBot="1" x14ac:dyDescent="0.35">
      <c r="A998" s="1253"/>
      <c r="B998" s="2950"/>
      <c r="C998" s="2121"/>
      <c r="D998" s="2122"/>
      <c r="E998" s="2123" t="s">
        <v>862</v>
      </c>
      <c r="F998" s="2055">
        <v>10</v>
      </c>
      <c r="G998" s="2056">
        <v>200</v>
      </c>
      <c r="H998" s="2056">
        <f t="shared" si="43"/>
        <v>2000</v>
      </c>
      <c r="I998" s="2056"/>
      <c r="J998" s="2056">
        <f t="shared" ref="J998:J1002" si="44">H998/2</f>
        <v>1000</v>
      </c>
      <c r="K998" s="2056">
        <f t="shared" ref="K998:K1002" si="45">H998/2</f>
        <v>1000</v>
      </c>
      <c r="L998" s="2056"/>
      <c r="M998" s="2114" t="s">
        <v>223</v>
      </c>
      <c r="N998" s="2055">
        <v>11</v>
      </c>
      <c r="O998" s="2055">
        <v>3</v>
      </c>
      <c r="P998" s="2055">
        <v>3</v>
      </c>
      <c r="Q998" s="2055">
        <v>7</v>
      </c>
      <c r="R998" s="2055">
        <v>1</v>
      </c>
      <c r="S998" s="2092">
        <v>1</v>
      </c>
    </row>
    <row r="999" spans="1:19" ht="55.8" thickTop="1" x14ac:dyDescent="0.3">
      <c r="A999" s="1253"/>
      <c r="B999" s="2951" t="s">
        <v>877</v>
      </c>
      <c r="C999" s="2124"/>
      <c r="D999" s="1671">
        <f>SUM(H999:H1002)</f>
        <v>29650</v>
      </c>
      <c r="E999" s="2113" t="s">
        <v>807</v>
      </c>
      <c r="F999" s="462">
        <v>50</v>
      </c>
      <c r="G999" s="2125">
        <v>175</v>
      </c>
      <c r="H999" s="2115">
        <f t="shared" si="43"/>
        <v>8750</v>
      </c>
      <c r="I999" s="2115"/>
      <c r="J999" s="2115">
        <v>4375</v>
      </c>
      <c r="K999" s="2115">
        <v>4375</v>
      </c>
      <c r="L999" s="2115"/>
      <c r="M999" s="2114" t="s">
        <v>223</v>
      </c>
      <c r="N999" s="2126">
        <v>11</v>
      </c>
      <c r="O999" s="2126">
        <v>3</v>
      </c>
      <c r="P999" s="2126">
        <v>2</v>
      </c>
      <c r="Q999" s="2126">
        <v>2</v>
      </c>
      <c r="R999" s="2126">
        <v>2</v>
      </c>
      <c r="S999" s="2127">
        <v>1</v>
      </c>
    </row>
    <row r="1000" spans="1:19" ht="55.2" x14ac:dyDescent="0.3">
      <c r="A1000" s="1253"/>
      <c r="B1000" s="2951"/>
      <c r="C1000" s="2124"/>
      <c r="D1000" s="1671"/>
      <c r="E1000" s="1850" t="s">
        <v>808</v>
      </c>
      <c r="F1000" s="462">
        <v>50</v>
      </c>
      <c r="G1000" s="2128">
        <v>350</v>
      </c>
      <c r="H1000" s="197">
        <f t="shared" si="43"/>
        <v>17500</v>
      </c>
      <c r="I1000" s="197"/>
      <c r="J1000" s="197">
        <v>8750</v>
      </c>
      <c r="K1000" s="197">
        <v>8750</v>
      </c>
      <c r="L1000" s="197"/>
      <c r="M1000" s="2114" t="s">
        <v>223</v>
      </c>
      <c r="N1000" s="462">
        <v>11</v>
      </c>
      <c r="O1000" s="462">
        <v>3</v>
      </c>
      <c r="P1000" s="462">
        <v>3</v>
      </c>
      <c r="Q1000" s="462">
        <v>1</v>
      </c>
      <c r="R1000" s="462">
        <v>1</v>
      </c>
      <c r="S1000" s="464">
        <v>1</v>
      </c>
    </row>
    <row r="1001" spans="1:19" ht="55.2" x14ac:dyDescent="0.3">
      <c r="A1001" s="1253"/>
      <c r="B1001" s="2951"/>
      <c r="C1001" s="2124"/>
      <c r="D1001" s="1671"/>
      <c r="E1001" s="1850" t="s">
        <v>875</v>
      </c>
      <c r="F1001" s="462">
        <v>50</v>
      </c>
      <c r="G1001" s="2128">
        <v>8</v>
      </c>
      <c r="H1001" s="197">
        <f t="shared" si="43"/>
        <v>400</v>
      </c>
      <c r="I1001" s="197"/>
      <c r="J1001" s="197">
        <v>200</v>
      </c>
      <c r="K1001" s="197">
        <v>200</v>
      </c>
      <c r="L1001" s="197"/>
      <c r="M1001" s="2114" t="s">
        <v>223</v>
      </c>
      <c r="N1001" s="462">
        <v>11</v>
      </c>
      <c r="O1001" s="462">
        <v>3</v>
      </c>
      <c r="P1001" s="462">
        <v>2</v>
      </c>
      <c r="Q1001" s="462">
        <v>2</v>
      </c>
      <c r="R1001" s="462">
        <v>2</v>
      </c>
      <c r="S1001" s="464">
        <v>2</v>
      </c>
    </row>
    <row r="1002" spans="1:19" ht="55.2" x14ac:dyDescent="0.3">
      <c r="A1002" s="1253"/>
      <c r="B1002" s="2951"/>
      <c r="C1002" s="2124"/>
      <c r="D1002" s="1671"/>
      <c r="E1002" s="1850" t="s">
        <v>862</v>
      </c>
      <c r="F1002" s="462">
        <v>15</v>
      </c>
      <c r="G1002" s="2128">
        <v>200</v>
      </c>
      <c r="H1002" s="197">
        <f t="shared" si="43"/>
        <v>3000</v>
      </c>
      <c r="I1002" s="197"/>
      <c r="J1002" s="197">
        <f t="shared" si="44"/>
        <v>1500</v>
      </c>
      <c r="K1002" s="197">
        <f t="shared" si="45"/>
        <v>1500</v>
      </c>
      <c r="L1002" s="197"/>
      <c r="M1002" s="2114" t="s">
        <v>223</v>
      </c>
      <c r="N1002" s="462">
        <v>11</v>
      </c>
      <c r="O1002" s="462"/>
      <c r="P1002" s="462">
        <v>3</v>
      </c>
      <c r="Q1002" s="462">
        <v>7</v>
      </c>
      <c r="R1002" s="462">
        <v>1</v>
      </c>
      <c r="S1002" s="464">
        <v>1</v>
      </c>
    </row>
    <row r="1003" spans="1:19" ht="55.2" x14ac:dyDescent="0.3">
      <c r="A1003" s="1253"/>
      <c r="B1003" s="1825" t="s">
        <v>878</v>
      </c>
      <c r="C1003" s="2129"/>
      <c r="D1003" s="1702">
        <f>SUM(H1003:H1006)</f>
        <v>23120</v>
      </c>
      <c r="E1003" s="2113" t="s">
        <v>807</v>
      </c>
      <c r="F1003" s="537">
        <v>40</v>
      </c>
      <c r="G1003" s="2048">
        <v>175</v>
      </c>
      <c r="H1003" s="2130">
        <f>G1003*F1003</f>
        <v>7000</v>
      </c>
      <c r="I1003" s="2130">
        <f>H1003/4</f>
        <v>1750</v>
      </c>
      <c r="J1003" s="2130">
        <f>H1003/4</f>
        <v>1750</v>
      </c>
      <c r="K1003" s="2130">
        <f>H1003/4</f>
        <v>1750</v>
      </c>
      <c r="L1003" s="2130">
        <f>H1003/4</f>
        <v>1750</v>
      </c>
      <c r="M1003" s="2114" t="s">
        <v>223</v>
      </c>
      <c r="N1003" s="557">
        <v>11</v>
      </c>
      <c r="O1003" s="557">
        <v>3</v>
      </c>
      <c r="P1003" s="557">
        <v>2</v>
      </c>
      <c r="Q1003" s="557">
        <v>2</v>
      </c>
      <c r="R1003" s="557">
        <v>2</v>
      </c>
      <c r="S1003" s="2131">
        <v>1</v>
      </c>
    </row>
    <row r="1004" spans="1:19" ht="55.2" x14ac:dyDescent="0.3">
      <c r="A1004" s="1253"/>
      <c r="B1004" s="1854"/>
      <c r="C1004" s="900"/>
      <c r="D1004" s="1671"/>
      <c r="E1004" s="2120" t="s">
        <v>808</v>
      </c>
      <c r="F1004" s="562">
        <v>40</v>
      </c>
      <c r="G1004" s="197">
        <v>350</v>
      </c>
      <c r="H1004" s="2132">
        <f>+G1004*F1004</f>
        <v>14000</v>
      </c>
      <c r="I1004" s="2132">
        <f>H1004/4</f>
        <v>3500</v>
      </c>
      <c r="J1004" s="2132">
        <f>H1004/4</f>
        <v>3500</v>
      </c>
      <c r="K1004" s="2132">
        <f>H1004/4</f>
        <v>3500</v>
      </c>
      <c r="L1004" s="2132">
        <f>H1004/4</f>
        <v>3500</v>
      </c>
      <c r="M1004" s="2114" t="s">
        <v>223</v>
      </c>
      <c r="N1004" s="462">
        <v>11</v>
      </c>
      <c r="O1004" s="462">
        <v>3</v>
      </c>
      <c r="P1004" s="462">
        <v>3</v>
      </c>
      <c r="Q1004" s="462">
        <v>1</v>
      </c>
      <c r="R1004" s="462">
        <v>1</v>
      </c>
      <c r="S1004" s="464">
        <v>1</v>
      </c>
    </row>
    <row r="1005" spans="1:19" ht="55.2" x14ac:dyDescent="0.3">
      <c r="A1005" s="1253"/>
      <c r="B1005" s="1854"/>
      <c r="C1005" s="900"/>
      <c r="D1005" s="1671"/>
      <c r="E1005" s="2120" t="s">
        <v>875</v>
      </c>
      <c r="F1005" s="562">
        <v>15</v>
      </c>
      <c r="G1005" s="197">
        <v>8</v>
      </c>
      <c r="H1005" s="2132">
        <f>G1005*F1005</f>
        <v>120</v>
      </c>
      <c r="I1005" s="2132">
        <f>H1005/4</f>
        <v>30</v>
      </c>
      <c r="J1005" s="2132">
        <f>H1005/4</f>
        <v>30</v>
      </c>
      <c r="K1005" s="2132">
        <f>H1005/4</f>
        <v>30</v>
      </c>
      <c r="L1005" s="2132">
        <f>H1005/4</f>
        <v>30</v>
      </c>
      <c r="M1005" s="2114" t="s">
        <v>223</v>
      </c>
      <c r="N1005" s="462">
        <v>11</v>
      </c>
      <c r="O1005" s="462">
        <v>3</v>
      </c>
      <c r="P1005" s="462">
        <v>2</v>
      </c>
      <c r="Q1005" s="462">
        <v>2</v>
      </c>
      <c r="R1005" s="462">
        <v>2</v>
      </c>
      <c r="S1005" s="464">
        <v>2</v>
      </c>
    </row>
    <row r="1006" spans="1:19" ht="55.2" x14ac:dyDescent="0.3">
      <c r="A1006" s="1253"/>
      <c r="B1006" s="1854"/>
      <c r="C1006" s="900"/>
      <c r="D1006" s="1671"/>
      <c r="E1006" s="2120" t="s">
        <v>862</v>
      </c>
      <c r="F1006" s="562">
        <v>10</v>
      </c>
      <c r="G1006" s="197">
        <v>200</v>
      </c>
      <c r="H1006" s="2132">
        <f>G1006*F1006</f>
        <v>2000</v>
      </c>
      <c r="I1006" s="2132">
        <f>H1006/4</f>
        <v>500</v>
      </c>
      <c r="J1006" s="2132">
        <f>H1006/4</f>
        <v>500</v>
      </c>
      <c r="K1006" s="2132">
        <f>H1006/4</f>
        <v>500</v>
      </c>
      <c r="L1006" s="2132">
        <f>H1006/4</f>
        <v>500</v>
      </c>
      <c r="M1006" s="2114" t="s">
        <v>223</v>
      </c>
      <c r="N1006" s="462">
        <v>11</v>
      </c>
      <c r="O1006" s="462">
        <v>3</v>
      </c>
      <c r="P1006" s="462">
        <v>3</v>
      </c>
      <c r="Q1006" s="462">
        <v>7</v>
      </c>
      <c r="R1006" s="462">
        <v>1</v>
      </c>
      <c r="S1006" s="464">
        <v>1</v>
      </c>
    </row>
    <row r="1007" spans="1:19" ht="55.2" x14ac:dyDescent="0.3">
      <c r="A1007" s="1253"/>
      <c r="B1007" s="2949" t="s">
        <v>879</v>
      </c>
      <c r="C1007" s="2111"/>
      <c r="D1007" s="2112">
        <f>SUM(H1007:H1010)</f>
        <v>33320</v>
      </c>
      <c r="E1007" s="2113" t="s">
        <v>807</v>
      </c>
      <c r="F1007" s="2114">
        <v>20</v>
      </c>
      <c r="G1007" s="2115">
        <v>175</v>
      </c>
      <c r="H1007" s="2115">
        <f>+F1007*G1007</f>
        <v>3500</v>
      </c>
      <c r="I1007" s="2115"/>
      <c r="J1007" s="2133">
        <f>H1007/2</f>
        <v>1750</v>
      </c>
      <c r="K1007" s="2115"/>
      <c r="L1007" s="2133">
        <f>H1007/2</f>
        <v>1750</v>
      </c>
      <c r="M1007" s="2114" t="s">
        <v>223</v>
      </c>
      <c r="N1007" s="2114">
        <v>11</v>
      </c>
      <c r="O1007" s="2114">
        <v>3</v>
      </c>
      <c r="P1007" s="2114">
        <v>2</v>
      </c>
      <c r="Q1007" s="2114">
        <v>2</v>
      </c>
      <c r="R1007" s="2114">
        <v>2</v>
      </c>
      <c r="S1007" s="2116">
        <v>1</v>
      </c>
    </row>
    <row r="1008" spans="1:19" ht="55.2" x14ac:dyDescent="0.3">
      <c r="A1008" s="1253"/>
      <c r="B1008" s="897"/>
      <c r="C1008" s="929"/>
      <c r="D1008" s="963"/>
      <c r="E1008" s="428" t="s">
        <v>371</v>
      </c>
      <c r="F1008" s="562">
        <v>40</v>
      </c>
      <c r="G1008" s="197">
        <v>350</v>
      </c>
      <c r="H1008" s="197">
        <v>27500</v>
      </c>
      <c r="I1008" s="197"/>
      <c r="J1008" s="2132">
        <f>H1008/2</f>
        <v>13750</v>
      </c>
      <c r="K1008" s="197"/>
      <c r="L1008" s="2132">
        <f>H1008/2</f>
        <v>13750</v>
      </c>
      <c r="M1008" s="2114" t="s">
        <v>223</v>
      </c>
      <c r="N1008" s="562">
        <v>11</v>
      </c>
      <c r="O1008" s="562">
        <v>3</v>
      </c>
      <c r="P1008" s="562">
        <v>3</v>
      </c>
      <c r="Q1008" s="562">
        <v>1</v>
      </c>
      <c r="R1008" s="562">
        <v>1</v>
      </c>
      <c r="S1008" s="2090">
        <v>1</v>
      </c>
    </row>
    <row r="1009" spans="1:19" ht="55.2" x14ac:dyDescent="0.3">
      <c r="A1009" s="1253"/>
      <c r="B1009" s="897"/>
      <c r="C1009" s="929"/>
      <c r="D1009" s="963"/>
      <c r="E1009" s="428" t="s">
        <v>875</v>
      </c>
      <c r="F1009" s="562">
        <v>40</v>
      </c>
      <c r="G1009" s="197">
        <v>8</v>
      </c>
      <c r="H1009" s="197">
        <f>+G1009*F1009</f>
        <v>320</v>
      </c>
      <c r="I1009" s="197"/>
      <c r="J1009" s="2132">
        <f>H1009/2</f>
        <v>160</v>
      </c>
      <c r="K1009" s="2132"/>
      <c r="L1009" s="2132">
        <f>H1009/2</f>
        <v>160</v>
      </c>
      <c r="M1009" s="2114" t="s">
        <v>223</v>
      </c>
      <c r="N1009" s="562">
        <v>11</v>
      </c>
      <c r="O1009" s="562">
        <v>3</v>
      </c>
      <c r="P1009" s="562">
        <v>2</v>
      </c>
      <c r="Q1009" s="562">
        <v>2</v>
      </c>
      <c r="R1009" s="562">
        <v>2</v>
      </c>
      <c r="S1009" s="2090">
        <v>2</v>
      </c>
    </row>
    <row r="1010" spans="1:19" ht="55.2" x14ac:dyDescent="0.3">
      <c r="A1010" s="1253"/>
      <c r="B1010" s="897"/>
      <c r="C1010" s="929"/>
      <c r="D1010" s="963"/>
      <c r="E1010" s="428" t="s">
        <v>862</v>
      </c>
      <c r="F1010" s="562">
        <v>10</v>
      </c>
      <c r="G1010" s="197">
        <v>200</v>
      </c>
      <c r="H1010" s="197">
        <v>2000</v>
      </c>
      <c r="I1010" s="2134"/>
      <c r="J1010" s="460">
        <f>H1010/2</f>
        <v>1000</v>
      </c>
      <c r="K1010" s="460"/>
      <c r="L1010" s="460">
        <f>H1010/2</f>
        <v>1000</v>
      </c>
      <c r="M1010" s="2114" t="s">
        <v>223</v>
      </c>
      <c r="N1010" s="562">
        <v>11</v>
      </c>
      <c r="O1010" s="562">
        <v>3</v>
      </c>
      <c r="P1010" s="562">
        <v>3</v>
      </c>
      <c r="Q1010" s="562">
        <v>7</v>
      </c>
      <c r="R1010" s="562">
        <v>1</v>
      </c>
      <c r="S1010" s="2090">
        <v>1</v>
      </c>
    </row>
    <row r="1011" spans="1:19" ht="15.6" x14ac:dyDescent="0.3">
      <c r="A1011" s="1253"/>
      <c r="B1011" s="2135"/>
      <c r="C1011" s="2135"/>
      <c r="D1011" s="2094"/>
      <c r="E1011" s="2095"/>
      <c r="F1011" s="2096"/>
      <c r="G1011" s="2097"/>
      <c r="H1011" s="2097"/>
      <c r="I1011" s="2098"/>
      <c r="J1011" s="2098"/>
      <c r="K1011" s="2098"/>
      <c r="L1011" s="2098"/>
      <c r="M1011" s="2096"/>
      <c r="N1011" s="2096"/>
      <c r="O1011" s="2096"/>
      <c r="P1011" s="2096"/>
      <c r="Q1011" s="2096"/>
      <c r="R1011" s="2096"/>
      <c r="S1011" s="2099"/>
    </row>
    <row r="1012" spans="1:19" ht="18.600000000000001" thickBot="1" x14ac:dyDescent="0.35">
      <c r="A1012" s="1253"/>
      <c r="B1012" s="1552" t="s">
        <v>89</v>
      </c>
      <c r="C1012" s="1552"/>
      <c r="D1012" s="1552"/>
      <c r="E1012" s="1552"/>
      <c r="F1012" s="1552"/>
      <c r="G1012" s="1552"/>
      <c r="H1012" s="1552"/>
      <c r="I1012" s="1552"/>
      <c r="J1012" s="1552"/>
      <c r="K1012" s="1552"/>
      <c r="L1012" s="1552"/>
      <c r="M1012" s="1552"/>
      <c r="N1012" s="1552"/>
      <c r="O1012" s="1552"/>
      <c r="P1012" s="1552"/>
      <c r="Q1012" s="1552"/>
      <c r="R1012" s="1552"/>
      <c r="S1012" s="2062"/>
    </row>
    <row r="1013" spans="1:19" ht="16.2" thickTop="1" x14ac:dyDescent="0.3">
      <c r="A1013" s="1253"/>
      <c r="B1013" s="2906" t="s">
        <v>16</v>
      </c>
      <c r="C1013" s="744" t="s">
        <v>17</v>
      </c>
      <c r="D1013" s="744"/>
      <c r="E1013" s="743" t="s">
        <v>18</v>
      </c>
      <c r="F1013" s="743" t="s">
        <v>19</v>
      </c>
      <c r="G1013" s="753" t="s">
        <v>20</v>
      </c>
      <c r="H1013" s="753" t="s">
        <v>21</v>
      </c>
      <c r="I1013" s="743" t="s">
        <v>22</v>
      </c>
      <c r="J1013" s="743"/>
      <c r="K1013" s="743"/>
      <c r="L1013" s="743"/>
      <c r="M1013" s="744" t="s">
        <v>23</v>
      </c>
      <c r="N1013" s="744" t="s">
        <v>24</v>
      </c>
      <c r="O1013" s="744"/>
      <c r="P1013" s="744"/>
      <c r="Q1013" s="744"/>
      <c r="R1013" s="744"/>
      <c r="S1013" s="1754"/>
    </row>
    <row r="1014" spans="1:19" ht="15.6" x14ac:dyDescent="0.3">
      <c r="A1014" s="1253"/>
      <c r="B1014" s="2907"/>
      <c r="C1014" s="735"/>
      <c r="D1014" s="735"/>
      <c r="E1014" s="736"/>
      <c r="F1014" s="736"/>
      <c r="G1014" s="754"/>
      <c r="H1014" s="754"/>
      <c r="I1014" s="528" t="s">
        <v>25</v>
      </c>
      <c r="J1014" s="528" t="s">
        <v>26</v>
      </c>
      <c r="K1014" s="528" t="s">
        <v>27</v>
      </c>
      <c r="L1014" s="528" t="s">
        <v>28</v>
      </c>
      <c r="M1014" s="735"/>
      <c r="N1014" s="735"/>
      <c r="O1014" s="735"/>
      <c r="P1014" s="735"/>
      <c r="Q1014" s="735"/>
      <c r="R1014" s="735"/>
      <c r="S1014" s="1758"/>
    </row>
    <row r="1015" spans="1:19" ht="281.39999999999998" thickBot="1" x14ac:dyDescent="0.35">
      <c r="A1015" s="1253"/>
      <c r="B1015" s="2952" t="s">
        <v>880</v>
      </c>
      <c r="C1015" s="2136" t="s">
        <v>881</v>
      </c>
      <c r="D1015" s="2136"/>
      <c r="E1015" s="1938" t="s">
        <v>882</v>
      </c>
      <c r="F1015" s="1938" t="s">
        <v>883</v>
      </c>
      <c r="G1015" s="1938">
        <v>10</v>
      </c>
      <c r="H1015" s="1938">
        <v>20</v>
      </c>
      <c r="I1015" s="1938">
        <v>5</v>
      </c>
      <c r="J1015" s="1938">
        <v>15</v>
      </c>
      <c r="K1015" s="1938">
        <v>15</v>
      </c>
      <c r="L1015" s="1938">
        <v>15</v>
      </c>
      <c r="M1015" s="2137">
        <f>+D1019</f>
        <v>7639000</v>
      </c>
      <c r="N1015" s="2138"/>
      <c r="O1015" s="2138"/>
      <c r="P1015" s="2138"/>
      <c r="Q1015" s="2138"/>
      <c r="R1015" s="2138"/>
      <c r="S1015" s="2139"/>
    </row>
    <row r="1016" spans="1:19" ht="19.2" thickTop="1" thickBot="1" x14ac:dyDescent="0.4">
      <c r="A1016" s="1253"/>
      <c r="B1016" s="2953" t="s">
        <v>33</v>
      </c>
      <c r="C1016" s="2140"/>
      <c r="D1016" s="2141"/>
      <c r="E1016" s="2142"/>
      <c r="F1016" s="2142"/>
      <c r="G1016" s="2143"/>
      <c r="H1016" s="2143"/>
      <c r="I1016" s="2142"/>
      <c r="J1016" s="2142"/>
      <c r="K1016" s="2142"/>
      <c r="L1016" s="2142"/>
      <c r="M1016" s="2142"/>
      <c r="N1016" s="2142"/>
      <c r="O1016" s="2142"/>
      <c r="P1016" s="2142"/>
      <c r="Q1016" s="2142"/>
      <c r="R1016" s="2142"/>
      <c r="S1016" s="2144"/>
    </row>
    <row r="1017" spans="1:19" ht="16.2" thickTop="1" x14ac:dyDescent="0.3">
      <c r="A1017" s="1253"/>
      <c r="B1017" s="2103" t="s">
        <v>34</v>
      </c>
      <c r="C1017" s="663"/>
      <c r="D1017" s="710" t="s">
        <v>35</v>
      </c>
      <c r="E1017" s="710" t="s">
        <v>36</v>
      </c>
      <c r="F1017" s="710"/>
      <c r="G1017" s="710"/>
      <c r="H1017" s="710"/>
      <c r="I1017" s="710" t="s">
        <v>37</v>
      </c>
      <c r="J1017" s="710"/>
      <c r="K1017" s="710"/>
      <c r="L1017" s="710"/>
      <c r="M1017" s="1948" t="s">
        <v>38</v>
      </c>
      <c r="N1017" s="710" t="s">
        <v>39</v>
      </c>
      <c r="O1017" s="710"/>
      <c r="P1017" s="710"/>
      <c r="Q1017" s="710"/>
      <c r="R1017" s="710"/>
      <c r="S1017" s="1949"/>
    </row>
    <row r="1018" spans="1:19" ht="33.6" x14ac:dyDescent="0.3">
      <c r="A1018" s="1253"/>
      <c r="B1018" s="2910"/>
      <c r="C1018" s="741"/>
      <c r="D1018" s="1769"/>
      <c r="E1018" s="1950" t="s">
        <v>40</v>
      </c>
      <c r="F1018" s="1950" t="s">
        <v>41</v>
      </c>
      <c r="G1018" s="1951" t="s">
        <v>42</v>
      </c>
      <c r="H1018" s="1951" t="s">
        <v>43</v>
      </c>
      <c r="I1018" s="1950" t="s">
        <v>25</v>
      </c>
      <c r="J1018" s="1950" t="s">
        <v>26</v>
      </c>
      <c r="K1018" s="1950" t="s">
        <v>27</v>
      </c>
      <c r="L1018" s="1950" t="s">
        <v>28</v>
      </c>
      <c r="M1018" s="1952"/>
      <c r="N1018" s="1953" t="s">
        <v>44</v>
      </c>
      <c r="O1018" s="1953" t="s">
        <v>45</v>
      </c>
      <c r="P1018" s="1953" t="s">
        <v>46</v>
      </c>
      <c r="Q1018" s="1953" t="s">
        <v>47</v>
      </c>
      <c r="R1018" s="1953" t="s">
        <v>48</v>
      </c>
      <c r="S1018" s="1954" t="s">
        <v>49</v>
      </c>
    </row>
    <row r="1019" spans="1:19" ht="55.2" x14ac:dyDescent="0.3">
      <c r="A1019" s="1253"/>
      <c r="B1019" s="2949" t="s">
        <v>884</v>
      </c>
      <c r="C1019" s="2111"/>
      <c r="D1019" s="2112">
        <f>SUM(H1019:H1021)</f>
        <v>7639000</v>
      </c>
      <c r="E1019" s="2113" t="s">
        <v>885</v>
      </c>
      <c r="F1019" s="2114">
        <v>20</v>
      </c>
      <c r="G1019" s="2115">
        <v>50000</v>
      </c>
      <c r="H1019" s="2115">
        <f>+G1019*F1019</f>
        <v>1000000</v>
      </c>
      <c r="I1019" s="2145">
        <f>H1019/4</f>
        <v>250000</v>
      </c>
      <c r="J1019" s="2145">
        <f>H1019/4</f>
        <v>250000</v>
      </c>
      <c r="K1019" s="2145">
        <f>H1019/4</f>
        <v>250000</v>
      </c>
      <c r="L1019" s="2145">
        <f>H1019/4</f>
        <v>250000</v>
      </c>
      <c r="M1019" s="2114" t="s">
        <v>223</v>
      </c>
      <c r="N1019" s="2114">
        <v>11</v>
      </c>
      <c r="O1019" s="2114">
        <v>3</v>
      </c>
      <c r="P1019" s="2114">
        <v>2</v>
      </c>
      <c r="Q1019" s="2114">
        <v>4</v>
      </c>
      <c r="R1019" s="2114">
        <v>1</v>
      </c>
      <c r="S1019" s="2116">
        <v>2</v>
      </c>
    </row>
    <row r="1020" spans="1:19" ht="55.2" x14ac:dyDescent="0.3">
      <c r="A1020" s="1253"/>
      <c r="B1020" s="897"/>
      <c r="C1020" s="929"/>
      <c r="D1020" s="963"/>
      <c r="E1020" s="428" t="s">
        <v>886</v>
      </c>
      <c r="F1020" s="562">
        <v>20</v>
      </c>
      <c r="G1020" s="197">
        <v>113580</v>
      </c>
      <c r="H1020" s="197">
        <f>G1020*50</f>
        <v>5679000</v>
      </c>
      <c r="I1020" s="233">
        <f>H1020/4</f>
        <v>1419750</v>
      </c>
      <c r="J1020" s="233">
        <f>H1020/4</f>
        <v>1419750</v>
      </c>
      <c r="K1020" s="233">
        <f>H1020/4</f>
        <v>1419750</v>
      </c>
      <c r="L1020" s="233">
        <f>H1020/4</f>
        <v>1419750</v>
      </c>
      <c r="M1020" s="562" t="s">
        <v>223</v>
      </c>
      <c r="N1020" s="562">
        <v>11</v>
      </c>
      <c r="O1020" s="562">
        <v>3</v>
      </c>
      <c r="P1020" s="562">
        <v>2</v>
      </c>
      <c r="Q1020" s="562">
        <v>3</v>
      </c>
      <c r="R1020" s="562">
        <v>1</v>
      </c>
      <c r="S1020" s="2090">
        <v>2</v>
      </c>
    </row>
    <row r="1021" spans="1:19" ht="55.8" thickBot="1" x14ac:dyDescent="0.35">
      <c r="A1021" s="1253"/>
      <c r="B1021" s="897"/>
      <c r="C1021" s="929"/>
      <c r="D1021" s="963"/>
      <c r="E1021" s="428" t="s">
        <v>887</v>
      </c>
      <c r="F1021" s="562">
        <v>20</v>
      </c>
      <c r="G1021" s="197">
        <v>48000</v>
      </c>
      <c r="H1021" s="197">
        <f>G1021*F1021</f>
        <v>960000</v>
      </c>
      <c r="I1021" s="233">
        <f>H1021/4</f>
        <v>240000</v>
      </c>
      <c r="J1021" s="233">
        <f>H1021/4</f>
        <v>240000</v>
      </c>
      <c r="K1021" s="233">
        <f>H1021/4</f>
        <v>240000</v>
      </c>
      <c r="L1021" s="233">
        <f>H1021/4</f>
        <v>240000</v>
      </c>
      <c r="M1021" s="562" t="s">
        <v>223</v>
      </c>
      <c r="N1021" s="562">
        <v>11</v>
      </c>
      <c r="O1021" s="562">
        <v>3</v>
      </c>
      <c r="P1021" s="562">
        <v>4</v>
      </c>
      <c r="Q1021" s="562">
        <v>1</v>
      </c>
      <c r="R1021" s="562">
        <v>4</v>
      </c>
      <c r="S1021" s="2090">
        <v>1</v>
      </c>
    </row>
    <row r="1022" spans="1:19" ht="21.6" thickTop="1" thickBot="1" x14ac:dyDescent="0.35">
      <c r="A1022" s="1253"/>
      <c r="B1022" s="2954" t="s">
        <v>547</v>
      </c>
      <c r="C1022" s="2146"/>
      <c r="D1022" s="2147">
        <f>+M1015+M986+M962+M915</f>
        <v>18138068</v>
      </c>
      <c r="E1022" s="2148"/>
      <c r="F1022" s="2149"/>
      <c r="G1022" s="2150"/>
      <c r="H1022" s="2150"/>
      <c r="I1022" s="2151"/>
      <c r="J1022" s="2152"/>
      <c r="K1022" s="2152"/>
      <c r="L1022" s="2153"/>
      <c r="M1022" s="2149"/>
      <c r="N1022" s="2154"/>
      <c r="O1022" s="2155"/>
      <c r="P1022" s="2155"/>
      <c r="Q1022" s="2155"/>
      <c r="R1022" s="2155"/>
      <c r="S1022" s="2156"/>
    </row>
    <row r="1023" spans="1:19" ht="18.600000000000001" thickTop="1" x14ac:dyDescent="0.35">
      <c r="A1023" s="1253"/>
      <c r="B1023" s="2157" t="s">
        <v>0</v>
      </c>
      <c r="C1023" s="2157" t="s">
        <v>1</v>
      </c>
      <c r="D1023" s="2157"/>
      <c r="E1023" s="2157"/>
      <c r="F1023" s="7"/>
      <c r="G1023" s="7"/>
      <c r="H1023" s="2157"/>
      <c r="I1023" s="2157"/>
      <c r="J1023" s="2157"/>
      <c r="K1023" s="7"/>
      <c r="L1023" s="7"/>
      <c r="M1023" s="7"/>
      <c r="N1023" s="7"/>
      <c r="O1023" s="7"/>
      <c r="P1023" s="7"/>
      <c r="Q1023" s="7"/>
      <c r="R1023" s="7"/>
      <c r="S1023" s="7"/>
    </row>
    <row r="1024" spans="1:19" ht="18" x14ac:dyDescent="0.35">
      <c r="A1024" s="1253"/>
      <c r="B1024" s="2157" t="s">
        <v>2</v>
      </c>
      <c r="C1024" s="2157" t="s">
        <v>888</v>
      </c>
      <c r="D1024" s="2157"/>
      <c r="E1024" s="2157"/>
      <c r="F1024" s="7"/>
      <c r="G1024" s="7"/>
      <c r="H1024" s="2157"/>
      <c r="I1024" s="2157"/>
      <c r="J1024" s="2157"/>
      <c r="K1024" s="7"/>
      <c r="L1024" s="7"/>
      <c r="M1024" s="7"/>
      <c r="N1024" s="7"/>
      <c r="O1024" s="7"/>
      <c r="P1024" s="7"/>
      <c r="Q1024" s="7"/>
      <c r="R1024" s="7"/>
      <c r="S1024" s="7"/>
    </row>
    <row r="1025" spans="1:19" ht="18" x14ac:dyDescent="0.35">
      <c r="A1025" s="1253"/>
      <c r="B1025" s="2157" t="s">
        <v>4</v>
      </c>
      <c r="C1025" s="2157" t="s">
        <v>401</v>
      </c>
      <c r="D1025" s="2157"/>
      <c r="E1025" s="2157"/>
      <c r="F1025" s="7"/>
      <c r="G1025" s="7"/>
      <c r="H1025" s="2157"/>
      <c r="I1025" s="2157"/>
      <c r="J1025" s="2157"/>
      <c r="K1025" s="7"/>
      <c r="L1025" s="7"/>
      <c r="M1025" s="7"/>
      <c r="N1025" s="7"/>
      <c r="O1025" s="7"/>
      <c r="P1025" s="7"/>
      <c r="Q1025" s="7"/>
      <c r="R1025" s="7"/>
      <c r="S1025" s="7"/>
    </row>
    <row r="1026" spans="1:19" ht="18" x14ac:dyDescent="0.35">
      <c r="A1026" s="1253"/>
      <c r="B1026" s="2157" t="s">
        <v>68</v>
      </c>
      <c r="C1026" s="2157" t="s">
        <v>723</v>
      </c>
      <c r="D1026" s="2157"/>
      <c r="E1026" s="2157"/>
      <c r="F1026" s="7"/>
      <c r="G1026" s="7"/>
      <c r="H1026" s="2157"/>
      <c r="I1026" s="2157"/>
      <c r="J1026" s="2157"/>
      <c r="K1026" s="7"/>
      <c r="L1026" s="7"/>
      <c r="M1026" s="7"/>
      <c r="N1026" s="7"/>
      <c r="O1026" s="7"/>
      <c r="P1026" s="7"/>
      <c r="Q1026" s="7"/>
      <c r="R1026" s="7"/>
      <c r="S1026" s="7"/>
    </row>
    <row r="1027" spans="1:19" ht="18" x14ac:dyDescent="0.35">
      <c r="A1027" s="1253"/>
      <c r="B1027" s="2157" t="s">
        <v>8</v>
      </c>
      <c r="C1027" s="2158" t="s">
        <v>889</v>
      </c>
      <c r="D1027" s="2158"/>
      <c r="E1027" s="2158"/>
      <c r="F1027" s="7"/>
      <c r="G1027" s="7"/>
      <c r="H1027" s="2158"/>
      <c r="I1027" s="2158"/>
      <c r="J1027" s="2158"/>
      <c r="K1027" s="7"/>
      <c r="L1027" s="7"/>
      <c r="M1027" s="7"/>
      <c r="N1027" s="7"/>
      <c r="O1027" s="7"/>
      <c r="P1027" s="7"/>
      <c r="Q1027" s="7"/>
      <c r="R1027" s="7"/>
      <c r="S1027" s="7"/>
    </row>
    <row r="1028" spans="1:19" ht="54" x14ac:dyDescent="0.35">
      <c r="A1028" s="1253"/>
      <c r="B1028" s="2159" t="s">
        <v>273</v>
      </c>
      <c r="C1028" s="2158" t="s">
        <v>684</v>
      </c>
      <c r="D1028" s="2158"/>
      <c r="E1028" s="2158"/>
      <c r="F1028" s="7"/>
      <c r="G1028" s="7"/>
      <c r="H1028" s="2158"/>
      <c r="I1028" s="2158"/>
      <c r="J1028" s="2158"/>
      <c r="K1028" s="7"/>
      <c r="L1028" s="7"/>
      <c r="M1028" s="7"/>
      <c r="N1028" s="7"/>
      <c r="O1028" s="7"/>
      <c r="P1028" s="7"/>
      <c r="Q1028" s="7"/>
      <c r="R1028" s="7"/>
      <c r="S1028" s="7"/>
    </row>
    <row r="1029" spans="1:19" ht="18" x14ac:dyDescent="0.35">
      <c r="A1029" s="1253"/>
      <c r="B1029" s="2160" t="s">
        <v>626</v>
      </c>
      <c r="C1029" s="2160"/>
      <c r="D1029" s="2160"/>
      <c r="E1029" s="2161"/>
      <c r="F1029" s="7"/>
      <c r="G1029" s="7"/>
      <c r="H1029" s="2161"/>
      <c r="I1029" s="2161"/>
      <c r="J1029" s="2161"/>
      <c r="K1029" s="7"/>
      <c r="L1029" s="7"/>
      <c r="M1029" s="7"/>
      <c r="N1029" s="7"/>
      <c r="O1029" s="7"/>
      <c r="P1029" s="7"/>
      <c r="Q1029" s="7"/>
      <c r="R1029" s="7"/>
      <c r="S1029" s="7"/>
    </row>
    <row r="1030" spans="1:19" ht="18" x14ac:dyDescent="0.35">
      <c r="A1030" s="1253"/>
      <c r="B1030" s="2160" t="s">
        <v>890</v>
      </c>
      <c r="C1030" s="2160"/>
      <c r="D1030" s="2162"/>
      <c r="E1030" s="2161"/>
      <c r="F1030" s="7"/>
      <c r="G1030" s="7"/>
      <c r="H1030" s="2161"/>
      <c r="I1030" s="2161"/>
      <c r="J1030" s="2161"/>
      <c r="K1030" s="7"/>
      <c r="L1030" s="7"/>
      <c r="M1030" s="7"/>
      <c r="N1030" s="7"/>
      <c r="O1030" s="7"/>
      <c r="P1030" s="7"/>
      <c r="Q1030" s="7"/>
      <c r="R1030" s="7"/>
      <c r="S1030" s="7"/>
    </row>
    <row r="1031" spans="1:19" ht="18.600000000000001" thickBot="1" x14ac:dyDescent="0.4">
      <c r="A1031" s="1253"/>
      <c r="B1031" s="2163" t="s">
        <v>15</v>
      </c>
      <c r="C1031" s="2164"/>
      <c r="D1031" s="2164"/>
      <c r="E1031" s="2164"/>
      <c r="F1031" s="2164"/>
      <c r="G1031" s="2164"/>
      <c r="H1031" s="2164"/>
      <c r="I1031" s="2164"/>
      <c r="J1031" s="2164"/>
      <c r="K1031" s="2164"/>
      <c r="L1031" s="2164"/>
      <c r="M1031" s="2164"/>
      <c r="N1031" s="2164"/>
      <c r="O1031" s="7"/>
      <c r="P1031" s="7"/>
      <c r="Q1031" s="7"/>
      <c r="R1031" s="7"/>
      <c r="S1031" s="7"/>
    </row>
    <row r="1032" spans="1:19" ht="16.8" thickTop="1" thickBot="1" x14ac:dyDescent="0.35">
      <c r="A1032" s="1253"/>
      <c r="B1032" s="2955" t="s">
        <v>16</v>
      </c>
      <c r="C1032" s="2165" t="s">
        <v>17</v>
      </c>
      <c r="D1032" s="2165"/>
      <c r="E1032" s="2166" t="s">
        <v>18</v>
      </c>
      <c r="F1032" s="2167" t="s">
        <v>19</v>
      </c>
      <c r="G1032" s="2167" t="s">
        <v>20</v>
      </c>
      <c r="H1032" s="2167" t="s">
        <v>21</v>
      </c>
      <c r="I1032" s="2167" t="s">
        <v>22</v>
      </c>
      <c r="J1032" s="2167"/>
      <c r="K1032" s="2167"/>
      <c r="L1032" s="2167"/>
      <c r="M1032" s="2165" t="s">
        <v>23</v>
      </c>
      <c r="N1032" s="2165" t="s">
        <v>24</v>
      </c>
      <c r="O1032" s="2165"/>
      <c r="P1032" s="2165"/>
      <c r="Q1032" s="2165"/>
      <c r="R1032" s="2165"/>
      <c r="S1032" s="2165"/>
    </row>
    <row r="1033" spans="1:19" ht="16.8" thickTop="1" thickBot="1" x14ac:dyDescent="0.35">
      <c r="A1033" s="1253"/>
      <c r="B1033" s="2955"/>
      <c r="C1033" s="2165"/>
      <c r="D1033" s="2165"/>
      <c r="E1033" s="2168"/>
      <c r="F1033" s="2167"/>
      <c r="G1033" s="2167"/>
      <c r="H1033" s="2167"/>
      <c r="I1033" s="2169" t="s">
        <v>25</v>
      </c>
      <c r="J1033" s="2169" t="s">
        <v>26</v>
      </c>
      <c r="K1033" s="2169" t="s">
        <v>27</v>
      </c>
      <c r="L1033" s="2169" t="s">
        <v>28</v>
      </c>
      <c r="M1033" s="2165"/>
      <c r="N1033" s="2165"/>
      <c r="O1033" s="2165"/>
      <c r="P1033" s="2165"/>
      <c r="Q1033" s="2165"/>
      <c r="R1033" s="2165"/>
      <c r="S1033" s="2165"/>
    </row>
    <row r="1034" spans="1:19" ht="94.2" thickTop="1" x14ac:dyDescent="0.3">
      <c r="A1034" s="1253"/>
      <c r="B1034" s="2956" t="s">
        <v>891</v>
      </c>
      <c r="C1034" s="2170" t="s">
        <v>892</v>
      </c>
      <c r="D1034" s="2171"/>
      <c r="E1034" s="2172" t="s">
        <v>893</v>
      </c>
      <c r="F1034" s="2172" t="s">
        <v>894</v>
      </c>
      <c r="G1034" s="2172">
        <v>1</v>
      </c>
      <c r="H1034" s="2172">
        <v>335</v>
      </c>
      <c r="I1034" s="2173" t="s">
        <v>52</v>
      </c>
      <c r="J1034" s="2173" t="s">
        <v>52</v>
      </c>
      <c r="K1034" s="2173" t="s">
        <v>52</v>
      </c>
      <c r="L1034" s="2174" t="s">
        <v>52</v>
      </c>
      <c r="M1034" s="2175">
        <f>SUM(D1038:D1066)</f>
        <v>1288575</v>
      </c>
      <c r="N1034" s="2176"/>
      <c r="O1034" s="2176"/>
      <c r="P1034" s="2176"/>
      <c r="Q1034" s="2176"/>
      <c r="R1034" s="2176"/>
      <c r="S1034" s="2177"/>
    </row>
    <row r="1035" spans="1:19" ht="18" x14ac:dyDescent="0.35">
      <c r="A1035" s="1253"/>
      <c r="B1035" s="407" t="s">
        <v>895</v>
      </c>
      <c r="C1035" s="1201"/>
      <c r="D1035" s="1201"/>
      <c r="E1035" s="1201"/>
      <c r="F1035" s="1201"/>
      <c r="G1035" s="1201"/>
      <c r="H1035" s="1201"/>
      <c r="I1035" s="1201"/>
      <c r="J1035" s="1201"/>
      <c r="K1035" s="1201"/>
      <c r="L1035" s="1201"/>
      <c r="M1035" s="1201"/>
      <c r="N1035" s="1201"/>
      <c r="O1035" s="1201"/>
      <c r="P1035" s="1201"/>
      <c r="Q1035" s="1201"/>
      <c r="R1035" s="1201"/>
      <c r="S1035" s="2178"/>
    </row>
    <row r="1036" spans="1:19" ht="15.6" x14ac:dyDescent="0.3">
      <c r="A1036" s="1253"/>
      <c r="B1036" s="2922" t="s">
        <v>34</v>
      </c>
      <c r="C1036" s="1036"/>
      <c r="D1036" s="1864" t="s">
        <v>35</v>
      </c>
      <c r="E1036" s="1864" t="s">
        <v>36</v>
      </c>
      <c r="F1036" s="1864"/>
      <c r="G1036" s="1864"/>
      <c r="H1036" s="1864"/>
      <c r="I1036" s="1864" t="s">
        <v>37</v>
      </c>
      <c r="J1036" s="1864"/>
      <c r="K1036" s="1864"/>
      <c r="L1036" s="1864"/>
      <c r="M1036" s="1036" t="s">
        <v>38</v>
      </c>
      <c r="N1036" s="1864" t="s">
        <v>39</v>
      </c>
      <c r="O1036" s="1864"/>
      <c r="P1036" s="1864"/>
      <c r="Q1036" s="1864"/>
      <c r="R1036" s="1864"/>
      <c r="S1036" s="2179"/>
    </row>
    <row r="1037" spans="1:19" ht="33.6" x14ac:dyDescent="0.3">
      <c r="A1037" s="1253"/>
      <c r="B1037" s="2922"/>
      <c r="C1037" s="1036"/>
      <c r="D1037" s="1864"/>
      <c r="E1037" s="1866" t="s">
        <v>40</v>
      </c>
      <c r="F1037" s="1866" t="s">
        <v>41</v>
      </c>
      <c r="G1037" s="1866" t="s">
        <v>42</v>
      </c>
      <c r="H1037" s="1866" t="s">
        <v>43</v>
      </c>
      <c r="I1037" s="1866" t="s">
        <v>25</v>
      </c>
      <c r="J1037" s="1866" t="s">
        <v>26</v>
      </c>
      <c r="K1037" s="1866" t="s">
        <v>27</v>
      </c>
      <c r="L1037" s="1866" t="s">
        <v>28</v>
      </c>
      <c r="M1037" s="1036"/>
      <c r="N1037" s="1878" t="s">
        <v>44</v>
      </c>
      <c r="O1037" s="1878" t="s">
        <v>45</v>
      </c>
      <c r="P1037" s="1878" t="s">
        <v>46</v>
      </c>
      <c r="Q1037" s="1878" t="s">
        <v>47</v>
      </c>
      <c r="R1037" s="1878" t="s">
        <v>48</v>
      </c>
      <c r="S1037" s="2180" t="s">
        <v>49</v>
      </c>
    </row>
    <row r="1038" spans="1:19" ht="55.2" x14ac:dyDescent="0.3">
      <c r="A1038" s="1253"/>
      <c r="B1038" s="2957" t="s">
        <v>896</v>
      </c>
      <c r="C1038" s="2181"/>
      <c r="D1038" s="565">
        <f>+I1038</f>
        <v>14000</v>
      </c>
      <c r="E1038" s="458" t="s">
        <v>808</v>
      </c>
      <c r="F1038" s="458">
        <v>40</v>
      </c>
      <c r="G1038" s="569">
        <v>350</v>
      </c>
      <c r="H1038" s="460">
        <f>+G1038*F1038</f>
        <v>14000</v>
      </c>
      <c r="I1038" s="460">
        <f>+H1038</f>
        <v>14000</v>
      </c>
      <c r="J1038" s="1897"/>
      <c r="K1038" s="458"/>
      <c r="L1038" s="458"/>
      <c r="M1038" s="2182" t="s">
        <v>223</v>
      </c>
      <c r="N1038" s="462">
        <v>12</v>
      </c>
      <c r="O1038" s="462" t="s">
        <v>750</v>
      </c>
      <c r="P1038" s="462">
        <v>3</v>
      </c>
      <c r="Q1038" s="462">
        <v>1</v>
      </c>
      <c r="R1038" s="462">
        <v>1</v>
      </c>
      <c r="S1038" s="2183">
        <v>1</v>
      </c>
    </row>
    <row r="1039" spans="1:19" ht="55.2" x14ac:dyDescent="0.3">
      <c r="A1039" s="1253"/>
      <c r="B1039" s="2957" t="s">
        <v>897</v>
      </c>
      <c r="C1039" s="2181"/>
      <c r="D1039" s="462">
        <f>H1039</f>
        <v>17500</v>
      </c>
      <c r="E1039" s="458" t="s">
        <v>808</v>
      </c>
      <c r="F1039" s="458">
        <v>50</v>
      </c>
      <c r="G1039" s="569">
        <v>350</v>
      </c>
      <c r="H1039" s="460">
        <f>+G1039*F1039</f>
        <v>17500</v>
      </c>
      <c r="I1039" s="460"/>
      <c r="J1039" s="1897">
        <f t="shared" ref="J1039:J1062" si="46">+H1039</f>
        <v>17500</v>
      </c>
      <c r="K1039" s="458"/>
      <c r="L1039" s="458"/>
      <c r="M1039" s="2182" t="s">
        <v>223</v>
      </c>
      <c r="N1039" s="462">
        <v>12</v>
      </c>
      <c r="O1039" s="462" t="s">
        <v>750</v>
      </c>
      <c r="P1039" s="462">
        <v>3</v>
      </c>
      <c r="Q1039" s="462">
        <v>1</v>
      </c>
      <c r="R1039" s="462">
        <v>1</v>
      </c>
      <c r="S1039" s="2183">
        <v>1</v>
      </c>
    </row>
    <row r="1040" spans="1:19" ht="55.2" x14ac:dyDescent="0.3">
      <c r="A1040" s="1253"/>
      <c r="B1040" s="2958" t="s">
        <v>898</v>
      </c>
      <c r="C1040" s="2184"/>
      <c r="D1040" s="1912">
        <f>SUM(J1040:J1051)</f>
        <v>767500</v>
      </c>
      <c r="E1040" s="564" t="s">
        <v>808</v>
      </c>
      <c r="F1040" s="283">
        <v>200</v>
      </c>
      <c r="G1040" s="569">
        <v>650</v>
      </c>
      <c r="H1040" s="569">
        <f t="shared" ref="H1040:H1066" si="47">F1040*G1040</f>
        <v>130000</v>
      </c>
      <c r="I1040" s="569"/>
      <c r="J1040" s="460">
        <f t="shared" si="46"/>
        <v>130000</v>
      </c>
      <c r="K1040" s="462"/>
      <c r="L1040" s="462"/>
      <c r="M1040" s="2182" t="s">
        <v>223</v>
      </c>
      <c r="N1040" s="462">
        <v>12</v>
      </c>
      <c r="O1040" s="462" t="s">
        <v>750</v>
      </c>
      <c r="P1040" s="462">
        <v>3</v>
      </c>
      <c r="Q1040" s="462">
        <v>1</v>
      </c>
      <c r="R1040" s="462">
        <v>1</v>
      </c>
      <c r="S1040" s="2183">
        <v>1</v>
      </c>
    </row>
    <row r="1041" spans="1:19" ht="55.2" x14ac:dyDescent="0.3">
      <c r="A1041" s="1253"/>
      <c r="B1041" s="2958"/>
      <c r="C1041" s="2184"/>
      <c r="D1041" s="1912"/>
      <c r="E1041" s="564" t="s">
        <v>746</v>
      </c>
      <c r="F1041" s="283">
        <v>200</v>
      </c>
      <c r="G1041" s="569">
        <v>950</v>
      </c>
      <c r="H1041" s="569">
        <f t="shared" si="47"/>
        <v>190000</v>
      </c>
      <c r="I1041" s="569"/>
      <c r="J1041" s="460">
        <f t="shared" si="46"/>
        <v>190000</v>
      </c>
      <c r="K1041" s="462"/>
      <c r="L1041" s="462"/>
      <c r="M1041" s="2182" t="s">
        <v>223</v>
      </c>
      <c r="N1041" s="462">
        <v>12</v>
      </c>
      <c r="O1041" s="462" t="s">
        <v>750</v>
      </c>
      <c r="P1041" s="462">
        <v>3</v>
      </c>
      <c r="Q1041" s="462">
        <v>1</v>
      </c>
      <c r="R1041" s="462">
        <v>1</v>
      </c>
      <c r="S1041" s="2183">
        <v>1</v>
      </c>
    </row>
    <row r="1042" spans="1:19" ht="55.2" x14ac:dyDescent="0.3">
      <c r="A1042" s="1253"/>
      <c r="B1042" s="2958"/>
      <c r="C1042" s="2184"/>
      <c r="D1042" s="1912"/>
      <c r="E1042" s="564" t="s">
        <v>87</v>
      </c>
      <c r="F1042" s="283">
        <v>200</v>
      </c>
      <c r="G1042" s="569">
        <v>195</v>
      </c>
      <c r="H1042" s="569">
        <f t="shared" si="47"/>
        <v>39000</v>
      </c>
      <c r="I1042" s="569"/>
      <c r="J1042" s="460">
        <f t="shared" si="46"/>
        <v>39000</v>
      </c>
      <c r="K1042" s="462"/>
      <c r="L1042" s="1815"/>
      <c r="M1042" s="2182" t="s">
        <v>223</v>
      </c>
      <c r="N1042" s="1815">
        <v>12</v>
      </c>
      <c r="O1042" s="1815" t="s">
        <v>750</v>
      </c>
      <c r="P1042" s="1815">
        <v>3</v>
      </c>
      <c r="Q1042" s="1815">
        <v>9</v>
      </c>
      <c r="R1042" s="1815">
        <v>2</v>
      </c>
      <c r="S1042" s="2185">
        <v>1</v>
      </c>
    </row>
    <row r="1043" spans="1:19" ht="55.2" x14ac:dyDescent="0.3">
      <c r="A1043" s="1253"/>
      <c r="B1043" s="2958"/>
      <c r="C1043" s="2184"/>
      <c r="D1043" s="1912"/>
      <c r="E1043" s="564" t="s">
        <v>899</v>
      </c>
      <c r="F1043" s="283">
        <v>200</v>
      </c>
      <c r="G1043" s="569">
        <v>120</v>
      </c>
      <c r="H1043" s="569">
        <f t="shared" si="47"/>
        <v>24000</v>
      </c>
      <c r="I1043" s="569"/>
      <c r="J1043" s="460">
        <f t="shared" si="46"/>
        <v>24000</v>
      </c>
      <c r="K1043" s="462"/>
      <c r="L1043" s="1815"/>
      <c r="M1043" s="2182" t="s">
        <v>223</v>
      </c>
      <c r="N1043" s="1815">
        <v>12</v>
      </c>
      <c r="O1043" s="1815" t="s">
        <v>750</v>
      </c>
      <c r="P1043" s="1815">
        <v>2</v>
      </c>
      <c r="Q1043" s="1815">
        <v>2</v>
      </c>
      <c r="R1043" s="1815">
        <v>2</v>
      </c>
      <c r="S1043" s="2185">
        <v>1</v>
      </c>
    </row>
    <row r="1044" spans="1:19" ht="55.2" x14ac:dyDescent="0.3">
      <c r="A1044" s="1253"/>
      <c r="B1044" s="2958"/>
      <c r="C1044" s="2184"/>
      <c r="D1044" s="1912"/>
      <c r="E1044" s="2186" t="s">
        <v>900</v>
      </c>
      <c r="F1044" s="2187">
        <v>12</v>
      </c>
      <c r="G1044" s="132">
        <v>8000</v>
      </c>
      <c r="H1044" s="132">
        <f t="shared" si="47"/>
        <v>96000</v>
      </c>
      <c r="I1044" s="132"/>
      <c r="J1044" s="460">
        <f t="shared" si="46"/>
        <v>96000</v>
      </c>
      <c r="K1044" s="462"/>
      <c r="L1044" s="1815"/>
      <c r="M1044" s="2182" t="s">
        <v>223</v>
      </c>
      <c r="N1044" s="1815">
        <v>12</v>
      </c>
      <c r="O1044" s="1815" t="s">
        <v>750</v>
      </c>
      <c r="P1044" s="1815">
        <v>1</v>
      </c>
      <c r="Q1044" s="1815">
        <v>1</v>
      </c>
      <c r="R1044" s="1815">
        <v>2</v>
      </c>
      <c r="S1044" s="2185">
        <v>1</v>
      </c>
    </row>
    <row r="1045" spans="1:19" ht="55.2" x14ac:dyDescent="0.3">
      <c r="A1045" s="1253"/>
      <c r="B1045" s="2958"/>
      <c r="C1045" s="2184"/>
      <c r="D1045" s="1912"/>
      <c r="E1045" s="2186" t="s">
        <v>901</v>
      </c>
      <c r="F1045" s="2187">
        <v>1</v>
      </c>
      <c r="G1045" s="132">
        <v>100000</v>
      </c>
      <c r="H1045" s="132">
        <f t="shared" si="47"/>
        <v>100000</v>
      </c>
      <c r="I1045" s="132"/>
      <c r="J1045" s="460">
        <f t="shared" si="46"/>
        <v>100000</v>
      </c>
      <c r="K1045" s="462"/>
      <c r="L1045" s="1815"/>
      <c r="M1045" s="2182" t="s">
        <v>223</v>
      </c>
      <c r="N1045" s="1815">
        <v>12</v>
      </c>
      <c r="O1045" s="1815" t="s">
        <v>750</v>
      </c>
      <c r="P1045" s="1815">
        <v>2</v>
      </c>
      <c r="Q1045" s="1815">
        <v>8</v>
      </c>
      <c r="R1045" s="1815">
        <v>7</v>
      </c>
      <c r="S1045" s="2185">
        <v>1</v>
      </c>
    </row>
    <row r="1046" spans="1:19" ht="55.2" x14ac:dyDescent="0.3">
      <c r="A1046" s="1253"/>
      <c r="B1046" s="2958"/>
      <c r="C1046" s="2184"/>
      <c r="D1046" s="1912"/>
      <c r="E1046" s="2186" t="s">
        <v>902</v>
      </c>
      <c r="F1046" s="2187">
        <v>1</v>
      </c>
      <c r="G1046" s="132">
        <v>25000</v>
      </c>
      <c r="H1046" s="132">
        <f t="shared" si="47"/>
        <v>25000</v>
      </c>
      <c r="I1046" s="132"/>
      <c r="J1046" s="460">
        <f t="shared" si="46"/>
        <v>25000</v>
      </c>
      <c r="K1046" s="462"/>
      <c r="L1046" s="1815"/>
      <c r="M1046" s="2182" t="s">
        <v>223</v>
      </c>
      <c r="N1046" s="1815">
        <v>12</v>
      </c>
      <c r="O1046" s="1815" t="s">
        <v>750</v>
      </c>
      <c r="P1046" s="1815">
        <v>2</v>
      </c>
      <c r="Q1046" s="1815">
        <v>3</v>
      </c>
      <c r="R1046" s="1815">
        <v>1</v>
      </c>
      <c r="S1046" s="2185">
        <v>1</v>
      </c>
    </row>
    <row r="1047" spans="1:19" ht="55.2" x14ac:dyDescent="0.3">
      <c r="A1047" s="1253"/>
      <c r="B1047" s="2958"/>
      <c r="C1047" s="2184"/>
      <c r="D1047" s="1912"/>
      <c r="E1047" s="2188" t="s">
        <v>903</v>
      </c>
      <c r="F1047" s="2189">
        <v>2</v>
      </c>
      <c r="G1047" s="132">
        <v>2500</v>
      </c>
      <c r="H1047" s="132">
        <f t="shared" si="47"/>
        <v>5000</v>
      </c>
      <c r="I1047" s="132"/>
      <c r="J1047" s="460">
        <f t="shared" si="46"/>
        <v>5000</v>
      </c>
      <c r="K1047" s="462"/>
      <c r="L1047" s="1815"/>
      <c r="M1047" s="2182" t="s">
        <v>223</v>
      </c>
      <c r="N1047" s="1815">
        <v>12</v>
      </c>
      <c r="O1047" s="1815" t="s">
        <v>750</v>
      </c>
      <c r="P1047" s="1815">
        <v>2</v>
      </c>
      <c r="Q1047" s="1815">
        <v>2</v>
      </c>
      <c r="R1047" s="1815">
        <v>2</v>
      </c>
      <c r="S1047" s="2185">
        <v>2</v>
      </c>
    </row>
    <row r="1048" spans="1:19" ht="55.2" x14ac:dyDescent="0.3">
      <c r="A1048" s="1253"/>
      <c r="B1048" s="2958"/>
      <c r="C1048" s="2184"/>
      <c r="D1048" s="1912"/>
      <c r="E1048" s="2186" t="s">
        <v>904</v>
      </c>
      <c r="F1048" s="2189">
        <v>1</v>
      </c>
      <c r="G1048" s="132">
        <f>300*45</f>
        <v>13500</v>
      </c>
      <c r="H1048" s="132">
        <f t="shared" si="47"/>
        <v>13500</v>
      </c>
      <c r="I1048" s="132"/>
      <c r="J1048" s="460">
        <f t="shared" si="46"/>
        <v>13500</v>
      </c>
      <c r="K1048" s="462"/>
      <c r="L1048" s="1815"/>
      <c r="M1048" s="2182" t="s">
        <v>223</v>
      </c>
      <c r="N1048" s="1815">
        <v>12</v>
      </c>
      <c r="O1048" s="1815" t="s">
        <v>750</v>
      </c>
      <c r="P1048" s="1815">
        <v>2</v>
      </c>
      <c r="Q1048" s="1815">
        <v>3</v>
      </c>
      <c r="R1048" s="1815">
        <v>1</v>
      </c>
      <c r="S1048" s="2185">
        <v>2</v>
      </c>
    </row>
    <row r="1049" spans="1:19" ht="55.2" x14ac:dyDescent="0.3">
      <c r="A1049" s="1253"/>
      <c r="B1049" s="2958"/>
      <c r="C1049" s="2184"/>
      <c r="D1049" s="1912"/>
      <c r="E1049" s="564" t="s">
        <v>905</v>
      </c>
      <c r="F1049" s="2190">
        <v>1</v>
      </c>
      <c r="G1049" s="569">
        <v>100000</v>
      </c>
      <c r="H1049" s="569">
        <f t="shared" si="47"/>
        <v>100000</v>
      </c>
      <c r="I1049" s="569"/>
      <c r="J1049" s="460">
        <f t="shared" si="46"/>
        <v>100000</v>
      </c>
      <c r="K1049" s="462"/>
      <c r="L1049" s="1815"/>
      <c r="M1049" s="2182" t="s">
        <v>223</v>
      </c>
      <c r="N1049" s="1815">
        <v>12</v>
      </c>
      <c r="O1049" s="1815" t="s">
        <v>750</v>
      </c>
      <c r="P1049" s="1815">
        <v>2</v>
      </c>
      <c r="Q1049" s="1815">
        <v>4</v>
      </c>
      <c r="R1049" s="1815">
        <v>1</v>
      </c>
      <c r="S1049" s="2185">
        <v>2</v>
      </c>
    </row>
    <row r="1050" spans="1:19" ht="55.2" x14ac:dyDescent="0.3">
      <c r="A1050" s="1253"/>
      <c r="B1050" s="2958"/>
      <c r="C1050" s="2184"/>
      <c r="D1050" s="1912"/>
      <c r="E1050" s="564" t="s">
        <v>906</v>
      </c>
      <c r="F1050" s="2190">
        <v>100</v>
      </c>
      <c r="G1050" s="569">
        <v>350</v>
      </c>
      <c r="H1050" s="569">
        <f t="shared" si="47"/>
        <v>35000</v>
      </c>
      <c r="I1050" s="569"/>
      <c r="J1050" s="460">
        <f t="shared" si="46"/>
        <v>35000</v>
      </c>
      <c r="K1050" s="462"/>
      <c r="L1050" s="1815"/>
      <c r="M1050" s="2182" t="s">
        <v>223</v>
      </c>
      <c r="N1050" s="1815">
        <v>12</v>
      </c>
      <c r="O1050" s="1815" t="s">
        <v>750</v>
      </c>
      <c r="P1050" s="1815">
        <v>6</v>
      </c>
      <c r="Q1050" s="1815">
        <v>1</v>
      </c>
      <c r="R1050" s="1815">
        <v>3</v>
      </c>
      <c r="S1050" s="2185">
        <v>1</v>
      </c>
    </row>
    <row r="1051" spans="1:19" ht="55.8" thickBot="1" x14ac:dyDescent="0.35">
      <c r="A1051" s="1253"/>
      <c r="B1051" s="651"/>
      <c r="C1051" s="2191"/>
      <c r="D1051" s="2192"/>
      <c r="E1051" s="2193" t="s">
        <v>471</v>
      </c>
      <c r="F1051" s="2194">
        <v>50</v>
      </c>
      <c r="G1051" s="2195">
        <v>200</v>
      </c>
      <c r="H1051" s="2195">
        <f t="shared" si="47"/>
        <v>10000</v>
      </c>
      <c r="I1051" s="2195"/>
      <c r="J1051" s="2196">
        <f t="shared" si="46"/>
        <v>10000</v>
      </c>
      <c r="K1051" s="565"/>
      <c r="L1051" s="2197"/>
      <c r="M1051" s="2198" t="s">
        <v>223</v>
      </c>
      <c r="N1051" s="2197">
        <v>12</v>
      </c>
      <c r="O1051" s="2197" t="s">
        <v>750</v>
      </c>
      <c r="P1051" s="2197">
        <v>3</v>
      </c>
      <c r="Q1051" s="2197">
        <v>7</v>
      </c>
      <c r="R1051" s="2197">
        <v>1</v>
      </c>
      <c r="S1051" s="2199">
        <v>2</v>
      </c>
    </row>
    <row r="1052" spans="1:19" ht="55.2" x14ac:dyDescent="0.3">
      <c r="A1052" s="1253"/>
      <c r="B1052" s="2959" t="s">
        <v>907</v>
      </c>
      <c r="C1052" s="2200"/>
      <c r="D1052" s="2201">
        <f>H1052+H1053+H1054+H1055+H1056</f>
        <v>90900</v>
      </c>
      <c r="E1052" s="2202" t="s">
        <v>194</v>
      </c>
      <c r="F1052" s="2203">
        <v>80</v>
      </c>
      <c r="G1052" s="2204">
        <v>200</v>
      </c>
      <c r="H1052" s="2204">
        <f t="shared" si="47"/>
        <v>16000</v>
      </c>
      <c r="I1052" s="2205"/>
      <c r="J1052" s="2206">
        <f t="shared" si="46"/>
        <v>16000</v>
      </c>
      <c r="K1052" s="2207"/>
      <c r="L1052" s="2208"/>
      <c r="M1052" s="2209" t="s">
        <v>223</v>
      </c>
      <c r="N1052" s="2210">
        <v>12</v>
      </c>
      <c r="O1052" s="2210" t="s">
        <v>750</v>
      </c>
      <c r="P1052" s="2210">
        <v>3</v>
      </c>
      <c r="Q1052" s="2210">
        <v>7</v>
      </c>
      <c r="R1052" s="2210">
        <v>1</v>
      </c>
      <c r="S1052" s="2211">
        <v>2</v>
      </c>
    </row>
    <row r="1053" spans="1:19" ht="55.2" x14ac:dyDescent="0.3">
      <c r="A1053" s="1253"/>
      <c r="B1053" s="2960"/>
      <c r="C1053" s="2212"/>
      <c r="D1053" s="1789"/>
      <c r="E1053" s="564" t="s">
        <v>908</v>
      </c>
      <c r="F1053" s="291">
        <v>8</v>
      </c>
      <c r="G1053" s="2195">
        <v>1800</v>
      </c>
      <c r="H1053" s="569">
        <f t="shared" si="47"/>
        <v>14400</v>
      </c>
      <c r="I1053" s="2213"/>
      <c r="J1053" s="1897">
        <f t="shared" si="46"/>
        <v>14400</v>
      </c>
      <c r="K1053" s="2214"/>
      <c r="L1053" s="2214"/>
      <c r="M1053" s="2182" t="s">
        <v>223</v>
      </c>
      <c r="N1053" s="1815">
        <v>12</v>
      </c>
      <c r="O1053" s="1815" t="s">
        <v>750</v>
      </c>
      <c r="P1053" s="1815">
        <v>2</v>
      </c>
      <c r="Q1053" s="1815">
        <v>3</v>
      </c>
      <c r="R1053" s="1815">
        <v>1</v>
      </c>
      <c r="S1053" s="2185">
        <v>2</v>
      </c>
    </row>
    <row r="1054" spans="1:19" ht="55.2" x14ac:dyDescent="0.3">
      <c r="A1054" s="1253"/>
      <c r="B1054" s="2960"/>
      <c r="C1054" s="2212"/>
      <c r="D1054" s="1789"/>
      <c r="E1054" s="564" t="s">
        <v>909</v>
      </c>
      <c r="F1054" s="291">
        <v>4</v>
      </c>
      <c r="G1054" s="2195">
        <v>1500</v>
      </c>
      <c r="H1054" s="569">
        <f t="shared" si="47"/>
        <v>6000</v>
      </c>
      <c r="I1054" s="2213"/>
      <c r="J1054" s="1897">
        <f t="shared" si="46"/>
        <v>6000</v>
      </c>
      <c r="K1054" s="2214"/>
      <c r="L1054" s="2214"/>
      <c r="M1054" s="2182" t="s">
        <v>223</v>
      </c>
      <c r="N1054" s="1815">
        <v>12</v>
      </c>
      <c r="O1054" s="1815" t="s">
        <v>750</v>
      </c>
      <c r="P1054" s="1815">
        <v>2</v>
      </c>
      <c r="Q1054" s="1815">
        <v>3</v>
      </c>
      <c r="R1054" s="1815">
        <v>1</v>
      </c>
      <c r="S1054" s="2185">
        <v>2</v>
      </c>
    </row>
    <row r="1055" spans="1:19" ht="55.2" x14ac:dyDescent="0.3">
      <c r="A1055" s="1253"/>
      <c r="B1055" s="2960"/>
      <c r="C1055" s="2212"/>
      <c r="D1055" s="1789"/>
      <c r="E1055" s="2193" t="s">
        <v>808</v>
      </c>
      <c r="F1055" s="291">
        <v>100</v>
      </c>
      <c r="G1055" s="2195">
        <v>350</v>
      </c>
      <c r="H1055" s="569">
        <f t="shared" si="47"/>
        <v>35000</v>
      </c>
      <c r="I1055" s="2213"/>
      <c r="J1055" s="1897">
        <f t="shared" si="46"/>
        <v>35000</v>
      </c>
      <c r="K1055" s="2214"/>
      <c r="L1055" s="2214"/>
      <c r="M1055" s="2182" t="s">
        <v>223</v>
      </c>
      <c r="N1055" s="1815">
        <v>12</v>
      </c>
      <c r="O1055" s="1815" t="s">
        <v>750</v>
      </c>
      <c r="P1055" s="1815">
        <v>3</v>
      </c>
      <c r="Q1055" s="1815">
        <v>1</v>
      </c>
      <c r="R1055" s="1815">
        <v>1</v>
      </c>
      <c r="S1055" s="2185">
        <v>1</v>
      </c>
    </row>
    <row r="1056" spans="1:19" ht="55.8" thickBot="1" x14ac:dyDescent="0.35">
      <c r="A1056" s="1253"/>
      <c r="B1056" s="2961"/>
      <c r="C1056" s="2215"/>
      <c r="D1056" s="2216"/>
      <c r="E1056" s="2217" t="s">
        <v>87</v>
      </c>
      <c r="F1056" s="2218">
        <v>100</v>
      </c>
      <c r="G1056" s="2219">
        <v>195</v>
      </c>
      <c r="H1056" s="2219">
        <f t="shared" si="47"/>
        <v>19500</v>
      </c>
      <c r="I1056" s="2219"/>
      <c r="J1056" s="2220">
        <f t="shared" si="46"/>
        <v>19500</v>
      </c>
      <c r="K1056" s="2221"/>
      <c r="L1056" s="2221"/>
      <c r="M1056" s="2222" t="s">
        <v>223</v>
      </c>
      <c r="N1056" s="2223">
        <v>12</v>
      </c>
      <c r="O1056" s="2223" t="s">
        <v>750</v>
      </c>
      <c r="P1056" s="2223">
        <v>3</v>
      </c>
      <c r="Q1056" s="2223">
        <v>3</v>
      </c>
      <c r="R1056" s="2223">
        <v>1</v>
      </c>
      <c r="S1056" s="2224">
        <v>3</v>
      </c>
    </row>
    <row r="1057" spans="1:19" ht="55.2" x14ac:dyDescent="0.3">
      <c r="A1057" s="1253"/>
      <c r="B1057" s="2959" t="s">
        <v>910</v>
      </c>
      <c r="C1057" s="2200"/>
      <c r="D1057" s="2201">
        <f>SUM(H1057:H1062)</f>
        <v>327275</v>
      </c>
      <c r="E1057" s="2225" t="s">
        <v>808</v>
      </c>
      <c r="F1057" s="2226">
        <v>525</v>
      </c>
      <c r="G1057" s="2227">
        <v>350</v>
      </c>
      <c r="H1057" s="2204">
        <f t="shared" si="47"/>
        <v>183750</v>
      </c>
      <c r="I1057" s="2228"/>
      <c r="J1057" s="2228">
        <f t="shared" si="46"/>
        <v>183750</v>
      </c>
      <c r="K1057" s="2210"/>
      <c r="L1057" s="2210"/>
      <c r="M1057" s="2209" t="s">
        <v>223</v>
      </c>
      <c r="N1057" s="2210">
        <v>12</v>
      </c>
      <c r="O1057" s="2210" t="s">
        <v>750</v>
      </c>
      <c r="P1057" s="2210">
        <v>3</v>
      </c>
      <c r="Q1057" s="2210">
        <v>1</v>
      </c>
      <c r="R1057" s="2210">
        <v>1</v>
      </c>
      <c r="S1057" s="2211">
        <v>1</v>
      </c>
    </row>
    <row r="1058" spans="1:19" ht="55.2" x14ac:dyDescent="0.3">
      <c r="A1058" s="1253"/>
      <c r="B1058" s="2960"/>
      <c r="C1058" s="2212"/>
      <c r="D1058" s="1789"/>
      <c r="E1058" s="2193" t="s">
        <v>194</v>
      </c>
      <c r="F1058" s="2194">
        <v>100</v>
      </c>
      <c r="G1058" s="2195">
        <v>200</v>
      </c>
      <c r="H1058" s="569">
        <f t="shared" si="47"/>
        <v>20000</v>
      </c>
      <c r="I1058" s="1897"/>
      <c r="J1058" s="1897">
        <f t="shared" si="46"/>
        <v>20000</v>
      </c>
      <c r="K1058" s="1815"/>
      <c r="L1058" s="1815"/>
      <c r="M1058" s="2182" t="s">
        <v>223</v>
      </c>
      <c r="N1058" s="1815">
        <v>12</v>
      </c>
      <c r="O1058" s="1815" t="s">
        <v>750</v>
      </c>
      <c r="P1058" s="1815">
        <v>3</v>
      </c>
      <c r="Q1058" s="1815">
        <v>7</v>
      </c>
      <c r="R1058" s="1815">
        <v>1</v>
      </c>
      <c r="S1058" s="2185">
        <v>2</v>
      </c>
    </row>
    <row r="1059" spans="1:19" ht="55.2" x14ac:dyDescent="0.3">
      <c r="A1059" s="1253"/>
      <c r="B1059" s="2960"/>
      <c r="C1059" s="2212"/>
      <c r="D1059" s="1789"/>
      <c r="E1059" s="2193" t="s">
        <v>911</v>
      </c>
      <c r="F1059" s="2194">
        <v>35</v>
      </c>
      <c r="G1059" s="2195">
        <v>40</v>
      </c>
      <c r="H1059" s="569">
        <f t="shared" si="47"/>
        <v>1400</v>
      </c>
      <c r="I1059" s="1897"/>
      <c r="J1059" s="1897">
        <f t="shared" si="46"/>
        <v>1400</v>
      </c>
      <c r="K1059" s="1815"/>
      <c r="L1059" s="1815"/>
      <c r="M1059" s="2182" t="s">
        <v>223</v>
      </c>
      <c r="N1059" s="1815">
        <v>12</v>
      </c>
      <c r="O1059" s="1815" t="s">
        <v>750</v>
      </c>
      <c r="P1059" s="1815">
        <v>3</v>
      </c>
      <c r="Q1059" s="1815">
        <v>9</v>
      </c>
      <c r="R1059" s="1815">
        <v>2</v>
      </c>
      <c r="S1059" s="2185">
        <v>1</v>
      </c>
    </row>
    <row r="1060" spans="1:19" ht="55.2" x14ac:dyDescent="0.3">
      <c r="A1060" s="1253"/>
      <c r="B1060" s="2960"/>
      <c r="C1060" s="2212"/>
      <c r="D1060" s="1789"/>
      <c r="E1060" s="2193" t="s">
        <v>912</v>
      </c>
      <c r="F1060" s="2194">
        <v>35</v>
      </c>
      <c r="G1060" s="2195">
        <v>80</v>
      </c>
      <c r="H1060" s="569">
        <f t="shared" si="47"/>
        <v>2800</v>
      </c>
      <c r="I1060" s="1897"/>
      <c r="J1060" s="1897">
        <f t="shared" si="46"/>
        <v>2800</v>
      </c>
      <c r="K1060" s="1815"/>
      <c r="L1060" s="1815"/>
      <c r="M1060" s="2182" t="s">
        <v>223</v>
      </c>
      <c r="N1060" s="1815">
        <v>12</v>
      </c>
      <c r="O1060" s="1815" t="s">
        <v>750</v>
      </c>
      <c r="P1060" s="1815">
        <v>3</v>
      </c>
      <c r="Q1060" s="1815">
        <v>3</v>
      </c>
      <c r="R1060" s="1815">
        <v>3</v>
      </c>
      <c r="S1060" s="2185">
        <v>3</v>
      </c>
    </row>
    <row r="1061" spans="1:19" ht="55.2" x14ac:dyDescent="0.3">
      <c r="A1061" s="1253"/>
      <c r="B1061" s="2960"/>
      <c r="C1061" s="2212"/>
      <c r="D1061" s="1789"/>
      <c r="E1061" s="2193" t="s">
        <v>87</v>
      </c>
      <c r="F1061" s="2194">
        <v>35</v>
      </c>
      <c r="G1061" s="2195">
        <v>195</v>
      </c>
      <c r="H1061" s="569">
        <f t="shared" si="47"/>
        <v>6825</v>
      </c>
      <c r="I1061" s="1897"/>
      <c r="J1061" s="1897">
        <f t="shared" si="46"/>
        <v>6825</v>
      </c>
      <c r="K1061" s="1815"/>
      <c r="L1061" s="1815"/>
      <c r="M1061" s="2182" t="s">
        <v>223</v>
      </c>
      <c r="N1061" s="1815">
        <v>12</v>
      </c>
      <c r="O1061" s="1815" t="s">
        <v>750</v>
      </c>
      <c r="P1061" s="1815">
        <v>3</v>
      </c>
      <c r="Q1061" s="1815">
        <v>9</v>
      </c>
      <c r="R1061" s="1815">
        <v>2</v>
      </c>
      <c r="S1061" s="2185">
        <v>1</v>
      </c>
    </row>
    <row r="1062" spans="1:19" ht="55.8" thickBot="1" x14ac:dyDescent="0.35">
      <c r="A1062" s="1253"/>
      <c r="B1062" s="2961"/>
      <c r="C1062" s="2215"/>
      <c r="D1062" s="2216"/>
      <c r="E1062" s="2217" t="s">
        <v>913</v>
      </c>
      <c r="F1062" s="2218">
        <v>75</v>
      </c>
      <c r="G1062" s="2219">
        <v>1500</v>
      </c>
      <c r="H1062" s="2219">
        <f t="shared" si="47"/>
        <v>112500</v>
      </c>
      <c r="I1062" s="2219"/>
      <c r="J1062" s="2220">
        <f t="shared" si="46"/>
        <v>112500</v>
      </c>
      <c r="K1062" s="2223"/>
      <c r="L1062" s="2223"/>
      <c r="M1062" s="2222" t="s">
        <v>223</v>
      </c>
      <c r="N1062" s="2223">
        <v>12</v>
      </c>
      <c r="O1062" s="2223" t="s">
        <v>750</v>
      </c>
      <c r="P1062" s="2223">
        <v>2</v>
      </c>
      <c r="Q1062" s="2223">
        <v>8</v>
      </c>
      <c r="R1062" s="2223">
        <v>7</v>
      </c>
      <c r="S1062" s="2224">
        <v>4</v>
      </c>
    </row>
    <row r="1063" spans="1:19" ht="55.2" x14ac:dyDescent="0.3">
      <c r="A1063" s="1253"/>
      <c r="B1063" s="2960" t="s">
        <v>914</v>
      </c>
      <c r="C1063" s="2212"/>
      <c r="D1063" s="1789">
        <f>H1063+H1064+H1065+H1066</f>
        <v>71400</v>
      </c>
      <c r="E1063" s="2229" t="s">
        <v>194</v>
      </c>
      <c r="F1063" s="2230">
        <v>80</v>
      </c>
      <c r="G1063" s="2231">
        <v>200</v>
      </c>
      <c r="H1063" s="2231">
        <f t="shared" si="47"/>
        <v>16000</v>
      </c>
      <c r="I1063" s="2232">
        <f>+H1063</f>
        <v>16000</v>
      </c>
      <c r="J1063" s="2233"/>
      <c r="K1063" s="2080"/>
      <c r="L1063" s="2080"/>
      <c r="M1063" s="2234" t="s">
        <v>223</v>
      </c>
      <c r="N1063" s="2080">
        <v>12</v>
      </c>
      <c r="O1063" s="2080" t="s">
        <v>750</v>
      </c>
      <c r="P1063" s="2080">
        <v>3</v>
      </c>
      <c r="Q1063" s="2080">
        <v>7</v>
      </c>
      <c r="R1063" s="2080">
        <v>1</v>
      </c>
      <c r="S1063" s="2235">
        <v>2</v>
      </c>
    </row>
    <row r="1064" spans="1:19" ht="55.2" x14ac:dyDescent="0.3">
      <c r="A1064" s="1253"/>
      <c r="B1064" s="2960"/>
      <c r="C1064" s="2212"/>
      <c r="D1064" s="1789"/>
      <c r="E1064" s="564" t="s">
        <v>909</v>
      </c>
      <c r="F1064" s="2190">
        <v>4</v>
      </c>
      <c r="G1064" s="569">
        <v>1500</v>
      </c>
      <c r="H1064" s="569">
        <f t="shared" si="47"/>
        <v>6000</v>
      </c>
      <c r="I1064" s="1897">
        <f>+H1064</f>
        <v>6000</v>
      </c>
      <c r="J1064" s="2236"/>
      <c r="K1064" s="1815"/>
      <c r="L1064" s="1815"/>
      <c r="M1064" s="2182" t="s">
        <v>223</v>
      </c>
      <c r="N1064" s="1815">
        <v>12</v>
      </c>
      <c r="O1064" s="1815" t="s">
        <v>750</v>
      </c>
      <c r="P1064" s="1815">
        <v>2</v>
      </c>
      <c r="Q1064" s="1815">
        <v>3</v>
      </c>
      <c r="R1064" s="1815">
        <v>1</v>
      </c>
      <c r="S1064" s="2185">
        <v>2</v>
      </c>
    </row>
    <row r="1065" spans="1:19" ht="55.2" x14ac:dyDescent="0.3">
      <c r="A1065" s="1253"/>
      <c r="B1065" s="2960"/>
      <c r="C1065" s="2212"/>
      <c r="D1065" s="1789"/>
      <c r="E1065" s="564" t="s">
        <v>915</v>
      </c>
      <c r="F1065" s="2190">
        <v>8</v>
      </c>
      <c r="G1065" s="569">
        <v>1800</v>
      </c>
      <c r="H1065" s="569">
        <f t="shared" si="47"/>
        <v>14400</v>
      </c>
      <c r="I1065" s="1897">
        <f>+H1065</f>
        <v>14400</v>
      </c>
      <c r="J1065" s="2236"/>
      <c r="K1065" s="1815"/>
      <c r="L1065" s="1815"/>
      <c r="M1065" s="2182" t="s">
        <v>223</v>
      </c>
      <c r="N1065" s="1815">
        <v>12</v>
      </c>
      <c r="O1065" s="1815" t="s">
        <v>750</v>
      </c>
      <c r="P1065" s="1815">
        <v>2</v>
      </c>
      <c r="Q1065" s="1815">
        <v>3</v>
      </c>
      <c r="R1065" s="1815">
        <v>1</v>
      </c>
      <c r="S1065" s="2185">
        <v>2</v>
      </c>
    </row>
    <row r="1066" spans="1:19" ht="55.2" x14ac:dyDescent="0.3">
      <c r="A1066" s="1253"/>
      <c r="B1066" s="2960"/>
      <c r="C1066" s="2212"/>
      <c r="D1066" s="1789"/>
      <c r="E1066" s="2193" t="s">
        <v>808</v>
      </c>
      <c r="F1066" s="2194">
        <v>100</v>
      </c>
      <c r="G1066" s="2195">
        <v>350</v>
      </c>
      <c r="H1066" s="2195">
        <f t="shared" si="47"/>
        <v>35000</v>
      </c>
      <c r="I1066" s="2237">
        <f>+H1066</f>
        <v>35000</v>
      </c>
      <c r="J1066" s="2238"/>
      <c r="K1066" s="2197"/>
      <c r="L1066" s="2197"/>
      <c r="M1066" s="2182" t="s">
        <v>223</v>
      </c>
      <c r="N1066" s="2197">
        <v>12</v>
      </c>
      <c r="O1066" s="2197" t="s">
        <v>750</v>
      </c>
      <c r="P1066" s="2197">
        <v>3</v>
      </c>
      <c r="Q1066" s="2197">
        <v>1</v>
      </c>
      <c r="R1066" s="2197">
        <v>1</v>
      </c>
      <c r="S1066" s="2199">
        <v>1</v>
      </c>
    </row>
    <row r="1067" spans="1:19" ht="15.6" x14ac:dyDescent="0.3">
      <c r="A1067" s="1253"/>
      <c r="B1067" s="2962" t="s">
        <v>916</v>
      </c>
      <c r="C1067" s="2239"/>
      <c r="D1067" s="2240">
        <f>D1038+D1039+D1040+D1052+D1057+D1063</f>
        <v>1288575</v>
      </c>
      <c r="E1067" s="2241"/>
      <c r="F1067" s="2242"/>
      <c r="G1067" s="2243"/>
      <c r="H1067" s="2244"/>
      <c r="I1067" s="2245"/>
      <c r="J1067" s="2246"/>
      <c r="K1067" s="2247"/>
      <c r="L1067" s="2246"/>
      <c r="M1067" s="2248"/>
      <c r="N1067" s="2249"/>
      <c r="O1067" s="2249"/>
      <c r="P1067" s="2249"/>
      <c r="Q1067" s="2249"/>
      <c r="R1067" s="2249"/>
      <c r="S1067" s="2250"/>
    </row>
    <row r="1068" spans="1:19" ht="18.600000000000001" thickBot="1" x14ac:dyDescent="0.35">
      <c r="A1068" s="1253"/>
      <c r="B1068" s="2251"/>
      <c r="C1068" s="2251"/>
      <c r="D1068" s="2252"/>
      <c r="E1068" s="2253"/>
      <c r="F1068" s="2254"/>
      <c r="G1068" s="2255"/>
      <c r="H1068" s="2256"/>
      <c r="I1068" s="2257"/>
      <c r="J1068" s="2257"/>
      <c r="K1068" s="2258"/>
      <c r="L1068" s="2257"/>
      <c r="M1068" s="2259"/>
      <c r="N1068" s="2254"/>
      <c r="O1068" s="2254"/>
      <c r="P1068" s="2254"/>
      <c r="Q1068" s="2254"/>
      <c r="R1068" s="2254"/>
      <c r="S1068" s="2260"/>
    </row>
    <row r="1069" spans="1:19" ht="19.2" thickTop="1" thickBot="1" x14ac:dyDescent="0.35">
      <c r="A1069" s="1253"/>
      <c r="B1069" s="2963" t="s">
        <v>16</v>
      </c>
      <c r="C1069" s="2261" t="s">
        <v>17</v>
      </c>
      <c r="D1069" s="2261"/>
      <c r="E1069" s="2262" t="s">
        <v>18</v>
      </c>
      <c r="F1069" s="2263" t="s">
        <v>19</v>
      </c>
      <c r="G1069" s="2263" t="s">
        <v>20</v>
      </c>
      <c r="H1069" s="2263" t="s">
        <v>21</v>
      </c>
      <c r="I1069" s="2263" t="s">
        <v>22</v>
      </c>
      <c r="J1069" s="2263"/>
      <c r="K1069" s="2263"/>
      <c r="L1069" s="2263"/>
      <c r="M1069" s="2261" t="s">
        <v>23</v>
      </c>
      <c r="N1069" s="2261" t="s">
        <v>24</v>
      </c>
      <c r="O1069" s="2261"/>
      <c r="P1069" s="2261"/>
      <c r="Q1069" s="2261"/>
      <c r="R1069" s="2261"/>
      <c r="S1069" s="2261"/>
    </row>
    <row r="1070" spans="1:19" ht="19.2" thickTop="1" thickBot="1" x14ac:dyDescent="0.35">
      <c r="A1070" s="1253"/>
      <c r="B1070" s="2963"/>
      <c r="C1070" s="2261"/>
      <c r="D1070" s="2261"/>
      <c r="E1070" s="2264"/>
      <c r="F1070" s="2263"/>
      <c r="G1070" s="2263"/>
      <c r="H1070" s="2263"/>
      <c r="I1070" s="2265" t="s">
        <v>25</v>
      </c>
      <c r="J1070" s="2265" t="s">
        <v>26</v>
      </c>
      <c r="K1070" s="2265" t="s">
        <v>27</v>
      </c>
      <c r="L1070" s="2265" t="s">
        <v>28</v>
      </c>
      <c r="M1070" s="2261"/>
      <c r="N1070" s="2261"/>
      <c r="O1070" s="2261"/>
      <c r="P1070" s="2261"/>
      <c r="Q1070" s="2261"/>
      <c r="R1070" s="2261"/>
      <c r="S1070" s="2261"/>
    </row>
    <row r="1071" spans="1:19" ht="125.4" thickTop="1" x14ac:dyDescent="0.3">
      <c r="A1071" s="1253"/>
      <c r="B1071" s="2964" t="s">
        <v>917</v>
      </c>
      <c r="C1071" s="2266" t="s">
        <v>918</v>
      </c>
      <c r="D1071" s="2267"/>
      <c r="E1071" s="2268" t="s">
        <v>919</v>
      </c>
      <c r="F1071" s="2173" t="s">
        <v>920</v>
      </c>
      <c r="G1071" s="2268"/>
      <c r="H1071" s="2268">
        <v>70</v>
      </c>
      <c r="I1071" s="2268"/>
      <c r="J1071" s="2268"/>
      <c r="K1071" s="2268"/>
      <c r="L1071" s="2269"/>
      <c r="M1071" s="2270">
        <f>SUM(D1075:D1077)</f>
        <v>56200</v>
      </c>
      <c r="N1071" s="2271"/>
      <c r="O1071" s="2271"/>
      <c r="P1071" s="2271"/>
      <c r="Q1071" s="2271"/>
      <c r="R1071" s="2271"/>
      <c r="S1071" s="2272"/>
    </row>
    <row r="1072" spans="1:19" ht="18" x14ac:dyDescent="0.3">
      <c r="A1072" s="1253"/>
      <c r="B1072" s="2251"/>
      <c r="C1072" s="2251"/>
      <c r="D1072" s="2252"/>
      <c r="E1072" s="2253"/>
      <c r="F1072" s="2254"/>
      <c r="G1072" s="2255"/>
      <c r="H1072" s="2256"/>
      <c r="I1072" s="2257"/>
      <c r="J1072" s="2257"/>
      <c r="K1072" s="2258"/>
      <c r="L1072" s="2257"/>
      <c r="M1072" s="2259"/>
      <c r="N1072" s="2254"/>
      <c r="O1072" s="2254"/>
      <c r="P1072" s="2254"/>
      <c r="Q1072" s="2254"/>
      <c r="R1072" s="2254"/>
      <c r="S1072" s="2260"/>
    </row>
    <row r="1073" spans="1:19" ht="15.6" x14ac:dyDescent="0.3">
      <c r="A1073" s="1253"/>
      <c r="B1073" s="2922" t="s">
        <v>34</v>
      </c>
      <c r="C1073" s="1036"/>
      <c r="D1073" s="1864" t="s">
        <v>35</v>
      </c>
      <c r="E1073" s="1864" t="s">
        <v>36</v>
      </c>
      <c r="F1073" s="1864"/>
      <c r="G1073" s="1864"/>
      <c r="H1073" s="1864"/>
      <c r="I1073" s="1864" t="s">
        <v>37</v>
      </c>
      <c r="J1073" s="1864"/>
      <c r="K1073" s="1864"/>
      <c r="L1073" s="1864"/>
      <c r="M1073" s="1036" t="s">
        <v>38</v>
      </c>
      <c r="N1073" s="1864" t="s">
        <v>39</v>
      </c>
      <c r="O1073" s="1864"/>
      <c r="P1073" s="1864"/>
      <c r="Q1073" s="1864"/>
      <c r="R1073" s="1864"/>
      <c r="S1073" s="2179"/>
    </row>
    <row r="1074" spans="1:19" ht="33.6" x14ac:dyDescent="0.3">
      <c r="A1074" s="1253"/>
      <c r="B1074" s="2922"/>
      <c r="C1074" s="1036"/>
      <c r="D1074" s="1864"/>
      <c r="E1074" s="1866" t="s">
        <v>40</v>
      </c>
      <c r="F1074" s="1866" t="s">
        <v>41</v>
      </c>
      <c r="G1074" s="1866" t="s">
        <v>42</v>
      </c>
      <c r="H1074" s="1866" t="s">
        <v>43</v>
      </c>
      <c r="I1074" s="1866" t="s">
        <v>25</v>
      </c>
      <c r="J1074" s="1866" t="s">
        <v>26</v>
      </c>
      <c r="K1074" s="1866" t="s">
        <v>27</v>
      </c>
      <c r="L1074" s="1866" t="s">
        <v>28</v>
      </c>
      <c r="M1074" s="1036"/>
      <c r="N1074" s="1878" t="s">
        <v>44</v>
      </c>
      <c r="O1074" s="1878" t="s">
        <v>45</v>
      </c>
      <c r="P1074" s="1878" t="s">
        <v>46</v>
      </c>
      <c r="Q1074" s="1878" t="s">
        <v>47</v>
      </c>
      <c r="R1074" s="1878" t="s">
        <v>48</v>
      </c>
      <c r="S1074" s="2180" t="s">
        <v>49</v>
      </c>
    </row>
    <row r="1075" spans="1:19" ht="55.2" x14ac:dyDescent="0.3">
      <c r="A1075" s="1253"/>
      <c r="B1075" s="2965" t="s">
        <v>921</v>
      </c>
      <c r="C1075" s="2273"/>
      <c r="D1075" s="1694">
        <f>H1075</f>
        <v>14000</v>
      </c>
      <c r="E1075" s="458" t="s">
        <v>808</v>
      </c>
      <c r="F1075" s="458">
        <v>40</v>
      </c>
      <c r="G1075" s="569">
        <v>350</v>
      </c>
      <c r="H1075" s="460">
        <f>F1075*G1075</f>
        <v>14000</v>
      </c>
      <c r="I1075" s="460">
        <f>+H1075</f>
        <v>14000</v>
      </c>
      <c r="J1075" s="1897"/>
      <c r="K1075" s="1897"/>
      <c r="L1075" s="1897"/>
      <c r="M1075" s="1222" t="s">
        <v>223</v>
      </c>
      <c r="N1075" s="462">
        <v>12</v>
      </c>
      <c r="O1075" s="2197" t="s">
        <v>750</v>
      </c>
      <c r="P1075" s="462">
        <v>3</v>
      </c>
      <c r="Q1075" s="462">
        <v>1</v>
      </c>
      <c r="R1075" s="462">
        <v>1</v>
      </c>
      <c r="S1075" s="2183">
        <v>1</v>
      </c>
    </row>
    <row r="1076" spans="1:19" ht="55.2" x14ac:dyDescent="0.3">
      <c r="A1076" s="1253"/>
      <c r="B1076" s="2965" t="s">
        <v>922</v>
      </c>
      <c r="C1076" s="2273"/>
      <c r="D1076" s="1694">
        <v>10500</v>
      </c>
      <c r="E1076" s="458" t="s">
        <v>808</v>
      </c>
      <c r="F1076" s="458">
        <v>30</v>
      </c>
      <c r="G1076" s="569">
        <v>350</v>
      </c>
      <c r="H1076" s="460">
        <v>10500</v>
      </c>
      <c r="I1076" s="460">
        <v>10500</v>
      </c>
      <c r="J1076" s="1897"/>
      <c r="K1076" s="1897"/>
      <c r="L1076" s="1897"/>
      <c r="M1076" s="1222" t="s">
        <v>223</v>
      </c>
      <c r="N1076" s="462">
        <v>12</v>
      </c>
      <c r="O1076" s="462" t="s">
        <v>750</v>
      </c>
      <c r="P1076" s="462">
        <v>3</v>
      </c>
      <c r="Q1076" s="462">
        <v>1</v>
      </c>
      <c r="R1076" s="462">
        <v>1</v>
      </c>
      <c r="S1076" s="2183">
        <v>1</v>
      </c>
    </row>
    <row r="1077" spans="1:19" ht="55.2" x14ac:dyDescent="0.3">
      <c r="A1077" s="1253"/>
      <c r="B1077" s="2966" t="s">
        <v>923</v>
      </c>
      <c r="C1077" s="2274"/>
      <c r="D1077" s="1693">
        <f>H1077</f>
        <v>31700</v>
      </c>
      <c r="E1077" s="564" t="s">
        <v>194</v>
      </c>
      <c r="F1077" s="283">
        <v>200</v>
      </c>
      <c r="G1077" s="569">
        <v>200</v>
      </c>
      <c r="H1077" s="569">
        <v>31700</v>
      </c>
      <c r="I1077" s="2275">
        <v>10600</v>
      </c>
      <c r="J1077" s="461">
        <v>10600</v>
      </c>
      <c r="K1077" s="1897">
        <v>10600</v>
      </c>
      <c r="L1077" s="2276"/>
      <c r="M1077" s="1823" t="s">
        <v>223</v>
      </c>
      <c r="N1077" s="295">
        <v>12</v>
      </c>
      <c r="O1077" s="458" t="s">
        <v>750</v>
      </c>
      <c r="P1077" s="295">
        <v>3</v>
      </c>
      <c r="Q1077" s="295">
        <v>7</v>
      </c>
      <c r="R1077" s="295">
        <v>1</v>
      </c>
      <c r="S1077" s="2277">
        <v>2</v>
      </c>
    </row>
    <row r="1078" spans="1:19" ht="15.6" x14ac:dyDescent="0.3">
      <c r="A1078" s="1253"/>
      <c r="B1078" s="2967" t="s">
        <v>924</v>
      </c>
      <c r="C1078" s="2278"/>
      <c r="D1078" s="2279">
        <f>SUM(D1075:D1077)</f>
        <v>56200</v>
      </c>
      <c r="E1078" s="564"/>
      <c r="F1078" s="100"/>
      <c r="G1078" s="98"/>
      <c r="H1078" s="2280"/>
      <c r="I1078" s="461"/>
      <c r="J1078" s="461"/>
      <c r="K1078" s="1897"/>
      <c r="L1078" s="2276"/>
      <c r="M1078" s="1823"/>
      <c r="N1078" s="295"/>
      <c r="O1078" s="295"/>
      <c r="P1078" s="295"/>
      <c r="Q1078" s="295"/>
      <c r="R1078" s="295"/>
      <c r="S1078" s="2277"/>
    </row>
    <row r="1079" spans="1:19" ht="18.600000000000001" thickBot="1" x14ac:dyDescent="0.4">
      <c r="A1079" s="1253"/>
      <c r="B1079" s="407"/>
      <c r="C1079" s="1201"/>
      <c r="D1079" s="1201"/>
      <c r="E1079" s="1201"/>
      <c r="F1079" s="1201"/>
      <c r="G1079" s="1201"/>
      <c r="H1079" s="1201"/>
      <c r="I1079" s="1201"/>
      <c r="J1079" s="1201"/>
      <c r="K1079" s="1201"/>
      <c r="L1079" s="1201"/>
      <c r="M1079" s="1201"/>
      <c r="N1079" s="1201"/>
      <c r="O1079" s="2281"/>
      <c r="P1079" s="2281"/>
      <c r="Q1079" s="2281"/>
      <c r="R1079" s="2281"/>
      <c r="S1079" s="2282"/>
    </row>
    <row r="1080" spans="1:19" ht="16.8" thickTop="1" thickBot="1" x14ac:dyDescent="0.35">
      <c r="A1080" s="1253"/>
      <c r="B1080" s="2955" t="s">
        <v>16</v>
      </c>
      <c r="C1080" s="2165" t="s">
        <v>17</v>
      </c>
      <c r="D1080" s="2165"/>
      <c r="E1080" s="2166" t="s">
        <v>18</v>
      </c>
      <c r="F1080" s="2167" t="s">
        <v>19</v>
      </c>
      <c r="G1080" s="2167" t="s">
        <v>20</v>
      </c>
      <c r="H1080" s="2167" t="s">
        <v>21</v>
      </c>
      <c r="I1080" s="2167" t="s">
        <v>22</v>
      </c>
      <c r="J1080" s="2167"/>
      <c r="K1080" s="2167"/>
      <c r="L1080" s="2167"/>
      <c r="M1080" s="2165" t="s">
        <v>23</v>
      </c>
      <c r="N1080" s="2165" t="s">
        <v>24</v>
      </c>
      <c r="O1080" s="2165"/>
      <c r="P1080" s="2165"/>
      <c r="Q1080" s="2165"/>
      <c r="R1080" s="2165"/>
      <c r="S1080" s="2165"/>
    </row>
    <row r="1081" spans="1:19" ht="16.8" thickTop="1" thickBot="1" x14ac:dyDescent="0.35">
      <c r="A1081" s="1253"/>
      <c r="B1081" s="2955"/>
      <c r="C1081" s="2165"/>
      <c r="D1081" s="2165"/>
      <c r="E1081" s="2168"/>
      <c r="F1081" s="2167"/>
      <c r="G1081" s="2167"/>
      <c r="H1081" s="2167"/>
      <c r="I1081" s="2169" t="s">
        <v>25</v>
      </c>
      <c r="J1081" s="2169" t="s">
        <v>26</v>
      </c>
      <c r="K1081" s="2169" t="s">
        <v>27</v>
      </c>
      <c r="L1081" s="2169" t="s">
        <v>28</v>
      </c>
      <c r="M1081" s="2165"/>
      <c r="N1081" s="2165"/>
      <c r="O1081" s="2165"/>
      <c r="P1081" s="2165"/>
      <c r="Q1081" s="2165"/>
      <c r="R1081" s="2165"/>
      <c r="S1081" s="2165"/>
    </row>
    <row r="1082" spans="1:19" ht="48" thickTop="1" thickBot="1" x14ac:dyDescent="0.35">
      <c r="A1082" s="1253"/>
      <c r="B1082" s="2968" t="s">
        <v>925</v>
      </c>
      <c r="C1082" s="2283" t="s">
        <v>926</v>
      </c>
      <c r="D1082" s="2284"/>
      <c r="E1082" s="2285">
        <f>+G1040</f>
        <v>650</v>
      </c>
      <c r="F1082" s="2285" t="s">
        <v>927</v>
      </c>
      <c r="G1082" s="2285">
        <v>131</v>
      </c>
      <c r="H1082" s="2285">
        <v>200</v>
      </c>
      <c r="I1082" s="2286"/>
      <c r="J1082" s="2286"/>
      <c r="K1082" s="2286"/>
      <c r="L1082" s="2287"/>
      <c r="M1082" s="2288">
        <f>SUM(D1086:D1095)</f>
        <v>962150</v>
      </c>
      <c r="N1082" s="2289"/>
      <c r="O1082" s="2289"/>
      <c r="P1082" s="2289"/>
      <c r="Q1082" s="2289"/>
      <c r="R1082" s="2289"/>
      <c r="S1082" s="2290"/>
    </row>
    <row r="1083" spans="1:19" ht="19.2" thickTop="1" thickBot="1" x14ac:dyDescent="0.4">
      <c r="A1083" s="1253"/>
      <c r="B1083" s="407" t="s">
        <v>928</v>
      </c>
      <c r="C1083" s="1201"/>
      <c r="D1083" s="1201"/>
      <c r="E1083" s="1201"/>
      <c r="F1083" s="1201"/>
      <c r="G1083" s="1201"/>
      <c r="H1083" s="1201"/>
      <c r="I1083" s="1201"/>
      <c r="J1083" s="1201"/>
      <c r="K1083" s="1201"/>
      <c r="L1083" s="1201"/>
      <c r="M1083" s="1201"/>
      <c r="N1083" s="1201"/>
      <c r="O1083" s="1201"/>
      <c r="P1083" s="1201"/>
      <c r="Q1083" s="1201"/>
      <c r="R1083" s="1201"/>
      <c r="S1083" s="2178"/>
    </row>
    <row r="1084" spans="1:19" ht="16.8" thickTop="1" thickBot="1" x14ac:dyDescent="0.35">
      <c r="A1084" s="1253"/>
      <c r="B1084" s="2955" t="s">
        <v>34</v>
      </c>
      <c r="C1084" s="2165"/>
      <c r="D1084" s="2167" t="s">
        <v>35</v>
      </c>
      <c r="E1084" s="2167" t="s">
        <v>36</v>
      </c>
      <c r="F1084" s="2167"/>
      <c r="G1084" s="2167"/>
      <c r="H1084" s="2167"/>
      <c r="I1084" s="2167" t="s">
        <v>37</v>
      </c>
      <c r="J1084" s="2167"/>
      <c r="K1084" s="2167"/>
      <c r="L1084" s="2167"/>
      <c r="M1084" s="2165" t="s">
        <v>38</v>
      </c>
      <c r="N1084" s="2167" t="s">
        <v>39</v>
      </c>
      <c r="O1084" s="2167"/>
      <c r="P1084" s="2167"/>
      <c r="Q1084" s="2167"/>
      <c r="R1084" s="2167"/>
      <c r="S1084" s="2167"/>
    </row>
    <row r="1085" spans="1:19" ht="34.200000000000003" thickTop="1" x14ac:dyDescent="0.3">
      <c r="A1085" s="1253"/>
      <c r="B1085" s="666"/>
      <c r="C1085" s="2291"/>
      <c r="D1085" s="2166"/>
      <c r="E1085" s="2292" t="s">
        <v>40</v>
      </c>
      <c r="F1085" s="2292" t="s">
        <v>41</v>
      </c>
      <c r="G1085" s="2292" t="s">
        <v>42</v>
      </c>
      <c r="H1085" s="2292" t="s">
        <v>43</v>
      </c>
      <c r="I1085" s="2292" t="s">
        <v>25</v>
      </c>
      <c r="J1085" s="2292" t="s">
        <v>26</v>
      </c>
      <c r="K1085" s="2292" t="s">
        <v>27</v>
      </c>
      <c r="L1085" s="2292" t="s">
        <v>28</v>
      </c>
      <c r="M1085" s="2291"/>
      <c r="N1085" s="2293" t="s">
        <v>44</v>
      </c>
      <c r="O1085" s="2293" t="s">
        <v>45</v>
      </c>
      <c r="P1085" s="2293" t="s">
        <v>46</v>
      </c>
      <c r="Q1085" s="2293" t="s">
        <v>47</v>
      </c>
      <c r="R1085" s="2293" t="s">
        <v>48</v>
      </c>
      <c r="S1085" s="2293" t="s">
        <v>49</v>
      </c>
    </row>
    <row r="1086" spans="1:19" ht="55.2" x14ac:dyDescent="0.3">
      <c r="A1086" s="1253"/>
      <c r="B1086" s="2969" t="s">
        <v>929</v>
      </c>
      <c r="C1086" s="2294"/>
      <c r="D1086" s="2192">
        <f>H1086+H1087+H1088+H1089+H1090</f>
        <v>307850</v>
      </c>
      <c r="E1086" s="564" t="s">
        <v>124</v>
      </c>
      <c r="F1086" s="283">
        <v>450</v>
      </c>
      <c r="G1086" s="569">
        <v>350</v>
      </c>
      <c r="H1086" s="569">
        <f>+F1086*G1086</f>
        <v>157500</v>
      </c>
      <c r="I1086" s="98"/>
      <c r="J1086" s="460"/>
      <c r="K1086" s="460">
        <f>+H1086</f>
        <v>157500</v>
      </c>
      <c r="L1086" s="2295"/>
      <c r="M1086" s="1823" t="s">
        <v>223</v>
      </c>
      <c r="N1086" s="1815">
        <v>12</v>
      </c>
      <c r="O1086" s="1815" t="s">
        <v>750</v>
      </c>
      <c r="P1086" s="1815">
        <v>3</v>
      </c>
      <c r="Q1086" s="1815">
        <v>1</v>
      </c>
      <c r="R1086" s="1815">
        <v>1</v>
      </c>
      <c r="S1086" s="2185">
        <v>1</v>
      </c>
    </row>
    <row r="1087" spans="1:19" ht="55.2" x14ac:dyDescent="0.3">
      <c r="A1087" s="1253"/>
      <c r="B1087" s="2970"/>
      <c r="C1087" s="2296"/>
      <c r="D1087" s="2297"/>
      <c r="E1087" s="2193" t="s">
        <v>87</v>
      </c>
      <c r="F1087" s="291">
        <v>30</v>
      </c>
      <c r="G1087" s="2195">
        <v>195</v>
      </c>
      <c r="H1087" s="569">
        <f>+F1087*G1087</f>
        <v>5850</v>
      </c>
      <c r="I1087" s="98"/>
      <c r="J1087" s="460"/>
      <c r="K1087" s="460">
        <f>+H1087</f>
        <v>5850</v>
      </c>
      <c r="L1087" s="2295"/>
      <c r="M1087" s="1823" t="s">
        <v>223</v>
      </c>
      <c r="N1087" s="1815">
        <v>12</v>
      </c>
      <c r="O1087" s="1815" t="s">
        <v>750</v>
      </c>
      <c r="P1087" s="1815">
        <v>3</v>
      </c>
      <c r="Q1087" s="1815">
        <v>3</v>
      </c>
      <c r="R1087" s="1815">
        <v>1</v>
      </c>
      <c r="S1087" s="2185">
        <v>3</v>
      </c>
    </row>
    <row r="1088" spans="1:19" ht="55.2" x14ac:dyDescent="0.3">
      <c r="A1088" s="1253"/>
      <c r="B1088" s="2970"/>
      <c r="C1088" s="2296"/>
      <c r="D1088" s="2297"/>
      <c r="E1088" s="2193" t="s">
        <v>930</v>
      </c>
      <c r="F1088" s="291">
        <v>100</v>
      </c>
      <c r="G1088" s="2195">
        <v>120</v>
      </c>
      <c r="H1088" s="569">
        <f>+F1088*G1088</f>
        <v>12000</v>
      </c>
      <c r="I1088" s="98"/>
      <c r="J1088" s="460"/>
      <c r="K1088" s="460">
        <f>+H1088</f>
        <v>12000</v>
      </c>
      <c r="L1088" s="2295"/>
      <c r="M1088" s="1823" t="s">
        <v>223</v>
      </c>
      <c r="N1088" s="1815">
        <v>12</v>
      </c>
      <c r="O1088" s="1815" t="s">
        <v>750</v>
      </c>
      <c r="P1088" s="1815">
        <v>2</v>
      </c>
      <c r="Q1088" s="1815">
        <v>2</v>
      </c>
      <c r="R1088" s="1815">
        <v>1</v>
      </c>
      <c r="S1088" s="2185">
        <v>2</v>
      </c>
    </row>
    <row r="1089" spans="1:19" ht="55.2" x14ac:dyDescent="0.3">
      <c r="A1089" s="1253"/>
      <c r="B1089" s="2970"/>
      <c r="C1089" s="2296"/>
      <c r="D1089" s="2297"/>
      <c r="E1089" s="2193" t="s">
        <v>931</v>
      </c>
      <c r="F1089" s="291">
        <v>75</v>
      </c>
      <c r="G1089" s="2195">
        <v>1500</v>
      </c>
      <c r="H1089" s="569">
        <f>F1089*G1089</f>
        <v>112500</v>
      </c>
      <c r="I1089" s="98"/>
      <c r="J1089" s="460"/>
      <c r="K1089" s="460">
        <f>+H1089</f>
        <v>112500</v>
      </c>
      <c r="L1089" s="2295"/>
      <c r="M1089" s="1823" t="s">
        <v>223</v>
      </c>
      <c r="N1089" s="1815">
        <v>12</v>
      </c>
      <c r="O1089" s="1815" t="s">
        <v>750</v>
      </c>
      <c r="P1089" s="1815">
        <v>2</v>
      </c>
      <c r="Q1089" s="1815">
        <v>8</v>
      </c>
      <c r="R1089" s="1815">
        <v>7</v>
      </c>
      <c r="S1089" s="2185">
        <v>4</v>
      </c>
    </row>
    <row r="1090" spans="1:19" ht="55.2" x14ac:dyDescent="0.3">
      <c r="A1090" s="1253"/>
      <c r="B1090" s="2971"/>
      <c r="C1090" s="2298"/>
      <c r="D1090" s="2299"/>
      <c r="E1090" s="564" t="s">
        <v>194</v>
      </c>
      <c r="F1090" s="2190">
        <v>100</v>
      </c>
      <c r="G1090" s="569">
        <v>200</v>
      </c>
      <c r="H1090" s="569">
        <f t="shared" ref="H1090:H1095" si="48">+F1090*G1090</f>
        <v>20000</v>
      </c>
      <c r="I1090" s="98"/>
      <c r="J1090" s="460"/>
      <c r="K1090" s="460">
        <f>+H1090</f>
        <v>20000</v>
      </c>
      <c r="L1090" s="2295"/>
      <c r="M1090" s="1823" t="s">
        <v>223</v>
      </c>
      <c r="N1090" s="1815">
        <v>12</v>
      </c>
      <c r="O1090" s="1815" t="s">
        <v>750</v>
      </c>
      <c r="P1090" s="1815">
        <v>3</v>
      </c>
      <c r="Q1090" s="1815">
        <v>7</v>
      </c>
      <c r="R1090" s="1815">
        <v>1</v>
      </c>
      <c r="S1090" s="2185">
        <v>2</v>
      </c>
    </row>
    <row r="1091" spans="1:19" ht="55.2" x14ac:dyDescent="0.3">
      <c r="A1091" s="1253"/>
      <c r="B1091" s="2969" t="s">
        <v>932</v>
      </c>
      <c r="C1091" s="2294"/>
      <c r="D1091" s="2192">
        <f>H1091+H1092</f>
        <v>29300</v>
      </c>
      <c r="E1091" s="564" t="s">
        <v>194</v>
      </c>
      <c r="F1091" s="2190">
        <v>10</v>
      </c>
      <c r="G1091" s="569">
        <v>200</v>
      </c>
      <c r="H1091" s="569">
        <f t="shared" si="48"/>
        <v>2000</v>
      </c>
      <c r="I1091" s="460">
        <f>+H1091</f>
        <v>2000</v>
      </c>
      <c r="J1091" s="460"/>
      <c r="K1091" s="460"/>
      <c r="L1091" s="2295"/>
      <c r="M1091" s="1823" t="s">
        <v>223</v>
      </c>
      <c r="N1091" s="1815">
        <v>12</v>
      </c>
      <c r="O1091" s="1815" t="s">
        <v>750</v>
      </c>
      <c r="P1091" s="1815">
        <v>3</v>
      </c>
      <c r="Q1091" s="1815">
        <v>7</v>
      </c>
      <c r="R1091" s="1815">
        <v>1</v>
      </c>
      <c r="S1091" s="2185">
        <v>2</v>
      </c>
    </row>
    <row r="1092" spans="1:19" ht="55.2" x14ac:dyDescent="0.3">
      <c r="A1092" s="1253"/>
      <c r="B1092" s="2970"/>
      <c r="C1092" s="2296"/>
      <c r="D1092" s="2297"/>
      <c r="E1092" s="2193" t="s">
        <v>87</v>
      </c>
      <c r="F1092" s="291">
        <v>140</v>
      </c>
      <c r="G1092" s="2195">
        <v>195</v>
      </c>
      <c r="H1092" s="569">
        <f t="shared" si="48"/>
        <v>27300</v>
      </c>
      <c r="I1092" s="460">
        <f>+H1092</f>
        <v>27300</v>
      </c>
      <c r="J1092" s="460"/>
      <c r="K1092" s="460"/>
      <c r="L1092" s="2295"/>
      <c r="M1092" s="1823" t="s">
        <v>223</v>
      </c>
      <c r="N1092" s="1815">
        <v>12</v>
      </c>
      <c r="O1092" s="1815" t="s">
        <v>750</v>
      </c>
      <c r="P1092" s="1815">
        <v>3</v>
      </c>
      <c r="Q1092" s="1815">
        <v>3</v>
      </c>
      <c r="R1092" s="1815">
        <v>3</v>
      </c>
      <c r="S1092" s="2185">
        <v>1</v>
      </c>
    </row>
    <row r="1093" spans="1:19" ht="55.2" x14ac:dyDescent="0.3">
      <c r="A1093" s="1253"/>
      <c r="B1093" s="2969" t="s">
        <v>933</v>
      </c>
      <c r="C1093" s="2294"/>
      <c r="D1093" s="2192">
        <f>+H1093</f>
        <v>625000</v>
      </c>
      <c r="E1093" s="564" t="s">
        <v>934</v>
      </c>
      <c r="F1093" s="2190">
        <v>5000</v>
      </c>
      <c r="G1093" s="569">
        <v>125</v>
      </c>
      <c r="H1093" s="569">
        <f t="shared" si="48"/>
        <v>625000</v>
      </c>
      <c r="I1093" s="460"/>
      <c r="J1093" s="460"/>
      <c r="K1093" s="460">
        <f>+H1093</f>
        <v>625000</v>
      </c>
      <c r="L1093" s="2295"/>
      <c r="M1093" s="1823" t="s">
        <v>223</v>
      </c>
      <c r="N1093" s="1815">
        <v>12</v>
      </c>
      <c r="O1093" s="1815" t="s">
        <v>750</v>
      </c>
      <c r="P1093" s="1815">
        <v>2</v>
      </c>
      <c r="Q1093" s="1815">
        <v>2</v>
      </c>
      <c r="R1093" s="1815">
        <v>1</v>
      </c>
      <c r="S1093" s="2185">
        <v>2</v>
      </c>
    </row>
    <row r="1094" spans="1:19" ht="55.2" x14ac:dyDescent="0.3">
      <c r="A1094" s="1253"/>
      <c r="B1094" s="2970"/>
      <c r="C1094" s="2296"/>
      <c r="D1094" s="2297"/>
      <c r="E1094" s="564" t="s">
        <v>112</v>
      </c>
      <c r="F1094" s="2190">
        <v>1</v>
      </c>
      <c r="G1094" s="569">
        <v>20000</v>
      </c>
      <c r="H1094" s="569">
        <f t="shared" si="48"/>
        <v>20000</v>
      </c>
      <c r="I1094" s="460"/>
      <c r="J1094" s="460"/>
      <c r="K1094" s="460">
        <v>75000</v>
      </c>
      <c r="L1094" s="2295"/>
      <c r="M1094" s="1823" t="s">
        <v>223</v>
      </c>
      <c r="N1094" s="1815">
        <v>12</v>
      </c>
      <c r="O1094" s="1815" t="s">
        <v>750</v>
      </c>
      <c r="P1094" s="1815">
        <v>3</v>
      </c>
      <c r="Q1094" s="1815">
        <v>3</v>
      </c>
      <c r="R1094" s="1815">
        <v>3</v>
      </c>
      <c r="S1094" s="2185">
        <v>3</v>
      </c>
    </row>
    <row r="1095" spans="1:19" ht="55.2" x14ac:dyDescent="0.3">
      <c r="A1095" s="1253"/>
      <c r="B1095" s="2971"/>
      <c r="C1095" s="2298"/>
      <c r="D1095" s="2299"/>
      <c r="E1095" s="564" t="s">
        <v>194</v>
      </c>
      <c r="F1095" s="2190">
        <v>100</v>
      </c>
      <c r="G1095" s="569">
        <v>200</v>
      </c>
      <c r="H1095" s="569">
        <f t="shared" si="48"/>
        <v>20000</v>
      </c>
      <c r="I1095" s="2295"/>
      <c r="J1095" s="2295"/>
      <c r="K1095" s="2295"/>
      <c r="L1095" s="2295"/>
      <c r="M1095" s="1823" t="s">
        <v>223</v>
      </c>
      <c r="N1095" s="1815">
        <v>12</v>
      </c>
      <c r="O1095" s="1815" t="s">
        <v>750</v>
      </c>
      <c r="P1095" s="1815">
        <v>3</v>
      </c>
      <c r="Q1095" s="1815">
        <v>7</v>
      </c>
      <c r="R1095" s="1815">
        <v>1</v>
      </c>
      <c r="S1095" s="2185">
        <v>2</v>
      </c>
    </row>
    <row r="1096" spans="1:19" ht="15.6" x14ac:dyDescent="0.3">
      <c r="A1096" s="1253"/>
      <c r="B1096" s="2972" t="s">
        <v>924</v>
      </c>
      <c r="C1096" s="2300"/>
      <c r="D1096" s="2301">
        <f>D1086+D1091+D1093</f>
        <v>962150</v>
      </c>
      <c r="E1096" s="2241"/>
      <c r="F1096" s="2302"/>
      <c r="G1096" s="2244"/>
      <c r="H1096" s="2244"/>
      <c r="I1096" s="2303"/>
      <c r="J1096" s="2303"/>
      <c r="K1096" s="2303"/>
      <c r="L1096" s="2303"/>
      <c r="M1096" s="2248"/>
      <c r="N1096" s="2303"/>
      <c r="O1096" s="2303"/>
      <c r="P1096" s="2303"/>
      <c r="Q1096" s="2303"/>
      <c r="R1096" s="2303"/>
      <c r="S1096" s="2304"/>
    </row>
    <row r="1097" spans="1:19" ht="18" x14ac:dyDescent="0.3">
      <c r="A1097" s="1253"/>
      <c r="B1097" s="2305"/>
      <c r="C1097" s="2305"/>
      <c r="D1097" s="2306"/>
      <c r="E1097" s="2253"/>
      <c r="F1097" s="2307"/>
      <c r="G1097" s="2256"/>
      <c r="H1097" s="2256"/>
      <c r="I1097" s="2308"/>
      <c r="J1097" s="2308"/>
      <c r="K1097" s="2308"/>
      <c r="L1097" s="2308"/>
      <c r="M1097" s="2309"/>
      <c r="N1097" s="2308"/>
      <c r="O1097" s="2308"/>
      <c r="P1097" s="2308"/>
      <c r="Q1097" s="2308"/>
      <c r="R1097" s="2308"/>
      <c r="S1097" s="2310"/>
    </row>
    <row r="1098" spans="1:19" ht="15.6" x14ac:dyDescent="0.3">
      <c r="A1098" s="1253"/>
      <c r="B1098" s="2922" t="s">
        <v>16</v>
      </c>
      <c r="C1098" s="1036" t="s">
        <v>17</v>
      </c>
      <c r="D1098" s="1036"/>
      <c r="E1098" s="1864" t="s">
        <v>18</v>
      </c>
      <c r="F1098" s="1864" t="s">
        <v>19</v>
      </c>
      <c r="G1098" s="1864" t="s">
        <v>20</v>
      </c>
      <c r="H1098" s="1864" t="s">
        <v>21</v>
      </c>
      <c r="I1098" s="1864" t="s">
        <v>22</v>
      </c>
      <c r="J1098" s="1864"/>
      <c r="K1098" s="1864"/>
      <c r="L1098" s="1864"/>
      <c r="M1098" s="1036" t="s">
        <v>23</v>
      </c>
      <c r="N1098" s="1036" t="s">
        <v>24</v>
      </c>
      <c r="O1098" s="1036"/>
      <c r="P1098" s="1036"/>
      <c r="Q1098" s="1036"/>
      <c r="R1098" s="1036"/>
      <c r="S1098" s="2311"/>
    </row>
    <row r="1099" spans="1:19" ht="16.2" thickBot="1" x14ac:dyDescent="0.35">
      <c r="A1099" s="1253"/>
      <c r="B1099" s="2922"/>
      <c r="C1099" s="1036"/>
      <c r="D1099" s="1036"/>
      <c r="E1099" s="1864"/>
      <c r="F1099" s="1864"/>
      <c r="G1099" s="1864"/>
      <c r="H1099" s="1864"/>
      <c r="I1099" s="1866" t="s">
        <v>25</v>
      </c>
      <c r="J1099" s="1866" t="s">
        <v>26</v>
      </c>
      <c r="K1099" s="1866" t="s">
        <v>27</v>
      </c>
      <c r="L1099" s="1866" t="s">
        <v>28</v>
      </c>
      <c r="M1099" s="1036"/>
      <c r="N1099" s="1036"/>
      <c r="O1099" s="1036"/>
      <c r="P1099" s="1036"/>
      <c r="Q1099" s="1036"/>
      <c r="R1099" s="1036"/>
      <c r="S1099" s="2311"/>
    </row>
    <row r="1100" spans="1:19" ht="63" thickTop="1" x14ac:dyDescent="0.3">
      <c r="A1100" s="1253"/>
      <c r="B1100" s="2973" t="s">
        <v>935</v>
      </c>
      <c r="C1100" s="1867" t="s">
        <v>936</v>
      </c>
      <c r="D1100" s="1867"/>
      <c r="E1100" s="2312" t="s">
        <v>919</v>
      </c>
      <c r="F1100" s="2172" t="s">
        <v>927</v>
      </c>
      <c r="G1100" s="1868"/>
      <c r="H1100" s="1868">
        <v>200</v>
      </c>
      <c r="I1100" s="1870"/>
      <c r="J1100" s="1870"/>
      <c r="K1100" s="1870"/>
      <c r="L1100" s="1871"/>
      <c r="M1100" s="2313">
        <f>SUM(D1104:D1116)</f>
        <v>3502675</v>
      </c>
      <c r="N1100" s="1873"/>
      <c r="O1100" s="1873"/>
      <c r="P1100" s="1873"/>
      <c r="Q1100" s="1873"/>
      <c r="R1100" s="1873"/>
      <c r="S1100" s="2314"/>
    </row>
    <row r="1101" spans="1:19" ht="18.600000000000001" thickBot="1" x14ac:dyDescent="0.4">
      <c r="A1101" s="1253"/>
      <c r="B1101" s="407"/>
      <c r="C1101" s="1201"/>
      <c r="D1101" s="1201"/>
      <c r="E1101" s="1201"/>
      <c r="F1101" s="1201"/>
      <c r="G1101" s="1201"/>
      <c r="H1101" s="1201"/>
      <c r="I1101" s="1201"/>
      <c r="J1101" s="1201"/>
      <c r="K1101" s="1201"/>
      <c r="L1101" s="1201"/>
      <c r="M1101" s="1201"/>
      <c r="N1101" s="1201"/>
      <c r="O1101" s="1201"/>
      <c r="P1101" s="1201"/>
      <c r="Q1101" s="1201"/>
      <c r="R1101" s="1201"/>
      <c r="S1101" s="2178"/>
    </row>
    <row r="1102" spans="1:19" ht="16.8" thickTop="1" thickBot="1" x14ac:dyDescent="0.35">
      <c r="A1102" s="1253"/>
      <c r="B1102" s="2955" t="s">
        <v>34</v>
      </c>
      <c r="C1102" s="2165"/>
      <c r="D1102" s="2167" t="s">
        <v>35</v>
      </c>
      <c r="E1102" s="2167" t="s">
        <v>36</v>
      </c>
      <c r="F1102" s="2167"/>
      <c r="G1102" s="2167"/>
      <c r="H1102" s="2167"/>
      <c r="I1102" s="2167" t="s">
        <v>37</v>
      </c>
      <c r="J1102" s="2167"/>
      <c r="K1102" s="2167"/>
      <c r="L1102" s="2167"/>
      <c r="M1102" s="2165" t="s">
        <v>38</v>
      </c>
      <c r="N1102" s="2167" t="s">
        <v>39</v>
      </c>
      <c r="O1102" s="2167"/>
      <c r="P1102" s="2167"/>
      <c r="Q1102" s="2167"/>
      <c r="R1102" s="2167"/>
      <c r="S1102" s="2167"/>
    </row>
    <row r="1103" spans="1:19" ht="34.200000000000003" thickTop="1" x14ac:dyDescent="0.3">
      <c r="A1103" s="1253"/>
      <c r="B1103" s="666"/>
      <c r="C1103" s="2291"/>
      <c r="D1103" s="2166"/>
      <c r="E1103" s="2292" t="s">
        <v>40</v>
      </c>
      <c r="F1103" s="2292" t="s">
        <v>41</v>
      </c>
      <c r="G1103" s="2292" t="s">
        <v>42</v>
      </c>
      <c r="H1103" s="2292" t="s">
        <v>43</v>
      </c>
      <c r="I1103" s="2292" t="s">
        <v>25</v>
      </c>
      <c r="J1103" s="2292" t="s">
        <v>26</v>
      </c>
      <c r="K1103" s="2292" t="s">
        <v>27</v>
      </c>
      <c r="L1103" s="2292" t="s">
        <v>28</v>
      </c>
      <c r="M1103" s="2291"/>
      <c r="N1103" s="2293" t="s">
        <v>44</v>
      </c>
      <c r="O1103" s="2293" t="s">
        <v>45</v>
      </c>
      <c r="P1103" s="2293" t="s">
        <v>46</v>
      </c>
      <c r="Q1103" s="2293" t="s">
        <v>47</v>
      </c>
      <c r="R1103" s="2293" t="s">
        <v>48</v>
      </c>
      <c r="S1103" s="2293" t="s">
        <v>49</v>
      </c>
    </row>
    <row r="1104" spans="1:19" ht="55.2" x14ac:dyDescent="0.3">
      <c r="A1104" s="1253"/>
      <c r="B1104" s="2974" t="s">
        <v>937</v>
      </c>
      <c r="C1104" s="2315"/>
      <c r="D1104" s="2316">
        <f>SUM(H1104:H1106)</f>
        <v>169075</v>
      </c>
      <c r="E1104" s="2193" t="s">
        <v>710</v>
      </c>
      <c r="F1104" s="291">
        <v>5</v>
      </c>
      <c r="G1104" s="2195">
        <v>30000</v>
      </c>
      <c r="H1104" s="569">
        <f>F1104*G1104</f>
        <v>150000</v>
      </c>
      <c r="I1104" s="102"/>
      <c r="J1104" s="569">
        <f>+H1104</f>
        <v>150000</v>
      </c>
      <c r="K1104" s="2317"/>
      <c r="L1104" s="2317"/>
      <c r="M1104" s="1823" t="s">
        <v>223</v>
      </c>
      <c r="N1104" s="295">
        <v>12</v>
      </c>
      <c r="O1104" s="295" t="s">
        <v>750</v>
      </c>
      <c r="P1104" s="295">
        <v>2</v>
      </c>
      <c r="Q1104" s="295">
        <v>8</v>
      </c>
      <c r="R1104" s="295">
        <v>7</v>
      </c>
      <c r="S1104" s="2277">
        <v>4</v>
      </c>
    </row>
    <row r="1105" spans="1:19" ht="55.2" x14ac:dyDescent="0.3">
      <c r="A1105" s="1253"/>
      <c r="B1105" s="2975"/>
      <c r="C1105" s="2318"/>
      <c r="D1105" s="2319"/>
      <c r="E1105" s="2193" t="s">
        <v>371</v>
      </c>
      <c r="F1105" s="291">
        <v>35</v>
      </c>
      <c r="G1105" s="2195">
        <v>350</v>
      </c>
      <c r="H1105" s="569">
        <f>F1105*G1105</f>
        <v>12250</v>
      </c>
      <c r="I1105" s="102"/>
      <c r="J1105" s="569">
        <f>+H1105</f>
        <v>12250</v>
      </c>
      <c r="K1105" s="2317"/>
      <c r="L1105" s="2317"/>
      <c r="M1105" s="1823" t="s">
        <v>223</v>
      </c>
      <c r="N1105" s="295">
        <v>12</v>
      </c>
      <c r="O1105" s="295" t="s">
        <v>750</v>
      </c>
      <c r="P1105" s="295">
        <v>3</v>
      </c>
      <c r="Q1105" s="295">
        <v>1</v>
      </c>
      <c r="R1105" s="295">
        <v>1</v>
      </c>
      <c r="S1105" s="2277">
        <v>1</v>
      </c>
    </row>
    <row r="1106" spans="1:19" ht="55.2" x14ac:dyDescent="0.3">
      <c r="A1106" s="1253"/>
      <c r="B1106" s="2976"/>
      <c r="C1106" s="2320"/>
      <c r="D1106" s="2321"/>
      <c r="E1106" s="291" t="s">
        <v>823</v>
      </c>
      <c r="F1106" s="291">
        <v>35</v>
      </c>
      <c r="G1106" s="2195">
        <v>195</v>
      </c>
      <c r="H1106" s="569">
        <f>F1106*G1106</f>
        <v>6825</v>
      </c>
      <c r="I1106" s="102"/>
      <c r="J1106" s="569">
        <f>+H1106</f>
        <v>6825</v>
      </c>
      <c r="K1106" s="2322"/>
      <c r="L1106" s="2322"/>
      <c r="M1106" s="1823" t="s">
        <v>223</v>
      </c>
      <c r="N1106" s="295">
        <v>12</v>
      </c>
      <c r="O1106" s="295" t="s">
        <v>750</v>
      </c>
      <c r="P1106" s="278">
        <v>3</v>
      </c>
      <c r="Q1106" s="278">
        <v>3</v>
      </c>
      <c r="R1106" s="278">
        <v>1</v>
      </c>
      <c r="S1106" s="2277">
        <v>3</v>
      </c>
    </row>
    <row r="1107" spans="1:19" ht="55.2" x14ac:dyDescent="0.3">
      <c r="A1107" s="1253"/>
      <c r="B1107" s="2977" t="s">
        <v>938</v>
      </c>
      <c r="C1107" s="2323"/>
      <c r="D1107" s="2324">
        <f>SUM(H1107:H1109)</f>
        <v>25200</v>
      </c>
      <c r="E1107" s="352" t="s">
        <v>194</v>
      </c>
      <c r="F1107" s="283">
        <v>60</v>
      </c>
      <c r="G1107" s="569">
        <v>200</v>
      </c>
      <c r="H1107" s="569">
        <f>F1107*G1107</f>
        <v>12000</v>
      </c>
      <c r="I1107" s="569">
        <f t="shared" ref="I1107:I1112" si="49">+H1107</f>
        <v>12000</v>
      </c>
      <c r="J1107" s="102"/>
      <c r="K1107" s="102"/>
      <c r="L1107" s="102"/>
      <c r="M1107" s="1823" t="s">
        <v>223</v>
      </c>
      <c r="N1107" s="295">
        <v>12</v>
      </c>
      <c r="O1107" s="295" t="s">
        <v>750</v>
      </c>
      <c r="P1107" s="1815">
        <v>3</v>
      </c>
      <c r="Q1107" s="1815">
        <v>7</v>
      </c>
      <c r="R1107" s="1815">
        <v>1</v>
      </c>
      <c r="S1107" s="2185">
        <v>2</v>
      </c>
    </row>
    <row r="1108" spans="1:19" ht="55.2" x14ac:dyDescent="0.3">
      <c r="A1108" s="1253"/>
      <c r="B1108" s="2978"/>
      <c r="C1108" s="2325"/>
      <c r="D1108" s="2326"/>
      <c r="E1108" s="352" t="s">
        <v>695</v>
      </c>
      <c r="F1108" s="283">
        <v>4</v>
      </c>
      <c r="G1108" s="569">
        <v>1500</v>
      </c>
      <c r="H1108" s="569">
        <f>+G1108*F1108</f>
        <v>6000</v>
      </c>
      <c r="I1108" s="569">
        <f t="shared" si="49"/>
        <v>6000</v>
      </c>
      <c r="J1108" s="102"/>
      <c r="K1108" s="102"/>
      <c r="L1108" s="102"/>
      <c r="M1108" s="1823" t="s">
        <v>223</v>
      </c>
      <c r="N1108" s="295">
        <v>12</v>
      </c>
      <c r="O1108" s="295" t="s">
        <v>750</v>
      </c>
      <c r="P1108" s="1815">
        <v>2</v>
      </c>
      <c r="Q1108" s="1815">
        <v>3</v>
      </c>
      <c r="R1108" s="1815">
        <v>1</v>
      </c>
      <c r="S1108" s="2185">
        <v>2</v>
      </c>
    </row>
    <row r="1109" spans="1:19" ht="55.2" x14ac:dyDescent="0.3">
      <c r="A1109" s="1253"/>
      <c r="B1109" s="2979"/>
      <c r="C1109" s="2327"/>
      <c r="D1109" s="2328"/>
      <c r="E1109" s="352" t="s">
        <v>939</v>
      </c>
      <c r="F1109" s="283">
        <v>4</v>
      </c>
      <c r="G1109" s="569">
        <v>1800</v>
      </c>
      <c r="H1109" s="569">
        <f>+G1109*F1109</f>
        <v>7200</v>
      </c>
      <c r="I1109" s="569">
        <f t="shared" si="49"/>
        <v>7200</v>
      </c>
      <c r="J1109" s="102"/>
      <c r="K1109" s="102"/>
      <c r="L1109" s="102"/>
      <c r="M1109" s="1823" t="s">
        <v>223</v>
      </c>
      <c r="N1109" s="295">
        <v>12</v>
      </c>
      <c r="O1109" s="295" t="s">
        <v>750</v>
      </c>
      <c r="P1109" s="1815">
        <v>2</v>
      </c>
      <c r="Q1109" s="1815">
        <v>3</v>
      </c>
      <c r="R1109" s="1815">
        <v>1</v>
      </c>
      <c r="S1109" s="2185">
        <v>2</v>
      </c>
    </row>
    <row r="1110" spans="1:19" ht="55.2" x14ac:dyDescent="0.3">
      <c r="A1110" s="1253"/>
      <c r="B1110" s="2980" t="s">
        <v>940</v>
      </c>
      <c r="C1110" s="2329"/>
      <c r="D1110" s="2324">
        <f>I1110+I1111+I1112</f>
        <v>965700</v>
      </c>
      <c r="E1110" s="2322" t="s">
        <v>710</v>
      </c>
      <c r="F1110" s="283">
        <v>40</v>
      </c>
      <c r="G1110" s="98">
        <v>20000</v>
      </c>
      <c r="H1110" s="569">
        <f t="shared" ref="H1110:H1116" si="50">F1110*G1110</f>
        <v>800000</v>
      </c>
      <c r="I1110" s="569">
        <f t="shared" si="49"/>
        <v>800000</v>
      </c>
      <c r="J1110" s="102"/>
      <c r="K1110" s="102"/>
      <c r="L1110" s="102"/>
      <c r="M1110" s="1823" t="s">
        <v>223</v>
      </c>
      <c r="N1110" s="295">
        <v>12</v>
      </c>
      <c r="O1110" s="295" t="s">
        <v>750</v>
      </c>
      <c r="P1110" s="295">
        <v>2</v>
      </c>
      <c r="Q1110" s="295">
        <v>8</v>
      </c>
      <c r="R1110" s="295">
        <v>7</v>
      </c>
      <c r="S1110" s="2277">
        <v>4</v>
      </c>
    </row>
    <row r="1111" spans="1:19" ht="55.2" x14ac:dyDescent="0.3">
      <c r="A1111" s="1253"/>
      <c r="B1111" s="2980"/>
      <c r="C1111" s="2329"/>
      <c r="D1111" s="2326"/>
      <c r="E1111" s="2322" t="s">
        <v>87</v>
      </c>
      <c r="F1111" s="283">
        <v>60</v>
      </c>
      <c r="G1111" s="98">
        <v>195</v>
      </c>
      <c r="H1111" s="569">
        <f t="shared" si="50"/>
        <v>11700</v>
      </c>
      <c r="I1111" s="569">
        <f t="shared" si="49"/>
        <v>11700</v>
      </c>
      <c r="J1111" s="102"/>
      <c r="K1111" s="102"/>
      <c r="L1111" s="102"/>
      <c r="M1111" s="1823" t="s">
        <v>223</v>
      </c>
      <c r="N1111" s="295">
        <v>12</v>
      </c>
      <c r="O1111" s="295" t="s">
        <v>750</v>
      </c>
      <c r="P1111" s="1225">
        <v>3</v>
      </c>
      <c r="Q1111" s="1225">
        <v>3</v>
      </c>
      <c r="R1111" s="1225">
        <v>1</v>
      </c>
      <c r="S1111" s="2277">
        <v>3</v>
      </c>
    </row>
    <row r="1112" spans="1:19" ht="55.2" x14ac:dyDescent="0.3">
      <c r="A1112" s="1253"/>
      <c r="B1112" s="2980"/>
      <c r="C1112" s="2329"/>
      <c r="D1112" s="2328"/>
      <c r="E1112" s="2322" t="s">
        <v>371</v>
      </c>
      <c r="F1112" s="283">
        <v>440</v>
      </c>
      <c r="G1112" s="98">
        <v>350</v>
      </c>
      <c r="H1112" s="569">
        <f t="shared" si="50"/>
        <v>154000</v>
      </c>
      <c r="I1112" s="569">
        <f t="shared" si="49"/>
        <v>154000</v>
      </c>
      <c r="J1112" s="102"/>
      <c r="K1112" s="102"/>
      <c r="L1112" s="102"/>
      <c r="M1112" s="1823" t="s">
        <v>223</v>
      </c>
      <c r="N1112" s="295">
        <v>12</v>
      </c>
      <c r="O1112" s="295" t="s">
        <v>750</v>
      </c>
      <c r="P1112" s="278">
        <v>3</v>
      </c>
      <c r="Q1112" s="278">
        <v>1</v>
      </c>
      <c r="R1112" s="278">
        <v>1</v>
      </c>
      <c r="S1112" s="2277">
        <v>1</v>
      </c>
    </row>
    <row r="1113" spans="1:19" ht="55.2" x14ac:dyDescent="0.3">
      <c r="A1113" s="1253"/>
      <c r="B1113" s="2969" t="s">
        <v>941</v>
      </c>
      <c r="C1113" s="2294"/>
      <c r="D1113" s="2324">
        <f>H1113+H1114+H1115</f>
        <v>342700</v>
      </c>
      <c r="E1113" s="2322" t="s">
        <v>371</v>
      </c>
      <c r="F1113" s="283">
        <v>900</v>
      </c>
      <c r="G1113" s="98">
        <v>350</v>
      </c>
      <c r="H1113" s="569">
        <f t="shared" si="50"/>
        <v>315000</v>
      </c>
      <c r="I1113" s="569">
        <v>450</v>
      </c>
      <c r="J1113" s="101">
        <v>450</v>
      </c>
      <c r="K1113" s="101">
        <v>450</v>
      </c>
      <c r="L1113" s="102"/>
      <c r="M1113" s="1823" t="s">
        <v>223</v>
      </c>
      <c r="N1113" s="295">
        <v>12</v>
      </c>
      <c r="O1113" s="295" t="s">
        <v>750</v>
      </c>
      <c r="P1113" s="278">
        <v>3</v>
      </c>
      <c r="Q1113" s="278">
        <v>1</v>
      </c>
      <c r="R1113" s="278">
        <v>1</v>
      </c>
      <c r="S1113" s="2277">
        <v>1</v>
      </c>
    </row>
    <row r="1114" spans="1:19" ht="55.2" x14ac:dyDescent="0.3">
      <c r="A1114" s="1253"/>
      <c r="B1114" s="2970"/>
      <c r="C1114" s="2296"/>
      <c r="D1114" s="2326"/>
      <c r="E1114" s="2322" t="s">
        <v>942</v>
      </c>
      <c r="F1114" s="283">
        <v>8000</v>
      </c>
      <c r="G1114" s="98">
        <v>2</v>
      </c>
      <c r="H1114" s="569">
        <f t="shared" si="50"/>
        <v>16000</v>
      </c>
      <c r="I1114" s="569">
        <v>4000</v>
      </c>
      <c r="J1114" s="101">
        <v>4000</v>
      </c>
      <c r="K1114" s="101">
        <v>4000</v>
      </c>
      <c r="L1114" s="102"/>
      <c r="M1114" s="1823" t="s">
        <v>223</v>
      </c>
      <c r="N1114" s="295">
        <v>12</v>
      </c>
      <c r="O1114" s="295" t="s">
        <v>750</v>
      </c>
      <c r="P1114" s="278">
        <v>3</v>
      </c>
      <c r="Q1114" s="278">
        <v>1</v>
      </c>
      <c r="R1114" s="278">
        <v>1</v>
      </c>
      <c r="S1114" s="2277">
        <v>1</v>
      </c>
    </row>
    <row r="1115" spans="1:19" ht="55.2" x14ac:dyDescent="0.3">
      <c r="A1115" s="1253"/>
      <c r="B1115" s="2971"/>
      <c r="C1115" s="2298"/>
      <c r="D1115" s="2328"/>
      <c r="E1115" s="2322" t="s">
        <v>823</v>
      </c>
      <c r="F1115" s="283">
        <v>60</v>
      </c>
      <c r="G1115" s="98">
        <v>195</v>
      </c>
      <c r="H1115" s="569">
        <f t="shared" si="50"/>
        <v>11700</v>
      </c>
      <c r="I1115" s="569">
        <v>30</v>
      </c>
      <c r="J1115" s="101">
        <v>30</v>
      </c>
      <c r="K1115" s="101">
        <v>30</v>
      </c>
      <c r="L1115" s="102"/>
      <c r="M1115" s="1823" t="s">
        <v>223</v>
      </c>
      <c r="N1115" s="295">
        <v>12</v>
      </c>
      <c r="O1115" s="295" t="s">
        <v>750</v>
      </c>
      <c r="P1115" s="278">
        <v>2</v>
      </c>
      <c r="Q1115" s="278">
        <v>2</v>
      </c>
      <c r="R1115" s="278">
        <v>2</v>
      </c>
      <c r="S1115" s="2277">
        <v>1</v>
      </c>
    </row>
    <row r="1116" spans="1:19" ht="55.2" x14ac:dyDescent="0.3">
      <c r="A1116" s="1253"/>
      <c r="B1116" s="2981" t="s">
        <v>943</v>
      </c>
      <c r="C1116" s="2330"/>
      <c r="D1116" s="2331">
        <f>H1116</f>
        <v>2000000</v>
      </c>
      <c r="E1116" s="283" t="s">
        <v>944</v>
      </c>
      <c r="F1116" s="283">
        <v>5</v>
      </c>
      <c r="G1116" s="98">
        <v>400000</v>
      </c>
      <c r="H1116" s="569">
        <f t="shared" si="50"/>
        <v>2000000</v>
      </c>
      <c r="I1116" s="569">
        <v>2000000</v>
      </c>
      <c r="J1116" s="101"/>
      <c r="K1116" s="101"/>
      <c r="L1116" s="102"/>
      <c r="M1116" s="1823" t="s">
        <v>223</v>
      </c>
      <c r="N1116" s="295">
        <v>12</v>
      </c>
      <c r="O1116" s="295" t="s">
        <v>750</v>
      </c>
      <c r="P1116" s="278">
        <v>4</v>
      </c>
      <c r="Q1116" s="278">
        <v>1</v>
      </c>
      <c r="R1116" s="278">
        <v>4</v>
      </c>
      <c r="S1116" s="2277">
        <v>1</v>
      </c>
    </row>
    <row r="1117" spans="1:19" ht="18.600000000000001" thickBot="1" x14ac:dyDescent="0.4">
      <c r="A1117" s="1253"/>
      <c r="B1117" s="2982" t="s">
        <v>924</v>
      </c>
      <c r="C1117" s="2332"/>
      <c r="D1117" s="2333">
        <f>D1104+D1107+D1110+D1113+D1116</f>
        <v>3502675</v>
      </c>
      <c r="E1117" s="2334"/>
      <c r="F1117" s="2335"/>
      <c r="G1117" s="2336"/>
      <c r="H1117" s="2337"/>
      <c r="I1117" s="2338"/>
      <c r="J1117" s="2338"/>
      <c r="K1117" s="2338"/>
      <c r="L1117" s="2338"/>
      <c r="M1117" s="2339"/>
      <c r="N1117" s="2338"/>
      <c r="O1117" s="2338"/>
      <c r="P1117" s="2338"/>
      <c r="Q1117" s="2338"/>
      <c r="R1117" s="2338"/>
      <c r="S1117" s="2340"/>
    </row>
    <row r="1118" spans="1:19" ht="36.6" thickTop="1" x14ac:dyDescent="0.35">
      <c r="A1118" s="1253"/>
      <c r="B1118" s="2983" t="s">
        <v>945</v>
      </c>
      <c r="C1118" s="2341"/>
      <c r="D1118" s="2342"/>
      <c r="E1118" s="2342"/>
      <c r="F1118" s="2342"/>
      <c r="G1118" s="2342"/>
      <c r="H1118" s="2343"/>
      <c r="I1118" s="2281"/>
      <c r="J1118" s="2281"/>
      <c r="K1118" s="2281"/>
      <c r="L1118" s="2281"/>
      <c r="M1118" s="2259"/>
      <c r="N1118" s="2281"/>
      <c r="O1118" s="2281"/>
      <c r="P1118" s="2281"/>
      <c r="Q1118" s="2281"/>
      <c r="R1118" s="2281"/>
      <c r="S1118" s="2282"/>
    </row>
    <row r="1119" spans="1:19" ht="15.6" x14ac:dyDescent="0.3">
      <c r="A1119" s="1253"/>
      <c r="B1119" s="2922" t="s">
        <v>16</v>
      </c>
      <c r="C1119" s="1036" t="s">
        <v>17</v>
      </c>
      <c r="D1119" s="1036"/>
      <c r="E1119" s="1864" t="s">
        <v>18</v>
      </c>
      <c r="F1119" s="1864" t="s">
        <v>19</v>
      </c>
      <c r="G1119" s="1864" t="s">
        <v>20</v>
      </c>
      <c r="H1119" s="1864" t="s">
        <v>21</v>
      </c>
      <c r="I1119" s="1864" t="s">
        <v>22</v>
      </c>
      <c r="J1119" s="1864"/>
      <c r="K1119" s="1864"/>
      <c r="L1119" s="1864"/>
      <c r="M1119" s="1036" t="s">
        <v>23</v>
      </c>
      <c r="N1119" s="1036"/>
      <c r="O1119" s="1036"/>
      <c r="P1119" s="1036"/>
      <c r="Q1119" s="1036"/>
      <c r="R1119" s="1036"/>
      <c r="S1119" s="2311"/>
    </row>
    <row r="1120" spans="1:19" ht="16.2" thickBot="1" x14ac:dyDescent="0.35">
      <c r="A1120" s="1253"/>
      <c r="B1120" s="2922"/>
      <c r="C1120" s="1036"/>
      <c r="D1120" s="1036"/>
      <c r="E1120" s="1864"/>
      <c r="F1120" s="1864"/>
      <c r="G1120" s="1864"/>
      <c r="H1120" s="1864"/>
      <c r="I1120" s="1866" t="s">
        <v>25</v>
      </c>
      <c r="J1120" s="1866" t="s">
        <v>26</v>
      </c>
      <c r="K1120" s="1866" t="s">
        <v>27</v>
      </c>
      <c r="L1120" s="1866" t="s">
        <v>28</v>
      </c>
      <c r="M1120" s="1036"/>
      <c r="N1120" s="1036"/>
      <c r="O1120" s="1036"/>
      <c r="P1120" s="1036"/>
      <c r="Q1120" s="1036"/>
      <c r="R1120" s="1036"/>
      <c r="S1120" s="2311"/>
    </row>
    <row r="1121" spans="1:19" ht="78.599999999999994" thickTop="1" x14ac:dyDescent="0.3">
      <c r="A1121" s="1253"/>
      <c r="B1121" s="2973" t="s">
        <v>946</v>
      </c>
      <c r="C1121" s="1867" t="s">
        <v>947</v>
      </c>
      <c r="D1121" s="1867"/>
      <c r="E1121" s="2312" t="s">
        <v>919</v>
      </c>
      <c r="F1121" s="2172" t="s">
        <v>927</v>
      </c>
      <c r="G1121" s="1868"/>
      <c r="H1121" s="1868">
        <v>2000</v>
      </c>
      <c r="I1121" s="1870"/>
      <c r="J1121" s="1870"/>
      <c r="K1121" s="1870"/>
      <c r="L1121" s="1871"/>
      <c r="M1121" s="2313">
        <f>SUM(D1125:D1160)</f>
        <v>4832050</v>
      </c>
      <c r="N1121" s="1873"/>
      <c r="O1121" s="1873"/>
      <c r="P1121" s="1873"/>
      <c r="Q1121" s="1873"/>
      <c r="R1121" s="1873"/>
      <c r="S1121" s="2314"/>
    </row>
    <row r="1122" spans="1:19" ht="18" x14ac:dyDescent="0.35">
      <c r="A1122" s="1253"/>
      <c r="B1122" s="2341"/>
      <c r="C1122" s="2341"/>
      <c r="D1122" s="2342"/>
      <c r="E1122" s="2342"/>
      <c r="F1122" s="2342"/>
      <c r="G1122" s="2342"/>
      <c r="H1122" s="2343"/>
      <c r="I1122" s="2281"/>
      <c r="J1122" s="2281"/>
      <c r="K1122" s="2281"/>
      <c r="L1122" s="2281"/>
      <c r="M1122" s="2259"/>
      <c r="N1122" s="2281"/>
      <c r="O1122" s="2281"/>
      <c r="P1122" s="2281"/>
      <c r="Q1122" s="2281"/>
      <c r="R1122" s="2281"/>
      <c r="S1122" s="2282"/>
    </row>
    <row r="1123" spans="1:19" ht="15.6" x14ac:dyDescent="0.3">
      <c r="A1123" s="1253"/>
      <c r="B1123" s="2922" t="s">
        <v>34</v>
      </c>
      <c r="C1123" s="1036"/>
      <c r="D1123" s="1864" t="s">
        <v>35</v>
      </c>
      <c r="E1123" s="1864" t="s">
        <v>36</v>
      </c>
      <c r="F1123" s="1864"/>
      <c r="G1123" s="1864"/>
      <c r="H1123" s="1864"/>
      <c r="I1123" s="1864" t="s">
        <v>37</v>
      </c>
      <c r="J1123" s="1864"/>
      <c r="K1123" s="1864"/>
      <c r="L1123" s="1864"/>
      <c r="M1123" s="1036" t="s">
        <v>38</v>
      </c>
      <c r="N1123" s="1864"/>
      <c r="O1123" s="1864"/>
      <c r="P1123" s="1864"/>
      <c r="Q1123" s="1864"/>
      <c r="R1123" s="1864"/>
      <c r="S1123" s="2179"/>
    </row>
    <row r="1124" spans="1:19" ht="33.6" x14ac:dyDescent="0.3">
      <c r="A1124" s="1253"/>
      <c r="B1124" s="2922"/>
      <c r="C1124" s="1036"/>
      <c r="D1124" s="1864"/>
      <c r="E1124" s="1866" t="s">
        <v>40</v>
      </c>
      <c r="F1124" s="1866" t="s">
        <v>41</v>
      </c>
      <c r="G1124" s="1866" t="s">
        <v>42</v>
      </c>
      <c r="H1124" s="1866" t="s">
        <v>43</v>
      </c>
      <c r="I1124" s="1866" t="s">
        <v>25</v>
      </c>
      <c r="J1124" s="1866" t="s">
        <v>26</v>
      </c>
      <c r="K1124" s="1866" t="s">
        <v>27</v>
      </c>
      <c r="L1124" s="1866" t="s">
        <v>28</v>
      </c>
      <c r="M1124" s="1036"/>
      <c r="N1124" s="1878" t="s">
        <v>44</v>
      </c>
      <c r="O1124" s="1878" t="s">
        <v>45</v>
      </c>
      <c r="P1124" s="1878" t="s">
        <v>46</v>
      </c>
      <c r="Q1124" s="1878" t="s">
        <v>47</v>
      </c>
      <c r="R1124" s="1878" t="s">
        <v>48</v>
      </c>
      <c r="S1124" s="2180" t="s">
        <v>49</v>
      </c>
    </row>
    <row r="1125" spans="1:19" ht="55.2" x14ac:dyDescent="0.3">
      <c r="A1125" s="1253"/>
      <c r="B1125" s="2984" t="s">
        <v>948</v>
      </c>
      <c r="C1125" s="2344"/>
      <c r="D1125" s="1912">
        <f>SUM(H1125:H1127)</f>
        <v>569850</v>
      </c>
      <c r="E1125" s="564" t="s">
        <v>931</v>
      </c>
      <c r="F1125" s="283">
        <v>76</v>
      </c>
      <c r="G1125" s="569">
        <v>1500</v>
      </c>
      <c r="H1125" s="569">
        <f>F1125*G1125</f>
        <v>114000</v>
      </c>
      <c r="I1125" s="460"/>
      <c r="J1125" s="460"/>
      <c r="K1125" s="1814"/>
      <c r="L1125" s="2295"/>
      <c r="M1125" s="1823" t="s">
        <v>223</v>
      </c>
      <c r="N1125" s="2295">
        <v>12</v>
      </c>
      <c r="O1125" s="2295" t="s">
        <v>750</v>
      </c>
      <c r="P1125" s="2295">
        <v>2</v>
      </c>
      <c r="Q1125" s="2295">
        <v>8</v>
      </c>
      <c r="R1125" s="2295">
        <v>7</v>
      </c>
      <c r="S1125" s="2185">
        <v>4</v>
      </c>
    </row>
    <row r="1126" spans="1:19" ht="55.2" x14ac:dyDescent="0.3">
      <c r="A1126" s="1253"/>
      <c r="B1126" s="2984"/>
      <c r="C1126" s="2344"/>
      <c r="D1126" s="1912"/>
      <c r="E1126" s="564" t="s">
        <v>245</v>
      </c>
      <c r="F1126" s="283">
        <v>30</v>
      </c>
      <c r="G1126" s="569">
        <v>15000</v>
      </c>
      <c r="H1126" s="569">
        <f>+F1126*G1126</f>
        <v>450000</v>
      </c>
      <c r="I1126" s="460"/>
      <c r="J1126" s="460"/>
      <c r="K1126" s="1814"/>
      <c r="L1126" s="2295"/>
      <c r="M1126" s="1823" t="s">
        <v>223</v>
      </c>
      <c r="N1126" s="2295">
        <v>12</v>
      </c>
      <c r="O1126" s="1815" t="s">
        <v>750</v>
      </c>
      <c r="P1126" s="2295">
        <v>4</v>
      </c>
      <c r="Q1126" s="2295">
        <v>1</v>
      </c>
      <c r="R1126" s="2295">
        <v>4</v>
      </c>
      <c r="S1126" s="2185">
        <v>1</v>
      </c>
    </row>
    <row r="1127" spans="1:19" ht="55.2" x14ac:dyDescent="0.3">
      <c r="A1127" s="1253"/>
      <c r="B1127" s="2984"/>
      <c r="C1127" s="2344"/>
      <c r="D1127" s="1912"/>
      <c r="E1127" s="564" t="s">
        <v>87</v>
      </c>
      <c r="F1127" s="283">
        <v>30</v>
      </c>
      <c r="G1127" s="569">
        <v>195</v>
      </c>
      <c r="H1127" s="569">
        <f>+F1127*G1127</f>
        <v>5850</v>
      </c>
      <c r="I1127" s="98"/>
      <c r="J1127" s="460"/>
      <c r="K1127" s="1814"/>
      <c r="L1127" s="2295"/>
      <c r="M1127" s="1823" t="s">
        <v>223</v>
      </c>
      <c r="N1127" s="2295">
        <v>12</v>
      </c>
      <c r="O1127" s="1815" t="s">
        <v>750</v>
      </c>
      <c r="P1127" s="2295">
        <v>3</v>
      </c>
      <c r="Q1127" s="2295">
        <v>7</v>
      </c>
      <c r="R1127" s="2295">
        <v>1</v>
      </c>
      <c r="S1127" s="2185">
        <v>2</v>
      </c>
    </row>
    <row r="1128" spans="1:19" ht="55.2" x14ac:dyDescent="0.3">
      <c r="A1128" s="1253"/>
      <c r="B1128" s="2984" t="s">
        <v>949</v>
      </c>
      <c r="C1128" s="2344"/>
      <c r="D1128" s="1912">
        <f>SUM(H1128:H1130)</f>
        <v>431000</v>
      </c>
      <c r="E1128" s="564" t="s">
        <v>194</v>
      </c>
      <c r="F1128" s="2190">
        <v>1000</v>
      </c>
      <c r="G1128" s="569">
        <v>200</v>
      </c>
      <c r="H1128" s="569">
        <f>+F1128*G1128</f>
        <v>200000</v>
      </c>
      <c r="I1128" s="460">
        <v>50000</v>
      </c>
      <c r="J1128" s="460">
        <v>50000</v>
      </c>
      <c r="K1128" s="460">
        <v>50000</v>
      </c>
      <c r="L1128" s="460">
        <v>50000</v>
      </c>
      <c r="M1128" s="1823" t="s">
        <v>223</v>
      </c>
      <c r="N1128" s="2295">
        <v>12</v>
      </c>
      <c r="O1128" s="1815" t="s">
        <v>750</v>
      </c>
      <c r="P1128" s="1815">
        <v>3</v>
      </c>
      <c r="Q1128" s="1815">
        <v>7</v>
      </c>
      <c r="R1128" s="1815">
        <v>1</v>
      </c>
      <c r="S1128" s="2185">
        <v>2</v>
      </c>
    </row>
    <row r="1129" spans="1:19" ht="55.2" x14ac:dyDescent="0.3">
      <c r="A1129" s="1253"/>
      <c r="B1129" s="2984"/>
      <c r="C1129" s="2344"/>
      <c r="D1129" s="1912"/>
      <c r="E1129" s="564" t="s">
        <v>950</v>
      </c>
      <c r="F1129" s="283">
        <v>70</v>
      </c>
      <c r="G1129" s="569">
        <v>1800</v>
      </c>
      <c r="H1129" s="569">
        <f>+F1129*G1129</f>
        <v>126000</v>
      </c>
      <c r="I1129" s="460">
        <v>31500</v>
      </c>
      <c r="J1129" s="460">
        <v>31500</v>
      </c>
      <c r="K1129" s="460">
        <v>31500</v>
      </c>
      <c r="L1129" s="460">
        <v>31500</v>
      </c>
      <c r="M1129" s="1823" t="s">
        <v>223</v>
      </c>
      <c r="N1129" s="2295">
        <v>12</v>
      </c>
      <c r="O1129" s="1815" t="s">
        <v>750</v>
      </c>
      <c r="P1129" s="1815">
        <v>2</v>
      </c>
      <c r="Q1129" s="1815">
        <v>3</v>
      </c>
      <c r="R1129" s="1815">
        <v>1</v>
      </c>
      <c r="S1129" s="2185">
        <v>2</v>
      </c>
    </row>
    <row r="1130" spans="1:19" ht="55.2" x14ac:dyDescent="0.3">
      <c r="A1130" s="1253"/>
      <c r="B1130" s="2984"/>
      <c r="C1130" s="2344"/>
      <c r="D1130" s="1912"/>
      <c r="E1130" s="564" t="s">
        <v>695</v>
      </c>
      <c r="F1130" s="283">
        <v>70</v>
      </c>
      <c r="G1130" s="569">
        <v>1500</v>
      </c>
      <c r="H1130" s="569">
        <f>F1130*G1130</f>
        <v>105000</v>
      </c>
      <c r="I1130" s="460">
        <v>26250</v>
      </c>
      <c r="J1130" s="460">
        <v>26250</v>
      </c>
      <c r="K1130" s="460">
        <v>26250</v>
      </c>
      <c r="L1130" s="460">
        <v>26250</v>
      </c>
      <c r="M1130" s="1823" t="s">
        <v>223</v>
      </c>
      <c r="N1130" s="2295">
        <v>12</v>
      </c>
      <c r="O1130" s="1815" t="s">
        <v>750</v>
      </c>
      <c r="P1130" s="1815">
        <v>2</v>
      </c>
      <c r="Q1130" s="1815">
        <v>3</v>
      </c>
      <c r="R1130" s="1815">
        <v>1</v>
      </c>
      <c r="S1130" s="2185">
        <v>2</v>
      </c>
    </row>
    <row r="1131" spans="1:19" ht="55.2" x14ac:dyDescent="0.3">
      <c r="A1131" s="1253"/>
      <c r="B1131" s="2985" t="s">
        <v>951</v>
      </c>
      <c r="C1131" s="2345"/>
      <c r="D1131" s="1671">
        <f>SUM(I1131:I1149)</f>
        <v>144950</v>
      </c>
      <c r="E1131" s="564" t="s">
        <v>952</v>
      </c>
      <c r="F1131" s="2346">
        <v>1</v>
      </c>
      <c r="G1131" s="569">
        <v>500</v>
      </c>
      <c r="H1131" s="569">
        <f t="shared" ref="H1131:H1136" si="51">+G1131*F1131</f>
        <v>500</v>
      </c>
      <c r="I1131" s="459">
        <v>125</v>
      </c>
      <c r="J1131" s="459">
        <v>125</v>
      </c>
      <c r="K1131" s="459">
        <v>125</v>
      </c>
      <c r="L1131" s="459">
        <v>125</v>
      </c>
      <c r="M1131" s="1823" t="s">
        <v>223</v>
      </c>
      <c r="N1131" s="2295">
        <v>12</v>
      </c>
      <c r="O1131" s="295" t="s">
        <v>750</v>
      </c>
      <c r="P1131" s="278">
        <v>3</v>
      </c>
      <c r="Q1131" s="278">
        <v>3</v>
      </c>
      <c r="R1131" s="278">
        <v>1</v>
      </c>
      <c r="S1131" s="2277">
        <v>1</v>
      </c>
    </row>
    <row r="1132" spans="1:19" ht="55.2" x14ac:dyDescent="0.3">
      <c r="A1132" s="1253"/>
      <c r="B1132" s="2986"/>
      <c r="C1132" s="2347"/>
      <c r="D1132" s="2348"/>
      <c r="E1132" s="564" t="s">
        <v>194</v>
      </c>
      <c r="F1132" s="2349">
        <v>50</v>
      </c>
      <c r="G1132" s="569">
        <v>200</v>
      </c>
      <c r="H1132" s="569">
        <f t="shared" si="51"/>
        <v>10000</v>
      </c>
      <c r="I1132" s="459">
        <v>2500</v>
      </c>
      <c r="J1132" s="459">
        <v>2500</v>
      </c>
      <c r="K1132" s="459">
        <v>2500</v>
      </c>
      <c r="L1132" s="459">
        <v>2500</v>
      </c>
      <c r="M1132" s="1823" t="s">
        <v>223</v>
      </c>
      <c r="N1132" s="2295">
        <v>12</v>
      </c>
      <c r="O1132" s="295" t="s">
        <v>750</v>
      </c>
      <c r="P1132" s="295">
        <v>3</v>
      </c>
      <c r="Q1132" s="295">
        <v>7</v>
      </c>
      <c r="R1132" s="295">
        <v>1</v>
      </c>
      <c r="S1132" s="2277">
        <v>2</v>
      </c>
    </row>
    <row r="1133" spans="1:19" ht="55.2" x14ac:dyDescent="0.3">
      <c r="A1133" s="1253"/>
      <c r="B1133" s="2986"/>
      <c r="C1133" s="2347"/>
      <c r="D1133" s="2348"/>
      <c r="E1133" s="2350" t="s">
        <v>953</v>
      </c>
      <c r="F1133" s="2349">
        <v>50</v>
      </c>
      <c r="G1133" s="569">
        <v>250</v>
      </c>
      <c r="H1133" s="569">
        <f t="shared" si="51"/>
        <v>12500</v>
      </c>
      <c r="I1133" s="459">
        <v>3125</v>
      </c>
      <c r="J1133" s="459">
        <v>3125</v>
      </c>
      <c r="K1133" s="459">
        <v>3125</v>
      </c>
      <c r="L1133" s="459">
        <v>3125</v>
      </c>
      <c r="M1133" s="1823" t="s">
        <v>223</v>
      </c>
      <c r="N1133" s="2295">
        <v>12</v>
      </c>
      <c r="O1133" s="295" t="s">
        <v>750</v>
      </c>
      <c r="P1133" s="295">
        <v>3</v>
      </c>
      <c r="Q1133" s="295">
        <v>9</v>
      </c>
      <c r="R1133" s="295">
        <v>2</v>
      </c>
      <c r="S1133" s="2277">
        <v>1</v>
      </c>
    </row>
    <row r="1134" spans="1:19" ht="55.2" x14ac:dyDescent="0.3">
      <c r="A1134" s="1253"/>
      <c r="B1134" s="2986"/>
      <c r="C1134" s="2347"/>
      <c r="D1134" s="2348"/>
      <c r="E1134" s="2350" t="s">
        <v>397</v>
      </c>
      <c r="F1134" s="2349">
        <v>1</v>
      </c>
      <c r="G1134" s="569">
        <v>125000</v>
      </c>
      <c r="H1134" s="569">
        <f t="shared" si="51"/>
        <v>125000</v>
      </c>
      <c r="I1134" s="293">
        <f>125000/4</f>
        <v>31250</v>
      </c>
      <c r="J1134" s="293">
        <v>31250</v>
      </c>
      <c r="K1134" s="293">
        <v>31250</v>
      </c>
      <c r="L1134" s="459">
        <v>31250</v>
      </c>
      <c r="M1134" s="1823" t="s">
        <v>223</v>
      </c>
      <c r="N1134" s="2295">
        <v>12</v>
      </c>
      <c r="O1134" s="295" t="s">
        <v>750</v>
      </c>
      <c r="P1134" s="295"/>
      <c r="Q1134" s="295"/>
      <c r="R1134" s="295"/>
      <c r="S1134" s="2277"/>
    </row>
    <row r="1135" spans="1:19" ht="55.2" x14ac:dyDescent="0.3">
      <c r="A1135" s="1253"/>
      <c r="B1135" s="2986"/>
      <c r="C1135" s="2347"/>
      <c r="D1135" s="2348"/>
      <c r="E1135" s="2350" t="s">
        <v>124</v>
      </c>
      <c r="F1135" s="2349">
        <v>375</v>
      </c>
      <c r="G1135" s="569">
        <v>350</v>
      </c>
      <c r="H1135" s="569">
        <f t="shared" si="51"/>
        <v>131250</v>
      </c>
      <c r="I1135" s="293">
        <f>191250/4</f>
        <v>47812.5</v>
      </c>
      <c r="J1135" s="293">
        <v>47812.5</v>
      </c>
      <c r="K1135" s="293">
        <v>47812.5</v>
      </c>
      <c r="L1135" s="459">
        <v>47812.5</v>
      </c>
      <c r="M1135" s="1823" t="s">
        <v>223</v>
      </c>
      <c r="N1135" s="2295">
        <v>12</v>
      </c>
      <c r="O1135" s="295" t="s">
        <v>750</v>
      </c>
      <c r="P1135" s="295">
        <v>3</v>
      </c>
      <c r="Q1135" s="295">
        <v>1</v>
      </c>
      <c r="R1135" s="295">
        <v>1</v>
      </c>
      <c r="S1135" s="2277">
        <v>1</v>
      </c>
    </row>
    <row r="1136" spans="1:19" ht="55.2" x14ac:dyDescent="0.3">
      <c r="A1136" s="1253"/>
      <c r="B1136" s="2986"/>
      <c r="C1136" s="2347"/>
      <c r="D1136" s="2348"/>
      <c r="E1136" s="564" t="s">
        <v>952</v>
      </c>
      <c r="F1136" s="2346">
        <v>1</v>
      </c>
      <c r="G1136" s="569">
        <v>500</v>
      </c>
      <c r="H1136" s="569">
        <f t="shared" si="51"/>
        <v>500</v>
      </c>
      <c r="I1136" s="293">
        <v>125</v>
      </c>
      <c r="J1136" s="293">
        <v>125</v>
      </c>
      <c r="K1136" s="293">
        <v>125</v>
      </c>
      <c r="L1136" s="459">
        <v>125</v>
      </c>
      <c r="M1136" s="1823" t="s">
        <v>223</v>
      </c>
      <c r="N1136" s="2295">
        <v>12</v>
      </c>
      <c r="O1136" s="295" t="s">
        <v>750</v>
      </c>
      <c r="P1136" s="295">
        <v>3</v>
      </c>
      <c r="Q1136" s="295">
        <v>3</v>
      </c>
      <c r="R1136" s="295">
        <v>1</v>
      </c>
      <c r="S1136" s="2277">
        <v>3</v>
      </c>
    </row>
    <row r="1137" spans="1:19" ht="55.2" x14ac:dyDescent="0.3">
      <c r="A1137" s="1253"/>
      <c r="B1137" s="2986"/>
      <c r="C1137" s="2347"/>
      <c r="D1137" s="2348"/>
      <c r="E1137" s="564" t="s">
        <v>909</v>
      </c>
      <c r="F1137" s="2346">
        <v>25</v>
      </c>
      <c r="G1137" s="569">
        <v>1500</v>
      </c>
      <c r="H1137" s="569">
        <f>F1137*G1137</f>
        <v>37500</v>
      </c>
      <c r="I1137" s="293">
        <f>37500/4</f>
        <v>9375</v>
      </c>
      <c r="J1137" s="293">
        <v>9375</v>
      </c>
      <c r="K1137" s="293">
        <v>9375</v>
      </c>
      <c r="L1137" s="459">
        <v>9375</v>
      </c>
      <c r="M1137" s="1823" t="s">
        <v>223</v>
      </c>
      <c r="N1137" s="2295">
        <v>12</v>
      </c>
      <c r="O1137" s="295" t="s">
        <v>750</v>
      </c>
      <c r="P1137" s="295">
        <v>2</v>
      </c>
      <c r="Q1137" s="295">
        <v>3</v>
      </c>
      <c r="R1137" s="295">
        <v>1</v>
      </c>
      <c r="S1137" s="2277">
        <v>1</v>
      </c>
    </row>
    <row r="1138" spans="1:19" ht="55.2" x14ac:dyDescent="0.3">
      <c r="A1138" s="1253"/>
      <c r="B1138" s="2986"/>
      <c r="C1138" s="2347"/>
      <c r="D1138" s="2348"/>
      <c r="E1138" s="564" t="s">
        <v>908</v>
      </c>
      <c r="F1138" s="2346">
        <v>25</v>
      </c>
      <c r="G1138" s="569">
        <v>1800</v>
      </c>
      <c r="H1138" s="569">
        <f>F1138*G1138</f>
        <v>45000</v>
      </c>
      <c r="I1138" s="293">
        <f>45000/4</f>
        <v>11250</v>
      </c>
      <c r="J1138" s="293">
        <v>11250</v>
      </c>
      <c r="K1138" s="293">
        <v>11250</v>
      </c>
      <c r="L1138" s="459">
        <v>11250</v>
      </c>
      <c r="M1138" s="1823" t="s">
        <v>223</v>
      </c>
      <c r="N1138" s="2295">
        <v>12</v>
      </c>
      <c r="O1138" s="295" t="s">
        <v>750</v>
      </c>
      <c r="P1138" s="295">
        <v>2</v>
      </c>
      <c r="Q1138" s="295">
        <v>3</v>
      </c>
      <c r="R1138" s="295">
        <v>1</v>
      </c>
      <c r="S1138" s="2277">
        <v>1</v>
      </c>
    </row>
    <row r="1139" spans="1:19" ht="55.2" x14ac:dyDescent="0.3">
      <c r="A1139" s="1253"/>
      <c r="B1139" s="2986"/>
      <c r="C1139" s="2347"/>
      <c r="D1139" s="2348"/>
      <c r="E1139" s="2350" t="s">
        <v>953</v>
      </c>
      <c r="F1139" s="2349">
        <v>50</v>
      </c>
      <c r="G1139" s="569">
        <v>250</v>
      </c>
      <c r="H1139" s="569">
        <f t="shared" ref="H1139:H1149" si="52">+G1139*F1139</f>
        <v>12500</v>
      </c>
      <c r="I1139" s="293">
        <v>3125</v>
      </c>
      <c r="J1139" s="293">
        <v>3125</v>
      </c>
      <c r="K1139" s="293">
        <v>3125</v>
      </c>
      <c r="L1139" s="459">
        <v>3125</v>
      </c>
      <c r="M1139" s="1823" t="s">
        <v>223</v>
      </c>
      <c r="N1139" s="2295">
        <v>12</v>
      </c>
      <c r="O1139" s="295" t="s">
        <v>750</v>
      </c>
      <c r="P1139" s="295">
        <v>2</v>
      </c>
      <c r="Q1139" s="295">
        <v>3</v>
      </c>
      <c r="R1139" s="295">
        <v>1</v>
      </c>
      <c r="S1139" s="2277">
        <v>1</v>
      </c>
    </row>
    <row r="1140" spans="1:19" ht="55.2" x14ac:dyDescent="0.3">
      <c r="A1140" s="1253"/>
      <c r="B1140" s="2986"/>
      <c r="C1140" s="2347"/>
      <c r="D1140" s="2348"/>
      <c r="E1140" s="2350" t="s">
        <v>954</v>
      </c>
      <c r="F1140" s="2349">
        <v>200</v>
      </c>
      <c r="G1140" s="569">
        <v>45</v>
      </c>
      <c r="H1140" s="569">
        <f t="shared" si="52"/>
        <v>9000</v>
      </c>
      <c r="I1140" s="293">
        <v>2250</v>
      </c>
      <c r="J1140" s="293">
        <v>2250</v>
      </c>
      <c r="K1140" s="293">
        <v>2250</v>
      </c>
      <c r="L1140" s="459">
        <v>2250</v>
      </c>
      <c r="M1140" s="1823" t="s">
        <v>223</v>
      </c>
      <c r="N1140" s="2295">
        <v>12</v>
      </c>
      <c r="O1140" s="295" t="s">
        <v>750</v>
      </c>
      <c r="P1140" s="295">
        <v>2</v>
      </c>
      <c r="Q1140" s="295">
        <v>3</v>
      </c>
      <c r="R1140" s="295">
        <v>3</v>
      </c>
      <c r="S1140" s="2277">
        <v>2</v>
      </c>
    </row>
    <row r="1141" spans="1:19" ht="55.2" x14ac:dyDescent="0.3">
      <c r="A1141" s="1253"/>
      <c r="B1141" s="2986"/>
      <c r="C1141" s="2347"/>
      <c r="D1141" s="2348"/>
      <c r="E1141" s="2350" t="s">
        <v>955</v>
      </c>
      <c r="F1141" s="2349">
        <v>375</v>
      </c>
      <c r="G1141" s="569">
        <v>125</v>
      </c>
      <c r="H1141" s="569">
        <f t="shared" si="52"/>
        <v>46875</v>
      </c>
      <c r="I1141" s="293">
        <f>46875/4</f>
        <v>11718.75</v>
      </c>
      <c r="J1141" s="293">
        <v>11718.75</v>
      </c>
      <c r="K1141" s="293">
        <v>11718.75</v>
      </c>
      <c r="L1141" s="459">
        <v>11718.75</v>
      </c>
      <c r="M1141" s="1823" t="s">
        <v>223</v>
      </c>
      <c r="N1141" s="2295">
        <v>12</v>
      </c>
      <c r="O1141" s="295" t="s">
        <v>750</v>
      </c>
      <c r="P1141" s="295">
        <v>3</v>
      </c>
      <c r="Q1141" s="295">
        <v>9</v>
      </c>
      <c r="R1141" s="295">
        <v>2</v>
      </c>
      <c r="S1141" s="2277">
        <v>1</v>
      </c>
    </row>
    <row r="1142" spans="1:19" ht="55.2" x14ac:dyDescent="0.3">
      <c r="A1142" s="1253"/>
      <c r="B1142" s="2986"/>
      <c r="C1142" s="2347"/>
      <c r="D1142" s="2348"/>
      <c r="E1142" s="2350" t="s">
        <v>956</v>
      </c>
      <c r="F1142" s="2349">
        <v>200</v>
      </c>
      <c r="G1142" s="569">
        <v>15</v>
      </c>
      <c r="H1142" s="569">
        <f t="shared" si="52"/>
        <v>3000</v>
      </c>
      <c r="I1142" s="293">
        <v>750</v>
      </c>
      <c r="J1142" s="293">
        <v>750</v>
      </c>
      <c r="K1142" s="293">
        <v>750</v>
      </c>
      <c r="L1142" s="459">
        <v>750</v>
      </c>
      <c r="M1142" s="1823" t="s">
        <v>223</v>
      </c>
      <c r="N1142" s="2295">
        <v>12</v>
      </c>
      <c r="O1142" s="295" t="s">
        <v>750</v>
      </c>
      <c r="P1142" s="295">
        <v>3</v>
      </c>
      <c r="Q1142" s="295">
        <v>9</v>
      </c>
      <c r="R1142" s="295">
        <v>2</v>
      </c>
      <c r="S1142" s="2277">
        <v>1</v>
      </c>
    </row>
    <row r="1143" spans="1:19" ht="55.2" x14ac:dyDescent="0.3">
      <c r="A1143" s="1253"/>
      <c r="B1143" s="2986"/>
      <c r="C1143" s="2347"/>
      <c r="D1143" s="2348"/>
      <c r="E1143" s="2350" t="s">
        <v>957</v>
      </c>
      <c r="F1143" s="2349">
        <v>25</v>
      </c>
      <c r="G1143" s="569">
        <v>125</v>
      </c>
      <c r="H1143" s="569">
        <f t="shared" si="52"/>
        <v>3125</v>
      </c>
      <c r="I1143" s="293">
        <v>781.25</v>
      </c>
      <c r="J1143" s="293">
        <v>781.25</v>
      </c>
      <c r="K1143" s="293">
        <v>781.25</v>
      </c>
      <c r="L1143" s="459">
        <v>781.25</v>
      </c>
      <c r="M1143" s="1823" t="s">
        <v>223</v>
      </c>
      <c r="N1143" s="2295">
        <v>12</v>
      </c>
      <c r="O1143" s="295" t="s">
        <v>750</v>
      </c>
      <c r="P1143" s="295">
        <v>3</v>
      </c>
      <c r="Q1143" s="295">
        <v>9</v>
      </c>
      <c r="R1143" s="295">
        <v>2</v>
      </c>
      <c r="S1143" s="2277">
        <v>1</v>
      </c>
    </row>
    <row r="1144" spans="1:19" ht="55.2" x14ac:dyDescent="0.3">
      <c r="A1144" s="1253"/>
      <c r="B1144" s="2986"/>
      <c r="C1144" s="2347"/>
      <c r="D1144" s="2348"/>
      <c r="E1144" s="2350" t="s">
        <v>958</v>
      </c>
      <c r="F1144" s="2349">
        <v>375</v>
      </c>
      <c r="G1144" s="569">
        <v>60</v>
      </c>
      <c r="H1144" s="569">
        <f t="shared" si="52"/>
        <v>22500</v>
      </c>
      <c r="I1144" s="293">
        <v>5625</v>
      </c>
      <c r="J1144" s="293">
        <v>5625</v>
      </c>
      <c r="K1144" s="293">
        <v>5625</v>
      </c>
      <c r="L1144" s="459">
        <v>5625</v>
      </c>
      <c r="M1144" s="1823" t="s">
        <v>223</v>
      </c>
      <c r="N1144" s="2295">
        <v>12</v>
      </c>
      <c r="O1144" s="295" t="s">
        <v>750</v>
      </c>
      <c r="P1144" s="295">
        <v>3</v>
      </c>
      <c r="Q1144" s="295">
        <v>9</v>
      </c>
      <c r="R1144" s="295">
        <v>2</v>
      </c>
      <c r="S1144" s="2277">
        <v>1</v>
      </c>
    </row>
    <row r="1145" spans="1:19" ht="55.2" x14ac:dyDescent="0.3">
      <c r="A1145" s="1253"/>
      <c r="B1145" s="2986"/>
      <c r="C1145" s="2347"/>
      <c r="D1145" s="2348"/>
      <c r="E1145" s="2350" t="s">
        <v>87</v>
      </c>
      <c r="F1145" s="2349">
        <v>375</v>
      </c>
      <c r="G1145" s="569">
        <v>125</v>
      </c>
      <c r="H1145" s="569">
        <f t="shared" si="52"/>
        <v>46875</v>
      </c>
      <c r="I1145" s="293">
        <f>46875/4</f>
        <v>11718.75</v>
      </c>
      <c r="J1145" s="293">
        <v>11718.75</v>
      </c>
      <c r="K1145" s="293">
        <v>11718.75</v>
      </c>
      <c r="L1145" s="459">
        <v>11718.75</v>
      </c>
      <c r="M1145" s="1823" t="s">
        <v>223</v>
      </c>
      <c r="N1145" s="2295">
        <v>12</v>
      </c>
      <c r="O1145" s="295" t="s">
        <v>750</v>
      </c>
      <c r="P1145" s="295">
        <v>3</v>
      </c>
      <c r="Q1145" s="295">
        <v>9</v>
      </c>
      <c r="R1145" s="295">
        <v>2</v>
      </c>
      <c r="S1145" s="2277">
        <v>1</v>
      </c>
    </row>
    <row r="1146" spans="1:19" ht="55.2" x14ac:dyDescent="0.3">
      <c r="A1146" s="1253"/>
      <c r="B1146" s="2986"/>
      <c r="C1146" s="2347"/>
      <c r="D1146" s="2348"/>
      <c r="E1146" s="2350" t="s">
        <v>959</v>
      </c>
      <c r="F1146" s="2349">
        <v>1</v>
      </c>
      <c r="G1146" s="569">
        <v>425</v>
      </c>
      <c r="H1146" s="569">
        <f t="shared" si="52"/>
        <v>425</v>
      </c>
      <c r="I1146" s="293">
        <v>106.25</v>
      </c>
      <c r="J1146" s="293">
        <v>106.25</v>
      </c>
      <c r="K1146" s="293">
        <v>106.25</v>
      </c>
      <c r="L1146" s="459">
        <v>106.25</v>
      </c>
      <c r="M1146" s="1823" t="s">
        <v>223</v>
      </c>
      <c r="N1146" s="2295">
        <v>12</v>
      </c>
      <c r="O1146" s="295" t="s">
        <v>750</v>
      </c>
      <c r="P1146" s="295">
        <v>3</v>
      </c>
      <c r="Q1146" s="295">
        <v>9</v>
      </c>
      <c r="R1146" s="295">
        <v>2</v>
      </c>
      <c r="S1146" s="2277">
        <v>1</v>
      </c>
    </row>
    <row r="1147" spans="1:19" ht="55.2" x14ac:dyDescent="0.3">
      <c r="A1147" s="1253"/>
      <c r="B1147" s="2986"/>
      <c r="C1147" s="2347"/>
      <c r="D1147" s="2348"/>
      <c r="E1147" s="2350" t="s">
        <v>960</v>
      </c>
      <c r="F1147" s="2349">
        <v>25</v>
      </c>
      <c r="G1147" s="569">
        <v>75</v>
      </c>
      <c r="H1147" s="569">
        <f t="shared" si="52"/>
        <v>1875</v>
      </c>
      <c r="I1147" s="293">
        <v>468.75</v>
      </c>
      <c r="J1147" s="293">
        <v>468.75</v>
      </c>
      <c r="K1147" s="293">
        <v>468.75</v>
      </c>
      <c r="L1147" s="459">
        <v>468.75</v>
      </c>
      <c r="M1147" s="1823" t="s">
        <v>223</v>
      </c>
      <c r="N1147" s="2295">
        <v>12</v>
      </c>
      <c r="O1147" s="295" t="s">
        <v>750</v>
      </c>
      <c r="P1147" s="295">
        <v>3</v>
      </c>
      <c r="Q1147" s="295">
        <v>9</v>
      </c>
      <c r="R1147" s="295">
        <v>2</v>
      </c>
      <c r="S1147" s="2277">
        <v>1</v>
      </c>
    </row>
    <row r="1148" spans="1:19" ht="55.2" x14ac:dyDescent="0.3">
      <c r="A1148" s="1253"/>
      <c r="B1148" s="2986"/>
      <c r="C1148" s="2347"/>
      <c r="D1148" s="2348"/>
      <c r="E1148" s="2350" t="s">
        <v>961</v>
      </c>
      <c r="F1148" s="2349">
        <v>25</v>
      </c>
      <c r="G1148" s="569">
        <v>35</v>
      </c>
      <c r="H1148" s="569">
        <f t="shared" si="52"/>
        <v>875</v>
      </c>
      <c r="I1148" s="293">
        <v>218.75</v>
      </c>
      <c r="J1148" s="293">
        <v>218.75</v>
      </c>
      <c r="K1148" s="293">
        <v>218.75</v>
      </c>
      <c r="L1148" s="459">
        <v>218.75</v>
      </c>
      <c r="M1148" s="1823" t="s">
        <v>223</v>
      </c>
      <c r="N1148" s="2295">
        <v>12</v>
      </c>
      <c r="O1148" s="295" t="s">
        <v>750</v>
      </c>
      <c r="P1148" s="295">
        <v>3</v>
      </c>
      <c r="Q1148" s="295">
        <v>9</v>
      </c>
      <c r="R1148" s="295">
        <v>2</v>
      </c>
      <c r="S1148" s="2277">
        <v>1</v>
      </c>
    </row>
    <row r="1149" spans="1:19" ht="55.2" x14ac:dyDescent="0.3">
      <c r="A1149" s="1253"/>
      <c r="B1149" s="2987"/>
      <c r="C1149" s="2351"/>
      <c r="D1149" s="2348"/>
      <c r="E1149" s="564" t="s">
        <v>906</v>
      </c>
      <c r="F1149" s="283">
        <v>30</v>
      </c>
      <c r="G1149" s="569">
        <v>350</v>
      </c>
      <c r="H1149" s="569">
        <f t="shared" si="52"/>
        <v>10500</v>
      </c>
      <c r="I1149" s="293">
        <v>2625</v>
      </c>
      <c r="J1149" s="293">
        <v>2625</v>
      </c>
      <c r="K1149" s="293">
        <v>2625</v>
      </c>
      <c r="L1149" s="459">
        <v>2625</v>
      </c>
      <c r="M1149" s="1823" t="s">
        <v>223</v>
      </c>
      <c r="N1149" s="2295">
        <v>12</v>
      </c>
      <c r="O1149" s="295" t="s">
        <v>750</v>
      </c>
      <c r="P1149" s="295">
        <v>3</v>
      </c>
      <c r="Q1149" s="295">
        <v>9</v>
      </c>
      <c r="R1149" s="295">
        <v>2</v>
      </c>
      <c r="S1149" s="2277">
        <v>1</v>
      </c>
    </row>
    <row r="1150" spans="1:19" ht="55.2" x14ac:dyDescent="0.3">
      <c r="A1150" s="1253"/>
      <c r="B1150" s="2988" t="s">
        <v>962</v>
      </c>
      <c r="C1150" s="2352"/>
      <c r="D1150" s="1693">
        <f>F1150*G1150</f>
        <v>300000</v>
      </c>
      <c r="E1150" s="564" t="s">
        <v>963</v>
      </c>
      <c r="F1150" s="283">
        <v>20</v>
      </c>
      <c r="G1150" s="569">
        <v>15000</v>
      </c>
      <c r="H1150" s="569">
        <f>F1150*G1150</f>
        <v>300000</v>
      </c>
      <c r="I1150" s="1696">
        <v>300000</v>
      </c>
      <c r="J1150" s="1855"/>
      <c r="K1150" s="1815"/>
      <c r="L1150" s="1855"/>
      <c r="M1150" s="1823" t="s">
        <v>223</v>
      </c>
      <c r="N1150" s="2295">
        <v>12</v>
      </c>
      <c r="O1150" s="295" t="s">
        <v>750</v>
      </c>
      <c r="P1150" s="1815">
        <v>4</v>
      </c>
      <c r="Q1150" s="1815">
        <v>1</v>
      </c>
      <c r="R1150" s="1815">
        <v>4</v>
      </c>
      <c r="S1150" s="2277">
        <v>1</v>
      </c>
    </row>
    <row r="1151" spans="1:19" ht="55.2" x14ac:dyDescent="0.3">
      <c r="A1151" s="1253"/>
      <c r="B1151" s="2181" t="s">
        <v>964</v>
      </c>
      <c r="C1151" s="2353"/>
      <c r="D1151" s="1693">
        <f>H1151</f>
        <v>62500</v>
      </c>
      <c r="E1151" s="564" t="s">
        <v>934</v>
      </c>
      <c r="F1151" s="283">
        <v>500</v>
      </c>
      <c r="G1151" s="569">
        <v>125</v>
      </c>
      <c r="H1151" s="569">
        <f>+G1151*F1151</f>
        <v>62500</v>
      </c>
      <c r="I1151" s="1857"/>
      <c r="J1151" s="2354">
        <f>+H1151</f>
        <v>62500</v>
      </c>
      <c r="K1151" s="2355"/>
      <c r="L1151" s="1857"/>
      <c r="M1151" s="1823" t="s">
        <v>223</v>
      </c>
      <c r="N1151" s="2295">
        <v>12</v>
      </c>
      <c r="O1151" s="295" t="s">
        <v>750</v>
      </c>
      <c r="P1151" s="295">
        <v>2</v>
      </c>
      <c r="Q1151" s="295">
        <v>2</v>
      </c>
      <c r="R1151" s="295">
        <v>2</v>
      </c>
      <c r="S1151" s="2277">
        <v>2</v>
      </c>
    </row>
    <row r="1152" spans="1:19" ht="55.2" x14ac:dyDescent="0.3">
      <c r="A1152" s="1253"/>
      <c r="B1152" s="2181" t="s">
        <v>965</v>
      </c>
      <c r="C1152" s="2353"/>
      <c r="D1152" s="1917">
        <v>1000000</v>
      </c>
      <c r="E1152" s="564" t="s">
        <v>966</v>
      </c>
      <c r="F1152" s="283">
        <v>1</v>
      </c>
      <c r="G1152" s="569">
        <v>1000000</v>
      </c>
      <c r="H1152" s="569">
        <f t="shared" ref="H1152:H1160" si="53">F1152*G1152</f>
        <v>1000000</v>
      </c>
      <c r="I1152" s="1694"/>
      <c r="J1152" s="1694">
        <v>500000</v>
      </c>
      <c r="K1152" s="1694">
        <v>500000</v>
      </c>
      <c r="L1152" s="1694"/>
      <c r="M1152" s="1823" t="s">
        <v>223</v>
      </c>
      <c r="N1152" s="2295">
        <v>12</v>
      </c>
      <c r="O1152" s="1815" t="s">
        <v>750</v>
      </c>
      <c r="P1152" s="1815">
        <v>2</v>
      </c>
      <c r="Q1152" s="1815">
        <v>8</v>
      </c>
      <c r="R1152" s="1815">
        <v>7</v>
      </c>
      <c r="S1152" s="2185">
        <v>1</v>
      </c>
    </row>
    <row r="1153" spans="1:19" ht="55.2" x14ac:dyDescent="0.3">
      <c r="A1153" s="1253"/>
      <c r="B1153" s="2181" t="s">
        <v>967</v>
      </c>
      <c r="C1153" s="2353"/>
      <c r="D1153" s="2356">
        <f>H1153+H1154+H1155+H1156</f>
        <v>2160000</v>
      </c>
      <c r="E1153" s="564" t="s">
        <v>968</v>
      </c>
      <c r="F1153" s="283">
        <v>1</v>
      </c>
      <c r="G1153" s="569">
        <v>600000</v>
      </c>
      <c r="H1153" s="569">
        <f t="shared" si="53"/>
        <v>600000</v>
      </c>
      <c r="I1153" s="459"/>
      <c r="J1153" s="2357">
        <f>+H1153</f>
        <v>600000</v>
      </c>
      <c r="K1153" s="2358"/>
      <c r="L1153" s="2358"/>
      <c r="M1153" s="1823" t="s">
        <v>223</v>
      </c>
      <c r="N1153" s="2295">
        <v>12</v>
      </c>
      <c r="O1153" s="295" t="s">
        <v>750</v>
      </c>
      <c r="P1153" s="295">
        <v>1</v>
      </c>
      <c r="Q1153" s="295">
        <v>1</v>
      </c>
      <c r="R1153" s="295">
        <v>2</v>
      </c>
      <c r="S1153" s="2277">
        <v>1</v>
      </c>
    </row>
    <row r="1154" spans="1:19" ht="55.2" x14ac:dyDescent="0.3">
      <c r="A1154" s="1253"/>
      <c r="B1154" s="2181"/>
      <c r="C1154" s="2353"/>
      <c r="D1154" s="2356"/>
      <c r="E1154" s="564" t="s">
        <v>969</v>
      </c>
      <c r="F1154" s="283">
        <v>2</v>
      </c>
      <c r="G1154" s="569">
        <v>420000</v>
      </c>
      <c r="H1154" s="569">
        <f t="shared" si="53"/>
        <v>840000</v>
      </c>
      <c r="I1154" s="459"/>
      <c r="J1154" s="2357">
        <f>+H1154</f>
        <v>840000</v>
      </c>
      <c r="K1154" s="2358"/>
      <c r="L1154" s="2358"/>
      <c r="M1154" s="1823" t="s">
        <v>223</v>
      </c>
      <c r="N1154" s="2295">
        <v>12</v>
      </c>
      <c r="O1154" s="295" t="s">
        <v>750</v>
      </c>
      <c r="P1154" s="295">
        <v>1</v>
      </c>
      <c r="Q1154" s="295">
        <v>1</v>
      </c>
      <c r="R1154" s="295">
        <v>2</v>
      </c>
      <c r="S1154" s="2277">
        <v>1</v>
      </c>
    </row>
    <row r="1155" spans="1:19" ht="55.2" x14ac:dyDescent="0.3">
      <c r="A1155" s="1253"/>
      <c r="B1155" s="2181"/>
      <c r="C1155" s="2353"/>
      <c r="D1155" s="2356"/>
      <c r="E1155" s="564" t="s">
        <v>970</v>
      </c>
      <c r="F1155" s="283">
        <v>1</v>
      </c>
      <c r="G1155" s="569">
        <v>300000</v>
      </c>
      <c r="H1155" s="569">
        <f t="shared" si="53"/>
        <v>300000</v>
      </c>
      <c r="I1155" s="459"/>
      <c r="J1155" s="2357">
        <f>+H1155</f>
        <v>300000</v>
      </c>
      <c r="K1155" s="2358"/>
      <c r="L1155" s="2358"/>
      <c r="M1155" s="1823" t="s">
        <v>223</v>
      </c>
      <c r="N1155" s="2295">
        <v>12</v>
      </c>
      <c r="O1155" s="295" t="s">
        <v>750</v>
      </c>
      <c r="P1155" s="295">
        <v>1</v>
      </c>
      <c r="Q1155" s="295">
        <v>1</v>
      </c>
      <c r="R1155" s="295">
        <v>2</v>
      </c>
      <c r="S1155" s="2277">
        <v>1</v>
      </c>
    </row>
    <row r="1156" spans="1:19" ht="55.2" x14ac:dyDescent="0.3">
      <c r="A1156" s="1253"/>
      <c r="B1156" s="2181"/>
      <c r="C1156" s="2353"/>
      <c r="D1156" s="2356"/>
      <c r="E1156" s="564" t="s">
        <v>971</v>
      </c>
      <c r="F1156" s="283">
        <v>1</v>
      </c>
      <c r="G1156" s="569">
        <v>420000</v>
      </c>
      <c r="H1156" s="569">
        <f t="shared" si="53"/>
        <v>420000</v>
      </c>
      <c r="I1156" s="459"/>
      <c r="J1156" s="2357">
        <f>+H1156</f>
        <v>420000</v>
      </c>
      <c r="K1156" s="2358"/>
      <c r="L1156" s="2358"/>
      <c r="M1156" s="1823" t="s">
        <v>223</v>
      </c>
      <c r="N1156" s="2295">
        <v>12</v>
      </c>
      <c r="O1156" s="295" t="s">
        <v>750</v>
      </c>
      <c r="P1156" s="295">
        <v>1</v>
      </c>
      <c r="Q1156" s="295">
        <v>1</v>
      </c>
      <c r="R1156" s="295">
        <v>2</v>
      </c>
      <c r="S1156" s="2277">
        <v>1</v>
      </c>
    </row>
    <row r="1157" spans="1:19" ht="55.2" x14ac:dyDescent="0.3">
      <c r="A1157" s="1253"/>
      <c r="B1157" s="2984" t="s">
        <v>972</v>
      </c>
      <c r="C1157" s="2344"/>
      <c r="D1157" s="1912">
        <f>SUM(H1157:H1160)</f>
        <v>163750</v>
      </c>
      <c r="E1157" s="564" t="s">
        <v>194</v>
      </c>
      <c r="F1157" s="2190">
        <v>50</v>
      </c>
      <c r="G1157" s="569">
        <v>200</v>
      </c>
      <c r="H1157" s="569">
        <f t="shared" si="53"/>
        <v>10000</v>
      </c>
      <c r="I1157" s="1694"/>
      <c r="J1157" s="2359"/>
      <c r="K1157" s="460">
        <f>+H1157</f>
        <v>10000</v>
      </c>
      <c r="L1157" s="2359"/>
      <c r="M1157" s="1823" t="s">
        <v>223</v>
      </c>
      <c r="N1157" s="2295">
        <v>12</v>
      </c>
      <c r="O1157" s="1815" t="s">
        <v>750</v>
      </c>
      <c r="P1157" s="1815">
        <v>3</v>
      </c>
      <c r="Q1157" s="1815">
        <v>7</v>
      </c>
      <c r="R1157" s="1815">
        <v>1</v>
      </c>
      <c r="S1157" s="2185">
        <v>2</v>
      </c>
    </row>
    <row r="1158" spans="1:19" ht="55.2" x14ac:dyDescent="0.3">
      <c r="A1158" s="1253"/>
      <c r="B1158" s="2984"/>
      <c r="C1158" s="2344"/>
      <c r="D1158" s="1912"/>
      <c r="E1158" s="564" t="s">
        <v>913</v>
      </c>
      <c r="F1158" s="283">
        <v>6</v>
      </c>
      <c r="G1158" s="569">
        <v>12000</v>
      </c>
      <c r="H1158" s="569">
        <f t="shared" si="53"/>
        <v>72000</v>
      </c>
      <c r="I1158" s="2360"/>
      <c r="J1158" s="2359"/>
      <c r="K1158" s="460">
        <f>+H1158</f>
        <v>72000</v>
      </c>
      <c r="L1158" s="2359"/>
      <c r="M1158" s="1823" t="s">
        <v>223</v>
      </c>
      <c r="N1158" s="2295">
        <v>12</v>
      </c>
      <c r="O1158" s="1815" t="s">
        <v>750</v>
      </c>
      <c r="P1158" s="1815">
        <v>2</v>
      </c>
      <c r="Q1158" s="1815">
        <v>8</v>
      </c>
      <c r="R1158" s="1815">
        <v>7</v>
      </c>
      <c r="S1158" s="2185">
        <v>4</v>
      </c>
    </row>
    <row r="1159" spans="1:19" ht="55.2" x14ac:dyDescent="0.3">
      <c r="A1159" s="1253"/>
      <c r="B1159" s="2984"/>
      <c r="C1159" s="2344"/>
      <c r="D1159" s="1912"/>
      <c r="E1159" s="564" t="s">
        <v>87</v>
      </c>
      <c r="F1159" s="283">
        <v>150</v>
      </c>
      <c r="G1159" s="569">
        <v>195</v>
      </c>
      <c r="H1159" s="569">
        <f t="shared" si="53"/>
        <v>29250</v>
      </c>
      <c r="I1159" s="2360"/>
      <c r="J1159" s="2359"/>
      <c r="K1159" s="460">
        <f>+H1159</f>
        <v>29250</v>
      </c>
      <c r="L1159" s="2359"/>
      <c r="M1159" s="1823" t="s">
        <v>223</v>
      </c>
      <c r="N1159" s="2295">
        <v>12</v>
      </c>
      <c r="O1159" s="1815" t="s">
        <v>750</v>
      </c>
      <c r="P1159" s="1815">
        <v>2</v>
      </c>
      <c r="Q1159" s="1815">
        <v>3</v>
      </c>
      <c r="R1159" s="1815">
        <v>3</v>
      </c>
      <c r="S1159" s="2185">
        <v>2</v>
      </c>
    </row>
    <row r="1160" spans="1:19" ht="55.2" x14ac:dyDescent="0.3">
      <c r="A1160" s="1253"/>
      <c r="B1160" s="2984"/>
      <c r="C1160" s="2344"/>
      <c r="D1160" s="1912"/>
      <c r="E1160" s="564" t="s">
        <v>124</v>
      </c>
      <c r="F1160" s="283">
        <v>150</v>
      </c>
      <c r="G1160" s="569">
        <v>350</v>
      </c>
      <c r="H1160" s="569">
        <f t="shared" si="53"/>
        <v>52500</v>
      </c>
      <c r="I1160" s="2360"/>
      <c r="J1160" s="2359"/>
      <c r="K1160" s="460">
        <f>+H1160</f>
        <v>52500</v>
      </c>
      <c r="L1160" s="2359"/>
      <c r="M1160" s="1823" t="s">
        <v>223</v>
      </c>
      <c r="N1160" s="2295">
        <v>12</v>
      </c>
      <c r="O1160" s="1815" t="s">
        <v>750</v>
      </c>
      <c r="P1160" s="1815">
        <v>3</v>
      </c>
      <c r="Q1160" s="1815">
        <v>1</v>
      </c>
      <c r="R1160" s="1815">
        <v>1</v>
      </c>
      <c r="S1160" s="2185">
        <v>1</v>
      </c>
    </row>
    <row r="1161" spans="1:19" ht="15.6" x14ac:dyDescent="0.3">
      <c r="A1161" s="1253"/>
      <c r="B1161" s="2989" t="s">
        <v>924</v>
      </c>
      <c r="C1161" s="2361"/>
      <c r="D1161" s="2362">
        <f>D1125+D1128+D1131+D1150+D1151+D1152+D1153+D1157</f>
        <v>4832050</v>
      </c>
      <c r="E1161" s="2363"/>
      <c r="F1161" s="2364"/>
      <c r="G1161" s="2365"/>
      <c r="H1161" s="2365"/>
      <c r="I1161" s="2365"/>
      <c r="J1161" s="2366"/>
      <c r="K1161" s="2366"/>
      <c r="L1161" s="2366"/>
      <c r="M1161" s="2248"/>
      <c r="N1161" s="2295"/>
      <c r="O1161" s="2367"/>
      <c r="P1161" s="2367"/>
      <c r="Q1161" s="2367"/>
      <c r="R1161" s="2367"/>
      <c r="S1161" s="2368"/>
    </row>
    <row r="1162" spans="1:19" ht="18" x14ac:dyDescent="0.35">
      <c r="A1162" s="1253"/>
      <c r="B1162" s="2990" t="s">
        <v>945</v>
      </c>
      <c r="C1162" s="2369"/>
      <c r="D1162" s="2369"/>
      <c r="E1162" s="2369"/>
      <c r="F1162" s="2364"/>
      <c r="G1162" s="2369"/>
      <c r="H1162" s="2369"/>
      <c r="I1162" s="2369"/>
      <c r="J1162" s="2369"/>
      <c r="K1162" s="2369"/>
      <c r="L1162" s="2369"/>
      <c r="M1162" s="2369"/>
      <c r="N1162" s="2295"/>
      <c r="O1162" s="2249"/>
      <c r="P1162" s="2369"/>
      <c r="Q1162" s="2369"/>
      <c r="R1162" s="2369"/>
      <c r="S1162" s="2370"/>
    </row>
    <row r="1163" spans="1:19" ht="15.6" x14ac:dyDescent="0.3">
      <c r="A1163" s="1253"/>
      <c r="B1163" s="2922" t="s">
        <v>16</v>
      </c>
      <c r="C1163" s="1036" t="s">
        <v>17</v>
      </c>
      <c r="D1163" s="1036"/>
      <c r="E1163" s="1864" t="s">
        <v>18</v>
      </c>
      <c r="F1163" s="1864" t="s">
        <v>19</v>
      </c>
      <c r="G1163" s="1864" t="s">
        <v>20</v>
      </c>
      <c r="H1163" s="1864" t="s">
        <v>21</v>
      </c>
      <c r="I1163" s="1864" t="s">
        <v>22</v>
      </c>
      <c r="J1163" s="1864"/>
      <c r="K1163" s="1864"/>
      <c r="L1163" s="1864"/>
      <c r="M1163" s="1036" t="s">
        <v>23</v>
      </c>
      <c r="N1163" s="1036"/>
      <c r="O1163" s="1036"/>
      <c r="P1163" s="1036"/>
      <c r="Q1163" s="1036"/>
      <c r="R1163" s="1036"/>
      <c r="S1163" s="2311"/>
    </row>
    <row r="1164" spans="1:19" ht="15.6" x14ac:dyDescent="0.3">
      <c r="A1164" s="1253"/>
      <c r="B1164" s="2922"/>
      <c r="C1164" s="1036"/>
      <c r="D1164" s="1036"/>
      <c r="E1164" s="1864"/>
      <c r="F1164" s="1864"/>
      <c r="G1164" s="1864"/>
      <c r="H1164" s="1864"/>
      <c r="I1164" s="1866" t="s">
        <v>25</v>
      </c>
      <c r="J1164" s="1866" t="s">
        <v>26</v>
      </c>
      <c r="K1164" s="1866" t="s">
        <v>27</v>
      </c>
      <c r="L1164" s="1866" t="s">
        <v>28</v>
      </c>
      <c r="M1164" s="1036"/>
      <c r="N1164" s="1036"/>
      <c r="O1164" s="1036"/>
      <c r="P1164" s="1036"/>
      <c r="Q1164" s="1036"/>
      <c r="R1164" s="1036"/>
      <c r="S1164" s="2311"/>
    </row>
    <row r="1165" spans="1:19" ht="187.2" x14ac:dyDescent="0.3">
      <c r="A1165" s="1253"/>
      <c r="B1165" s="2973" t="s">
        <v>973</v>
      </c>
      <c r="C1165" s="1867" t="s">
        <v>974</v>
      </c>
      <c r="D1165" s="1867"/>
      <c r="E1165" s="1868" t="s">
        <v>975</v>
      </c>
      <c r="F1165" s="1868" t="s">
        <v>976</v>
      </c>
      <c r="G1165" s="1868"/>
      <c r="H1165" s="1868"/>
      <c r="I1165" s="1870">
        <v>1</v>
      </c>
      <c r="J1165" s="1870">
        <v>1</v>
      </c>
      <c r="K1165" s="1870">
        <v>1</v>
      </c>
      <c r="L1165" s="1871">
        <v>1</v>
      </c>
      <c r="M1165" s="2371">
        <f>+H1169</f>
        <v>3185168</v>
      </c>
      <c r="N1165" s="1873"/>
      <c r="O1165" s="1873"/>
      <c r="P1165" s="1873"/>
      <c r="Q1165" s="1873"/>
      <c r="R1165" s="1873"/>
      <c r="S1165" s="2314"/>
    </row>
    <row r="1166" spans="1:19" ht="18.600000000000001" thickBot="1" x14ac:dyDescent="0.4">
      <c r="A1166" s="1253"/>
      <c r="B1166" s="2341"/>
      <c r="C1166" s="2341"/>
      <c r="D1166" s="2342"/>
      <c r="E1166" s="2342"/>
      <c r="F1166" s="2342"/>
      <c r="G1166" s="2342"/>
      <c r="H1166" s="2343"/>
      <c r="I1166" s="2281"/>
      <c r="J1166" s="2281"/>
      <c r="K1166" s="2281"/>
      <c r="L1166" s="2281"/>
      <c r="M1166" s="2259"/>
      <c r="N1166" s="2281"/>
      <c r="O1166" s="2281"/>
      <c r="P1166" s="2281"/>
      <c r="Q1166" s="2281"/>
      <c r="R1166" s="2281"/>
      <c r="S1166" s="2282"/>
    </row>
    <row r="1167" spans="1:19" ht="16.8" thickTop="1" thickBot="1" x14ac:dyDescent="0.35">
      <c r="A1167" s="1253"/>
      <c r="B1167" s="2906" t="s">
        <v>34</v>
      </c>
      <c r="C1167" s="744"/>
      <c r="D1167" s="2372" t="s">
        <v>35</v>
      </c>
      <c r="E1167" s="2373" t="s">
        <v>36</v>
      </c>
      <c r="F1167" s="2167"/>
      <c r="G1167" s="2167"/>
      <c r="H1167" s="2167"/>
      <c r="I1167" s="2167" t="s">
        <v>37</v>
      </c>
      <c r="J1167" s="2167"/>
      <c r="K1167" s="2167"/>
      <c r="L1167" s="2167"/>
      <c r="M1167" s="2165" t="s">
        <v>38</v>
      </c>
      <c r="N1167" s="2167"/>
      <c r="O1167" s="2167"/>
      <c r="P1167" s="2167"/>
      <c r="Q1167" s="2167"/>
      <c r="R1167" s="2167"/>
      <c r="S1167" s="2167"/>
    </row>
    <row r="1168" spans="1:19" ht="34.799999999999997" thickTop="1" thickBot="1" x14ac:dyDescent="0.35">
      <c r="A1168" s="1253"/>
      <c r="B1168" s="2910"/>
      <c r="C1168" s="741"/>
      <c r="D1168" s="2374"/>
      <c r="E1168" s="2375" t="s">
        <v>40</v>
      </c>
      <c r="F1168" s="2292" t="s">
        <v>41</v>
      </c>
      <c r="G1168" s="2292" t="s">
        <v>42</v>
      </c>
      <c r="H1168" s="2292" t="s">
        <v>43</v>
      </c>
      <c r="I1168" s="2292" t="s">
        <v>25</v>
      </c>
      <c r="J1168" s="2292" t="s">
        <v>26</v>
      </c>
      <c r="K1168" s="2292" t="s">
        <v>27</v>
      </c>
      <c r="L1168" s="2292" t="s">
        <v>28</v>
      </c>
      <c r="M1168" s="2291"/>
      <c r="N1168" s="2293" t="s">
        <v>44</v>
      </c>
      <c r="O1168" s="2293" t="s">
        <v>45</v>
      </c>
      <c r="P1168" s="2293" t="s">
        <v>46</v>
      </c>
      <c r="Q1168" s="2293" t="s">
        <v>47</v>
      </c>
      <c r="R1168" s="2293" t="s">
        <v>48</v>
      </c>
      <c r="S1168" s="2293" t="s">
        <v>49</v>
      </c>
    </row>
    <row r="1169" spans="1:19" ht="62.4" x14ac:dyDescent="0.3">
      <c r="A1169" s="1253"/>
      <c r="B1169" s="2991" t="s">
        <v>977</v>
      </c>
      <c r="C1169" s="2376"/>
      <c r="D1169" s="2377">
        <f>SUM(H1169)</f>
        <v>3185168</v>
      </c>
      <c r="E1169" s="2378" t="s">
        <v>978</v>
      </c>
      <c r="F1169" s="2379">
        <v>1</v>
      </c>
      <c r="G1169" s="2380">
        <v>3185168</v>
      </c>
      <c r="H1169" s="2380">
        <f>+F1169*G1169</f>
        <v>3185168</v>
      </c>
      <c r="I1169" s="2380">
        <v>475000</v>
      </c>
      <c r="J1169" s="2380">
        <v>903390</v>
      </c>
      <c r="K1169" s="2380">
        <v>903390</v>
      </c>
      <c r="L1169" s="2380">
        <v>903388</v>
      </c>
      <c r="M1169" s="2381" t="s">
        <v>223</v>
      </c>
      <c r="N1169" s="2382">
        <v>12</v>
      </c>
      <c r="O1169" s="2382" t="s">
        <v>750</v>
      </c>
      <c r="P1169" s="2382">
        <v>2</v>
      </c>
      <c r="Q1169" s="2383">
        <v>2</v>
      </c>
      <c r="R1169" s="2382">
        <v>8</v>
      </c>
      <c r="S1169" s="2384">
        <v>7</v>
      </c>
    </row>
    <row r="1170" spans="1:19" ht="15.6" x14ac:dyDescent="0.3">
      <c r="A1170" s="1253"/>
      <c r="B1170" s="2992" t="s">
        <v>924</v>
      </c>
      <c r="C1170" s="2385"/>
      <c r="D1170" s="2386">
        <f>D1169</f>
        <v>3185168</v>
      </c>
      <c r="E1170" s="2387"/>
      <c r="F1170" s="2388"/>
      <c r="G1170" s="2389"/>
      <c r="H1170" s="2389"/>
      <c r="I1170" s="2389"/>
      <c r="J1170" s="2389"/>
      <c r="K1170" s="2389"/>
      <c r="L1170" s="2389"/>
      <c r="M1170" s="2390"/>
      <c r="N1170" s="2391"/>
      <c r="O1170" s="2391"/>
      <c r="P1170" s="2391"/>
      <c r="Q1170" s="2391"/>
      <c r="R1170" s="2391"/>
      <c r="S1170" s="2392"/>
    </row>
    <row r="1171" spans="1:19" ht="18.600000000000001" thickBot="1" x14ac:dyDescent="0.35">
      <c r="A1171" s="1253"/>
      <c r="B1171" s="2993" t="s">
        <v>207</v>
      </c>
      <c r="C1171" s="2393"/>
      <c r="D1171" s="2394">
        <f>+M1165+M1121+M1100+M1082+M1071+M1034</f>
        <v>13826818</v>
      </c>
      <c r="E1171" s="2395"/>
      <c r="F1171" s="2395"/>
      <c r="G1171" s="2395"/>
      <c r="H1171" s="2395"/>
      <c r="I1171" s="2395"/>
      <c r="J1171" s="2395"/>
      <c r="K1171" s="2395"/>
      <c r="L1171" s="2395"/>
      <c r="M1171" s="2395"/>
      <c r="N1171" s="2395"/>
      <c r="O1171" s="2395"/>
      <c r="P1171" s="2395"/>
      <c r="Q1171" s="2395"/>
      <c r="R1171" s="2395"/>
      <c r="S1171" s="2396"/>
    </row>
    <row r="1172" spans="1:19" ht="15" thickTop="1" x14ac:dyDescent="0.3">
      <c r="A1172" s="1253"/>
      <c r="B1172" s="79" t="s">
        <v>0</v>
      </c>
      <c r="C1172" s="79" t="s">
        <v>1</v>
      </c>
      <c r="D1172" s="79"/>
      <c r="E1172" s="79"/>
      <c r="H1172" s="79"/>
      <c r="I1172" s="79"/>
      <c r="J1172" s="79"/>
    </row>
    <row r="1173" spans="1:19" x14ac:dyDescent="0.3">
      <c r="A1173" s="1253"/>
      <c r="B1173" s="79" t="s">
        <v>2</v>
      </c>
      <c r="C1173" s="79" t="s">
        <v>888</v>
      </c>
      <c r="D1173" s="79"/>
      <c r="E1173" s="79"/>
      <c r="H1173" s="79"/>
      <c r="I1173" s="79"/>
      <c r="J1173" s="79"/>
    </row>
    <row r="1174" spans="1:19" x14ac:dyDescent="0.3">
      <c r="A1174" s="1253"/>
      <c r="B1174" s="79" t="s">
        <v>4</v>
      </c>
      <c r="C1174" s="79" t="s">
        <v>401</v>
      </c>
      <c r="D1174" s="79"/>
      <c r="E1174" s="79"/>
      <c r="H1174" s="79"/>
      <c r="I1174" s="79"/>
      <c r="J1174" s="79"/>
    </row>
    <row r="1175" spans="1:19" x14ac:dyDescent="0.3">
      <c r="A1175" s="1253"/>
      <c r="B1175" s="79" t="s">
        <v>68</v>
      </c>
      <c r="C1175" s="79" t="s">
        <v>723</v>
      </c>
      <c r="D1175" s="79"/>
      <c r="E1175" s="79"/>
      <c r="H1175" s="79"/>
      <c r="I1175" s="79"/>
      <c r="J1175" s="79"/>
    </row>
    <row r="1176" spans="1:19" x14ac:dyDescent="0.3">
      <c r="A1176" s="1253"/>
      <c r="B1176" s="79" t="s">
        <v>8</v>
      </c>
      <c r="C1176" s="876" t="s">
        <v>889</v>
      </c>
      <c r="D1176" s="876"/>
      <c r="E1176" s="876"/>
      <c r="H1176" s="876"/>
      <c r="I1176" s="876"/>
      <c r="J1176" s="876"/>
    </row>
    <row r="1177" spans="1:19" x14ac:dyDescent="0.3">
      <c r="A1177" s="1253"/>
      <c r="B1177" s="79" t="s">
        <v>273</v>
      </c>
      <c r="C1177" s="876" t="s">
        <v>684</v>
      </c>
      <c r="D1177" s="876"/>
      <c r="E1177" s="876"/>
      <c r="H1177" s="876"/>
      <c r="I1177" s="876"/>
      <c r="J1177" s="876"/>
    </row>
    <row r="1178" spans="1:19" x14ac:dyDescent="0.3">
      <c r="A1178" s="1253"/>
      <c r="B1178" s="875" t="s">
        <v>626</v>
      </c>
      <c r="C1178" s="875"/>
      <c r="D1178" s="875"/>
      <c r="E1178" s="542"/>
      <c r="H1178" s="542"/>
      <c r="I1178" s="542"/>
      <c r="J1178" s="542"/>
    </row>
    <row r="1179" spans="1:19" ht="18.600000000000001" thickBot="1" x14ac:dyDescent="0.35">
      <c r="A1179" s="1253"/>
      <c r="B1179" s="2160" t="s">
        <v>979</v>
      </c>
      <c r="C1179" s="2160"/>
      <c r="D1179" s="541"/>
      <c r="E1179" s="542"/>
      <c r="H1179" s="542"/>
      <c r="I1179" s="542"/>
      <c r="J1179" s="542"/>
      <c r="S1179" s="3"/>
    </row>
    <row r="1180" spans="1:19" ht="19.2" thickTop="1" thickBot="1" x14ac:dyDescent="0.4">
      <c r="A1180" s="1253"/>
      <c r="B1180" s="2397" t="s">
        <v>15</v>
      </c>
      <c r="C1180" s="2397"/>
      <c r="D1180" s="2397"/>
      <c r="E1180" s="2397"/>
      <c r="F1180" s="2397"/>
      <c r="G1180" s="2397"/>
      <c r="H1180" s="2397"/>
      <c r="I1180" s="2397"/>
      <c r="J1180" s="2397"/>
      <c r="K1180" s="2397"/>
      <c r="L1180" s="2397"/>
      <c r="M1180" s="2397"/>
      <c r="N1180" s="2397"/>
      <c r="O1180" s="2397"/>
      <c r="P1180" s="2397"/>
      <c r="Q1180" s="2397"/>
      <c r="R1180" s="2397"/>
      <c r="S1180" s="2398"/>
    </row>
    <row r="1181" spans="1:19" ht="15.6" thickTop="1" thickBot="1" x14ac:dyDescent="0.35">
      <c r="A1181" s="1253"/>
      <c r="B1181" s="2994" t="s">
        <v>16</v>
      </c>
      <c r="C1181" s="2399" t="s">
        <v>17</v>
      </c>
      <c r="D1181" s="2399"/>
      <c r="E1181" s="2400" t="s">
        <v>18</v>
      </c>
      <c r="F1181" s="2401" t="s">
        <v>19</v>
      </c>
      <c r="G1181" s="2401" t="s">
        <v>20</v>
      </c>
      <c r="H1181" s="2401" t="s">
        <v>21</v>
      </c>
      <c r="I1181" s="2401" t="s">
        <v>22</v>
      </c>
      <c r="J1181" s="2401"/>
      <c r="K1181" s="2401"/>
      <c r="L1181" s="2401"/>
      <c r="M1181" s="2399" t="s">
        <v>23</v>
      </c>
      <c r="N1181" s="2399" t="s">
        <v>24</v>
      </c>
      <c r="O1181" s="2399"/>
      <c r="P1181" s="2399"/>
      <c r="Q1181" s="2399"/>
      <c r="R1181" s="2399"/>
      <c r="S1181" s="2399"/>
    </row>
    <row r="1182" spans="1:19" ht="15.6" thickTop="1" thickBot="1" x14ac:dyDescent="0.35">
      <c r="A1182" s="1253"/>
      <c r="B1182" s="2994"/>
      <c r="C1182" s="2399"/>
      <c r="D1182" s="2399"/>
      <c r="E1182" s="2402"/>
      <c r="F1182" s="2401"/>
      <c r="G1182" s="2401"/>
      <c r="H1182" s="2401"/>
      <c r="I1182" s="2403" t="s">
        <v>25</v>
      </c>
      <c r="J1182" s="2403" t="s">
        <v>26</v>
      </c>
      <c r="K1182" s="2403" t="s">
        <v>27</v>
      </c>
      <c r="L1182" s="2403" t="s">
        <v>28</v>
      </c>
      <c r="M1182" s="2399"/>
      <c r="N1182" s="2399"/>
      <c r="O1182" s="2399"/>
      <c r="P1182" s="2399"/>
      <c r="Q1182" s="2399"/>
      <c r="R1182" s="2399"/>
      <c r="S1182" s="2399"/>
    </row>
    <row r="1183" spans="1:19" ht="172.8" thickTop="1" thickBot="1" x14ac:dyDescent="0.35">
      <c r="A1183" s="1253"/>
      <c r="B1183" s="2956" t="s">
        <v>980</v>
      </c>
      <c r="C1183" s="2170" t="s">
        <v>981</v>
      </c>
      <c r="D1183" s="2171"/>
      <c r="E1183" s="2172" t="s">
        <v>982</v>
      </c>
      <c r="F1183" s="2172" t="s">
        <v>218</v>
      </c>
      <c r="G1183" s="2172"/>
      <c r="H1183" s="2172">
        <v>10</v>
      </c>
      <c r="I1183" s="2173">
        <v>5</v>
      </c>
      <c r="J1183" s="2173">
        <v>5</v>
      </c>
      <c r="K1183" s="2173"/>
      <c r="L1183" s="2174"/>
      <c r="M1183" s="2404">
        <f>+D1194+D1209+D1261+D1279+D1291</f>
        <v>962415</v>
      </c>
      <c r="N1183" s="2176"/>
      <c r="O1183" s="2176"/>
      <c r="P1183" s="2176"/>
      <c r="Q1183" s="2176"/>
      <c r="R1183" s="2176"/>
      <c r="S1183" s="2177"/>
    </row>
    <row r="1184" spans="1:19" ht="19.2" thickTop="1" thickBot="1" x14ac:dyDescent="0.4">
      <c r="A1184" s="1253"/>
      <c r="B1184" s="2397" t="s">
        <v>983</v>
      </c>
      <c r="C1184" s="2397"/>
      <c r="D1184" s="2397"/>
      <c r="E1184" s="2397"/>
      <c r="F1184" s="2397"/>
      <c r="G1184" s="2397"/>
      <c r="H1184" s="2397"/>
      <c r="I1184" s="2397"/>
      <c r="J1184" s="2397"/>
      <c r="K1184" s="2397"/>
      <c r="L1184" s="2397"/>
      <c r="M1184" s="2397"/>
      <c r="N1184" s="2397"/>
      <c r="O1184" s="2397"/>
      <c r="P1184" s="2397"/>
      <c r="Q1184" s="2397"/>
      <c r="R1184" s="2397"/>
      <c r="S1184" s="2398"/>
    </row>
    <row r="1185" spans="1:19" ht="16.8" thickTop="1" thickBot="1" x14ac:dyDescent="0.35">
      <c r="A1185" s="1253"/>
      <c r="B1185" s="2955" t="s">
        <v>34</v>
      </c>
      <c r="C1185" s="2165"/>
      <c r="D1185" s="2167" t="s">
        <v>35</v>
      </c>
      <c r="E1185" s="2167" t="s">
        <v>36</v>
      </c>
      <c r="F1185" s="2167"/>
      <c r="G1185" s="2167"/>
      <c r="H1185" s="2167"/>
      <c r="I1185" s="2167" t="s">
        <v>37</v>
      </c>
      <c r="J1185" s="2167"/>
      <c r="K1185" s="2167"/>
      <c r="L1185" s="2167"/>
      <c r="M1185" s="2165" t="s">
        <v>38</v>
      </c>
      <c r="N1185" s="2167" t="s">
        <v>39</v>
      </c>
      <c r="O1185" s="2167"/>
      <c r="P1185" s="2167"/>
      <c r="Q1185" s="2167"/>
      <c r="R1185" s="2167"/>
      <c r="S1185" s="2167"/>
    </row>
    <row r="1186" spans="1:19" ht="34.799999999999997" thickTop="1" thickBot="1" x14ac:dyDescent="0.35">
      <c r="A1186" s="1253"/>
      <c r="B1186" s="2955"/>
      <c r="C1186" s="2165"/>
      <c r="D1186" s="2167"/>
      <c r="E1186" s="2169" t="s">
        <v>40</v>
      </c>
      <c r="F1186" s="2169" t="s">
        <v>41</v>
      </c>
      <c r="G1186" s="2169" t="s">
        <v>42</v>
      </c>
      <c r="H1186" s="2169" t="s">
        <v>43</v>
      </c>
      <c r="I1186" s="2169" t="s">
        <v>25</v>
      </c>
      <c r="J1186" s="2169" t="s">
        <v>26</v>
      </c>
      <c r="K1186" s="2169" t="s">
        <v>27</v>
      </c>
      <c r="L1186" s="2169" t="s">
        <v>28</v>
      </c>
      <c r="M1186" s="2165"/>
      <c r="N1186" s="2405" t="s">
        <v>44</v>
      </c>
      <c r="O1186" s="2405" t="s">
        <v>45</v>
      </c>
      <c r="P1186" s="2405" t="s">
        <v>46</v>
      </c>
      <c r="Q1186" s="2405" t="s">
        <v>47</v>
      </c>
      <c r="R1186" s="2405" t="s">
        <v>48</v>
      </c>
      <c r="S1186" s="2405" t="s">
        <v>49</v>
      </c>
    </row>
    <row r="1187" spans="1:19" ht="56.4" thickTop="1" thickBot="1" x14ac:dyDescent="0.35">
      <c r="A1187" s="1253"/>
      <c r="B1187" s="2995" t="s">
        <v>984</v>
      </c>
      <c r="C1187" s="2406"/>
      <c r="D1187" s="2407">
        <f>SUM(H1187:H1188)</f>
        <v>43000</v>
      </c>
      <c r="E1187" s="2408" t="s">
        <v>985</v>
      </c>
      <c r="F1187" s="2409">
        <v>20</v>
      </c>
      <c r="G1187" s="2410">
        <v>200</v>
      </c>
      <c r="H1187" s="2410">
        <f>F1187*G1187</f>
        <v>4000</v>
      </c>
      <c r="I1187" s="2410"/>
      <c r="J1187" s="2411">
        <v>2000</v>
      </c>
      <c r="K1187" s="2411">
        <v>2000</v>
      </c>
      <c r="L1187" s="2411"/>
      <c r="M1187" s="2412" t="s">
        <v>223</v>
      </c>
      <c r="N1187" s="2411">
        <v>12</v>
      </c>
      <c r="O1187" s="2413" t="s">
        <v>230</v>
      </c>
      <c r="P1187" s="2411">
        <v>3</v>
      </c>
      <c r="Q1187" s="2411">
        <v>7</v>
      </c>
      <c r="R1187" s="2411">
        <v>1</v>
      </c>
      <c r="S1187" s="2414">
        <v>2</v>
      </c>
    </row>
    <row r="1188" spans="1:19" ht="55.8" thickTop="1" x14ac:dyDescent="0.3">
      <c r="A1188" s="1253"/>
      <c r="B1188" s="2960"/>
      <c r="C1188" s="994"/>
      <c r="D1188" s="2415"/>
      <c r="E1188" s="2416" t="s">
        <v>87</v>
      </c>
      <c r="F1188" s="2417">
        <v>200</v>
      </c>
      <c r="G1188" s="2418">
        <v>195</v>
      </c>
      <c r="H1188" s="2410">
        <f t="shared" ref="H1188:H1193" si="54">F1188*G1188</f>
        <v>39000</v>
      </c>
      <c r="I1188" s="2418"/>
      <c r="J1188" s="2419">
        <v>19500</v>
      </c>
      <c r="K1188" s="2419">
        <v>19500</v>
      </c>
      <c r="L1188" s="2419"/>
      <c r="M1188" s="2420" t="s">
        <v>223</v>
      </c>
      <c r="N1188" s="2421">
        <v>12</v>
      </c>
      <c r="O1188" s="2422" t="s">
        <v>230</v>
      </c>
      <c r="P1188" s="2421">
        <v>3</v>
      </c>
      <c r="Q1188" s="2421">
        <v>9</v>
      </c>
      <c r="R1188" s="2421">
        <v>2</v>
      </c>
      <c r="S1188" s="2423">
        <v>1</v>
      </c>
    </row>
    <row r="1189" spans="1:19" ht="55.2" x14ac:dyDescent="0.3">
      <c r="A1189" s="1253"/>
      <c r="B1189" s="2996" t="s">
        <v>986</v>
      </c>
      <c r="C1189" s="2424"/>
      <c r="D1189" s="2425">
        <f>SUM(H1189:H1193)</f>
        <v>151500</v>
      </c>
      <c r="E1189" s="2408" t="s">
        <v>124</v>
      </c>
      <c r="F1189" s="2409">
        <v>100</v>
      </c>
      <c r="G1189" s="2410">
        <v>350</v>
      </c>
      <c r="H1189" s="2410">
        <f t="shared" si="54"/>
        <v>35000</v>
      </c>
      <c r="I1189" s="2426"/>
      <c r="J1189" s="2427">
        <v>35000</v>
      </c>
      <c r="K1189" s="2426"/>
      <c r="L1189" s="2426"/>
      <c r="M1189" s="2428" t="s">
        <v>223</v>
      </c>
      <c r="N1189" s="2429">
        <v>12</v>
      </c>
      <c r="O1189" s="2430" t="s">
        <v>230</v>
      </c>
      <c r="P1189" s="2429">
        <v>3</v>
      </c>
      <c r="Q1189" s="2429">
        <v>1</v>
      </c>
      <c r="R1189" s="2429">
        <v>1</v>
      </c>
      <c r="S1189" s="2431">
        <v>1</v>
      </c>
    </row>
    <row r="1190" spans="1:19" ht="55.2" x14ac:dyDescent="0.3">
      <c r="A1190" s="1253"/>
      <c r="B1190" s="2996"/>
      <c r="C1190" s="2424"/>
      <c r="D1190" s="2425"/>
      <c r="E1190" s="2408" t="s">
        <v>114</v>
      </c>
      <c r="F1190" s="2409">
        <v>100</v>
      </c>
      <c r="G1190" s="2410">
        <v>650</v>
      </c>
      <c r="H1190" s="2410">
        <f t="shared" si="54"/>
        <v>65000</v>
      </c>
      <c r="I1190" s="2426"/>
      <c r="J1190" s="2427">
        <v>65000</v>
      </c>
      <c r="K1190" s="2426"/>
      <c r="L1190" s="2426"/>
      <c r="M1190" s="2428" t="s">
        <v>223</v>
      </c>
      <c r="N1190" s="2429">
        <v>12</v>
      </c>
      <c r="O1190" s="2430" t="s">
        <v>230</v>
      </c>
      <c r="P1190" s="2429">
        <v>3</v>
      </c>
      <c r="Q1190" s="2429">
        <v>1</v>
      </c>
      <c r="R1190" s="2429">
        <v>1</v>
      </c>
      <c r="S1190" s="2431">
        <v>1</v>
      </c>
    </row>
    <row r="1191" spans="1:19" ht="55.2" x14ac:dyDescent="0.3">
      <c r="A1191" s="1253"/>
      <c r="B1191" s="2996"/>
      <c r="C1191" s="2424"/>
      <c r="D1191" s="2425"/>
      <c r="E1191" s="2408" t="s">
        <v>704</v>
      </c>
      <c r="F1191" s="2409">
        <v>10</v>
      </c>
      <c r="G1191" s="2410">
        <v>200</v>
      </c>
      <c r="H1191" s="2410">
        <f t="shared" si="54"/>
        <v>2000</v>
      </c>
      <c r="I1191" s="2429"/>
      <c r="J1191" s="2429">
        <v>2000</v>
      </c>
      <c r="K1191" s="2429"/>
      <c r="L1191" s="2429"/>
      <c r="M1191" s="2428" t="s">
        <v>223</v>
      </c>
      <c r="N1191" s="2429">
        <v>12</v>
      </c>
      <c r="O1191" s="2430" t="s">
        <v>230</v>
      </c>
      <c r="P1191" s="2429">
        <v>3</v>
      </c>
      <c r="Q1191" s="2429">
        <v>7</v>
      </c>
      <c r="R1191" s="2429">
        <v>1</v>
      </c>
      <c r="S1191" s="2431">
        <v>2</v>
      </c>
    </row>
    <row r="1192" spans="1:19" ht="55.2" x14ac:dyDescent="0.3">
      <c r="A1192" s="1253"/>
      <c r="B1192" s="2996"/>
      <c r="C1192" s="2424"/>
      <c r="D1192" s="2425"/>
      <c r="E1192" s="2408" t="s">
        <v>87</v>
      </c>
      <c r="F1192" s="2409">
        <v>100</v>
      </c>
      <c r="G1192" s="2410">
        <v>195</v>
      </c>
      <c r="H1192" s="2410">
        <f t="shared" si="54"/>
        <v>19500</v>
      </c>
      <c r="I1192" s="2429"/>
      <c r="J1192" s="2429">
        <v>19500</v>
      </c>
      <c r="K1192" s="2429"/>
      <c r="L1192" s="2429"/>
      <c r="M1192" s="2428" t="s">
        <v>223</v>
      </c>
      <c r="N1192" s="2429">
        <v>12</v>
      </c>
      <c r="O1192" s="2430" t="s">
        <v>230</v>
      </c>
      <c r="P1192" s="2429">
        <v>3</v>
      </c>
      <c r="Q1192" s="2429">
        <v>9</v>
      </c>
      <c r="R1192" s="2429">
        <v>2</v>
      </c>
      <c r="S1192" s="2431">
        <v>1</v>
      </c>
    </row>
    <row r="1193" spans="1:19" ht="55.2" x14ac:dyDescent="0.3">
      <c r="A1193" s="1253"/>
      <c r="B1193" s="2996"/>
      <c r="C1193" s="2424"/>
      <c r="D1193" s="2425"/>
      <c r="E1193" s="2408" t="s">
        <v>942</v>
      </c>
      <c r="F1193" s="2409">
        <v>3000</v>
      </c>
      <c r="G1193" s="2410">
        <v>10</v>
      </c>
      <c r="H1193" s="2410">
        <f t="shared" si="54"/>
        <v>30000</v>
      </c>
      <c r="I1193" s="2429"/>
      <c r="J1193" s="2429">
        <v>30000</v>
      </c>
      <c r="K1193" s="2429"/>
      <c r="L1193" s="2429"/>
      <c r="M1193" s="2428" t="s">
        <v>223</v>
      </c>
      <c r="N1193" s="2429">
        <v>12</v>
      </c>
      <c r="O1193" s="2430" t="s">
        <v>230</v>
      </c>
      <c r="P1193" s="2429">
        <v>3</v>
      </c>
      <c r="Q1193" s="2429">
        <v>2</v>
      </c>
      <c r="R1193" s="2429">
        <v>2</v>
      </c>
      <c r="S1193" s="2431">
        <v>3</v>
      </c>
    </row>
    <row r="1194" spans="1:19" x14ac:dyDescent="0.3">
      <c r="A1194" s="1253"/>
      <c r="B1194" s="2997" t="s">
        <v>916</v>
      </c>
      <c r="C1194" s="2432"/>
      <c r="D1194" s="1918">
        <f>SUM(D1187:D1193)</f>
        <v>194500</v>
      </c>
      <c r="E1194" s="2408"/>
      <c r="F1194" s="2409"/>
      <c r="G1194" s="2410"/>
      <c r="H1194" s="2410"/>
      <c r="I1194" s="2429"/>
      <c r="J1194" s="2429"/>
      <c r="K1194" s="2429"/>
      <c r="L1194" s="2429"/>
      <c r="M1194" s="2428"/>
      <c r="N1194" s="2429"/>
      <c r="O1194" s="2429"/>
      <c r="P1194" s="2429"/>
      <c r="Q1194" s="2429"/>
      <c r="R1194" s="2429"/>
      <c r="S1194" s="2431"/>
    </row>
    <row r="1195" spans="1:19" ht="28.2" thickBot="1" x14ac:dyDescent="0.35">
      <c r="A1195" s="1253"/>
      <c r="B1195" s="2433" t="s">
        <v>945</v>
      </c>
      <c r="C1195" s="2433"/>
      <c r="D1195" s="2434"/>
      <c r="E1195" s="2435"/>
      <c r="F1195" s="2436"/>
      <c r="G1195" s="2437"/>
      <c r="H1195" s="2437"/>
      <c r="I1195" s="2438"/>
      <c r="J1195" s="2439"/>
      <c r="K1195" s="2439"/>
      <c r="L1195" s="2439"/>
      <c r="M1195" s="2440"/>
      <c r="N1195" s="2441"/>
      <c r="O1195" s="2441"/>
      <c r="P1195" s="2441"/>
      <c r="Q1195" s="2441"/>
      <c r="R1195" s="2441"/>
      <c r="S1195" s="2442"/>
    </row>
    <row r="1196" spans="1:19" ht="15.6" thickTop="1" thickBot="1" x14ac:dyDescent="0.35">
      <c r="A1196" s="1253"/>
      <c r="B1196" s="2994" t="s">
        <v>16</v>
      </c>
      <c r="C1196" s="2399" t="s">
        <v>17</v>
      </c>
      <c r="D1196" s="2399"/>
      <c r="E1196" s="2400" t="s">
        <v>18</v>
      </c>
      <c r="F1196" s="2401" t="s">
        <v>19</v>
      </c>
      <c r="G1196" s="2401" t="s">
        <v>20</v>
      </c>
      <c r="H1196" s="2401" t="s">
        <v>21</v>
      </c>
      <c r="I1196" s="2401" t="s">
        <v>22</v>
      </c>
      <c r="J1196" s="2401"/>
      <c r="K1196" s="2401"/>
      <c r="L1196" s="2401"/>
      <c r="M1196" s="2399" t="s">
        <v>23</v>
      </c>
      <c r="N1196" s="2399" t="s">
        <v>24</v>
      </c>
      <c r="O1196" s="2399"/>
      <c r="P1196" s="2399"/>
      <c r="Q1196" s="2399"/>
      <c r="R1196" s="2399"/>
      <c r="S1196" s="2399"/>
    </row>
    <row r="1197" spans="1:19" ht="15.6" thickTop="1" thickBot="1" x14ac:dyDescent="0.35">
      <c r="A1197" s="1253"/>
      <c r="B1197" s="2994"/>
      <c r="C1197" s="2399"/>
      <c r="D1197" s="2399"/>
      <c r="E1197" s="2402"/>
      <c r="F1197" s="2401"/>
      <c r="G1197" s="2401"/>
      <c r="H1197" s="2401"/>
      <c r="I1197" s="2403" t="s">
        <v>25</v>
      </c>
      <c r="J1197" s="2403" t="s">
        <v>26</v>
      </c>
      <c r="K1197" s="2403" t="s">
        <v>27</v>
      </c>
      <c r="L1197" s="2403" t="s">
        <v>28</v>
      </c>
      <c r="M1197" s="2399"/>
      <c r="N1197" s="2399"/>
      <c r="O1197" s="2399"/>
      <c r="P1197" s="2399"/>
      <c r="Q1197" s="2399"/>
      <c r="R1197" s="2399"/>
      <c r="S1197" s="2399"/>
    </row>
    <row r="1198" spans="1:19" ht="156.6" thickTop="1" x14ac:dyDescent="0.3">
      <c r="A1198" s="1253"/>
      <c r="B1198" s="2956" t="s">
        <v>987</v>
      </c>
      <c r="C1198" s="2170" t="s">
        <v>988</v>
      </c>
      <c r="D1198" s="2171"/>
      <c r="E1198" s="2172" t="s">
        <v>982</v>
      </c>
      <c r="F1198" s="2172" t="s">
        <v>989</v>
      </c>
      <c r="G1198" s="2172"/>
      <c r="H1198" s="2172">
        <v>10</v>
      </c>
      <c r="I1198" s="2173">
        <v>5</v>
      </c>
      <c r="J1198" s="2173">
        <v>5</v>
      </c>
      <c r="K1198" s="2173"/>
      <c r="L1198" s="2174"/>
      <c r="M1198" s="2404">
        <f>+D1202+D1204</f>
        <v>193150</v>
      </c>
      <c r="N1198" s="2176"/>
      <c r="O1198" s="2176"/>
      <c r="P1198" s="2176"/>
      <c r="Q1198" s="2176"/>
      <c r="R1198" s="2176"/>
      <c r="S1198" s="2177"/>
    </row>
    <row r="1199" spans="1:19" ht="15" thickBot="1" x14ac:dyDescent="0.35">
      <c r="A1199" s="1253"/>
      <c r="B1199" s="2433"/>
      <c r="C1199" s="2433"/>
      <c r="D1199" s="2443"/>
      <c r="E1199" s="2435"/>
      <c r="F1199" s="2436"/>
      <c r="G1199" s="2437"/>
      <c r="H1199" s="2437"/>
      <c r="I1199" s="2438"/>
      <c r="J1199" s="2439"/>
      <c r="K1199" s="2439"/>
      <c r="L1199" s="2439"/>
      <c r="M1199" s="2440"/>
      <c r="N1199" s="2441"/>
      <c r="O1199" s="2441"/>
      <c r="P1199" s="2441"/>
      <c r="Q1199" s="2441"/>
      <c r="R1199" s="2441"/>
      <c r="S1199" s="2442"/>
    </row>
    <row r="1200" spans="1:19" ht="15.6" thickTop="1" thickBot="1" x14ac:dyDescent="0.35">
      <c r="A1200" s="1253"/>
      <c r="B1200" s="2994" t="s">
        <v>34</v>
      </c>
      <c r="C1200" s="2399"/>
      <c r="D1200" s="2401" t="s">
        <v>35</v>
      </c>
      <c r="E1200" s="2401" t="s">
        <v>36</v>
      </c>
      <c r="F1200" s="2401"/>
      <c r="G1200" s="2401"/>
      <c r="H1200" s="2401"/>
      <c r="I1200" s="2401" t="s">
        <v>37</v>
      </c>
      <c r="J1200" s="2401"/>
      <c r="K1200" s="2401"/>
      <c r="L1200" s="2401"/>
      <c r="M1200" s="2399" t="s">
        <v>38</v>
      </c>
      <c r="N1200" s="2401" t="s">
        <v>39</v>
      </c>
      <c r="O1200" s="2401"/>
      <c r="P1200" s="2401"/>
      <c r="Q1200" s="2401"/>
      <c r="R1200" s="2401"/>
      <c r="S1200" s="2401"/>
    </row>
    <row r="1201" spans="1:19" ht="31.8" thickTop="1" thickBot="1" x14ac:dyDescent="0.35">
      <c r="A1201" s="1253"/>
      <c r="B1201" s="2994"/>
      <c r="C1201" s="2399"/>
      <c r="D1201" s="2401"/>
      <c r="E1201" s="2403" t="s">
        <v>40</v>
      </c>
      <c r="F1201" s="2403" t="s">
        <v>41</v>
      </c>
      <c r="G1201" s="2403" t="s">
        <v>42</v>
      </c>
      <c r="H1201" s="2403" t="s">
        <v>43</v>
      </c>
      <c r="I1201" s="2403" t="s">
        <v>25</v>
      </c>
      <c r="J1201" s="2403" t="s">
        <v>26</v>
      </c>
      <c r="K1201" s="2403" t="s">
        <v>27</v>
      </c>
      <c r="L1201" s="2403" t="s">
        <v>28</v>
      </c>
      <c r="M1201" s="2399"/>
      <c r="N1201" s="2444" t="s">
        <v>44</v>
      </c>
      <c r="O1201" s="2444" t="s">
        <v>45</v>
      </c>
      <c r="P1201" s="2444" t="s">
        <v>46</v>
      </c>
      <c r="Q1201" s="2444" t="s">
        <v>47</v>
      </c>
      <c r="R1201" s="2444" t="s">
        <v>48</v>
      </c>
      <c r="S1201" s="2444" t="s">
        <v>49</v>
      </c>
    </row>
    <row r="1202" spans="1:19" ht="56.4" thickTop="1" thickBot="1" x14ac:dyDescent="0.35">
      <c r="A1202" s="1253"/>
      <c r="B1202" s="2998" t="s">
        <v>990</v>
      </c>
      <c r="C1202" s="2445"/>
      <c r="D1202" s="691">
        <f>SUM(H1202:H1203)</f>
        <v>33250</v>
      </c>
      <c r="E1202" s="1070" t="s">
        <v>985</v>
      </c>
      <c r="F1202" s="295">
        <v>20</v>
      </c>
      <c r="G1202" s="294">
        <v>200</v>
      </c>
      <c r="H1202" s="294">
        <f t="shared" ref="H1202:H1208" si="55">+G1202*F1202</f>
        <v>4000</v>
      </c>
      <c r="I1202" s="294">
        <v>4000</v>
      </c>
      <c r="J1202" s="219"/>
      <c r="K1202" s="219"/>
      <c r="L1202" s="219"/>
      <c r="M1202" s="2446" t="s">
        <v>223</v>
      </c>
      <c r="N1202" s="219">
        <v>12</v>
      </c>
      <c r="O1202" s="223" t="s">
        <v>230</v>
      </c>
      <c r="P1202" s="219">
        <v>3</v>
      </c>
      <c r="Q1202" s="219">
        <v>7</v>
      </c>
      <c r="R1202" s="219">
        <v>1</v>
      </c>
      <c r="S1202" s="2447">
        <v>2</v>
      </c>
    </row>
    <row r="1203" spans="1:19" ht="55.8" thickTop="1" x14ac:dyDescent="0.3">
      <c r="A1203" s="1253"/>
      <c r="B1203" s="2978"/>
      <c r="C1203" s="2448"/>
      <c r="D1203" s="988"/>
      <c r="E1203" s="2449" t="s">
        <v>87</v>
      </c>
      <c r="F1203" s="2450">
        <v>150</v>
      </c>
      <c r="G1203" s="1829">
        <v>195</v>
      </c>
      <c r="H1203" s="294">
        <f t="shared" si="55"/>
        <v>29250</v>
      </c>
      <c r="I1203" s="1829">
        <v>29250</v>
      </c>
      <c r="J1203" s="2451"/>
      <c r="K1203" s="2451"/>
      <c r="L1203" s="2451"/>
      <c r="M1203" s="2452" t="s">
        <v>223</v>
      </c>
      <c r="N1203" s="1809">
        <v>12</v>
      </c>
      <c r="O1203" s="1984" t="s">
        <v>230</v>
      </c>
      <c r="P1203" s="1809">
        <v>3</v>
      </c>
      <c r="Q1203" s="1809">
        <v>9</v>
      </c>
      <c r="R1203" s="1809">
        <v>2</v>
      </c>
      <c r="S1203" s="2453">
        <v>1</v>
      </c>
    </row>
    <row r="1204" spans="1:19" ht="55.2" x14ac:dyDescent="0.3">
      <c r="A1204" s="1253"/>
      <c r="B1204" s="2330" t="s">
        <v>986</v>
      </c>
      <c r="C1204" s="2119"/>
      <c r="D1204" s="1884">
        <f>SUM(H1204:H1208)</f>
        <v>159900</v>
      </c>
      <c r="E1204" s="1070" t="s">
        <v>124</v>
      </c>
      <c r="F1204" s="295">
        <v>100</v>
      </c>
      <c r="G1204" s="294">
        <v>350</v>
      </c>
      <c r="H1204" s="294">
        <f t="shared" si="55"/>
        <v>35000</v>
      </c>
      <c r="I1204" s="2454"/>
      <c r="J1204" s="2454"/>
      <c r="K1204" s="2454"/>
      <c r="L1204" s="294">
        <v>35000</v>
      </c>
      <c r="M1204" s="1823" t="s">
        <v>223</v>
      </c>
      <c r="N1204" s="1815">
        <v>12</v>
      </c>
      <c r="O1204" s="1989" t="s">
        <v>230</v>
      </c>
      <c r="P1204" s="1815">
        <v>3</v>
      </c>
      <c r="Q1204" s="1815">
        <v>1</v>
      </c>
      <c r="R1204" s="1815">
        <v>1</v>
      </c>
      <c r="S1204" s="2185">
        <v>1</v>
      </c>
    </row>
    <row r="1205" spans="1:19" ht="55.2" x14ac:dyDescent="0.3">
      <c r="A1205" s="1253"/>
      <c r="B1205" s="2330"/>
      <c r="C1205" s="2119"/>
      <c r="D1205" s="1884"/>
      <c r="E1205" s="1070" t="s">
        <v>114</v>
      </c>
      <c r="F1205" s="295">
        <v>100</v>
      </c>
      <c r="G1205" s="294">
        <v>750</v>
      </c>
      <c r="H1205" s="294">
        <f t="shared" si="55"/>
        <v>75000</v>
      </c>
      <c r="I1205" s="2454"/>
      <c r="J1205" s="2454"/>
      <c r="K1205" s="2454"/>
      <c r="L1205" s="294">
        <v>75000</v>
      </c>
      <c r="M1205" s="1823" t="s">
        <v>223</v>
      </c>
      <c r="N1205" s="1815">
        <v>12</v>
      </c>
      <c r="O1205" s="1989" t="s">
        <v>230</v>
      </c>
      <c r="P1205" s="1815">
        <v>3</v>
      </c>
      <c r="Q1205" s="1815">
        <v>1</v>
      </c>
      <c r="R1205" s="1815">
        <v>1</v>
      </c>
      <c r="S1205" s="2185">
        <v>1</v>
      </c>
    </row>
    <row r="1206" spans="1:19" ht="55.2" x14ac:dyDescent="0.3">
      <c r="A1206" s="1253"/>
      <c r="B1206" s="2330"/>
      <c r="C1206" s="2119"/>
      <c r="D1206" s="1884"/>
      <c r="E1206" s="1070" t="s">
        <v>704</v>
      </c>
      <c r="F1206" s="295">
        <v>2</v>
      </c>
      <c r="G1206" s="294">
        <v>200</v>
      </c>
      <c r="H1206" s="294">
        <f t="shared" si="55"/>
        <v>400</v>
      </c>
      <c r="I1206" s="2236"/>
      <c r="J1206" s="2236"/>
      <c r="K1206" s="2236"/>
      <c r="L1206" s="294">
        <v>400</v>
      </c>
      <c r="M1206" s="1823" t="s">
        <v>223</v>
      </c>
      <c r="N1206" s="1815">
        <v>12</v>
      </c>
      <c r="O1206" s="1989" t="s">
        <v>230</v>
      </c>
      <c r="P1206" s="1815">
        <v>3</v>
      </c>
      <c r="Q1206" s="1815">
        <v>7</v>
      </c>
      <c r="R1206" s="1815">
        <v>1</v>
      </c>
      <c r="S1206" s="2185">
        <v>2</v>
      </c>
    </row>
    <row r="1207" spans="1:19" ht="55.2" x14ac:dyDescent="0.3">
      <c r="A1207" s="1253"/>
      <c r="B1207" s="2330"/>
      <c r="C1207" s="2119"/>
      <c r="D1207" s="1884"/>
      <c r="E1207" s="1070" t="s">
        <v>87</v>
      </c>
      <c r="F1207" s="295">
        <v>100</v>
      </c>
      <c r="G1207" s="294">
        <v>195</v>
      </c>
      <c r="H1207" s="294">
        <f t="shared" si="55"/>
        <v>19500</v>
      </c>
      <c r="I1207" s="2236"/>
      <c r="J1207" s="2236"/>
      <c r="K1207" s="2236"/>
      <c r="L1207" s="294">
        <v>19500</v>
      </c>
      <c r="M1207" s="1823" t="s">
        <v>223</v>
      </c>
      <c r="N1207" s="1815">
        <v>12</v>
      </c>
      <c r="O1207" s="1989" t="s">
        <v>230</v>
      </c>
      <c r="P1207" s="1815">
        <v>3</v>
      </c>
      <c r="Q1207" s="1815">
        <v>9</v>
      </c>
      <c r="R1207" s="1815">
        <v>2</v>
      </c>
      <c r="S1207" s="2185">
        <v>1</v>
      </c>
    </row>
    <row r="1208" spans="1:19" ht="55.2" x14ac:dyDescent="0.3">
      <c r="A1208" s="1253"/>
      <c r="B1208" s="2330"/>
      <c r="C1208" s="2119"/>
      <c r="D1208" s="1884"/>
      <c r="E1208" s="1070" t="s">
        <v>942</v>
      </c>
      <c r="F1208" s="295">
        <v>3000</v>
      </c>
      <c r="G1208" s="294">
        <v>10</v>
      </c>
      <c r="H1208" s="294">
        <f t="shared" si="55"/>
        <v>30000</v>
      </c>
      <c r="I1208" s="2236"/>
      <c r="J1208" s="2236"/>
      <c r="K1208" s="2236"/>
      <c r="L1208" s="294">
        <v>30000</v>
      </c>
      <c r="M1208" s="1823" t="s">
        <v>223</v>
      </c>
      <c r="N1208" s="1815">
        <v>12</v>
      </c>
      <c r="O1208" s="1989" t="s">
        <v>230</v>
      </c>
      <c r="P1208" s="1815">
        <v>2</v>
      </c>
      <c r="Q1208" s="1815">
        <v>2</v>
      </c>
      <c r="R1208" s="1815">
        <v>2</v>
      </c>
      <c r="S1208" s="2185">
        <v>1</v>
      </c>
    </row>
    <row r="1209" spans="1:19" ht="15.6" x14ac:dyDescent="0.3">
      <c r="A1209" s="1253"/>
      <c r="B1209" s="2999" t="s">
        <v>916</v>
      </c>
      <c r="C1209" s="2455"/>
      <c r="D1209" s="2456">
        <f>SUM(D1202:D1208)</f>
        <v>193150</v>
      </c>
      <c r="E1209" s="2457"/>
      <c r="F1209" s="2458"/>
      <c r="G1209" s="2459"/>
      <c r="H1209" s="2459"/>
      <c r="I1209" s="2460"/>
      <c r="J1209" s="2460"/>
      <c r="K1209" s="2460"/>
      <c r="L1209" s="2460"/>
      <c r="M1209" s="2428"/>
      <c r="N1209" s="2461"/>
      <c r="O1209" s="2461"/>
      <c r="P1209" s="2461"/>
      <c r="Q1209" s="2461"/>
      <c r="R1209" s="2461"/>
      <c r="S1209" s="2431"/>
    </row>
    <row r="1210" spans="1:19" ht="15.6" x14ac:dyDescent="0.3">
      <c r="A1210" s="1253"/>
      <c r="B1210" s="2462"/>
      <c r="C1210" s="2462"/>
      <c r="D1210" s="2463"/>
      <c r="E1210" s="2435"/>
      <c r="F1210" s="2436"/>
      <c r="G1210" s="2437"/>
      <c r="H1210" s="2437"/>
      <c r="I1210" s="2438"/>
      <c r="J1210" s="2438"/>
      <c r="K1210" s="2438"/>
      <c r="L1210" s="2438"/>
      <c r="M1210" s="2464"/>
      <c r="N1210" s="2465"/>
      <c r="O1210" s="2465"/>
      <c r="P1210" s="2465"/>
      <c r="Q1210" s="2465"/>
      <c r="R1210" s="2465"/>
      <c r="S1210" s="2442"/>
    </row>
    <row r="1211" spans="1:19" ht="18" thickBot="1" x14ac:dyDescent="0.4">
      <c r="A1211" s="1253"/>
      <c r="B1211" s="37"/>
      <c r="C1211" s="2466"/>
      <c r="D1211" s="2466"/>
      <c r="E1211" s="2466"/>
      <c r="F1211" s="2466"/>
      <c r="G1211" s="2466"/>
      <c r="H1211" s="2466"/>
      <c r="I1211" s="2466"/>
      <c r="J1211" s="2466"/>
      <c r="K1211" s="2466"/>
      <c r="L1211" s="2466"/>
      <c r="M1211" s="2466"/>
      <c r="N1211" s="2466"/>
      <c r="O1211" s="2467"/>
      <c r="P1211" s="2467"/>
      <c r="Q1211" s="2467"/>
      <c r="R1211" s="2467"/>
      <c r="S1211" s="2468"/>
    </row>
    <row r="1212" spans="1:19" ht="16.8" thickTop="1" thickBot="1" x14ac:dyDescent="0.35">
      <c r="A1212" s="1253"/>
      <c r="B1212" s="2955" t="s">
        <v>16</v>
      </c>
      <c r="C1212" s="2165" t="s">
        <v>17</v>
      </c>
      <c r="D1212" s="2165"/>
      <c r="E1212" s="2166" t="s">
        <v>18</v>
      </c>
      <c r="F1212" s="2167" t="s">
        <v>19</v>
      </c>
      <c r="G1212" s="2167" t="s">
        <v>20</v>
      </c>
      <c r="H1212" s="2167" t="s">
        <v>21</v>
      </c>
      <c r="I1212" s="2167" t="s">
        <v>22</v>
      </c>
      <c r="J1212" s="2167"/>
      <c r="K1212" s="2167"/>
      <c r="L1212" s="2167"/>
      <c r="M1212" s="2165" t="s">
        <v>23</v>
      </c>
      <c r="N1212" s="2165" t="s">
        <v>24</v>
      </c>
      <c r="O1212" s="2165"/>
      <c r="P1212" s="2165"/>
      <c r="Q1212" s="2165"/>
      <c r="R1212" s="2165"/>
      <c r="S1212" s="2165"/>
    </row>
    <row r="1213" spans="1:19" ht="16.8" thickTop="1" thickBot="1" x14ac:dyDescent="0.35">
      <c r="A1213" s="1253"/>
      <c r="B1213" s="2955"/>
      <c r="C1213" s="2165"/>
      <c r="D1213" s="2165"/>
      <c r="E1213" s="2168"/>
      <c r="F1213" s="2167"/>
      <c r="G1213" s="2167"/>
      <c r="H1213" s="2167"/>
      <c r="I1213" s="2169" t="s">
        <v>25</v>
      </c>
      <c r="J1213" s="2169" t="s">
        <v>26</v>
      </c>
      <c r="K1213" s="2169" t="s">
        <v>27</v>
      </c>
      <c r="L1213" s="2169" t="s">
        <v>28</v>
      </c>
      <c r="M1213" s="2165"/>
      <c r="N1213" s="2165"/>
      <c r="O1213" s="2165"/>
      <c r="P1213" s="2165"/>
      <c r="Q1213" s="2165"/>
      <c r="R1213" s="2165"/>
      <c r="S1213" s="2165"/>
    </row>
    <row r="1214" spans="1:19" ht="63.6" thickTop="1" thickBot="1" x14ac:dyDescent="0.35">
      <c r="A1214" s="1253"/>
      <c r="B1214" s="3000" t="s">
        <v>991</v>
      </c>
      <c r="C1214" s="2469" t="s">
        <v>992</v>
      </c>
      <c r="D1214" s="2469"/>
      <c r="E1214" s="1868" t="s">
        <v>993</v>
      </c>
      <c r="F1214" s="1868" t="s">
        <v>994</v>
      </c>
      <c r="G1214" s="1868" t="s">
        <v>993</v>
      </c>
      <c r="H1214" s="1868" t="s">
        <v>993</v>
      </c>
      <c r="I1214" s="2268"/>
      <c r="J1214" s="2268"/>
      <c r="K1214" s="2268"/>
      <c r="L1214" s="2269"/>
      <c r="M1214" s="2470"/>
      <c r="N1214" s="2271"/>
      <c r="O1214" s="2271"/>
      <c r="P1214" s="2271"/>
      <c r="Q1214" s="2271"/>
      <c r="R1214" s="2271"/>
      <c r="S1214" s="2272"/>
    </row>
    <row r="1215" spans="1:19" ht="16.8" thickTop="1" thickBot="1" x14ac:dyDescent="0.35">
      <c r="A1215" s="1253"/>
      <c r="B1215" s="2955" t="s">
        <v>34</v>
      </c>
      <c r="C1215" s="2165"/>
      <c r="D1215" s="2167" t="s">
        <v>35</v>
      </c>
      <c r="E1215" s="2167" t="s">
        <v>36</v>
      </c>
      <c r="F1215" s="2167"/>
      <c r="G1215" s="2167"/>
      <c r="H1215" s="2167"/>
      <c r="I1215" s="2167" t="s">
        <v>37</v>
      </c>
      <c r="J1215" s="2167"/>
      <c r="K1215" s="2167"/>
      <c r="L1215" s="2167"/>
      <c r="M1215" s="2165" t="s">
        <v>38</v>
      </c>
      <c r="N1215" s="2167" t="s">
        <v>39</v>
      </c>
      <c r="O1215" s="2167"/>
      <c r="P1215" s="2167"/>
      <c r="Q1215" s="2167"/>
      <c r="R1215" s="2167"/>
      <c r="S1215" s="2167"/>
    </row>
    <row r="1216" spans="1:19" ht="34.200000000000003" thickTop="1" x14ac:dyDescent="0.3">
      <c r="A1216" s="1253"/>
      <c r="B1216" s="666"/>
      <c r="C1216" s="2291"/>
      <c r="D1216" s="2166"/>
      <c r="E1216" s="2292" t="s">
        <v>40</v>
      </c>
      <c r="F1216" s="2292" t="s">
        <v>41</v>
      </c>
      <c r="G1216" s="2292" t="s">
        <v>42</v>
      </c>
      <c r="H1216" s="2292" t="s">
        <v>43</v>
      </c>
      <c r="I1216" s="2292" t="s">
        <v>25</v>
      </c>
      <c r="J1216" s="2292" t="s">
        <v>26</v>
      </c>
      <c r="K1216" s="2292" t="s">
        <v>27</v>
      </c>
      <c r="L1216" s="2292" t="s">
        <v>28</v>
      </c>
      <c r="M1216" s="2291"/>
      <c r="N1216" s="2293" t="s">
        <v>44</v>
      </c>
      <c r="O1216" s="2293" t="s">
        <v>45</v>
      </c>
      <c r="P1216" s="2293" t="s">
        <v>46</v>
      </c>
      <c r="Q1216" s="2293" t="s">
        <v>47</v>
      </c>
      <c r="R1216" s="2293" t="s">
        <v>48</v>
      </c>
      <c r="S1216" s="2293" t="s">
        <v>49</v>
      </c>
    </row>
    <row r="1217" spans="1:19" ht="52.8" x14ac:dyDescent="0.3">
      <c r="A1217" s="1253"/>
      <c r="B1217" s="3001" t="s">
        <v>995</v>
      </c>
      <c r="C1217" s="2471"/>
      <c r="D1217" s="2472">
        <f>SUM(H1217:H1251)</f>
        <v>138165</v>
      </c>
      <c r="E1217" s="2473" t="s">
        <v>955</v>
      </c>
      <c r="F1217" s="2473">
        <v>50</v>
      </c>
      <c r="G1217" s="2474">
        <v>125</v>
      </c>
      <c r="H1217" s="2474">
        <f t="shared" ref="H1217:H1260" si="56">F1217*G1217</f>
        <v>6250</v>
      </c>
      <c r="I1217" s="455">
        <f>F1217*G1217</f>
        <v>6250</v>
      </c>
      <c r="J1217" s="2475"/>
      <c r="K1217" s="2475"/>
      <c r="L1217" s="2475"/>
      <c r="M1217" s="2476" t="s">
        <v>223</v>
      </c>
      <c r="N1217" s="2475">
        <v>12</v>
      </c>
      <c r="O1217" s="2477" t="s">
        <v>54</v>
      </c>
      <c r="P1217" s="2475">
        <v>3</v>
      </c>
      <c r="Q1217" s="2475">
        <v>9</v>
      </c>
      <c r="R1217" s="2475">
        <v>2</v>
      </c>
      <c r="S1217" s="2478">
        <v>1</v>
      </c>
    </row>
    <row r="1218" spans="1:19" ht="52.8" x14ac:dyDescent="0.3">
      <c r="A1218" s="1253"/>
      <c r="B1218" s="3002"/>
      <c r="C1218" s="2479"/>
      <c r="D1218" s="2480"/>
      <c r="E1218" s="2481" t="s">
        <v>996</v>
      </c>
      <c r="F1218" s="2473">
        <v>2</v>
      </c>
      <c r="G1218" s="2474">
        <v>800</v>
      </c>
      <c r="H1218" s="2474">
        <f t="shared" si="56"/>
        <v>1600</v>
      </c>
      <c r="I1218" s="455">
        <f t="shared" ref="I1218:I1260" si="57">F1218*G1218</f>
        <v>1600</v>
      </c>
      <c r="J1218" s="2482"/>
      <c r="K1218" s="2482"/>
      <c r="L1218" s="2482"/>
      <c r="M1218" s="2483" t="s">
        <v>223</v>
      </c>
      <c r="N1218" s="2482">
        <v>12</v>
      </c>
      <c r="O1218" s="2482" t="s">
        <v>54</v>
      </c>
      <c r="P1218" s="2482">
        <v>3</v>
      </c>
      <c r="Q1218" s="2482">
        <v>9</v>
      </c>
      <c r="R1218" s="2482">
        <v>2</v>
      </c>
      <c r="S1218" s="2484">
        <v>1</v>
      </c>
    </row>
    <row r="1219" spans="1:19" ht="52.8" x14ac:dyDescent="0.3">
      <c r="A1219" s="1253"/>
      <c r="B1219" s="3002"/>
      <c r="C1219" s="2479"/>
      <c r="D1219" s="2480"/>
      <c r="E1219" s="2481" t="s">
        <v>997</v>
      </c>
      <c r="F1219" s="2473">
        <v>600</v>
      </c>
      <c r="G1219" s="2474">
        <v>18</v>
      </c>
      <c r="H1219" s="2474">
        <f t="shared" si="56"/>
        <v>10800</v>
      </c>
      <c r="I1219" s="455">
        <f t="shared" si="57"/>
        <v>10800</v>
      </c>
      <c r="J1219" s="2482"/>
      <c r="K1219" s="2482"/>
      <c r="L1219" s="2482"/>
      <c r="M1219" s="2483" t="s">
        <v>223</v>
      </c>
      <c r="N1219" s="2482">
        <v>12</v>
      </c>
      <c r="O1219" s="2482" t="s">
        <v>54</v>
      </c>
      <c r="P1219" s="2482">
        <v>3</v>
      </c>
      <c r="Q1219" s="2482">
        <v>9</v>
      </c>
      <c r="R1219" s="2482">
        <v>2</v>
      </c>
      <c r="S1219" s="2484">
        <v>1</v>
      </c>
    </row>
    <row r="1220" spans="1:19" ht="52.8" x14ac:dyDescent="0.3">
      <c r="A1220" s="1253"/>
      <c r="B1220" s="3002"/>
      <c r="C1220" s="2479"/>
      <c r="D1220" s="2480"/>
      <c r="E1220" s="2481" t="s">
        <v>998</v>
      </c>
      <c r="F1220" s="2473">
        <v>50</v>
      </c>
      <c r="G1220" s="2474">
        <v>30</v>
      </c>
      <c r="H1220" s="2474">
        <f t="shared" si="56"/>
        <v>1500</v>
      </c>
      <c r="I1220" s="455">
        <f t="shared" si="57"/>
        <v>1500</v>
      </c>
      <c r="J1220" s="2482"/>
      <c r="K1220" s="2482"/>
      <c r="L1220" s="2482"/>
      <c r="M1220" s="2483" t="s">
        <v>223</v>
      </c>
      <c r="N1220" s="2482">
        <v>12</v>
      </c>
      <c r="O1220" s="2482" t="s">
        <v>54</v>
      </c>
      <c r="P1220" s="2482">
        <v>3</v>
      </c>
      <c r="Q1220" s="2482">
        <v>9</v>
      </c>
      <c r="R1220" s="2482">
        <v>2</v>
      </c>
      <c r="S1220" s="2484">
        <v>1</v>
      </c>
    </row>
    <row r="1221" spans="1:19" ht="52.8" x14ac:dyDescent="0.3">
      <c r="A1221" s="1253"/>
      <c r="B1221" s="3002"/>
      <c r="C1221" s="2479"/>
      <c r="D1221" s="2480"/>
      <c r="E1221" s="2481" t="s">
        <v>999</v>
      </c>
      <c r="F1221" s="2473">
        <v>30</v>
      </c>
      <c r="G1221" s="2474">
        <v>250</v>
      </c>
      <c r="H1221" s="2474">
        <f t="shared" si="56"/>
        <v>7500</v>
      </c>
      <c r="I1221" s="455">
        <f t="shared" si="57"/>
        <v>7500</v>
      </c>
      <c r="J1221" s="2482"/>
      <c r="K1221" s="2482"/>
      <c r="L1221" s="2482"/>
      <c r="M1221" s="2483" t="s">
        <v>223</v>
      </c>
      <c r="N1221" s="2482">
        <v>12</v>
      </c>
      <c r="O1221" s="2482" t="s">
        <v>54</v>
      </c>
      <c r="P1221" s="2482">
        <v>3</v>
      </c>
      <c r="Q1221" s="2482">
        <v>9</v>
      </c>
      <c r="R1221" s="2482">
        <v>2</v>
      </c>
      <c r="S1221" s="2484">
        <v>1</v>
      </c>
    </row>
    <row r="1222" spans="1:19" ht="52.8" x14ac:dyDescent="0.3">
      <c r="A1222" s="1253"/>
      <c r="B1222" s="3002"/>
      <c r="C1222" s="2479"/>
      <c r="D1222" s="2480"/>
      <c r="E1222" s="2481" t="s">
        <v>1000</v>
      </c>
      <c r="F1222" s="2473">
        <v>5</v>
      </c>
      <c r="G1222" s="2474">
        <v>285</v>
      </c>
      <c r="H1222" s="2474">
        <f t="shared" si="56"/>
        <v>1425</v>
      </c>
      <c r="I1222" s="455">
        <f t="shared" si="57"/>
        <v>1425</v>
      </c>
      <c r="J1222" s="2482"/>
      <c r="K1222" s="2482"/>
      <c r="L1222" s="2482"/>
      <c r="M1222" s="2483" t="s">
        <v>223</v>
      </c>
      <c r="N1222" s="2482">
        <v>12</v>
      </c>
      <c r="O1222" s="2482" t="s">
        <v>54</v>
      </c>
      <c r="P1222" s="2482">
        <v>3</v>
      </c>
      <c r="Q1222" s="2482">
        <v>9</v>
      </c>
      <c r="R1222" s="2482">
        <v>2</v>
      </c>
      <c r="S1222" s="2484">
        <v>1</v>
      </c>
    </row>
    <row r="1223" spans="1:19" ht="52.8" x14ac:dyDescent="0.3">
      <c r="A1223" s="1253"/>
      <c r="B1223" s="3002"/>
      <c r="C1223" s="2479"/>
      <c r="D1223" s="2480"/>
      <c r="E1223" s="2481" t="s">
        <v>1001</v>
      </c>
      <c r="F1223" s="2473">
        <v>100</v>
      </c>
      <c r="G1223" s="2474">
        <v>175</v>
      </c>
      <c r="H1223" s="2474">
        <f t="shared" si="56"/>
        <v>17500</v>
      </c>
      <c r="I1223" s="455">
        <f t="shared" si="57"/>
        <v>17500</v>
      </c>
      <c r="J1223" s="2482"/>
      <c r="K1223" s="2482"/>
      <c r="L1223" s="2482"/>
      <c r="M1223" s="2483" t="s">
        <v>223</v>
      </c>
      <c r="N1223" s="2482">
        <v>12</v>
      </c>
      <c r="O1223" s="2482" t="s">
        <v>54</v>
      </c>
      <c r="P1223" s="2482">
        <v>3</v>
      </c>
      <c r="Q1223" s="2482">
        <v>9</v>
      </c>
      <c r="R1223" s="2482">
        <v>2</v>
      </c>
      <c r="S1223" s="2484">
        <v>1</v>
      </c>
    </row>
    <row r="1224" spans="1:19" ht="52.8" x14ac:dyDescent="0.3">
      <c r="A1224" s="1253"/>
      <c r="B1224" s="3002"/>
      <c r="C1224" s="2479"/>
      <c r="D1224" s="2480"/>
      <c r="E1224" s="2481" t="s">
        <v>1002</v>
      </c>
      <c r="F1224" s="2473">
        <v>50</v>
      </c>
      <c r="G1224" s="2474">
        <v>45</v>
      </c>
      <c r="H1224" s="2474">
        <f t="shared" si="56"/>
        <v>2250</v>
      </c>
      <c r="I1224" s="455">
        <f t="shared" si="57"/>
        <v>2250</v>
      </c>
      <c r="J1224" s="2482"/>
      <c r="K1224" s="2482"/>
      <c r="L1224" s="2482"/>
      <c r="M1224" s="2483" t="s">
        <v>223</v>
      </c>
      <c r="N1224" s="2482">
        <v>12</v>
      </c>
      <c r="O1224" s="2482" t="s">
        <v>54</v>
      </c>
      <c r="P1224" s="2482">
        <v>3</v>
      </c>
      <c r="Q1224" s="2482">
        <v>9</v>
      </c>
      <c r="R1224" s="2482">
        <v>2</v>
      </c>
      <c r="S1224" s="2484">
        <v>1</v>
      </c>
    </row>
    <row r="1225" spans="1:19" ht="52.8" x14ac:dyDescent="0.3">
      <c r="A1225" s="1253"/>
      <c r="B1225" s="3002"/>
      <c r="C1225" s="2479"/>
      <c r="D1225" s="2480"/>
      <c r="E1225" s="2481" t="s">
        <v>1003</v>
      </c>
      <c r="F1225" s="2473">
        <v>10</v>
      </c>
      <c r="G1225" s="2474">
        <v>25</v>
      </c>
      <c r="H1225" s="2474">
        <f t="shared" si="56"/>
        <v>250</v>
      </c>
      <c r="I1225" s="455">
        <f t="shared" si="57"/>
        <v>250</v>
      </c>
      <c r="J1225" s="2482"/>
      <c r="K1225" s="2482"/>
      <c r="L1225" s="2482"/>
      <c r="M1225" s="2483" t="s">
        <v>223</v>
      </c>
      <c r="N1225" s="2482">
        <v>12</v>
      </c>
      <c r="O1225" s="2482" t="s">
        <v>54</v>
      </c>
      <c r="P1225" s="2482">
        <v>3</v>
      </c>
      <c r="Q1225" s="2482">
        <v>9</v>
      </c>
      <c r="R1225" s="2482">
        <v>2</v>
      </c>
      <c r="S1225" s="2484">
        <v>1</v>
      </c>
    </row>
    <row r="1226" spans="1:19" ht="52.8" x14ac:dyDescent="0.3">
      <c r="A1226" s="1253"/>
      <c r="B1226" s="3002"/>
      <c r="C1226" s="2479"/>
      <c r="D1226" s="2480"/>
      <c r="E1226" s="2481" t="s">
        <v>1004</v>
      </c>
      <c r="F1226" s="2473">
        <v>20</v>
      </c>
      <c r="G1226" s="2474">
        <v>60</v>
      </c>
      <c r="H1226" s="2474">
        <f t="shared" si="56"/>
        <v>1200</v>
      </c>
      <c r="I1226" s="455">
        <f t="shared" si="57"/>
        <v>1200</v>
      </c>
      <c r="J1226" s="2482"/>
      <c r="K1226" s="2482"/>
      <c r="L1226" s="2482"/>
      <c r="M1226" s="2483" t="s">
        <v>223</v>
      </c>
      <c r="N1226" s="2482">
        <v>12</v>
      </c>
      <c r="O1226" s="2482" t="s">
        <v>54</v>
      </c>
      <c r="P1226" s="2482">
        <v>3</v>
      </c>
      <c r="Q1226" s="2482">
        <v>9</v>
      </c>
      <c r="R1226" s="2482">
        <v>2</v>
      </c>
      <c r="S1226" s="2484">
        <v>1</v>
      </c>
    </row>
    <row r="1227" spans="1:19" ht="52.8" x14ac:dyDescent="0.3">
      <c r="A1227" s="1253"/>
      <c r="B1227" s="3002"/>
      <c r="C1227" s="2479"/>
      <c r="D1227" s="2480"/>
      <c r="E1227" s="2485" t="s">
        <v>1005</v>
      </c>
      <c r="F1227" s="2473">
        <v>5</v>
      </c>
      <c r="G1227" s="2474">
        <v>125</v>
      </c>
      <c r="H1227" s="2474">
        <f t="shared" si="56"/>
        <v>625</v>
      </c>
      <c r="I1227" s="455">
        <f t="shared" si="57"/>
        <v>625</v>
      </c>
      <c r="J1227" s="2482"/>
      <c r="K1227" s="2482"/>
      <c r="L1227" s="2482"/>
      <c r="M1227" s="2483" t="s">
        <v>223</v>
      </c>
      <c r="N1227" s="2482">
        <v>12</v>
      </c>
      <c r="O1227" s="2482" t="s">
        <v>54</v>
      </c>
      <c r="P1227" s="2482">
        <v>3</v>
      </c>
      <c r="Q1227" s="2482">
        <v>9</v>
      </c>
      <c r="R1227" s="2482">
        <v>2</v>
      </c>
      <c r="S1227" s="2484">
        <v>1</v>
      </c>
    </row>
    <row r="1228" spans="1:19" ht="52.8" x14ac:dyDescent="0.3">
      <c r="A1228" s="1253"/>
      <c r="B1228" s="3002"/>
      <c r="C1228" s="2479"/>
      <c r="D1228" s="2480"/>
      <c r="E1228" s="2481" t="s">
        <v>1006</v>
      </c>
      <c r="F1228" s="2473">
        <v>100</v>
      </c>
      <c r="G1228" s="2474">
        <v>7</v>
      </c>
      <c r="H1228" s="2474">
        <f t="shared" si="56"/>
        <v>700</v>
      </c>
      <c r="I1228" s="455">
        <f t="shared" si="57"/>
        <v>700</v>
      </c>
      <c r="J1228" s="2482"/>
      <c r="K1228" s="2482"/>
      <c r="L1228" s="2482"/>
      <c r="M1228" s="2483" t="s">
        <v>223</v>
      </c>
      <c r="N1228" s="2482">
        <v>12</v>
      </c>
      <c r="O1228" s="2482" t="s">
        <v>54</v>
      </c>
      <c r="P1228" s="2482">
        <v>3</v>
      </c>
      <c r="Q1228" s="2482">
        <v>9</v>
      </c>
      <c r="R1228" s="2482">
        <v>2</v>
      </c>
      <c r="S1228" s="2484">
        <v>1</v>
      </c>
    </row>
    <row r="1229" spans="1:19" ht="52.8" x14ac:dyDescent="0.3">
      <c r="A1229" s="1253"/>
      <c r="B1229" s="3002"/>
      <c r="C1229" s="2479"/>
      <c r="D1229" s="2480"/>
      <c r="E1229" s="2481" t="s">
        <v>1007</v>
      </c>
      <c r="F1229" s="2473">
        <v>50</v>
      </c>
      <c r="G1229" s="2474">
        <v>50</v>
      </c>
      <c r="H1229" s="2474">
        <f t="shared" si="56"/>
        <v>2500</v>
      </c>
      <c r="I1229" s="455">
        <f t="shared" si="57"/>
        <v>2500</v>
      </c>
      <c r="J1229" s="2482"/>
      <c r="K1229" s="2482"/>
      <c r="L1229" s="2482"/>
      <c r="M1229" s="2483" t="s">
        <v>223</v>
      </c>
      <c r="N1229" s="2482">
        <v>12</v>
      </c>
      <c r="O1229" s="2482" t="s">
        <v>54</v>
      </c>
      <c r="P1229" s="2482">
        <v>3</v>
      </c>
      <c r="Q1229" s="2482">
        <v>9</v>
      </c>
      <c r="R1229" s="2482">
        <v>2</v>
      </c>
      <c r="S1229" s="2484">
        <v>1</v>
      </c>
    </row>
    <row r="1230" spans="1:19" ht="52.8" x14ac:dyDescent="0.3">
      <c r="A1230" s="1253"/>
      <c r="B1230" s="3002"/>
      <c r="C1230" s="2479"/>
      <c r="D1230" s="2480"/>
      <c r="E1230" s="2481" t="s">
        <v>1008</v>
      </c>
      <c r="F1230" s="2473">
        <v>5</v>
      </c>
      <c r="G1230" s="2474">
        <v>170</v>
      </c>
      <c r="H1230" s="2474">
        <f t="shared" si="56"/>
        <v>850</v>
      </c>
      <c r="I1230" s="455">
        <f t="shared" si="57"/>
        <v>850</v>
      </c>
      <c r="J1230" s="2482"/>
      <c r="K1230" s="2482"/>
      <c r="L1230" s="2482"/>
      <c r="M1230" s="2483" t="s">
        <v>223</v>
      </c>
      <c r="N1230" s="2482">
        <v>12</v>
      </c>
      <c r="O1230" s="2482" t="s">
        <v>54</v>
      </c>
      <c r="P1230" s="2482">
        <v>3</v>
      </c>
      <c r="Q1230" s="2482">
        <v>9</v>
      </c>
      <c r="R1230" s="2482">
        <v>2</v>
      </c>
      <c r="S1230" s="2484">
        <v>1</v>
      </c>
    </row>
    <row r="1231" spans="1:19" ht="52.8" x14ac:dyDescent="0.3">
      <c r="A1231" s="1253"/>
      <c r="B1231" s="3002"/>
      <c r="C1231" s="2479"/>
      <c r="D1231" s="2480"/>
      <c r="E1231" s="2485" t="s">
        <v>1009</v>
      </c>
      <c r="F1231" s="2473">
        <v>50</v>
      </c>
      <c r="G1231" s="2474">
        <v>25</v>
      </c>
      <c r="H1231" s="2474">
        <f t="shared" si="56"/>
        <v>1250</v>
      </c>
      <c r="I1231" s="455">
        <f t="shared" si="57"/>
        <v>1250</v>
      </c>
      <c r="J1231" s="2482"/>
      <c r="K1231" s="2482"/>
      <c r="L1231" s="2482"/>
      <c r="M1231" s="2483" t="s">
        <v>223</v>
      </c>
      <c r="N1231" s="2482">
        <v>12</v>
      </c>
      <c r="O1231" s="2482" t="s">
        <v>54</v>
      </c>
      <c r="P1231" s="2482">
        <v>3</v>
      </c>
      <c r="Q1231" s="2482">
        <v>9</v>
      </c>
      <c r="R1231" s="2482">
        <v>2</v>
      </c>
      <c r="S1231" s="2484">
        <v>1</v>
      </c>
    </row>
    <row r="1232" spans="1:19" ht="52.8" x14ac:dyDescent="0.3">
      <c r="A1232" s="1253"/>
      <c r="B1232" s="3002"/>
      <c r="C1232" s="2479"/>
      <c r="D1232" s="2480"/>
      <c r="E1232" s="2485" t="s">
        <v>1010</v>
      </c>
      <c r="F1232" s="2473">
        <v>100</v>
      </c>
      <c r="G1232" s="2474">
        <v>75</v>
      </c>
      <c r="H1232" s="2474">
        <f t="shared" si="56"/>
        <v>7500</v>
      </c>
      <c r="I1232" s="455">
        <f t="shared" si="57"/>
        <v>7500</v>
      </c>
      <c r="J1232" s="2482"/>
      <c r="K1232" s="2482"/>
      <c r="L1232" s="2482"/>
      <c r="M1232" s="2483" t="s">
        <v>223</v>
      </c>
      <c r="N1232" s="2482">
        <v>12</v>
      </c>
      <c r="O1232" s="2482" t="s">
        <v>54</v>
      </c>
      <c r="P1232" s="2482">
        <v>3</v>
      </c>
      <c r="Q1232" s="2482">
        <v>9</v>
      </c>
      <c r="R1232" s="2482">
        <v>2</v>
      </c>
      <c r="S1232" s="2484">
        <v>1</v>
      </c>
    </row>
    <row r="1233" spans="1:19" ht="52.8" x14ac:dyDescent="0.3">
      <c r="A1233" s="1253"/>
      <c r="B1233" s="3002"/>
      <c r="C1233" s="2479"/>
      <c r="D1233" s="2480"/>
      <c r="E1233" s="2481" t="s">
        <v>1011</v>
      </c>
      <c r="F1233" s="2473">
        <v>4</v>
      </c>
      <c r="G1233" s="2474">
        <v>325</v>
      </c>
      <c r="H1233" s="2474">
        <f t="shared" si="56"/>
        <v>1300</v>
      </c>
      <c r="I1233" s="455">
        <f t="shared" si="57"/>
        <v>1300</v>
      </c>
      <c r="J1233" s="2482"/>
      <c r="K1233" s="2482"/>
      <c r="L1233" s="2482"/>
      <c r="M1233" s="2483" t="s">
        <v>223</v>
      </c>
      <c r="N1233" s="2482">
        <v>12</v>
      </c>
      <c r="O1233" s="2482" t="s">
        <v>54</v>
      </c>
      <c r="P1233" s="2482">
        <v>3</v>
      </c>
      <c r="Q1233" s="2482">
        <v>9</v>
      </c>
      <c r="R1233" s="2482">
        <v>2</v>
      </c>
      <c r="S1233" s="2484">
        <v>1</v>
      </c>
    </row>
    <row r="1234" spans="1:19" ht="52.8" x14ac:dyDescent="0.3">
      <c r="A1234" s="1253"/>
      <c r="B1234" s="3002"/>
      <c r="C1234" s="2479"/>
      <c r="D1234" s="2480"/>
      <c r="E1234" s="2481" t="s">
        <v>1012</v>
      </c>
      <c r="F1234" s="2473">
        <v>2</v>
      </c>
      <c r="G1234" s="2474">
        <v>1200</v>
      </c>
      <c r="H1234" s="2474">
        <f t="shared" si="56"/>
        <v>2400</v>
      </c>
      <c r="I1234" s="455">
        <f t="shared" si="57"/>
        <v>2400</v>
      </c>
      <c r="J1234" s="2486"/>
      <c r="K1234" s="2486"/>
      <c r="L1234" s="2486"/>
      <c r="M1234" s="2483" t="s">
        <v>223</v>
      </c>
      <c r="N1234" s="2482">
        <v>12</v>
      </c>
      <c r="O1234" s="2482" t="s">
        <v>54</v>
      </c>
      <c r="P1234" s="2482">
        <v>3</v>
      </c>
      <c r="Q1234" s="2482">
        <v>9</v>
      </c>
      <c r="R1234" s="2482">
        <v>2</v>
      </c>
      <c r="S1234" s="2484">
        <v>1</v>
      </c>
    </row>
    <row r="1235" spans="1:19" ht="52.8" x14ac:dyDescent="0.3">
      <c r="A1235" s="1253"/>
      <c r="B1235" s="3002"/>
      <c r="C1235" s="2479"/>
      <c r="D1235" s="2480"/>
      <c r="E1235" s="2485" t="s">
        <v>1013</v>
      </c>
      <c r="F1235" s="2473">
        <v>100</v>
      </c>
      <c r="G1235" s="2474">
        <v>250</v>
      </c>
      <c r="H1235" s="2474">
        <f t="shared" si="56"/>
        <v>25000</v>
      </c>
      <c r="I1235" s="455">
        <f t="shared" si="57"/>
        <v>25000</v>
      </c>
      <c r="J1235" s="2486"/>
      <c r="K1235" s="2486"/>
      <c r="L1235" s="2486"/>
      <c r="M1235" s="2483" t="s">
        <v>223</v>
      </c>
      <c r="N1235" s="2482">
        <v>12</v>
      </c>
      <c r="O1235" s="2482" t="s">
        <v>54</v>
      </c>
      <c r="P1235" s="2482">
        <v>2</v>
      </c>
      <c r="Q1235" s="2482">
        <v>3</v>
      </c>
      <c r="R1235" s="2482">
        <v>3</v>
      </c>
      <c r="S1235" s="2484">
        <v>2</v>
      </c>
    </row>
    <row r="1236" spans="1:19" ht="52.8" x14ac:dyDescent="0.3">
      <c r="A1236" s="1253"/>
      <c r="B1236" s="3002"/>
      <c r="C1236" s="2479"/>
      <c r="D1236" s="2480"/>
      <c r="E1236" s="2485" t="s">
        <v>1014</v>
      </c>
      <c r="F1236" s="2473">
        <v>5</v>
      </c>
      <c r="G1236" s="2474">
        <v>225</v>
      </c>
      <c r="H1236" s="2474">
        <f t="shared" si="56"/>
        <v>1125</v>
      </c>
      <c r="I1236" s="455">
        <f t="shared" si="57"/>
        <v>1125</v>
      </c>
      <c r="J1236" s="2487"/>
      <c r="K1236" s="2487"/>
      <c r="L1236" s="2487"/>
      <c r="M1236" s="2483" t="s">
        <v>223</v>
      </c>
      <c r="N1236" s="2482">
        <v>12</v>
      </c>
      <c r="O1236" s="2482" t="s">
        <v>54</v>
      </c>
      <c r="P1236" s="2482">
        <v>2</v>
      </c>
      <c r="Q1236" s="2482">
        <v>3</v>
      </c>
      <c r="R1236" s="2482">
        <v>9</v>
      </c>
      <c r="S1236" s="2484">
        <v>2</v>
      </c>
    </row>
    <row r="1237" spans="1:19" ht="52.8" x14ac:dyDescent="0.3">
      <c r="A1237" s="1253"/>
      <c r="B1237" s="3002"/>
      <c r="C1237" s="2479"/>
      <c r="D1237" s="2480"/>
      <c r="E1237" s="2485" t="s">
        <v>1015</v>
      </c>
      <c r="F1237" s="2473">
        <v>4</v>
      </c>
      <c r="G1237" s="2474">
        <v>500</v>
      </c>
      <c r="H1237" s="2474">
        <f t="shared" si="56"/>
        <v>2000</v>
      </c>
      <c r="I1237" s="455">
        <f t="shared" si="57"/>
        <v>2000</v>
      </c>
      <c r="J1237" s="2487"/>
      <c r="K1237" s="2487"/>
      <c r="L1237" s="2487"/>
      <c r="M1237" s="2483" t="s">
        <v>223</v>
      </c>
      <c r="N1237" s="2482">
        <v>12</v>
      </c>
      <c r="O1237" s="2482" t="s">
        <v>54</v>
      </c>
      <c r="P1237" s="2482">
        <v>3</v>
      </c>
      <c r="Q1237" s="2482">
        <v>3</v>
      </c>
      <c r="R1237" s="2482">
        <v>1</v>
      </c>
      <c r="S1237" s="2484">
        <v>1</v>
      </c>
    </row>
    <row r="1238" spans="1:19" ht="52.8" x14ac:dyDescent="0.3">
      <c r="A1238" s="1253"/>
      <c r="B1238" s="3002"/>
      <c r="C1238" s="2479"/>
      <c r="D1238" s="2480"/>
      <c r="E1238" s="2481" t="s">
        <v>1016</v>
      </c>
      <c r="F1238" s="2473">
        <v>100</v>
      </c>
      <c r="G1238" s="2474">
        <v>80</v>
      </c>
      <c r="H1238" s="2474">
        <f t="shared" si="56"/>
        <v>8000</v>
      </c>
      <c r="I1238" s="455">
        <f t="shared" si="57"/>
        <v>8000</v>
      </c>
      <c r="J1238" s="2487"/>
      <c r="K1238" s="2487"/>
      <c r="L1238" s="2487"/>
      <c r="M1238" s="2483" t="s">
        <v>223</v>
      </c>
      <c r="N1238" s="2482">
        <v>12</v>
      </c>
      <c r="O1238" s="2482" t="s">
        <v>54</v>
      </c>
      <c r="P1238" s="2482">
        <v>3</v>
      </c>
      <c r="Q1238" s="2482">
        <v>9</v>
      </c>
      <c r="R1238" s="2482">
        <v>2</v>
      </c>
      <c r="S1238" s="2484">
        <v>1</v>
      </c>
    </row>
    <row r="1239" spans="1:19" ht="52.8" x14ac:dyDescent="0.3">
      <c r="A1239" s="1253"/>
      <c r="B1239" s="3002"/>
      <c r="C1239" s="2479"/>
      <c r="D1239" s="2480"/>
      <c r="E1239" s="2481" t="s">
        <v>1017</v>
      </c>
      <c r="F1239" s="2473">
        <v>100</v>
      </c>
      <c r="G1239" s="2474">
        <v>115</v>
      </c>
      <c r="H1239" s="2474">
        <f t="shared" si="56"/>
        <v>11500</v>
      </c>
      <c r="I1239" s="455">
        <f t="shared" si="57"/>
        <v>11500</v>
      </c>
      <c r="J1239" s="2487"/>
      <c r="K1239" s="2487"/>
      <c r="L1239" s="2487"/>
      <c r="M1239" s="2483" t="s">
        <v>223</v>
      </c>
      <c r="N1239" s="2482">
        <v>12</v>
      </c>
      <c r="O1239" s="2482" t="s">
        <v>54</v>
      </c>
      <c r="P1239" s="2482">
        <v>3</v>
      </c>
      <c r="Q1239" s="2482">
        <v>9</v>
      </c>
      <c r="R1239" s="2482">
        <v>2</v>
      </c>
      <c r="S1239" s="2484">
        <v>1</v>
      </c>
    </row>
    <row r="1240" spans="1:19" ht="52.8" x14ac:dyDescent="0.3">
      <c r="A1240" s="1253"/>
      <c r="B1240" s="3002"/>
      <c r="C1240" s="2479"/>
      <c r="D1240" s="2480"/>
      <c r="E1240" s="2481" t="s">
        <v>1018</v>
      </c>
      <c r="F1240" s="2473">
        <v>100</v>
      </c>
      <c r="G1240" s="2474">
        <v>90</v>
      </c>
      <c r="H1240" s="2474">
        <f t="shared" si="56"/>
        <v>9000</v>
      </c>
      <c r="I1240" s="455">
        <f t="shared" si="57"/>
        <v>9000</v>
      </c>
      <c r="J1240" s="2487"/>
      <c r="K1240" s="2487"/>
      <c r="L1240" s="2487"/>
      <c r="M1240" s="2483" t="s">
        <v>223</v>
      </c>
      <c r="N1240" s="2482">
        <v>12</v>
      </c>
      <c r="O1240" s="2482" t="s">
        <v>54</v>
      </c>
      <c r="P1240" s="2482">
        <v>3</v>
      </c>
      <c r="Q1240" s="2482">
        <v>9</v>
      </c>
      <c r="R1240" s="2482">
        <v>2</v>
      </c>
      <c r="S1240" s="2484">
        <v>1</v>
      </c>
    </row>
    <row r="1241" spans="1:19" ht="52.8" x14ac:dyDescent="0.3">
      <c r="A1241" s="1253"/>
      <c r="B1241" s="3002"/>
      <c r="C1241" s="2479"/>
      <c r="D1241" s="2480"/>
      <c r="E1241" s="2481" t="s">
        <v>1019</v>
      </c>
      <c r="F1241" s="2473">
        <v>50</v>
      </c>
      <c r="G1241" s="2474">
        <v>75</v>
      </c>
      <c r="H1241" s="2474">
        <f t="shared" si="56"/>
        <v>3750</v>
      </c>
      <c r="I1241" s="455">
        <f t="shared" si="57"/>
        <v>3750</v>
      </c>
      <c r="J1241" s="2487"/>
      <c r="K1241" s="2487"/>
      <c r="L1241" s="2487"/>
      <c r="M1241" s="2483" t="s">
        <v>223</v>
      </c>
      <c r="N1241" s="2482">
        <v>12</v>
      </c>
      <c r="O1241" s="2482" t="s">
        <v>54</v>
      </c>
      <c r="P1241" s="2482">
        <v>3</v>
      </c>
      <c r="Q1241" s="2482">
        <v>9</v>
      </c>
      <c r="R1241" s="2482">
        <v>2</v>
      </c>
      <c r="S1241" s="2484">
        <v>1</v>
      </c>
    </row>
    <row r="1242" spans="1:19" ht="52.8" x14ac:dyDescent="0.3">
      <c r="A1242" s="1253"/>
      <c r="B1242" s="3002"/>
      <c r="C1242" s="2479"/>
      <c r="D1242" s="2480"/>
      <c r="E1242" s="2481" t="s">
        <v>1020</v>
      </c>
      <c r="F1242" s="2473">
        <v>50</v>
      </c>
      <c r="G1242" s="2474">
        <v>45</v>
      </c>
      <c r="H1242" s="2474">
        <f t="shared" si="56"/>
        <v>2250</v>
      </c>
      <c r="I1242" s="455">
        <f t="shared" si="57"/>
        <v>2250</v>
      </c>
      <c r="J1242" s="2487"/>
      <c r="K1242" s="2487"/>
      <c r="L1242" s="2487"/>
      <c r="M1242" s="2483" t="s">
        <v>223</v>
      </c>
      <c r="N1242" s="2482">
        <v>12</v>
      </c>
      <c r="O1242" s="2482" t="s">
        <v>54</v>
      </c>
      <c r="P1242" s="2482">
        <v>3</v>
      </c>
      <c r="Q1242" s="2482">
        <v>9</v>
      </c>
      <c r="R1242" s="2482">
        <v>2</v>
      </c>
      <c r="S1242" s="2484">
        <v>1</v>
      </c>
    </row>
    <row r="1243" spans="1:19" ht="52.8" x14ac:dyDescent="0.3">
      <c r="A1243" s="1253"/>
      <c r="B1243" s="3002"/>
      <c r="C1243" s="2479"/>
      <c r="D1243" s="2480"/>
      <c r="E1243" s="2481" t="s">
        <v>1021</v>
      </c>
      <c r="F1243" s="2473">
        <v>4</v>
      </c>
      <c r="G1243" s="2474">
        <v>185</v>
      </c>
      <c r="H1243" s="2474">
        <f t="shared" si="56"/>
        <v>740</v>
      </c>
      <c r="I1243" s="455">
        <f t="shared" si="57"/>
        <v>740</v>
      </c>
      <c r="J1243" s="2487"/>
      <c r="K1243" s="2487"/>
      <c r="L1243" s="2487"/>
      <c r="M1243" s="2483" t="s">
        <v>223</v>
      </c>
      <c r="N1243" s="2482">
        <v>12</v>
      </c>
      <c r="O1243" s="2482" t="s">
        <v>54</v>
      </c>
      <c r="P1243" s="2482">
        <v>3</v>
      </c>
      <c r="Q1243" s="2482">
        <v>9</v>
      </c>
      <c r="R1243" s="2482">
        <v>2</v>
      </c>
      <c r="S1243" s="2484">
        <v>1</v>
      </c>
    </row>
    <row r="1244" spans="1:19" ht="52.8" x14ac:dyDescent="0.3">
      <c r="A1244" s="1253"/>
      <c r="B1244" s="3002"/>
      <c r="C1244" s="2479"/>
      <c r="D1244" s="2480"/>
      <c r="E1244" s="2481" t="s">
        <v>1022</v>
      </c>
      <c r="F1244" s="2473">
        <v>4</v>
      </c>
      <c r="G1244" s="2474">
        <v>75</v>
      </c>
      <c r="H1244" s="2474">
        <f t="shared" si="56"/>
        <v>300</v>
      </c>
      <c r="I1244" s="455">
        <f t="shared" si="57"/>
        <v>300</v>
      </c>
      <c r="J1244" s="2487"/>
      <c r="K1244" s="2487"/>
      <c r="L1244" s="2487"/>
      <c r="M1244" s="2483" t="s">
        <v>223</v>
      </c>
      <c r="N1244" s="2482">
        <v>12</v>
      </c>
      <c r="O1244" s="2482" t="s">
        <v>54</v>
      </c>
      <c r="P1244" s="2482">
        <v>3</v>
      </c>
      <c r="Q1244" s="2482">
        <v>9</v>
      </c>
      <c r="R1244" s="2482">
        <v>2</v>
      </c>
      <c r="S1244" s="2484">
        <v>1</v>
      </c>
    </row>
    <row r="1245" spans="1:19" ht="52.8" x14ac:dyDescent="0.3">
      <c r="A1245" s="1253"/>
      <c r="B1245" s="3002"/>
      <c r="C1245" s="2479"/>
      <c r="D1245" s="2480"/>
      <c r="E1245" s="2481" t="s">
        <v>1023</v>
      </c>
      <c r="F1245" s="2473">
        <v>50</v>
      </c>
      <c r="G1245" s="2474">
        <v>35</v>
      </c>
      <c r="H1245" s="2474">
        <f t="shared" si="56"/>
        <v>1750</v>
      </c>
      <c r="I1245" s="455">
        <f t="shared" si="57"/>
        <v>1750</v>
      </c>
      <c r="J1245" s="2487"/>
      <c r="K1245" s="2487"/>
      <c r="L1245" s="2487"/>
      <c r="M1245" s="2483" t="s">
        <v>223</v>
      </c>
      <c r="N1245" s="2482">
        <v>12</v>
      </c>
      <c r="O1245" s="2482" t="s">
        <v>54</v>
      </c>
      <c r="P1245" s="2482">
        <v>3</v>
      </c>
      <c r="Q1245" s="2482">
        <v>9</v>
      </c>
      <c r="R1245" s="2482">
        <v>2</v>
      </c>
      <c r="S1245" s="2484">
        <v>1</v>
      </c>
    </row>
    <row r="1246" spans="1:19" ht="52.8" x14ac:dyDescent="0.3">
      <c r="A1246" s="1253"/>
      <c r="B1246" s="3002"/>
      <c r="C1246" s="2479"/>
      <c r="D1246" s="2480"/>
      <c r="E1246" s="2481" t="s">
        <v>1024</v>
      </c>
      <c r="F1246" s="2473">
        <v>20</v>
      </c>
      <c r="G1246" s="2474">
        <v>10</v>
      </c>
      <c r="H1246" s="2474">
        <f t="shared" si="56"/>
        <v>200</v>
      </c>
      <c r="I1246" s="455">
        <f t="shared" si="57"/>
        <v>200</v>
      </c>
      <c r="J1246" s="2487"/>
      <c r="K1246" s="2487"/>
      <c r="L1246" s="2487"/>
      <c r="M1246" s="2483" t="s">
        <v>223</v>
      </c>
      <c r="N1246" s="2482">
        <v>12</v>
      </c>
      <c r="O1246" s="2482" t="s">
        <v>54</v>
      </c>
      <c r="P1246" s="2482">
        <v>3</v>
      </c>
      <c r="Q1246" s="2482">
        <v>9</v>
      </c>
      <c r="R1246" s="2482">
        <v>2</v>
      </c>
      <c r="S1246" s="2484">
        <v>1</v>
      </c>
    </row>
    <row r="1247" spans="1:19" ht="52.8" x14ac:dyDescent="0.3">
      <c r="A1247" s="1253"/>
      <c r="B1247" s="3002"/>
      <c r="C1247" s="2479"/>
      <c r="D1247" s="2480"/>
      <c r="E1247" s="2481" t="s">
        <v>1025</v>
      </c>
      <c r="F1247" s="2473">
        <v>50</v>
      </c>
      <c r="G1247" s="2474">
        <v>45</v>
      </c>
      <c r="H1247" s="2474">
        <f t="shared" si="56"/>
        <v>2250</v>
      </c>
      <c r="I1247" s="455">
        <f t="shared" si="57"/>
        <v>2250</v>
      </c>
      <c r="J1247" s="2487"/>
      <c r="K1247" s="2487"/>
      <c r="L1247" s="2487"/>
      <c r="M1247" s="2483" t="s">
        <v>223</v>
      </c>
      <c r="N1247" s="2482">
        <v>12</v>
      </c>
      <c r="O1247" s="2482" t="s">
        <v>54</v>
      </c>
      <c r="P1247" s="2482">
        <v>3</v>
      </c>
      <c r="Q1247" s="2482">
        <v>9</v>
      </c>
      <c r="R1247" s="2482">
        <v>2</v>
      </c>
      <c r="S1247" s="2484">
        <v>1</v>
      </c>
    </row>
    <row r="1248" spans="1:19" ht="52.8" x14ac:dyDescent="0.3">
      <c r="A1248" s="1253"/>
      <c r="B1248" s="3002"/>
      <c r="C1248" s="2479"/>
      <c r="D1248" s="2480"/>
      <c r="E1248" s="2488" t="s">
        <v>1026</v>
      </c>
      <c r="F1248" s="2473">
        <v>25</v>
      </c>
      <c r="G1248" s="2474">
        <v>22</v>
      </c>
      <c r="H1248" s="2474">
        <f t="shared" si="56"/>
        <v>550</v>
      </c>
      <c r="I1248" s="455">
        <f t="shared" si="57"/>
        <v>550</v>
      </c>
      <c r="J1248" s="2487"/>
      <c r="K1248" s="2487"/>
      <c r="L1248" s="2487"/>
      <c r="M1248" s="2483" t="s">
        <v>223</v>
      </c>
      <c r="N1248" s="2482">
        <v>12</v>
      </c>
      <c r="O1248" s="2482" t="s">
        <v>54</v>
      </c>
      <c r="P1248" s="2482">
        <v>3</v>
      </c>
      <c r="Q1248" s="2482">
        <v>9</v>
      </c>
      <c r="R1248" s="2482">
        <v>2</v>
      </c>
      <c r="S1248" s="2484">
        <v>1</v>
      </c>
    </row>
    <row r="1249" spans="1:19" ht="52.8" x14ac:dyDescent="0.3">
      <c r="A1249" s="1253"/>
      <c r="B1249" s="3002"/>
      <c r="C1249" s="2479"/>
      <c r="D1249" s="2480"/>
      <c r="E1249" s="2488" t="s">
        <v>1027</v>
      </c>
      <c r="F1249" s="2473">
        <v>25</v>
      </c>
      <c r="G1249" s="2474">
        <v>14</v>
      </c>
      <c r="H1249" s="2474">
        <f t="shared" si="56"/>
        <v>350</v>
      </c>
      <c r="I1249" s="455">
        <f t="shared" si="57"/>
        <v>350</v>
      </c>
      <c r="J1249" s="2487"/>
      <c r="K1249" s="2487"/>
      <c r="L1249" s="2487"/>
      <c r="M1249" s="2483" t="s">
        <v>223</v>
      </c>
      <c r="N1249" s="2482">
        <v>12</v>
      </c>
      <c r="O1249" s="2482" t="s">
        <v>54</v>
      </c>
      <c r="P1249" s="2482">
        <v>3</v>
      </c>
      <c r="Q1249" s="2482">
        <v>9</v>
      </c>
      <c r="R1249" s="2482">
        <v>2</v>
      </c>
      <c r="S1249" s="2484">
        <v>1</v>
      </c>
    </row>
    <row r="1250" spans="1:19" ht="52.8" x14ac:dyDescent="0.3">
      <c r="A1250" s="1253"/>
      <c r="B1250" s="3002"/>
      <c r="C1250" s="2479"/>
      <c r="D1250" s="2480"/>
      <c r="E1250" s="2488" t="s">
        <v>1028</v>
      </c>
      <c r="F1250" s="2473">
        <v>2</v>
      </c>
      <c r="G1250" s="2474">
        <v>425</v>
      </c>
      <c r="H1250" s="2474">
        <f t="shared" si="56"/>
        <v>850</v>
      </c>
      <c r="I1250" s="455">
        <f t="shared" si="57"/>
        <v>850</v>
      </c>
      <c r="J1250" s="2487"/>
      <c r="K1250" s="2487"/>
      <c r="L1250" s="2487"/>
      <c r="M1250" s="2483" t="s">
        <v>223</v>
      </c>
      <c r="N1250" s="2482">
        <v>12</v>
      </c>
      <c r="O1250" s="2482" t="s">
        <v>54</v>
      </c>
      <c r="P1250" s="2482">
        <v>3</v>
      </c>
      <c r="Q1250" s="2482">
        <v>9</v>
      </c>
      <c r="R1250" s="2482">
        <v>2</v>
      </c>
      <c r="S1250" s="2484">
        <v>1</v>
      </c>
    </row>
    <row r="1251" spans="1:19" ht="52.8" x14ac:dyDescent="0.3">
      <c r="A1251" s="1253"/>
      <c r="B1251" s="3003"/>
      <c r="C1251" s="2489"/>
      <c r="D1251" s="2490"/>
      <c r="E1251" s="2488" t="s">
        <v>1029</v>
      </c>
      <c r="F1251" s="2473">
        <v>2</v>
      </c>
      <c r="G1251" s="2474">
        <v>575</v>
      </c>
      <c r="H1251" s="2474">
        <f t="shared" si="56"/>
        <v>1150</v>
      </c>
      <c r="I1251" s="455">
        <f t="shared" si="57"/>
        <v>1150</v>
      </c>
      <c r="J1251" s="2487"/>
      <c r="K1251" s="2487"/>
      <c r="L1251" s="2487"/>
      <c r="M1251" s="2483" t="s">
        <v>223</v>
      </c>
      <c r="N1251" s="2482">
        <v>12</v>
      </c>
      <c r="O1251" s="2482" t="s">
        <v>54</v>
      </c>
      <c r="P1251" s="2482">
        <v>3</v>
      </c>
      <c r="Q1251" s="2482">
        <v>9</v>
      </c>
      <c r="R1251" s="2482">
        <v>2</v>
      </c>
      <c r="S1251" s="2484">
        <v>1</v>
      </c>
    </row>
    <row r="1252" spans="1:19" ht="55.2" x14ac:dyDescent="0.3">
      <c r="A1252" s="1253"/>
      <c r="B1252" s="3004" t="s">
        <v>1030</v>
      </c>
      <c r="C1252" s="2491"/>
      <c r="D1252" s="2425">
        <f>SUM(H1252:H1259)</f>
        <v>107200</v>
      </c>
      <c r="E1252" s="2492" t="s">
        <v>1031</v>
      </c>
      <c r="F1252" s="2493">
        <v>1</v>
      </c>
      <c r="G1252" s="2494">
        <v>5700</v>
      </c>
      <c r="H1252" s="2494">
        <f t="shared" si="56"/>
        <v>5700</v>
      </c>
      <c r="I1252" s="2495">
        <f t="shared" si="57"/>
        <v>5700</v>
      </c>
      <c r="J1252" s="2460"/>
      <c r="K1252" s="2460"/>
      <c r="L1252" s="2460"/>
      <c r="M1252" s="2428" t="s">
        <v>223</v>
      </c>
      <c r="N1252" s="2461">
        <v>12</v>
      </c>
      <c r="O1252" s="2461" t="s">
        <v>54</v>
      </c>
      <c r="P1252" s="2461">
        <v>3</v>
      </c>
      <c r="Q1252" s="2461">
        <v>9</v>
      </c>
      <c r="R1252" s="2461">
        <v>2</v>
      </c>
      <c r="S1252" s="2496">
        <v>1</v>
      </c>
    </row>
    <row r="1253" spans="1:19" ht="55.2" x14ac:dyDescent="0.3">
      <c r="A1253" s="1253"/>
      <c r="B1253" s="3004"/>
      <c r="C1253" s="2491"/>
      <c r="D1253" s="2425"/>
      <c r="E1253" s="2493" t="s">
        <v>1032</v>
      </c>
      <c r="F1253" s="2493">
        <v>2</v>
      </c>
      <c r="G1253" s="2494">
        <v>1250</v>
      </c>
      <c r="H1253" s="2494">
        <f t="shared" si="56"/>
        <v>2500</v>
      </c>
      <c r="I1253" s="2495">
        <f t="shared" si="57"/>
        <v>2500</v>
      </c>
      <c r="J1253" s="2460"/>
      <c r="K1253" s="2460"/>
      <c r="L1253" s="2460"/>
      <c r="M1253" s="2428" t="s">
        <v>223</v>
      </c>
      <c r="N1253" s="2461">
        <v>12</v>
      </c>
      <c r="O1253" s="2461" t="s">
        <v>54</v>
      </c>
      <c r="P1253" s="2461">
        <v>6</v>
      </c>
      <c r="Q1253" s="2461">
        <v>1</v>
      </c>
      <c r="R1253" s="2461">
        <v>3</v>
      </c>
      <c r="S1253" s="2496">
        <v>1</v>
      </c>
    </row>
    <row r="1254" spans="1:19" ht="55.2" x14ac:dyDescent="0.3">
      <c r="A1254" s="1253"/>
      <c r="B1254" s="3004"/>
      <c r="C1254" s="2491"/>
      <c r="D1254" s="2425"/>
      <c r="E1254" s="2493" t="s">
        <v>1033</v>
      </c>
      <c r="F1254" s="2493">
        <v>1</v>
      </c>
      <c r="G1254" s="2494"/>
      <c r="H1254" s="2494">
        <f t="shared" si="56"/>
        <v>0</v>
      </c>
      <c r="I1254" s="2495">
        <f t="shared" si="57"/>
        <v>0</v>
      </c>
      <c r="J1254" s="2460"/>
      <c r="K1254" s="2460"/>
      <c r="L1254" s="2460"/>
      <c r="M1254" s="2428" t="s">
        <v>223</v>
      </c>
      <c r="N1254" s="2461">
        <v>12</v>
      </c>
      <c r="O1254" s="2461" t="s">
        <v>54</v>
      </c>
      <c r="P1254" s="2461">
        <v>6</v>
      </c>
      <c r="Q1254" s="2461">
        <v>1</v>
      </c>
      <c r="R1254" s="2461">
        <v>3</v>
      </c>
      <c r="S1254" s="2496">
        <v>1</v>
      </c>
    </row>
    <row r="1255" spans="1:19" ht="55.2" x14ac:dyDescent="0.3">
      <c r="A1255" s="1253"/>
      <c r="B1255" s="3004"/>
      <c r="C1255" s="2491"/>
      <c r="D1255" s="2425"/>
      <c r="E1255" s="2493" t="s">
        <v>1034</v>
      </c>
      <c r="F1255" s="2493">
        <v>1</v>
      </c>
      <c r="G1255" s="2494">
        <v>60000</v>
      </c>
      <c r="H1255" s="2494">
        <f t="shared" si="56"/>
        <v>60000</v>
      </c>
      <c r="I1255" s="2495">
        <f t="shared" si="57"/>
        <v>60000</v>
      </c>
      <c r="J1255" s="2460"/>
      <c r="K1255" s="2460"/>
      <c r="L1255" s="2460"/>
      <c r="M1255" s="2428" t="s">
        <v>223</v>
      </c>
      <c r="N1255" s="2461">
        <v>12</v>
      </c>
      <c r="O1255" s="2461" t="s">
        <v>54</v>
      </c>
      <c r="P1255" s="2461">
        <v>6</v>
      </c>
      <c r="Q1255" s="2461">
        <v>1</v>
      </c>
      <c r="R1255" s="2461">
        <v>3</v>
      </c>
      <c r="S1255" s="2497">
        <v>2</v>
      </c>
    </row>
    <row r="1256" spans="1:19" ht="55.2" x14ac:dyDescent="0.3">
      <c r="A1256" s="1253"/>
      <c r="B1256" s="3004"/>
      <c r="C1256" s="2491"/>
      <c r="D1256" s="2425"/>
      <c r="E1256" s="2493" t="s">
        <v>1035</v>
      </c>
      <c r="F1256" s="2493">
        <v>2</v>
      </c>
      <c r="G1256" s="2494"/>
      <c r="H1256" s="2494">
        <f t="shared" si="56"/>
        <v>0</v>
      </c>
      <c r="I1256" s="2495">
        <f t="shared" si="57"/>
        <v>0</v>
      </c>
      <c r="J1256" s="2460"/>
      <c r="K1256" s="2460"/>
      <c r="L1256" s="2460"/>
      <c r="M1256" s="2428" t="s">
        <v>223</v>
      </c>
      <c r="N1256" s="2461">
        <v>12</v>
      </c>
      <c r="O1256" s="2461" t="s">
        <v>54</v>
      </c>
      <c r="P1256" s="2461">
        <v>3</v>
      </c>
      <c r="Q1256" s="2461">
        <v>9</v>
      </c>
      <c r="R1256" s="2461">
        <v>2</v>
      </c>
      <c r="S1256" s="2496">
        <v>1</v>
      </c>
    </row>
    <row r="1257" spans="1:19" ht="55.2" x14ac:dyDescent="0.3">
      <c r="A1257" s="1253"/>
      <c r="B1257" s="3004"/>
      <c r="C1257" s="2491"/>
      <c r="D1257" s="2425"/>
      <c r="E1257" s="2493" t="s">
        <v>1036</v>
      </c>
      <c r="F1257" s="2493">
        <v>2</v>
      </c>
      <c r="G1257" s="2494"/>
      <c r="H1257" s="2494">
        <f t="shared" si="56"/>
        <v>0</v>
      </c>
      <c r="I1257" s="2495">
        <f t="shared" si="57"/>
        <v>0</v>
      </c>
      <c r="J1257" s="2460"/>
      <c r="K1257" s="2460"/>
      <c r="L1257" s="2460"/>
      <c r="M1257" s="2428" t="s">
        <v>223</v>
      </c>
      <c r="N1257" s="2461">
        <v>12</v>
      </c>
      <c r="O1257" s="2461" t="s">
        <v>54</v>
      </c>
      <c r="P1257" s="2461">
        <v>6</v>
      </c>
      <c r="Q1257" s="2461">
        <v>1</v>
      </c>
      <c r="R1257" s="2461">
        <v>3</v>
      </c>
      <c r="S1257" s="2496">
        <v>1</v>
      </c>
    </row>
    <row r="1258" spans="1:19" ht="55.2" x14ac:dyDescent="0.3">
      <c r="A1258" s="1253"/>
      <c r="B1258" s="3004"/>
      <c r="C1258" s="2491"/>
      <c r="D1258" s="2425"/>
      <c r="E1258" s="2493" t="s">
        <v>1037</v>
      </c>
      <c r="F1258" s="2493">
        <v>1</v>
      </c>
      <c r="G1258" s="2494">
        <v>39000</v>
      </c>
      <c r="H1258" s="2494">
        <f t="shared" si="56"/>
        <v>39000</v>
      </c>
      <c r="I1258" s="2495">
        <f t="shared" si="57"/>
        <v>39000</v>
      </c>
      <c r="J1258" s="2460"/>
      <c r="K1258" s="2460"/>
      <c r="L1258" s="2460"/>
      <c r="M1258" s="2428" t="s">
        <v>223</v>
      </c>
      <c r="N1258" s="2461">
        <v>12</v>
      </c>
      <c r="O1258" s="2461" t="s">
        <v>54</v>
      </c>
      <c r="P1258" s="2461">
        <v>6</v>
      </c>
      <c r="Q1258" s="2461">
        <v>1</v>
      </c>
      <c r="R1258" s="2461">
        <v>3</v>
      </c>
      <c r="S1258" s="2496">
        <v>1</v>
      </c>
    </row>
    <row r="1259" spans="1:19" ht="55.2" x14ac:dyDescent="0.3">
      <c r="A1259" s="1253"/>
      <c r="B1259" s="3004"/>
      <c r="C1259" s="2491"/>
      <c r="D1259" s="2425"/>
      <c r="E1259" s="2498" t="s">
        <v>1038</v>
      </c>
      <c r="F1259" s="2499">
        <v>4</v>
      </c>
      <c r="G1259" s="2494"/>
      <c r="H1259" s="2494">
        <f t="shared" si="56"/>
        <v>0</v>
      </c>
      <c r="I1259" s="2495">
        <f t="shared" si="57"/>
        <v>0</v>
      </c>
      <c r="J1259" s="2460"/>
      <c r="K1259" s="2460"/>
      <c r="L1259" s="2460"/>
      <c r="M1259" s="2428" t="s">
        <v>223</v>
      </c>
      <c r="N1259" s="2461">
        <v>12</v>
      </c>
      <c r="O1259" s="2461" t="s">
        <v>54</v>
      </c>
      <c r="P1259" s="2461">
        <v>6</v>
      </c>
      <c r="Q1259" s="2461">
        <v>2</v>
      </c>
      <c r="R1259" s="2461">
        <v>1</v>
      </c>
      <c r="S1259" s="2496">
        <v>1</v>
      </c>
    </row>
    <row r="1260" spans="1:19" ht="15.6" x14ac:dyDescent="0.3">
      <c r="A1260" s="1253"/>
      <c r="B1260" s="2981" t="s">
        <v>1039</v>
      </c>
      <c r="C1260" s="2330"/>
      <c r="D1260" s="2500">
        <f>SUM(H1260)</f>
        <v>240000</v>
      </c>
      <c r="E1260" s="2501" t="s">
        <v>913</v>
      </c>
      <c r="F1260" s="2493">
        <v>15</v>
      </c>
      <c r="G1260" s="2502">
        <v>16000</v>
      </c>
      <c r="H1260" s="2502">
        <f t="shared" si="56"/>
        <v>240000</v>
      </c>
      <c r="I1260" s="2495">
        <f t="shared" si="57"/>
        <v>240000</v>
      </c>
      <c r="J1260" s="2460"/>
      <c r="K1260" s="2460"/>
      <c r="L1260" s="2460"/>
      <c r="M1260" s="2428"/>
      <c r="N1260" s="2461">
        <v>12</v>
      </c>
      <c r="O1260" s="2461" t="s">
        <v>54</v>
      </c>
      <c r="P1260" s="2461">
        <v>2</v>
      </c>
      <c r="Q1260" s="2461">
        <v>8</v>
      </c>
      <c r="R1260" s="2461">
        <v>7</v>
      </c>
      <c r="S1260" s="2496">
        <v>4</v>
      </c>
    </row>
    <row r="1261" spans="1:19" ht="15.6" x14ac:dyDescent="0.3">
      <c r="A1261" s="1253"/>
      <c r="B1261" s="2981" t="s">
        <v>924</v>
      </c>
      <c r="C1261" s="2330"/>
      <c r="D1261" s="2503">
        <f>SUM(D1217:D1260)</f>
        <v>485365</v>
      </c>
      <c r="E1261" s="2501"/>
      <c r="F1261" s="2493"/>
      <c r="G1261" s="2502"/>
      <c r="H1261" s="2460"/>
      <c r="I1261" s="2460"/>
      <c r="J1261" s="2460"/>
      <c r="K1261" s="2460"/>
      <c r="L1261" s="2460"/>
      <c r="M1261" s="2428"/>
      <c r="N1261" s="2461">
        <v>12</v>
      </c>
      <c r="O1261" s="2461"/>
      <c r="P1261" s="2461"/>
      <c r="Q1261" s="2461"/>
      <c r="R1261" s="2461"/>
      <c r="S1261" s="2496"/>
    </row>
    <row r="1262" spans="1:19" ht="18" thickBot="1" x14ac:dyDescent="0.4">
      <c r="A1262" s="1253"/>
      <c r="B1262" s="37"/>
      <c r="C1262" s="2466"/>
      <c r="D1262" s="2466"/>
      <c r="E1262" s="2466"/>
      <c r="F1262" s="2466"/>
      <c r="G1262" s="2466"/>
      <c r="H1262" s="2466"/>
      <c r="I1262" s="2466"/>
      <c r="J1262" s="2466"/>
      <c r="K1262" s="2466"/>
      <c r="L1262" s="2466"/>
      <c r="M1262" s="2466"/>
      <c r="N1262" s="2466"/>
      <c r="O1262" s="2467"/>
      <c r="P1262" s="2467"/>
      <c r="Q1262" s="2467"/>
      <c r="R1262" s="2467"/>
      <c r="S1262" s="2468"/>
    </row>
    <row r="1263" spans="1:19" ht="16.8" thickTop="1" thickBot="1" x14ac:dyDescent="0.35">
      <c r="A1263" s="1253"/>
      <c r="B1263" s="2955" t="s">
        <v>16</v>
      </c>
      <c r="C1263" s="2165" t="s">
        <v>17</v>
      </c>
      <c r="D1263" s="2165"/>
      <c r="E1263" s="2166" t="s">
        <v>18</v>
      </c>
      <c r="F1263" s="2166" t="s">
        <v>19</v>
      </c>
      <c r="G1263" s="2167" t="s">
        <v>20</v>
      </c>
      <c r="H1263" s="2167" t="s">
        <v>21</v>
      </c>
      <c r="I1263" s="2167" t="s">
        <v>22</v>
      </c>
      <c r="J1263" s="2167"/>
      <c r="K1263" s="2167"/>
      <c r="L1263" s="2167"/>
      <c r="M1263" s="2165" t="s">
        <v>23</v>
      </c>
      <c r="N1263" s="2165" t="s">
        <v>24</v>
      </c>
      <c r="O1263" s="2165"/>
      <c r="P1263" s="2165"/>
      <c r="Q1263" s="2165"/>
      <c r="R1263" s="2165"/>
      <c r="S1263" s="2165"/>
    </row>
    <row r="1264" spans="1:19" ht="16.8" thickTop="1" thickBot="1" x14ac:dyDescent="0.35">
      <c r="A1264" s="1253"/>
      <c r="B1264" s="2955"/>
      <c r="C1264" s="2165"/>
      <c r="D1264" s="2165"/>
      <c r="E1264" s="2168"/>
      <c r="F1264" s="2168"/>
      <c r="G1264" s="2167"/>
      <c r="H1264" s="2167"/>
      <c r="I1264" s="2169" t="s">
        <v>25</v>
      </c>
      <c r="J1264" s="2169" t="s">
        <v>26</v>
      </c>
      <c r="K1264" s="2169" t="s">
        <v>27</v>
      </c>
      <c r="L1264" s="2169" t="s">
        <v>28</v>
      </c>
      <c r="M1264" s="2165"/>
      <c r="N1264" s="2165"/>
      <c r="O1264" s="2165"/>
      <c r="P1264" s="2165"/>
      <c r="Q1264" s="2165"/>
      <c r="R1264" s="2165"/>
      <c r="S1264" s="2165"/>
    </row>
    <row r="1265" spans="1:19" ht="47.4" thickTop="1" x14ac:dyDescent="0.3">
      <c r="A1265" s="1253"/>
      <c r="B1265" s="3005" t="s">
        <v>1040</v>
      </c>
      <c r="C1265" s="2170" t="s">
        <v>1041</v>
      </c>
      <c r="D1265" s="2171"/>
      <c r="E1265" s="2312" t="s">
        <v>1042</v>
      </c>
      <c r="F1265" s="2172" t="s">
        <v>218</v>
      </c>
      <c r="G1265" s="2312">
        <v>6</v>
      </c>
      <c r="H1265" s="2312">
        <v>7</v>
      </c>
      <c r="I1265" s="2268"/>
      <c r="J1265" s="2268"/>
      <c r="K1265" s="2268">
        <v>6</v>
      </c>
      <c r="L1265" s="2269">
        <v>1</v>
      </c>
      <c r="M1265" s="2504">
        <f>SUM(D1270:D1276)</f>
        <v>2300200</v>
      </c>
      <c r="N1265" s="2271"/>
      <c r="O1265" s="2271"/>
      <c r="P1265" s="2271"/>
      <c r="Q1265" s="2271"/>
      <c r="R1265" s="2271"/>
      <c r="S1265" s="2272"/>
    </row>
    <row r="1266" spans="1:19" x14ac:dyDescent="0.3">
      <c r="A1266" s="1253"/>
      <c r="B1266" s="1544"/>
      <c r="C1266" s="30"/>
      <c r="D1266" s="1544"/>
      <c r="E1266" s="1544"/>
      <c r="F1266" s="1544"/>
      <c r="G1266" s="1544"/>
      <c r="H1266" s="1544"/>
      <c r="I1266" s="1544"/>
      <c r="J1266" s="1544"/>
      <c r="K1266" s="1544"/>
      <c r="L1266" s="1544"/>
      <c r="M1266" s="1544"/>
      <c r="N1266" s="1544"/>
      <c r="O1266" s="1544"/>
      <c r="P1266" s="1544"/>
      <c r="Q1266" s="1544"/>
      <c r="R1266" s="1544"/>
      <c r="S1266" s="2505"/>
    </row>
    <row r="1267" spans="1:19" ht="18" thickBot="1" x14ac:dyDescent="0.4">
      <c r="A1267" s="1253"/>
      <c r="B1267" s="37"/>
      <c r="C1267" s="2466"/>
      <c r="D1267" s="2466"/>
      <c r="E1267" s="2466"/>
      <c r="F1267" s="2466"/>
      <c r="G1267" s="2466"/>
      <c r="H1267" s="2466"/>
      <c r="I1267" s="2466"/>
      <c r="J1267" s="2466"/>
      <c r="K1267" s="2466"/>
      <c r="L1267" s="2466"/>
      <c r="M1267" s="2466"/>
      <c r="N1267" s="2466"/>
      <c r="O1267" s="2466"/>
      <c r="P1267" s="2466"/>
      <c r="Q1267" s="2466"/>
      <c r="R1267" s="2466"/>
      <c r="S1267" s="2506"/>
    </row>
    <row r="1268" spans="1:19" ht="16.8" thickTop="1" thickBot="1" x14ac:dyDescent="0.35">
      <c r="A1268" s="1253"/>
      <c r="B1268" s="2955" t="s">
        <v>34</v>
      </c>
      <c r="C1268" s="2165"/>
      <c r="D1268" s="2167"/>
      <c r="E1268" s="2167" t="s">
        <v>36</v>
      </c>
      <c r="F1268" s="2167"/>
      <c r="G1268" s="2167"/>
      <c r="H1268" s="2167"/>
      <c r="I1268" s="2167" t="s">
        <v>37</v>
      </c>
      <c r="J1268" s="2167"/>
      <c r="K1268" s="2167"/>
      <c r="L1268" s="2167"/>
      <c r="M1268" s="2165" t="s">
        <v>38</v>
      </c>
      <c r="N1268" s="2167" t="s">
        <v>39</v>
      </c>
      <c r="O1268" s="2167"/>
      <c r="P1268" s="2167"/>
      <c r="Q1268" s="2167"/>
      <c r="R1268" s="2167"/>
      <c r="S1268" s="2167"/>
    </row>
    <row r="1269" spans="1:19" ht="34.200000000000003" thickTop="1" x14ac:dyDescent="0.3">
      <c r="A1269" s="1253"/>
      <c r="B1269" s="666"/>
      <c r="C1269" s="2291"/>
      <c r="D1269" s="2166"/>
      <c r="E1269" s="2292" t="s">
        <v>40</v>
      </c>
      <c r="F1269" s="2292" t="s">
        <v>41</v>
      </c>
      <c r="G1269" s="2292" t="s">
        <v>42</v>
      </c>
      <c r="H1269" s="2292" t="s">
        <v>43</v>
      </c>
      <c r="I1269" s="2292" t="s">
        <v>25</v>
      </c>
      <c r="J1269" s="2292" t="s">
        <v>26</v>
      </c>
      <c r="K1269" s="2292" t="s">
        <v>27</v>
      </c>
      <c r="L1269" s="2292" t="s">
        <v>28</v>
      </c>
      <c r="M1269" s="2291"/>
      <c r="N1269" s="2293" t="s">
        <v>44</v>
      </c>
      <c r="O1269" s="2293" t="s">
        <v>45</v>
      </c>
      <c r="P1269" s="2293" t="s">
        <v>46</v>
      </c>
      <c r="Q1269" s="2293" t="s">
        <v>47</v>
      </c>
      <c r="R1269" s="2293" t="s">
        <v>48</v>
      </c>
      <c r="S1269" s="2293" t="s">
        <v>49</v>
      </c>
    </row>
    <row r="1270" spans="1:19" ht="55.2" x14ac:dyDescent="0.3">
      <c r="A1270" s="1253"/>
      <c r="B1270" s="2938" t="s">
        <v>1043</v>
      </c>
      <c r="C1270" s="1998"/>
      <c r="D1270" s="2355">
        <f>H1270</f>
        <v>300000</v>
      </c>
      <c r="E1270" s="1882" t="s">
        <v>1044</v>
      </c>
      <c r="F1270" s="2295">
        <v>1</v>
      </c>
      <c r="G1270" s="2507">
        <v>300000</v>
      </c>
      <c r="H1270" s="1814">
        <f>F1270*G1270</f>
        <v>300000</v>
      </c>
      <c r="I1270" s="2508"/>
      <c r="J1270" s="2509">
        <v>300000</v>
      </c>
      <c r="K1270" s="2508"/>
      <c r="L1270" s="2508"/>
      <c r="M1270" s="2510" t="s">
        <v>223</v>
      </c>
      <c r="N1270" s="2511">
        <v>12</v>
      </c>
      <c r="O1270" s="2511" t="s">
        <v>54</v>
      </c>
      <c r="P1270" s="1815">
        <v>2</v>
      </c>
      <c r="Q1270" s="1815">
        <v>8</v>
      </c>
      <c r="R1270" s="1815">
        <v>7</v>
      </c>
      <c r="S1270" s="2185">
        <v>1</v>
      </c>
    </row>
    <row r="1271" spans="1:19" ht="55.2" x14ac:dyDescent="0.3">
      <c r="A1271" s="1253"/>
      <c r="B1271" s="2938" t="s">
        <v>1045</v>
      </c>
      <c r="C1271" s="1998"/>
      <c r="D1271" s="2512">
        <f>H1271+H1272</f>
        <v>15200</v>
      </c>
      <c r="E1271" s="1882" t="s">
        <v>124</v>
      </c>
      <c r="F1271" s="2295">
        <v>40</v>
      </c>
      <c r="G1271" s="2507">
        <v>350</v>
      </c>
      <c r="H1271" s="1814">
        <f t="shared" ref="H1271:H1274" si="58">F1271*G1271</f>
        <v>14000</v>
      </c>
      <c r="I1271" s="2454"/>
      <c r="J1271" s="2509">
        <v>14000</v>
      </c>
      <c r="K1271" s="2454"/>
      <c r="L1271" s="2454"/>
      <c r="M1271" s="1823" t="s">
        <v>223</v>
      </c>
      <c r="N1271" s="1815">
        <v>12</v>
      </c>
      <c r="O1271" s="1815" t="s">
        <v>54</v>
      </c>
      <c r="P1271" s="1815">
        <v>3</v>
      </c>
      <c r="Q1271" s="1815">
        <v>1</v>
      </c>
      <c r="R1271" s="1815">
        <v>1</v>
      </c>
      <c r="S1271" s="2185">
        <v>1</v>
      </c>
    </row>
    <row r="1272" spans="1:19" ht="55.2" x14ac:dyDescent="0.3">
      <c r="A1272" s="1253"/>
      <c r="B1272" s="2938"/>
      <c r="C1272" s="1998"/>
      <c r="D1272" s="2512"/>
      <c r="E1272" s="1882" t="s">
        <v>471</v>
      </c>
      <c r="F1272" s="2295">
        <v>6</v>
      </c>
      <c r="G1272" s="2507">
        <v>200</v>
      </c>
      <c r="H1272" s="1814">
        <f t="shared" si="58"/>
        <v>1200</v>
      </c>
      <c r="I1272" s="2236"/>
      <c r="J1272" s="2509"/>
      <c r="K1272" s="2236">
        <v>1200</v>
      </c>
      <c r="L1272" s="2236"/>
      <c r="M1272" s="1823" t="s">
        <v>223</v>
      </c>
      <c r="N1272" s="1815">
        <v>12</v>
      </c>
      <c r="O1272" s="1815" t="s">
        <v>54</v>
      </c>
      <c r="P1272" s="1815">
        <v>3</v>
      </c>
      <c r="Q1272" s="1815">
        <v>7</v>
      </c>
      <c r="R1272" s="1815">
        <v>1</v>
      </c>
      <c r="S1272" s="2185">
        <v>1</v>
      </c>
    </row>
    <row r="1273" spans="1:19" ht="55.2" x14ac:dyDescent="0.3">
      <c r="A1273" s="1253"/>
      <c r="B1273" s="3006" t="s">
        <v>1046</v>
      </c>
      <c r="C1273" s="2513"/>
      <c r="D1273" s="2514">
        <f>H1273+H1274</f>
        <v>675000</v>
      </c>
      <c r="E1273" s="1882" t="s">
        <v>112</v>
      </c>
      <c r="F1273" s="2295">
        <v>1</v>
      </c>
      <c r="G1273" s="2507">
        <v>75000</v>
      </c>
      <c r="H1273" s="1814">
        <f>F1273*G1273</f>
        <v>75000</v>
      </c>
      <c r="I1273" s="2236"/>
      <c r="J1273" s="2509"/>
      <c r="K1273" s="2236">
        <v>75000</v>
      </c>
      <c r="L1273" s="2236"/>
      <c r="M1273" s="1823" t="s">
        <v>223</v>
      </c>
      <c r="N1273" s="1815">
        <v>12</v>
      </c>
      <c r="O1273" s="1815" t="s">
        <v>54</v>
      </c>
      <c r="P1273" s="1815">
        <v>2</v>
      </c>
      <c r="Q1273" s="1815">
        <v>2</v>
      </c>
      <c r="R1273" s="1815">
        <v>1</v>
      </c>
      <c r="S1273" s="2185">
        <v>2</v>
      </c>
    </row>
    <row r="1274" spans="1:19" x14ac:dyDescent="0.3">
      <c r="A1274" s="1253"/>
      <c r="B1274" s="3007"/>
      <c r="C1274" s="2515"/>
      <c r="D1274" s="2516"/>
      <c r="E1274" s="2295" t="s">
        <v>1047</v>
      </c>
      <c r="F1274" s="2517">
        <v>3000</v>
      </c>
      <c r="G1274" s="2517">
        <v>200</v>
      </c>
      <c r="H1274" s="1814">
        <f t="shared" si="58"/>
        <v>600000</v>
      </c>
      <c r="I1274" s="2518"/>
      <c r="J1274" s="2519"/>
      <c r="K1274" s="2518">
        <v>600000</v>
      </c>
      <c r="L1274" s="2518"/>
      <c r="M1274" s="1226" t="s">
        <v>223</v>
      </c>
      <c r="N1274" s="295">
        <v>12</v>
      </c>
      <c r="O1274" s="295" t="s">
        <v>54</v>
      </c>
      <c r="P1274" s="295">
        <v>2</v>
      </c>
      <c r="Q1274" s="295">
        <v>2</v>
      </c>
      <c r="R1274" s="295">
        <v>2</v>
      </c>
      <c r="S1274" s="2277">
        <v>1</v>
      </c>
    </row>
    <row r="1275" spans="1:19" ht="55.2" x14ac:dyDescent="0.3">
      <c r="A1275" s="1253"/>
      <c r="B1275" s="1854" t="s">
        <v>1048</v>
      </c>
      <c r="C1275" s="900"/>
      <c r="D1275" s="1912">
        <f>H1275+H1276</f>
        <v>1310000</v>
      </c>
      <c r="E1275" s="564" t="s">
        <v>112</v>
      </c>
      <c r="F1275" s="283">
        <v>5</v>
      </c>
      <c r="G1275" s="569">
        <v>12000</v>
      </c>
      <c r="H1275" s="569">
        <f t="shared" ref="H1275:H1276" si="59">+G1275*F1275</f>
        <v>60000</v>
      </c>
      <c r="I1275" s="2520"/>
      <c r="J1275" s="480">
        <v>60000</v>
      </c>
      <c r="K1275" s="1694"/>
      <c r="L1275" s="1694"/>
      <c r="M1275" s="1823" t="s">
        <v>223</v>
      </c>
      <c r="N1275" s="1815">
        <v>12</v>
      </c>
      <c r="O1275" s="1815" t="s">
        <v>54</v>
      </c>
      <c r="P1275" s="1815">
        <v>2</v>
      </c>
      <c r="Q1275" s="1815">
        <v>2</v>
      </c>
      <c r="R1275" s="1815">
        <v>1</v>
      </c>
      <c r="S1275" s="2185">
        <v>2</v>
      </c>
    </row>
    <row r="1276" spans="1:19" ht="55.2" x14ac:dyDescent="0.3">
      <c r="A1276" s="1253"/>
      <c r="B1276" s="1854"/>
      <c r="C1276" s="900"/>
      <c r="D1276" s="1912"/>
      <c r="E1276" s="564" t="s">
        <v>106</v>
      </c>
      <c r="F1276" s="283">
        <v>5000</v>
      </c>
      <c r="G1276" s="569">
        <v>250</v>
      </c>
      <c r="H1276" s="569">
        <f t="shared" si="59"/>
        <v>1250000</v>
      </c>
      <c r="I1276" s="2520"/>
      <c r="J1276" s="480">
        <v>25000</v>
      </c>
      <c r="K1276" s="1694"/>
      <c r="L1276" s="1694"/>
      <c r="M1276" s="1823" t="s">
        <v>223</v>
      </c>
      <c r="N1276" s="1815">
        <v>12</v>
      </c>
      <c r="O1276" s="1815" t="s">
        <v>54</v>
      </c>
      <c r="P1276" s="1815">
        <v>2</v>
      </c>
      <c r="Q1276" s="1815">
        <v>2</v>
      </c>
      <c r="R1276" s="1815">
        <v>2</v>
      </c>
      <c r="S1276" s="2185">
        <v>1</v>
      </c>
    </row>
    <row r="1277" spans="1:19" x14ac:dyDescent="0.3">
      <c r="A1277" s="1253"/>
      <c r="B1277" s="3008" t="s">
        <v>916</v>
      </c>
      <c r="C1277" s="2521"/>
      <c r="D1277" s="2522">
        <f>D1270+D1271+D1273+D1275</f>
        <v>2300200</v>
      </c>
      <c r="E1277" s="2429"/>
      <c r="F1277" s="2523"/>
      <c r="G1277" s="2523"/>
      <c r="H1277" s="1891"/>
      <c r="I1277" s="2524"/>
      <c r="J1277" s="2524"/>
      <c r="K1277" s="2524"/>
      <c r="L1277" s="2524"/>
      <c r="M1277" s="2525"/>
      <c r="N1277" s="383"/>
      <c r="O1277" s="2525"/>
      <c r="P1277" s="2525"/>
      <c r="Q1277" s="2525"/>
      <c r="R1277" s="2525"/>
      <c r="S1277" s="2526"/>
    </row>
    <row r="1278" spans="1:19" x14ac:dyDescent="0.3">
      <c r="A1278" s="1253"/>
      <c r="B1278" s="2527"/>
      <c r="C1278" s="2527"/>
      <c r="D1278" s="2528"/>
      <c r="E1278" s="2529"/>
      <c r="F1278" s="2530"/>
      <c r="G1278" s="2530"/>
      <c r="H1278" s="2531"/>
      <c r="I1278" s="2532"/>
      <c r="J1278" s="2532"/>
      <c r="K1278" s="2532"/>
      <c r="L1278" s="2532"/>
      <c r="M1278" s="2533"/>
      <c r="N1278" s="2534"/>
      <c r="O1278" s="2533"/>
      <c r="P1278" s="2533"/>
      <c r="Q1278" s="2533"/>
      <c r="R1278" s="2533"/>
      <c r="S1278" s="2535"/>
    </row>
    <row r="1279" spans="1:19" ht="18" thickBot="1" x14ac:dyDescent="0.4">
      <c r="A1279" s="1253"/>
      <c r="B1279" s="37"/>
      <c r="C1279" s="2466"/>
      <c r="D1279" s="2536"/>
      <c r="E1279" s="2466"/>
      <c r="F1279" s="2466"/>
      <c r="G1279" s="2466"/>
      <c r="H1279" s="2466"/>
      <c r="I1279" s="2466"/>
      <c r="J1279" s="2466"/>
      <c r="K1279" s="2466"/>
      <c r="L1279" s="2466"/>
      <c r="M1279" s="2466"/>
      <c r="N1279" s="2466"/>
      <c r="O1279" s="2467"/>
      <c r="P1279" s="2467"/>
      <c r="Q1279" s="2467"/>
      <c r="R1279" s="2467"/>
      <c r="S1279" s="2468"/>
    </row>
    <row r="1280" spans="1:19" ht="16.8" thickTop="1" thickBot="1" x14ac:dyDescent="0.35">
      <c r="A1280" s="1253"/>
      <c r="B1280" s="2955" t="s">
        <v>16</v>
      </c>
      <c r="C1280" s="2165" t="s">
        <v>17</v>
      </c>
      <c r="D1280" s="2165"/>
      <c r="E1280" s="2166" t="s">
        <v>18</v>
      </c>
      <c r="F1280" s="2167" t="s">
        <v>19</v>
      </c>
      <c r="G1280" s="2167" t="s">
        <v>20</v>
      </c>
      <c r="H1280" s="2167" t="s">
        <v>21</v>
      </c>
      <c r="I1280" s="2167" t="s">
        <v>22</v>
      </c>
      <c r="J1280" s="2167"/>
      <c r="K1280" s="2167"/>
      <c r="L1280" s="2167"/>
      <c r="M1280" s="2165" t="s">
        <v>23</v>
      </c>
      <c r="N1280" s="2165" t="s">
        <v>24</v>
      </c>
      <c r="O1280" s="2165"/>
      <c r="P1280" s="2165"/>
      <c r="Q1280" s="2165"/>
      <c r="R1280" s="2165"/>
      <c r="S1280" s="2165"/>
    </row>
    <row r="1281" spans="1:19" ht="16.8" thickTop="1" thickBot="1" x14ac:dyDescent="0.35">
      <c r="A1281" s="1253"/>
      <c r="B1281" s="2955"/>
      <c r="C1281" s="2165"/>
      <c r="D1281" s="2165"/>
      <c r="E1281" s="2168"/>
      <c r="F1281" s="2167"/>
      <c r="G1281" s="2167"/>
      <c r="H1281" s="2167"/>
      <c r="I1281" s="2169" t="s">
        <v>25</v>
      </c>
      <c r="J1281" s="2169" t="s">
        <v>26</v>
      </c>
      <c r="K1281" s="2169" t="s">
        <v>27</v>
      </c>
      <c r="L1281" s="2169" t="s">
        <v>28</v>
      </c>
      <c r="M1281" s="2165"/>
      <c r="N1281" s="2165"/>
      <c r="O1281" s="2165"/>
      <c r="P1281" s="2165"/>
      <c r="Q1281" s="2165"/>
      <c r="R1281" s="2165"/>
      <c r="S1281" s="2165"/>
    </row>
    <row r="1282" spans="1:19" ht="63" thickTop="1" x14ac:dyDescent="0.3">
      <c r="A1282" s="1253"/>
      <c r="B1282" s="3009" t="s">
        <v>1049</v>
      </c>
      <c r="C1282" s="2170" t="s">
        <v>1050</v>
      </c>
      <c r="D1282" s="2171"/>
      <c r="E1282" s="2172" t="s">
        <v>1051</v>
      </c>
      <c r="F1282" s="2172" t="s">
        <v>1052</v>
      </c>
      <c r="G1282" s="2172" t="s">
        <v>1053</v>
      </c>
      <c r="H1282" s="2172">
        <v>3</v>
      </c>
      <c r="I1282" s="2173">
        <v>3</v>
      </c>
      <c r="J1282" s="2173"/>
      <c r="K1282" s="2173"/>
      <c r="L1282" s="2174"/>
      <c r="M1282" s="2404">
        <f>SUM(H1287:H1290)</f>
        <v>89400</v>
      </c>
      <c r="N1282" s="2176"/>
      <c r="O1282" s="2176"/>
      <c r="P1282" s="2176"/>
      <c r="Q1282" s="2176"/>
      <c r="R1282" s="2176"/>
      <c r="S1282" s="2177"/>
    </row>
    <row r="1283" spans="1:19" x14ac:dyDescent="0.3">
      <c r="A1283" s="1253"/>
      <c r="B1283" s="1544"/>
      <c r="C1283" s="1544"/>
      <c r="D1283" s="1544"/>
      <c r="E1283" s="1544"/>
      <c r="F1283" s="1544"/>
      <c r="G1283" s="1544"/>
      <c r="H1283" s="1544"/>
      <c r="I1283" s="1544"/>
      <c r="J1283" s="1544"/>
      <c r="K1283" s="1544"/>
      <c r="L1283" s="1544"/>
      <c r="M1283" s="1544"/>
      <c r="N1283" s="1544"/>
      <c r="O1283" s="1544"/>
      <c r="P1283" s="1544"/>
      <c r="Q1283" s="1544"/>
      <c r="R1283" s="1544"/>
      <c r="S1283" s="2505"/>
    </row>
    <row r="1284" spans="1:19" ht="18" thickBot="1" x14ac:dyDescent="0.4">
      <c r="A1284" s="1253"/>
      <c r="B1284" s="37"/>
      <c r="C1284" s="2466"/>
      <c r="D1284" s="2466"/>
      <c r="E1284" s="2466"/>
      <c r="F1284" s="2466"/>
      <c r="G1284" s="2466"/>
      <c r="H1284" s="2466"/>
      <c r="I1284" s="2466"/>
      <c r="J1284" s="2466"/>
      <c r="K1284" s="2466"/>
      <c r="L1284" s="2466"/>
      <c r="M1284" s="2466"/>
      <c r="N1284" s="2466"/>
      <c r="O1284" s="2466"/>
      <c r="P1284" s="2466"/>
      <c r="Q1284" s="2466"/>
      <c r="R1284" s="2466"/>
      <c r="S1284" s="2506"/>
    </row>
    <row r="1285" spans="1:19" ht="16.8" thickTop="1" thickBot="1" x14ac:dyDescent="0.35">
      <c r="A1285" s="1253"/>
      <c r="B1285" s="2955" t="s">
        <v>34</v>
      </c>
      <c r="C1285" s="2165"/>
      <c r="D1285" s="2167" t="s">
        <v>35</v>
      </c>
      <c r="E1285" s="2167" t="s">
        <v>36</v>
      </c>
      <c r="F1285" s="2167"/>
      <c r="G1285" s="2167"/>
      <c r="H1285" s="2167"/>
      <c r="I1285" s="2167" t="s">
        <v>37</v>
      </c>
      <c r="J1285" s="2167"/>
      <c r="K1285" s="2167"/>
      <c r="L1285" s="2167"/>
      <c r="M1285" s="2165" t="s">
        <v>38</v>
      </c>
      <c r="N1285" s="2167" t="s">
        <v>39</v>
      </c>
      <c r="O1285" s="2167"/>
      <c r="P1285" s="2167"/>
      <c r="Q1285" s="2167"/>
      <c r="R1285" s="2167"/>
      <c r="S1285" s="2167"/>
    </row>
    <row r="1286" spans="1:19" ht="34.200000000000003" thickTop="1" x14ac:dyDescent="0.3">
      <c r="A1286" s="1253"/>
      <c r="B1286" s="666"/>
      <c r="C1286" s="2291"/>
      <c r="D1286" s="2166"/>
      <c r="E1286" s="2292" t="s">
        <v>40</v>
      </c>
      <c r="F1286" s="2292" t="s">
        <v>41</v>
      </c>
      <c r="G1286" s="2292" t="s">
        <v>42</v>
      </c>
      <c r="H1286" s="2292" t="s">
        <v>43</v>
      </c>
      <c r="I1286" s="2292" t="s">
        <v>25</v>
      </c>
      <c r="J1286" s="2292" t="s">
        <v>26</v>
      </c>
      <c r="K1286" s="2292" t="s">
        <v>27</v>
      </c>
      <c r="L1286" s="2292" t="s">
        <v>28</v>
      </c>
      <c r="M1286" s="2291"/>
      <c r="N1286" s="2293" t="s">
        <v>44</v>
      </c>
      <c r="O1286" s="2293" t="s">
        <v>45</v>
      </c>
      <c r="P1286" s="2293" t="s">
        <v>46</v>
      </c>
      <c r="Q1286" s="2293" t="s">
        <v>47</v>
      </c>
      <c r="R1286" s="2293" t="s">
        <v>48</v>
      </c>
      <c r="S1286" s="2293" t="s">
        <v>49</v>
      </c>
    </row>
    <row r="1287" spans="1:19" ht="55.2" x14ac:dyDescent="0.3">
      <c r="A1287" s="1253"/>
      <c r="B1287" s="3010" t="s">
        <v>1054</v>
      </c>
      <c r="C1287" s="2537"/>
      <c r="D1287" s="1884">
        <f>SUM(H1287:H1290)</f>
        <v>89400</v>
      </c>
      <c r="E1287" s="1882" t="s">
        <v>704</v>
      </c>
      <c r="F1287" s="2295">
        <v>20</v>
      </c>
      <c r="G1287" s="1814">
        <v>200</v>
      </c>
      <c r="H1287" s="1814">
        <f>+G1287*F1287</f>
        <v>4000</v>
      </c>
      <c r="I1287" s="1815">
        <v>4000</v>
      </c>
      <c r="J1287" s="1815"/>
      <c r="K1287" s="1815"/>
      <c r="L1287" s="1815"/>
      <c r="M1287" s="1823" t="s">
        <v>223</v>
      </c>
      <c r="N1287" s="1815">
        <v>12</v>
      </c>
      <c r="O1287" s="1815" t="s">
        <v>54</v>
      </c>
      <c r="P1287" s="1815">
        <v>3</v>
      </c>
      <c r="Q1287" s="1815">
        <v>7</v>
      </c>
      <c r="R1287" s="1815">
        <v>1</v>
      </c>
      <c r="S1287" s="2185">
        <v>2</v>
      </c>
    </row>
    <row r="1288" spans="1:19" ht="55.2" x14ac:dyDescent="0.3">
      <c r="A1288" s="1253"/>
      <c r="B1288" s="3010"/>
      <c r="C1288" s="2537"/>
      <c r="D1288" s="1884"/>
      <c r="E1288" s="1882" t="s">
        <v>83</v>
      </c>
      <c r="F1288" s="2295">
        <v>120</v>
      </c>
      <c r="G1288" s="1814">
        <v>350</v>
      </c>
      <c r="H1288" s="1814">
        <f>+G1288*F1288</f>
        <v>42000</v>
      </c>
      <c r="I1288" s="1815">
        <v>42000</v>
      </c>
      <c r="J1288" s="1815"/>
      <c r="K1288" s="1815"/>
      <c r="L1288" s="1815"/>
      <c r="M1288" s="1823" t="s">
        <v>223</v>
      </c>
      <c r="N1288" s="1815">
        <v>12</v>
      </c>
      <c r="O1288" s="1815" t="s">
        <v>54</v>
      </c>
      <c r="P1288" s="1815">
        <v>3</v>
      </c>
      <c r="Q1288" s="1815">
        <v>3</v>
      </c>
      <c r="R1288" s="1815">
        <v>1</v>
      </c>
      <c r="S1288" s="2185">
        <v>1</v>
      </c>
    </row>
    <row r="1289" spans="1:19" ht="55.2" x14ac:dyDescent="0.3">
      <c r="A1289" s="1253"/>
      <c r="B1289" s="3010"/>
      <c r="C1289" s="2537"/>
      <c r="D1289" s="1884"/>
      <c r="E1289" s="1882" t="s">
        <v>87</v>
      </c>
      <c r="F1289" s="2295">
        <v>120</v>
      </c>
      <c r="G1289" s="1814">
        <v>195</v>
      </c>
      <c r="H1289" s="1814">
        <f>+G1289*F1289</f>
        <v>23400</v>
      </c>
      <c r="I1289" s="1815">
        <v>23400</v>
      </c>
      <c r="J1289" s="1815"/>
      <c r="K1289" s="1815"/>
      <c r="L1289" s="1815"/>
      <c r="M1289" s="1823" t="s">
        <v>223</v>
      </c>
      <c r="N1289" s="1815">
        <v>12</v>
      </c>
      <c r="O1289" s="1815" t="s">
        <v>54</v>
      </c>
      <c r="P1289" s="1815">
        <v>3</v>
      </c>
      <c r="Q1289" s="1815">
        <v>3</v>
      </c>
      <c r="R1289" s="1815">
        <v>1</v>
      </c>
      <c r="S1289" s="2185">
        <v>3</v>
      </c>
    </row>
    <row r="1290" spans="1:19" ht="55.2" x14ac:dyDescent="0.3">
      <c r="A1290" s="1253"/>
      <c r="B1290" s="3010"/>
      <c r="C1290" s="2537"/>
      <c r="D1290" s="1884"/>
      <c r="E1290" s="1882" t="s">
        <v>1055</v>
      </c>
      <c r="F1290" s="2295">
        <v>2000</v>
      </c>
      <c r="G1290" s="1814">
        <v>10</v>
      </c>
      <c r="H1290" s="1814">
        <f>+G1290*F1290</f>
        <v>20000</v>
      </c>
      <c r="I1290" s="1815">
        <v>20000</v>
      </c>
      <c r="J1290" s="1815"/>
      <c r="K1290" s="1815"/>
      <c r="L1290" s="1815"/>
      <c r="M1290" s="1823" t="s">
        <v>223</v>
      </c>
      <c r="N1290" s="1815">
        <v>12</v>
      </c>
      <c r="O1290" s="1815" t="s">
        <v>54</v>
      </c>
      <c r="P1290" s="1815">
        <v>2</v>
      </c>
      <c r="Q1290" s="1815">
        <v>2</v>
      </c>
      <c r="R1290" s="1815">
        <v>2</v>
      </c>
      <c r="S1290" s="2185">
        <v>1</v>
      </c>
    </row>
    <row r="1291" spans="1:19" x14ac:dyDescent="0.3">
      <c r="A1291" s="1253"/>
      <c r="B1291" s="3011" t="s">
        <v>916</v>
      </c>
      <c r="C1291" s="2538"/>
      <c r="D1291" s="2539">
        <f>SUM(D1287)</f>
        <v>89400</v>
      </c>
      <c r="E1291" s="2540"/>
      <c r="F1291" s="2541"/>
      <c r="G1291" s="2541"/>
      <c r="H1291" s="2541"/>
      <c r="I1291" s="2541"/>
      <c r="J1291" s="2541"/>
      <c r="K1291" s="2541"/>
      <c r="L1291" s="2541"/>
      <c r="M1291" s="2541"/>
      <c r="N1291" s="2541"/>
      <c r="O1291" s="1225"/>
      <c r="P1291" s="1225"/>
      <c r="Q1291" s="1225"/>
      <c r="R1291" s="1225"/>
      <c r="S1291" s="2542"/>
    </row>
    <row r="1292" spans="1:19" ht="17.399999999999999" x14ac:dyDescent="0.35">
      <c r="A1292" s="1253"/>
      <c r="B1292" s="37"/>
      <c r="C1292" s="2466"/>
      <c r="D1292" s="2536"/>
      <c r="E1292" s="2466"/>
      <c r="F1292" s="2466"/>
      <c r="G1292" s="2466"/>
      <c r="H1292" s="2466"/>
      <c r="I1292" s="2466"/>
      <c r="J1292" s="2466"/>
      <c r="K1292" s="2466"/>
      <c r="L1292" s="2466"/>
      <c r="M1292" s="2466"/>
      <c r="N1292" s="2466"/>
      <c r="O1292" s="2467"/>
      <c r="P1292" s="2467"/>
      <c r="Q1292" s="2467"/>
      <c r="R1292" s="2467"/>
      <c r="S1292" s="2468"/>
    </row>
    <row r="1293" spans="1:19" ht="15" thickBot="1" x14ac:dyDescent="0.35">
      <c r="A1293" s="1253"/>
      <c r="B1293" s="3012" t="s">
        <v>916</v>
      </c>
      <c r="C1293" s="2543"/>
      <c r="D1293" s="2544">
        <f>D1194+D1209+D1261+D1277+D1291</f>
        <v>3262615</v>
      </c>
      <c r="E1293" s="2545"/>
      <c r="F1293" s="2545"/>
      <c r="G1293" s="2545"/>
      <c r="H1293" s="2545"/>
      <c r="I1293" s="2545"/>
      <c r="J1293" s="2545"/>
      <c r="K1293" s="2545"/>
      <c r="L1293" s="2545"/>
      <c r="M1293" s="2545"/>
      <c r="N1293" s="2545"/>
      <c r="O1293" s="2546"/>
      <c r="P1293" s="2546"/>
      <c r="Q1293" s="2546"/>
      <c r="R1293" s="2546"/>
      <c r="S1293" s="2547"/>
    </row>
    <row r="1294" spans="1:19" ht="15" thickTop="1" x14ac:dyDescent="0.3">
      <c r="A1294" s="1253"/>
      <c r="B1294" s="1441" t="s">
        <v>555</v>
      </c>
      <c r="C1294" s="1441"/>
      <c r="D1294" s="1441"/>
      <c r="E1294" s="1441"/>
      <c r="F1294" s="1441"/>
    </row>
    <row r="1295" spans="1:19" x14ac:dyDescent="0.3">
      <c r="A1295" s="1253"/>
      <c r="B1295" s="1441" t="s">
        <v>1056</v>
      </c>
      <c r="C1295" s="1441"/>
      <c r="D1295" s="1441"/>
      <c r="E1295" s="1441"/>
      <c r="F1295" s="1441"/>
    </row>
    <row r="1296" spans="1:19" x14ac:dyDescent="0.3">
      <c r="A1296" s="1253"/>
      <c r="B1296" s="1441" t="s">
        <v>1057</v>
      </c>
      <c r="C1296" s="1441"/>
      <c r="D1296" s="1441"/>
      <c r="E1296" s="1441"/>
      <c r="F1296" s="1441"/>
    </row>
    <row r="1297" spans="1:18" x14ac:dyDescent="0.3">
      <c r="A1297" s="1253"/>
      <c r="B1297" s="1441" t="s">
        <v>1058</v>
      </c>
      <c r="C1297" s="1441"/>
      <c r="D1297" s="1441"/>
      <c r="E1297" s="1441"/>
      <c r="F1297" s="1441"/>
    </row>
    <row r="1298" spans="1:18" x14ac:dyDescent="0.3">
      <c r="A1298" s="1253"/>
      <c r="B1298" s="1441" t="s">
        <v>1059</v>
      </c>
      <c r="C1298" s="1441"/>
      <c r="D1298" s="1441"/>
      <c r="E1298" s="1441"/>
      <c r="F1298" s="1441"/>
    </row>
    <row r="1299" spans="1:18" x14ac:dyDescent="0.3">
      <c r="A1299" s="1253"/>
      <c r="B1299" s="1441" t="s">
        <v>560</v>
      </c>
      <c r="C1299" s="1441"/>
      <c r="D1299" s="1441"/>
      <c r="E1299" s="1441"/>
      <c r="F1299" s="1441"/>
    </row>
    <row r="1300" spans="1:18" ht="15" thickBot="1" x14ac:dyDescent="0.35">
      <c r="A1300" s="1253"/>
      <c r="B1300" s="2548" t="s">
        <v>1060</v>
      </c>
      <c r="C1300" s="2548"/>
      <c r="D1300" s="2548"/>
      <c r="E1300" s="2548"/>
      <c r="F1300" s="2548"/>
    </row>
    <row r="1301" spans="1:18" x14ac:dyDescent="0.3">
      <c r="A1301" s="1253"/>
      <c r="B1301" s="3013" t="s">
        <v>562</v>
      </c>
      <c r="C1301" s="2550" t="s">
        <v>1061</v>
      </c>
      <c r="D1301" s="2551" t="s">
        <v>564</v>
      </c>
      <c r="E1301" s="2550" t="s">
        <v>1062</v>
      </c>
      <c r="F1301" s="2606" t="s">
        <v>566</v>
      </c>
      <c r="G1301" s="1253"/>
      <c r="H1301" s="1253"/>
      <c r="I1301" s="1253"/>
      <c r="J1301" s="1253"/>
      <c r="K1301" s="1253"/>
      <c r="L1301" s="1253"/>
      <c r="M1301" s="1253"/>
      <c r="N1301" s="1253"/>
      <c r="O1301" s="1253"/>
      <c r="P1301" s="1253"/>
      <c r="Q1301" s="1253"/>
      <c r="R1301" s="1253"/>
    </row>
    <row r="1302" spans="1:18" x14ac:dyDescent="0.3">
      <c r="A1302" s="1253"/>
      <c r="B1302" s="3014"/>
      <c r="C1302" s="2553"/>
      <c r="D1302" s="2554"/>
      <c r="E1302" s="2553"/>
      <c r="F1302" s="2607"/>
      <c r="G1302" s="1253"/>
      <c r="H1302" s="1253"/>
      <c r="I1302" s="1253"/>
      <c r="J1302" s="1253"/>
      <c r="K1302" s="1253"/>
      <c r="L1302" s="1253"/>
      <c r="M1302" s="1253"/>
      <c r="N1302" s="1253"/>
      <c r="O1302" s="1253"/>
      <c r="P1302" s="1253"/>
      <c r="Q1302" s="1253"/>
      <c r="R1302" s="1253"/>
    </row>
    <row r="1303" spans="1:18" ht="72" x14ac:dyDescent="0.3">
      <c r="A1303" s="1253"/>
      <c r="B1303" s="2853" t="s">
        <v>567</v>
      </c>
      <c r="C1303" s="1448" t="s">
        <v>568</v>
      </c>
      <c r="D1303" s="1449" t="s">
        <v>569</v>
      </c>
      <c r="E1303" s="1450">
        <v>2600000</v>
      </c>
      <c r="F1303" s="1637" t="s">
        <v>1063</v>
      </c>
      <c r="G1303" s="1253"/>
      <c r="H1303" s="1253"/>
      <c r="I1303" s="1253"/>
      <c r="J1303" s="1253"/>
      <c r="K1303" s="1253"/>
      <c r="L1303" s="1253"/>
      <c r="M1303" s="1253"/>
      <c r="N1303" s="1253"/>
      <c r="O1303" s="1253"/>
      <c r="P1303" s="1253"/>
      <c r="Q1303" s="1253"/>
      <c r="R1303" s="1253"/>
    </row>
    <row r="1304" spans="1:18" ht="43.2" x14ac:dyDescent="0.3">
      <c r="A1304" s="1253"/>
      <c r="B1304" s="2853"/>
      <c r="C1304" s="1448"/>
      <c r="D1304" s="1449" t="s">
        <v>571</v>
      </c>
      <c r="E1304" s="1450">
        <v>15500000</v>
      </c>
      <c r="F1304" s="1637" t="s">
        <v>1064</v>
      </c>
      <c r="G1304" s="1253"/>
      <c r="H1304" s="1253"/>
      <c r="I1304" s="1253"/>
      <c r="J1304" s="1253"/>
      <c r="K1304" s="1253"/>
      <c r="L1304" s="1253"/>
      <c r="M1304" s="1253"/>
      <c r="N1304" s="1253"/>
      <c r="O1304" s="1253"/>
      <c r="P1304" s="1253"/>
      <c r="Q1304" s="1253"/>
      <c r="R1304" s="1253"/>
    </row>
    <row r="1305" spans="1:18" ht="28.8" x14ac:dyDescent="0.3">
      <c r="A1305" s="1253"/>
      <c r="B1305" s="2853"/>
      <c r="C1305" s="1448"/>
      <c r="D1305" s="1449" t="s">
        <v>573</v>
      </c>
      <c r="E1305" s="1450">
        <v>12800000</v>
      </c>
      <c r="F1305" s="1637" t="s">
        <v>1064</v>
      </c>
      <c r="G1305" s="1253"/>
      <c r="H1305" s="1253"/>
      <c r="I1305" s="1253"/>
      <c r="J1305" s="1253"/>
      <c r="K1305" s="1253"/>
      <c r="L1305" s="1253"/>
      <c r="M1305" s="1253"/>
      <c r="N1305" s="1253"/>
      <c r="O1305" s="1253"/>
      <c r="P1305" s="1253"/>
      <c r="Q1305" s="1253"/>
      <c r="R1305" s="1253"/>
    </row>
    <row r="1306" spans="1:18" ht="43.2" x14ac:dyDescent="0.3">
      <c r="A1306" s="1253"/>
      <c r="B1306" s="2853"/>
      <c r="C1306" s="1448"/>
      <c r="D1306" s="1449" t="s">
        <v>574</v>
      </c>
      <c r="E1306" s="1450">
        <v>2945000</v>
      </c>
      <c r="F1306" s="1616" t="s">
        <v>575</v>
      </c>
      <c r="G1306" s="1253"/>
      <c r="H1306" s="1253"/>
      <c r="I1306" s="1253"/>
      <c r="J1306" s="1253"/>
      <c r="K1306" s="1253"/>
      <c r="L1306" s="1253"/>
      <c r="M1306" s="1253"/>
      <c r="N1306" s="1253"/>
      <c r="O1306" s="1253"/>
      <c r="P1306" s="1253"/>
      <c r="Q1306" s="1253"/>
      <c r="R1306" s="1253"/>
    </row>
    <row r="1307" spans="1:18" ht="28.8" x14ac:dyDescent="0.3">
      <c r="A1307" s="1253"/>
      <c r="B1307" s="2853"/>
      <c r="C1307" s="1448"/>
      <c r="D1307" s="1449" t="s">
        <v>576</v>
      </c>
      <c r="E1307" s="1450">
        <v>4920000</v>
      </c>
      <c r="F1307" s="1637" t="s">
        <v>1064</v>
      </c>
      <c r="G1307" s="1253"/>
      <c r="H1307" s="1253"/>
      <c r="I1307" s="1253"/>
      <c r="J1307" s="1253"/>
      <c r="K1307" s="1253"/>
      <c r="L1307" s="1253"/>
      <c r="M1307" s="1253"/>
      <c r="N1307" s="1253"/>
      <c r="O1307" s="1253"/>
      <c r="P1307" s="1253"/>
      <c r="Q1307" s="1253"/>
      <c r="R1307" s="1253"/>
    </row>
    <row r="1308" spans="1:18" ht="57.6" x14ac:dyDescent="0.3">
      <c r="A1308" s="1253"/>
      <c r="B1308" s="2853"/>
      <c r="C1308" s="1448"/>
      <c r="D1308" s="1449" t="s">
        <v>1065</v>
      </c>
      <c r="E1308" s="1450">
        <v>3700000</v>
      </c>
      <c r="F1308" s="1621" t="s">
        <v>578</v>
      </c>
      <c r="G1308" s="1253"/>
      <c r="H1308" s="1253"/>
      <c r="I1308" s="1253"/>
      <c r="J1308" s="1253"/>
      <c r="K1308" s="1253"/>
      <c r="L1308" s="1253"/>
      <c r="M1308" s="1253"/>
      <c r="N1308" s="1253"/>
      <c r="O1308" s="1253"/>
      <c r="P1308" s="1253"/>
      <c r="Q1308" s="1253"/>
      <c r="R1308" s="1253"/>
    </row>
    <row r="1309" spans="1:18" ht="57.6" x14ac:dyDescent="0.3">
      <c r="A1309" s="1253"/>
      <c r="B1309" s="2853"/>
      <c r="C1309" s="1448"/>
      <c r="D1309" s="1449" t="s">
        <v>579</v>
      </c>
      <c r="E1309" s="1450">
        <v>3500000</v>
      </c>
      <c r="F1309" s="1637" t="s">
        <v>1066</v>
      </c>
      <c r="G1309" s="1253"/>
      <c r="H1309" s="1253"/>
      <c r="I1309" s="1253"/>
      <c r="J1309" s="1253"/>
      <c r="K1309" s="1253"/>
      <c r="L1309" s="1253"/>
      <c r="M1309" s="1253"/>
      <c r="N1309" s="1253"/>
      <c r="O1309" s="1253"/>
      <c r="P1309" s="1253"/>
      <c r="Q1309" s="1253"/>
      <c r="R1309" s="1253"/>
    </row>
    <row r="1310" spans="1:18" ht="43.2" x14ac:dyDescent="0.3">
      <c r="A1310" s="1253"/>
      <c r="B1310" s="2853"/>
      <c r="C1310" s="1451" t="s">
        <v>581</v>
      </c>
      <c r="D1310" s="1452" t="s">
        <v>582</v>
      </c>
      <c r="E1310" s="1450">
        <v>1190250</v>
      </c>
      <c r="F1310" s="1622" t="s">
        <v>583</v>
      </c>
      <c r="G1310" s="1253"/>
      <c r="H1310" s="1253"/>
      <c r="I1310" s="1253"/>
      <c r="J1310" s="1253"/>
      <c r="K1310" s="1253"/>
      <c r="L1310" s="1253"/>
      <c r="M1310" s="1253"/>
      <c r="N1310" s="1253"/>
      <c r="O1310" s="1253"/>
      <c r="P1310" s="1253"/>
      <c r="Q1310" s="1253"/>
      <c r="R1310" s="1253"/>
    </row>
    <row r="1311" spans="1:18" ht="43.2" x14ac:dyDescent="0.3">
      <c r="A1311" s="1253"/>
      <c r="B1311" s="2853"/>
      <c r="C1311" s="1451"/>
      <c r="D1311" s="1452" t="s">
        <v>584</v>
      </c>
      <c r="E1311" s="1450">
        <v>1765000</v>
      </c>
      <c r="F1311" s="1622" t="s">
        <v>583</v>
      </c>
      <c r="G1311" s="1253"/>
      <c r="H1311" s="1253"/>
      <c r="I1311" s="1253"/>
      <c r="J1311" s="1253"/>
      <c r="K1311" s="1253"/>
      <c r="L1311" s="1253"/>
      <c r="M1311" s="1253"/>
      <c r="N1311" s="1253"/>
      <c r="O1311" s="1253"/>
      <c r="P1311" s="1253"/>
      <c r="Q1311" s="1253"/>
      <c r="R1311" s="1253"/>
    </row>
    <row r="1312" spans="1:18" ht="43.2" x14ac:dyDescent="0.3">
      <c r="A1312" s="1253"/>
      <c r="B1312" s="2853"/>
      <c r="C1312" s="1451"/>
      <c r="D1312" s="1452" t="s">
        <v>585</v>
      </c>
      <c r="E1312" s="1450">
        <v>12166750</v>
      </c>
      <c r="F1312" s="1622" t="s">
        <v>583</v>
      </c>
      <c r="G1312" s="1253"/>
      <c r="H1312" s="1253"/>
      <c r="I1312" s="1253"/>
      <c r="J1312" s="1253"/>
      <c r="K1312" s="1253"/>
      <c r="L1312" s="1253"/>
      <c r="M1312" s="1253"/>
      <c r="N1312" s="1253"/>
      <c r="O1312" s="1253"/>
      <c r="P1312" s="1253"/>
      <c r="Q1312" s="1253"/>
      <c r="R1312" s="1253"/>
    </row>
    <row r="1313" spans="1:18" ht="43.2" x14ac:dyDescent="0.3">
      <c r="A1313" s="1253"/>
      <c r="B1313" s="2853"/>
      <c r="C1313" s="1451"/>
      <c r="D1313" s="1452" t="s">
        <v>586</v>
      </c>
      <c r="E1313" s="1450">
        <v>125000</v>
      </c>
      <c r="F1313" s="1622" t="s">
        <v>583</v>
      </c>
      <c r="G1313" s="1253"/>
      <c r="H1313" s="1253"/>
      <c r="I1313" s="1253"/>
      <c r="J1313" s="1253"/>
      <c r="K1313" s="1253"/>
      <c r="L1313" s="1253"/>
      <c r="M1313" s="1253"/>
      <c r="N1313" s="1253"/>
      <c r="O1313" s="1253"/>
      <c r="P1313" s="1253"/>
      <c r="Q1313" s="1253"/>
      <c r="R1313" s="1253"/>
    </row>
    <row r="1314" spans="1:18" ht="57.6" x14ac:dyDescent="0.3">
      <c r="A1314" s="1253"/>
      <c r="B1314" s="2853"/>
      <c r="C1314" s="1451"/>
      <c r="D1314" s="1452" t="s">
        <v>587</v>
      </c>
      <c r="E1314" s="1450">
        <v>220000</v>
      </c>
      <c r="F1314" s="1616" t="s">
        <v>583</v>
      </c>
      <c r="G1314" s="1253"/>
      <c r="H1314" s="1253"/>
      <c r="I1314" s="1253"/>
      <c r="J1314" s="1253"/>
      <c r="K1314" s="1253"/>
      <c r="L1314" s="1253"/>
      <c r="M1314" s="1253"/>
      <c r="N1314" s="1253"/>
      <c r="O1314" s="1253"/>
      <c r="P1314" s="1253"/>
      <c r="Q1314" s="1253"/>
      <c r="R1314" s="1253"/>
    </row>
    <row r="1315" spans="1:18" ht="43.2" x14ac:dyDescent="0.3">
      <c r="A1315" s="1253"/>
      <c r="B1315" s="2853"/>
      <c r="C1315" s="1451"/>
      <c r="D1315" s="1452" t="s">
        <v>588</v>
      </c>
      <c r="E1315" s="1450">
        <v>96300847</v>
      </c>
      <c r="F1315" s="1616" t="s">
        <v>583</v>
      </c>
      <c r="G1315" s="1253"/>
      <c r="H1315" s="1253"/>
      <c r="I1315" s="1253"/>
      <c r="J1315" s="1253"/>
      <c r="K1315" s="1253"/>
      <c r="L1315" s="1253"/>
      <c r="M1315" s="1253"/>
      <c r="N1315" s="1253"/>
      <c r="O1315" s="1253"/>
      <c r="P1315" s="1253"/>
      <c r="Q1315" s="1253"/>
      <c r="R1315" s="1253"/>
    </row>
    <row r="1316" spans="1:18" ht="43.2" x14ac:dyDescent="0.3">
      <c r="A1316" s="1253"/>
      <c r="B1316" s="2853" t="s">
        <v>589</v>
      </c>
      <c r="C1316" s="1451" t="s">
        <v>590</v>
      </c>
      <c r="D1316" s="1452" t="s">
        <v>591</v>
      </c>
      <c r="E1316" s="1450">
        <v>10275000</v>
      </c>
      <c r="F1316" s="1620" t="s">
        <v>1067</v>
      </c>
      <c r="G1316" s="1253"/>
      <c r="H1316" s="1253"/>
      <c r="I1316" s="1253"/>
      <c r="J1316" s="1253"/>
      <c r="K1316" s="1253"/>
      <c r="L1316" s="1253"/>
      <c r="M1316" s="1253"/>
      <c r="N1316" s="1253"/>
      <c r="O1316" s="1253"/>
      <c r="P1316" s="1253"/>
      <c r="Q1316" s="1253"/>
      <c r="R1316" s="1253"/>
    </row>
    <row r="1317" spans="1:18" ht="86.4" x14ac:dyDescent="0.3">
      <c r="A1317" s="1253"/>
      <c r="B1317" s="2853"/>
      <c r="C1317" s="1451"/>
      <c r="D1317" s="1452" t="s">
        <v>593</v>
      </c>
      <c r="E1317" s="1450">
        <v>1640000</v>
      </c>
      <c r="F1317" s="1620" t="s">
        <v>1067</v>
      </c>
      <c r="G1317" s="1253"/>
      <c r="H1317" s="1253"/>
      <c r="I1317" s="1253"/>
      <c r="J1317" s="1253"/>
      <c r="K1317" s="1253"/>
      <c r="L1317" s="1253"/>
      <c r="M1317" s="1253"/>
      <c r="N1317" s="1253"/>
      <c r="O1317" s="1253"/>
      <c r="P1317" s="1253"/>
      <c r="Q1317" s="1253"/>
      <c r="R1317" s="1253"/>
    </row>
    <row r="1318" spans="1:18" ht="57.6" x14ac:dyDescent="0.3">
      <c r="A1318" s="1253"/>
      <c r="B1318" s="2853"/>
      <c r="C1318" s="1451"/>
      <c r="D1318" s="1452" t="s">
        <v>594</v>
      </c>
      <c r="E1318" s="1450">
        <v>9500000</v>
      </c>
      <c r="F1318" s="1620" t="s">
        <v>1067</v>
      </c>
      <c r="G1318" s="1253"/>
      <c r="H1318" s="1253"/>
      <c r="I1318" s="1253"/>
      <c r="J1318" s="1253"/>
      <c r="K1318" s="1253"/>
      <c r="L1318" s="1253"/>
      <c r="M1318" s="1253"/>
      <c r="N1318" s="1253"/>
      <c r="O1318" s="1253"/>
      <c r="P1318" s="1253"/>
      <c r="Q1318" s="1253"/>
      <c r="R1318" s="1253"/>
    </row>
    <row r="1319" spans="1:18" ht="72" x14ac:dyDescent="0.3">
      <c r="A1319" s="1253"/>
      <c r="B1319" s="2853"/>
      <c r="C1319" s="1451"/>
      <c r="D1319" s="1452" t="s">
        <v>595</v>
      </c>
      <c r="E1319" s="1450">
        <v>15665000</v>
      </c>
      <c r="F1319" s="1620" t="s">
        <v>1067</v>
      </c>
      <c r="G1319" s="1253"/>
      <c r="H1319" s="1253"/>
      <c r="I1319" s="1253"/>
      <c r="J1319" s="1253"/>
      <c r="K1319" s="1253"/>
      <c r="L1319" s="1253"/>
      <c r="M1319" s="1253"/>
      <c r="N1319" s="1253"/>
      <c r="O1319" s="1253"/>
      <c r="P1319" s="1253"/>
      <c r="Q1319" s="1253"/>
      <c r="R1319" s="1253"/>
    </row>
    <row r="1320" spans="1:18" ht="72" x14ac:dyDescent="0.3">
      <c r="A1320" s="1253"/>
      <c r="B1320" s="2853"/>
      <c r="C1320" s="1451"/>
      <c r="D1320" s="1452" t="s">
        <v>596</v>
      </c>
      <c r="E1320" s="1450">
        <v>14620000</v>
      </c>
      <c r="F1320" s="1620" t="s">
        <v>1067</v>
      </c>
      <c r="G1320" s="1253"/>
      <c r="H1320" s="1253"/>
      <c r="I1320" s="1253"/>
      <c r="J1320" s="1253"/>
      <c r="K1320" s="1253"/>
      <c r="L1320" s="1253"/>
      <c r="M1320" s="1253"/>
      <c r="N1320" s="1253"/>
      <c r="O1320" s="1253"/>
      <c r="P1320" s="1253"/>
      <c r="Q1320" s="1253"/>
      <c r="R1320" s="1253"/>
    </row>
    <row r="1321" spans="1:18" ht="86.4" x14ac:dyDescent="0.3">
      <c r="A1321" s="1253"/>
      <c r="B1321" s="2853"/>
      <c r="C1321" s="1451"/>
      <c r="D1321" s="1452" t="s">
        <v>597</v>
      </c>
      <c r="E1321" s="1450">
        <v>21895000</v>
      </c>
      <c r="F1321" s="1620" t="s">
        <v>598</v>
      </c>
      <c r="G1321" s="1253"/>
      <c r="H1321" s="1253"/>
      <c r="I1321" s="1253"/>
      <c r="J1321" s="1253"/>
      <c r="K1321" s="1253"/>
      <c r="L1321" s="1253"/>
      <c r="M1321" s="1253"/>
      <c r="N1321" s="1253"/>
      <c r="O1321" s="1253"/>
      <c r="P1321" s="1253"/>
      <c r="Q1321" s="1253"/>
      <c r="R1321" s="1253"/>
    </row>
    <row r="1322" spans="1:18" ht="43.2" x14ac:dyDescent="0.3">
      <c r="A1322" s="1253"/>
      <c r="B1322" s="2853"/>
      <c r="C1322" s="1454" t="s">
        <v>599</v>
      </c>
      <c r="D1322" s="1452" t="s">
        <v>600</v>
      </c>
      <c r="E1322" s="1450">
        <v>35500000</v>
      </c>
      <c r="F1322" s="1621" t="s">
        <v>578</v>
      </c>
      <c r="G1322" s="1253"/>
      <c r="H1322" s="1253"/>
      <c r="I1322" s="1253"/>
      <c r="J1322" s="1253"/>
      <c r="K1322" s="1253"/>
      <c r="L1322" s="1253"/>
      <c r="M1322" s="1253"/>
      <c r="N1322" s="1253"/>
      <c r="O1322" s="1253"/>
      <c r="P1322" s="1253"/>
      <c r="Q1322" s="1253"/>
      <c r="R1322" s="1253"/>
    </row>
    <row r="1323" spans="1:18" x14ac:dyDescent="0.3">
      <c r="A1323" s="1253"/>
      <c r="B1323" s="2854"/>
      <c r="C1323" s="1454"/>
      <c r="D1323" s="1452"/>
      <c r="E1323" s="1450"/>
      <c r="F1323" s="1622"/>
      <c r="G1323" s="1253"/>
      <c r="H1323" s="1253"/>
      <c r="I1323" s="1253"/>
      <c r="J1323" s="1253"/>
      <c r="K1323" s="1253"/>
      <c r="L1323" s="1253"/>
      <c r="M1323" s="1253"/>
      <c r="N1323" s="1253"/>
      <c r="O1323" s="1253"/>
      <c r="P1323" s="1253"/>
      <c r="Q1323" s="1253"/>
      <c r="R1323" s="1253"/>
    </row>
    <row r="1324" spans="1:18" ht="15" thickBot="1" x14ac:dyDescent="0.35">
      <c r="A1324" s="1253"/>
      <c r="B1324" s="3015" t="s">
        <v>601</v>
      </c>
      <c r="C1324" s="2558"/>
      <c r="D1324" s="2559" t="s">
        <v>602</v>
      </c>
      <c r="E1324" s="2560">
        <f>SUM(E1303:E1323)</f>
        <v>266827847</v>
      </c>
      <c r="F1324" s="2608"/>
      <c r="G1324" s="1253"/>
      <c r="H1324" s="1253"/>
      <c r="I1324" s="1253"/>
      <c r="J1324" s="1253"/>
      <c r="K1324" s="1253"/>
      <c r="L1324" s="1253"/>
      <c r="M1324" s="1253"/>
      <c r="N1324" s="1253"/>
      <c r="O1324" s="1253"/>
      <c r="P1324" s="1253"/>
      <c r="Q1324" s="1253"/>
      <c r="R1324" s="1253"/>
    </row>
    <row r="1325" spans="1:18" ht="15" thickTop="1" x14ac:dyDescent="0.3">
      <c r="A1325" s="1253"/>
      <c r="E1325" s="1458" t="e">
        <f>+E1324+#REF!+#REF!+#REF!</f>
        <v>#REF!</v>
      </c>
      <c r="F1325" s="1453"/>
      <c r="G1325" s="1253"/>
      <c r="H1325" s="1253"/>
      <c r="I1325" s="1253"/>
      <c r="J1325" s="1253"/>
      <c r="K1325" s="1253"/>
      <c r="L1325" s="1253"/>
      <c r="M1325" s="1253"/>
      <c r="N1325" s="1253"/>
      <c r="O1325" s="1253"/>
      <c r="P1325" s="1253"/>
      <c r="Q1325" s="1253"/>
      <c r="R1325" s="1253"/>
    </row>
    <row r="1326" spans="1:18" ht="15" thickBot="1" x14ac:dyDescent="0.35">
      <c r="A1326" s="1253"/>
      <c r="B1326" s="1459" t="s">
        <v>1068</v>
      </c>
      <c r="C1326" s="1459"/>
      <c r="D1326" s="1459"/>
      <c r="E1326" s="1459"/>
      <c r="F1326" s="1459"/>
      <c r="G1326" s="1253"/>
      <c r="H1326" s="1253"/>
      <c r="I1326" s="1253"/>
      <c r="J1326" s="1253"/>
      <c r="K1326" s="1253"/>
      <c r="L1326" s="1253"/>
      <c r="M1326" s="1253"/>
      <c r="N1326" s="1253"/>
      <c r="O1326" s="1253"/>
      <c r="P1326" s="1253"/>
      <c r="Q1326" s="1253"/>
      <c r="R1326" s="1253"/>
    </row>
    <row r="1327" spans="1:18" x14ac:dyDescent="0.3">
      <c r="A1327" s="1253"/>
      <c r="B1327" s="3016" t="s">
        <v>562</v>
      </c>
      <c r="C1327" s="2561" t="s">
        <v>1061</v>
      </c>
      <c r="D1327" s="2562" t="s">
        <v>564</v>
      </c>
      <c r="E1327" s="2561" t="s">
        <v>1062</v>
      </c>
      <c r="F1327" s="2609" t="s">
        <v>566</v>
      </c>
      <c r="G1327" s="1253"/>
      <c r="H1327" s="1253"/>
      <c r="I1327" s="1253"/>
      <c r="J1327" s="1253"/>
      <c r="K1327" s="1253"/>
      <c r="L1327" s="1253"/>
      <c r="M1327" s="1253"/>
      <c r="N1327" s="1253"/>
      <c r="O1327" s="1253"/>
      <c r="P1327" s="1253"/>
      <c r="Q1327" s="1253"/>
      <c r="R1327" s="1253"/>
    </row>
    <row r="1328" spans="1:18" ht="15" thickBot="1" x14ac:dyDescent="0.35">
      <c r="A1328" s="1253"/>
      <c r="B1328" s="3017"/>
      <c r="C1328" s="2563"/>
      <c r="D1328" s="2564"/>
      <c r="E1328" s="2563"/>
      <c r="F1328" s="2610"/>
      <c r="G1328" s="1253"/>
      <c r="H1328" s="1253"/>
      <c r="I1328" s="1253"/>
      <c r="J1328" s="1253"/>
      <c r="K1328" s="1253"/>
      <c r="L1328" s="1253"/>
      <c r="M1328" s="1253"/>
      <c r="N1328" s="1253"/>
      <c r="O1328" s="1253"/>
      <c r="P1328" s="1253"/>
      <c r="Q1328" s="1253"/>
      <c r="R1328" s="1253"/>
    </row>
    <row r="1329" spans="1:18" ht="57.6" x14ac:dyDescent="0.3">
      <c r="A1329" s="1253"/>
      <c r="B1329" s="3018" t="s">
        <v>604</v>
      </c>
      <c r="C1329" s="2566" t="s">
        <v>605</v>
      </c>
      <c r="D1329" s="2567" t="s">
        <v>606</v>
      </c>
      <c r="E1329" s="2568">
        <v>3600000</v>
      </c>
      <c r="F1329" s="2611" t="s">
        <v>1069</v>
      </c>
      <c r="G1329" s="1253"/>
      <c r="H1329" s="1253"/>
      <c r="I1329" s="1253"/>
      <c r="J1329" s="1253"/>
      <c r="K1329" s="1253"/>
      <c r="L1329" s="1253"/>
      <c r="M1329" s="1253"/>
      <c r="N1329" s="1253"/>
      <c r="O1329" s="1253"/>
      <c r="P1329" s="1253"/>
      <c r="Q1329" s="1253"/>
      <c r="R1329" s="1253"/>
    </row>
    <row r="1330" spans="1:18" ht="86.4" x14ac:dyDescent="0.3">
      <c r="A1330" s="1253"/>
      <c r="B1330" s="3019"/>
      <c r="C1330" s="1467"/>
      <c r="D1330" s="1468" t="s">
        <v>608</v>
      </c>
      <c r="E1330" s="1469">
        <v>44000000</v>
      </c>
      <c r="F1330" s="1628"/>
      <c r="G1330" s="1253"/>
      <c r="H1330" s="1253"/>
      <c r="I1330" s="1253"/>
      <c r="J1330" s="1253"/>
      <c r="K1330" s="1253"/>
      <c r="L1330" s="1253"/>
      <c r="M1330" s="1253"/>
      <c r="N1330" s="1253"/>
      <c r="O1330" s="1253"/>
      <c r="P1330" s="1253"/>
      <c r="Q1330" s="1253"/>
      <c r="R1330" s="1253"/>
    </row>
    <row r="1331" spans="1:18" ht="86.4" x14ac:dyDescent="0.3">
      <c r="A1331" s="1253"/>
      <c r="B1331" s="3019"/>
      <c r="C1331" s="1470"/>
      <c r="D1331" s="1471" t="s">
        <v>609</v>
      </c>
      <c r="E1331" s="1469">
        <v>2000000</v>
      </c>
      <c r="F1331" s="1628"/>
      <c r="G1331" s="1253"/>
      <c r="H1331" s="1253"/>
      <c r="I1331" s="1253"/>
      <c r="J1331" s="1253"/>
      <c r="K1331" s="1253"/>
      <c r="L1331" s="1253"/>
      <c r="M1331" s="1253"/>
      <c r="N1331" s="1253"/>
      <c r="O1331" s="1253"/>
      <c r="P1331" s="1253"/>
      <c r="Q1331" s="1253"/>
      <c r="R1331" s="1253"/>
    </row>
    <row r="1332" spans="1:18" ht="72" x14ac:dyDescent="0.3">
      <c r="A1332" s="1253"/>
      <c r="B1332" s="3019"/>
      <c r="C1332" s="1472" t="s">
        <v>610</v>
      </c>
      <c r="D1332" s="1473" t="s">
        <v>611</v>
      </c>
      <c r="E1332" s="1469">
        <v>7385000</v>
      </c>
      <c r="F1332" s="1628" t="s">
        <v>1069</v>
      </c>
      <c r="G1332" s="1253"/>
      <c r="H1332" s="1253"/>
      <c r="I1332" s="1253"/>
      <c r="J1332" s="1253"/>
      <c r="K1332" s="1253"/>
      <c r="L1332" s="1253"/>
      <c r="M1332" s="1253"/>
      <c r="N1332" s="1253"/>
      <c r="O1332" s="1253"/>
      <c r="P1332" s="1253"/>
      <c r="Q1332" s="1253"/>
      <c r="R1332" s="1253"/>
    </row>
    <row r="1333" spans="1:18" ht="43.2" x14ac:dyDescent="0.3">
      <c r="A1333" s="1253"/>
      <c r="B1333" s="3019"/>
      <c r="C1333" s="1474"/>
      <c r="D1333" s="1475" t="s">
        <v>612</v>
      </c>
      <c r="E1333" s="1469">
        <v>5200000</v>
      </c>
      <c r="F1333" s="1628"/>
      <c r="G1333" s="1253"/>
      <c r="H1333" s="1253"/>
      <c r="I1333" s="1253"/>
      <c r="J1333" s="1253"/>
      <c r="K1333" s="1253"/>
      <c r="L1333" s="1253"/>
      <c r="M1333" s="1253"/>
      <c r="N1333" s="1253"/>
      <c r="O1333" s="1253"/>
      <c r="P1333" s="1253"/>
      <c r="Q1333" s="1253"/>
      <c r="R1333" s="1253"/>
    </row>
    <row r="1334" spans="1:18" ht="43.2" x14ac:dyDescent="0.3">
      <c r="A1334" s="1253"/>
      <c r="B1334" s="3019"/>
      <c r="C1334" s="1474"/>
      <c r="D1334" s="1476" t="s">
        <v>613</v>
      </c>
      <c r="E1334" s="1469">
        <v>15000000</v>
      </c>
      <c r="F1334" s="1621" t="s">
        <v>1070</v>
      </c>
      <c r="G1334" s="1253"/>
      <c r="H1334" s="1253"/>
      <c r="I1334" s="1253"/>
      <c r="J1334" s="1253"/>
      <c r="K1334" s="1253"/>
      <c r="L1334" s="1253"/>
      <c r="M1334" s="1253"/>
      <c r="N1334" s="1253"/>
      <c r="O1334" s="1253"/>
      <c r="P1334" s="1253"/>
      <c r="Q1334" s="1253"/>
      <c r="R1334" s="1253"/>
    </row>
    <row r="1335" spans="1:18" ht="115.2" x14ac:dyDescent="0.3">
      <c r="A1335" s="1253"/>
      <c r="B1335" s="3019"/>
      <c r="C1335" s="1477" t="s">
        <v>614</v>
      </c>
      <c r="D1335" s="1478" t="s">
        <v>615</v>
      </c>
      <c r="E1335" s="1469">
        <v>2650000</v>
      </c>
      <c r="F1335" s="1621" t="s">
        <v>1069</v>
      </c>
      <c r="G1335" s="1253"/>
      <c r="H1335" s="1253"/>
      <c r="I1335" s="1253"/>
      <c r="J1335" s="1253"/>
      <c r="K1335" s="1253"/>
      <c r="L1335" s="1253"/>
      <c r="M1335" s="1253"/>
      <c r="N1335" s="1253"/>
      <c r="O1335" s="1253"/>
      <c r="P1335" s="1253"/>
      <c r="Q1335" s="1253"/>
      <c r="R1335" s="1253"/>
    </row>
    <row r="1336" spans="1:18" ht="57.6" x14ac:dyDescent="0.3">
      <c r="A1336" s="1253"/>
      <c r="B1336" s="3019"/>
      <c r="C1336" s="1641" t="s">
        <v>617</v>
      </c>
      <c r="D1336" s="1480" t="s">
        <v>618</v>
      </c>
      <c r="E1336" s="1469">
        <v>4680000</v>
      </c>
      <c r="F1336" s="1628" t="s">
        <v>1071</v>
      </c>
      <c r="G1336" s="1253"/>
      <c r="H1336" s="1253"/>
      <c r="I1336" s="1253"/>
      <c r="J1336" s="1253"/>
      <c r="K1336" s="1253"/>
      <c r="L1336" s="1253"/>
      <c r="M1336" s="1253"/>
      <c r="N1336" s="1253"/>
      <c r="O1336" s="1253"/>
      <c r="P1336" s="1253"/>
      <c r="Q1336" s="1253"/>
      <c r="R1336" s="1253"/>
    </row>
    <row r="1337" spans="1:18" ht="28.8" x14ac:dyDescent="0.3">
      <c r="A1337" s="1253"/>
      <c r="B1337" s="3019"/>
      <c r="C1337" s="2570"/>
      <c r="D1337" s="2571" t="s">
        <v>620</v>
      </c>
      <c r="E1337" s="1469">
        <v>4783194</v>
      </c>
      <c r="F1337" s="1628"/>
      <c r="G1337" s="1253"/>
      <c r="H1337" s="1253"/>
      <c r="I1337" s="1253"/>
      <c r="J1337" s="1253"/>
      <c r="K1337" s="1253"/>
      <c r="L1337" s="1253"/>
      <c r="M1337" s="1253"/>
      <c r="N1337" s="1253"/>
      <c r="O1337" s="1253"/>
      <c r="P1337" s="1253"/>
      <c r="Q1337" s="1253"/>
      <c r="R1337" s="1253"/>
    </row>
    <row r="1338" spans="1:18" ht="43.2" x14ac:dyDescent="0.3">
      <c r="A1338" s="1253"/>
      <c r="B1338" s="3019"/>
      <c r="C1338" s="1642"/>
      <c r="D1338" s="2572" t="s">
        <v>621</v>
      </c>
      <c r="E1338" s="1469">
        <v>15253600</v>
      </c>
      <c r="F1338" s="1628"/>
      <c r="G1338" s="1253"/>
      <c r="H1338" s="1253"/>
      <c r="I1338" s="1253"/>
      <c r="J1338" s="1253"/>
      <c r="K1338" s="1253"/>
      <c r="L1338" s="1253"/>
      <c r="M1338" s="1253"/>
      <c r="N1338" s="1253"/>
      <c r="O1338" s="1253"/>
      <c r="P1338" s="1253"/>
      <c r="Q1338" s="1253"/>
      <c r="R1338" s="1253"/>
    </row>
    <row r="1339" spans="1:18" ht="57.6" x14ac:dyDescent="0.3">
      <c r="A1339" s="1253"/>
      <c r="B1339" s="3019"/>
      <c r="C1339" s="2573" t="s">
        <v>624</v>
      </c>
      <c r="D1339" s="2574" t="s">
        <v>625</v>
      </c>
      <c r="E1339" s="1469">
        <v>6675000</v>
      </c>
      <c r="F1339" s="2612" t="s">
        <v>626</v>
      </c>
      <c r="G1339" s="1253"/>
      <c r="H1339" s="1253"/>
      <c r="I1339" s="1253"/>
      <c r="J1339" s="1253"/>
      <c r="K1339" s="1253"/>
      <c r="L1339" s="1253"/>
      <c r="M1339" s="1253"/>
      <c r="N1339" s="1253"/>
      <c r="O1339" s="1253"/>
      <c r="P1339" s="1253"/>
      <c r="Q1339" s="1253"/>
      <c r="R1339" s="1253"/>
    </row>
    <row r="1340" spans="1:18" ht="43.2" x14ac:dyDescent="0.3">
      <c r="A1340" s="1253"/>
      <c r="B1340" s="3019"/>
      <c r="C1340" s="2575"/>
      <c r="D1340" s="2574" t="s">
        <v>627</v>
      </c>
      <c r="E1340" s="1469">
        <v>4587500</v>
      </c>
      <c r="F1340" s="2612"/>
      <c r="G1340" s="1253"/>
      <c r="H1340" s="1253"/>
      <c r="I1340" s="1253"/>
      <c r="J1340" s="1253"/>
      <c r="K1340" s="1253"/>
      <c r="L1340" s="1253"/>
      <c r="M1340" s="1253"/>
      <c r="N1340" s="1253"/>
      <c r="O1340" s="1253"/>
      <c r="P1340" s="1253"/>
      <c r="Q1340" s="1253"/>
      <c r="R1340" s="1253"/>
    </row>
    <row r="1341" spans="1:18" x14ac:dyDescent="0.3">
      <c r="A1341" s="1253"/>
      <c r="B1341" s="3019"/>
      <c r="C1341" s="2575"/>
      <c r="D1341" s="2576" t="s">
        <v>628</v>
      </c>
      <c r="E1341" s="1469">
        <v>1568000</v>
      </c>
      <c r="F1341" s="2612"/>
      <c r="G1341" s="1253"/>
      <c r="H1341" s="1253"/>
      <c r="I1341" s="1253"/>
      <c r="J1341" s="1253"/>
      <c r="K1341" s="1253"/>
      <c r="L1341" s="1253"/>
      <c r="M1341" s="1253"/>
      <c r="N1341" s="1253"/>
      <c r="O1341" s="1253"/>
      <c r="P1341" s="1253"/>
      <c r="Q1341" s="1253"/>
      <c r="R1341" s="1253"/>
    </row>
    <row r="1342" spans="1:18" ht="43.2" x14ac:dyDescent="0.3">
      <c r="A1342" s="1253"/>
      <c r="B1342" s="3020"/>
      <c r="C1342" s="2578"/>
      <c r="D1342" s="2579" t="s">
        <v>629</v>
      </c>
      <c r="E1342" s="1469">
        <v>1050000</v>
      </c>
      <c r="F1342" s="2613" t="s">
        <v>1072</v>
      </c>
      <c r="G1342" s="1253"/>
      <c r="H1342" s="1253"/>
      <c r="I1342" s="1253"/>
      <c r="J1342" s="1253"/>
      <c r="K1342" s="1253"/>
      <c r="L1342" s="1253"/>
      <c r="M1342" s="1253"/>
      <c r="N1342" s="1253"/>
      <c r="O1342" s="1253"/>
      <c r="P1342" s="1253"/>
      <c r="Q1342" s="1253"/>
      <c r="R1342" s="1253"/>
    </row>
    <row r="1343" spans="1:18" ht="86.4" x14ac:dyDescent="0.3">
      <c r="A1343" s="1253"/>
      <c r="B1343" s="2862"/>
      <c r="C1343" s="1494" t="s">
        <v>631</v>
      </c>
      <c r="D1343" s="1495" t="s">
        <v>632</v>
      </c>
      <c r="E1343" s="2580">
        <v>4500000</v>
      </c>
      <c r="F1343" s="2614" t="s">
        <v>1067</v>
      </c>
      <c r="G1343" s="1253"/>
      <c r="H1343" s="1253"/>
      <c r="I1343" s="1253"/>
      <c r="J1343" s="1253"/>
      <c r="K1343" s="1253"/>
      <c r="L1343" s="1253"/>
      <c r="M1343" s="1253"/>
      <c r="N1343" s="1253"/>
      <c r="O1343" s="1253"/>
      <c r="P1343" s="1253"/>
      <c r="Q1343" s="1253"/>
      <c r="R1343" s="1253"/>
    </row>
    <row r="1344" spans="1:18" ht="57.6" x14ac:dyDescent="0.3">
      <c r="A1344" s="1253"/>
      <c r="B1344" s="2863"/>
      <c r="C1344" s="1498"/>
      <c r="D1344" s="1495" t="s">
        <v>633</v>
      </c>
      <c r="E1344" s="2580">
        <v>1200000</v>
      </c>
      <c r="F1344" s="2614"/>
      <c r="G1344" s="1253"/>
      <c r="H1344" s="1253"/>
      <c r="I1344" s="1253"/>
      <c r="J1344" s="1253"/>
      <c r="K1344" s="1253"/>
      <c r="L1344" s="1253"/>
      <c r="M1344" s="1253"/>
      <c r="N1344" s="1253"/>
      <c r="O1344" s="1253"/>
      <c r="P1344" s="1253"/>
      <c r="Q1344" s="1253"/>
      <c r="R1344" s="1253"/>
    </row>
    <row r="1345" spans="1:18" ht="43.8" thickBot="1" x14ac:dyDescent="0.35">
      <c r="A1345" s="1253"/>
      <c r="B1345" s="2864"/>
      <c r="C1345" s="1501"/>
      <c r="D1345" s="1495" t="s">
        <v>634</v>
      </c>
      <c r="E1345" s="2580">
        <v>1650000</v>
      </c>
      <c r="F1345" s="2615"/>
      <c r="G1345" s="1253"/>
      <c r="H1345" s="1253"/>
      <c r="I1345" s="1253"/>
      <c r="J1345" s="1253"/>
      <c r="K1345" s="1253"/>
      <c r="L1345" s="1253"/>
      <c r="M1345" s="1253"/>
      <c r="N1345" s="1253"/>
      <c r="O1345" s="1253"/>
      <c r="P1345" s="1253"/>
      <c r="Q1345" s="1253"/>
      <c r="R1345" s="1253"/>
    </row>
    <row r="1346" spans="1:18" ht="15.6" thickTop="1" thickBot="1" x14ac:dyDescent="0.35">
      <c r="A1346" s="1253"/>
      <c r="B1346" s="2582" t="s">
        <v>635</v>
      </c>
      <c r="C1346" s="2582"/>
      <c r="D1346" s="2583" t="s">
        <v>602</v>
      </c>
      <c r="E1346" s="2584">
        <f>SUM(E1329:E1345)</f>
        <v>125782294</v>
      </c>
      <c r="F1346" s="2616"/>
      <c r="G1346" s="1253"/>
      <c r="H1346" s="1253"/>
      <c r="I1346" s="1253"/>
      <c r="J1346" s="1253"/>
      <c r="K1346" s="1253"/>
      <c r="L1346" s="1253"/>
      <c r="M1346" s="1253"/>
      <c r="N1346" s="1253"/>
      <c r="O1346" s="1253"/>
      <c r="P1346" s="1253"/>
      <c r="Q1346" s="1253"/>
      <c r="R1346" s="1253"/>
    </row>
    <row r="1347" spans="1:18" x14ac:dyDescent="0.3">
      <c r="A1347" s="1253"/>
      <c r="G1347" s="1253"/>
      <c r="H1347" s="1253"/>
      <c r="I1347" s="1253"/>
      <c r="J1347" s="1253"/>
      <c r="K1347" s="1253"/>
      <c r="L1347" s="1253"/>
      <c r="M1347" s="1253"/>
      <c r="N1347" s="1253"/>
      <c r="O1347" s="1253"/>
      <c r="P1347" s="1253"/>
      <c r="Q1347" s="1253"/>
      <c r="R1347" s="1253"/>
    </row>
    <row r="1348" spans="1:18" ht="16.2" thickBot="1" x14ac:dyDescent="0.35">
      <c r="A1348" s="1253"/>
      <c r="B1348" s="1506" t="s">
        <v>1073</v>
      </c>
      <c r="C1348" s="1506"/>
      <c r="D1348" s="1506"/>
      <c r="E1348" s="1506"/>
      <c r="F1348" s="1506"/>
      <c r="G1348" s="1253"/>
      <c r="H1348" s="1253"/>
      <c r="I1348" s="1253"/>
      <c r="J1348" s="1253"/>
      <c r="K1348" s="1253"/>
      <c r="L1348" s="1253"/>
      <c r="M1348" s="1253"/>
      <c r="N1348" s="1253"/>
      <c r="O1348" s="1253"/>
      <c r="P1348" s="1253"/>
      <c r="Q1348" s="1253"/>
      <c r="R1348" s="1253"/>
    </row>
    <row r="1349" spans="1:18" x14ac:dyDescent="0.3">
      <c r="A1349" s="1253"/>
      <c r="B1349" s="3013" t="s">
        <v>562</v>
      </c>
      <c r="C1349" s="2550" t="s">
        <v>1061</v>
      </c>
      <c r="D1349" s="2551" t="s">
        <v>564</v>
      </c>
      <c r="E1349" s="2550" t="s">
        <v>1062</v>
      </c>
      <c r="F1349" s="2606" t="s">
        <v>566</v>
      </c>
      <c r="G1349" s="1253"/>
      <c r="H1349" s="1253"/>
      <c r="I1349" s="1253"/>
      <c r="J1349" s="1253"/>
      <c r="K1349" s="1253"/>
      <c r="L1349" s="1253"/>
      <c r="M1349" s="1253"/>
      <c r="N1349" s="1253"/>
      <c r="O1349" s="1253"/>
      <c r="P1349" s="1253"/>
      <c r="Q1349" s="1253"/>
      <c r="R1349" s="1253"/>
    </row>
    <row r="1350" spans="1:18" x14ac:dyDescent="0.3">
      <c r="A1350" s="1253"/>
      <c r="B1350" s="3014"/>
      <c r="C1350" s="2553"/>
      <c r="D1350" s="2554"/>
      <c r="E1350" s="2553"/>
      <c r="F1350" s="2607"/>
      <c r="G1350" s="1253"/>
      <c r="H1350" s="1253"/>
      <c r="I1350" s="1253"/>
      <c r="J1350" s="1253"/>
      <c r="K1350" s="1253"/>
      <c r="L1350" s="1253"/>
      <c r="M1350" s="1253"/>
      <c r="N1350" s="1253"/>
      <c r="O1350" s="1253"/>
      <c r="P1350" s="1253"/>
      <c r="Q1350" s="1253"/>
      <c r="R1350" s="1253"/>
    </row>
    <row r="1351" spans="1:18" ht="43.2" x14ac:dyDescent="0.3">
      <c r="A1351" s="1253"/>
      <c r="B1351" s="2866" t="s">
        <v>637</v>
      </c>
      <c r="C1351" s="1451" t="s">
        <v>638</v>
      </c>
      <c r="D1351" s="1510" t="s">
        <v>639</v>
      </c>
      <c r="E1351" s="1450">
        <v>1500000</v>
      </c>
      <c r="F1351" s="1641" t="s">
        <v>1074</v>
      </c>
      <c r="G1351" s="1253"/>
      <c r="H1351" s="1253"/>
      <c r="I1351" s="1253"/>
      <c r="J1351" s="1253"/>
      <c r="K1351" s="1253"/>
      <c r="L1351" s="1253"/>
      <c r="M1351" s="1253"/>
      <c r="N1351" s="1253"/>
      <c r="O1351" s="1253"/>
      <c r="P1351" s="1253"/>
      <c r="Q1351" s="1253"/>
      <c r="R1351" s="1253"/>
    </row>
    <row r="1352" spans="1:18" ht="57.6" x14ac:dyDescent="0.3">
      <c r="A1352" s="1253"/>
      <c r="B1352" s="2866"/>
      <c r="C1352" s="1451"/>
      <c r="D1352" s="1510" t="s">
        <v>641</v>
      </c>
      <c r="E1352" s="1450">
        <v>3500000</v>
      </c>
      <c r="F1352" s="1642"/>
      <c r="G1352" s="1253"/>
      <c r="H1352" s="1253"/>
      <c r="I1352" s="1253"/>
      <c r="J1352" s="1253"/>
      <c r="K1352" s="1253"/>
      <c r="L1352" s="1253"/>
      <c r="M1352" s="1253"/>
      <c r="N1352" s="1253"/>
      <c r="O1352" s="1253"/>
      <c r="P1352" s="1253"/>
      <c r="Q1352" s="1253"/>
      <c r="R1352" s="1253"/>
    </row>
    <row r="1353" spans="1:18" ht="86.4" x14ac:dyDescent="0.3">
      <c r="A1353" s="1253"/>
      <c r="B1353" s="2866"/>
      <c r="C1353" s="1451"/>
      <c r="D1353" s="1513" t="s">
        <v>642</v>
      </c>
      <c r="E1353" s="1450">
        <v>27250188</v>
      </c>
      <c r="F1353" s="1637" t="s">
        <v>1075</v>
      </c>
      <c r="G1353" s="1253"/>
      <c r="H1353" s="1253"/>
      <c r="I1353" s="1253"/>
      <c r="J1353" s="1253"/>
      <c r="K1353" s="1253"/>
      <c r="L1353" s="1253"/>
      <c r="M1353" s="1253"/>
      <c r="N1353" s="1253"/>
      <c r="O1353" s="1253"/>
      <c r="P1353" s="1253"/>
      <c r="Q1353" s="1253"/>
      <c r="R1353" s="1253"/>
    </row>
    <row r="1354" spans="1:18" ht="43.2" x14ac:dyDescent="0.3">
      <c r="A1354" s="1253"/>
      <c r="B1354" s="2866"/>
      <c r="C1354" s="1451"/>
      <c r="D1354" s="1510" t="s">
        <v>644</v>
      </c>
      <c r="E1354" s="1450">
        <v>16850770</v>
      </c>
      <c r="F1354" s="1637" t="s">
        <v>1076</v>
      </c>
      <c r="G1354" s="1253"/>
      <c r="H1354" s="1253"/>
      <c r="I1354" s="1253"/>
      <c r="J1354" s="1253"/>
      <c r="K1354" s="1253"/>
      <c r="L1354" s="1253"/>
      <c r="M1354" s="1253"/>
      <c r="N1354" s="1253"/>
      <c r="O1354" s="1253"/>
      <c r="P1354" s="1253"/>
      <c r="Q1354" s="1253"/>
      <c r="R1354" s="1253"/>
    </row>
    <row r="1355" spans="1:18" ht="57.6" x14ac:dyDescent="0.3">
      <c r="A1355" s="1253"/>
      <c r="B1355" s="2866"/>
      <c r="C1355" s="1451"/>
      <c r="D1355" s="1513" t="s">
        <v>646</v>
      </c>
      <c r="E1355" s="1450">
        <v>1800000</v>
      </c>
      <c r="F1355" s="1637" t="s">
        <v>1064</v>
      </c>
      <c r="G1355" s="1253"/>
      <c r="H1355" s="1253"/>
      <c r="I1355" s="1253"/>
      <c r="J1355" s="1253"/>
      <c r="K1355" s="1253"/>
      <c r="L1355" s="1253"/>
      <c r="M1355" s="1253"/>
      <c r="N1355" s="1253"/>
      <c r="O1355" s="1253"/>
      <c r="P1355" s="1253"/>
      <c r="Q1355" s="1253"/>
      <c r="R1355" s="1253"/>
    </row>
    <row r="1356" spans="1:18" ht="115.2" x14ac:dyDescent="0.3">
      <c r="A1356" s="1253"/>
      <c r="B1356" s="2866"/>
      <c r="C1356" s="2585" t="s">
        <v>647</v>
      </c>
      <c r="D1356" s="2586" t="s">
        <v>648</v>
      </c>
      <c r="E1356" s="1450">
        <v>88700000</v>
      </c>
      <c r="F1356" s="1637" t="s">
        <v>649</v>
      </c>
      <c r="G1356" s="1253"/>
      <c r="H1356" s="1253"/>
      <c r="I1356" s="1253"/>
      <c r="J1356" s="1253"/>
      <c r="K1356" s="1253"/>
      <c r="L1356" s="1253"/>
      <c r="M1356" s="1253"/>
      <c r="N1356" s="1253"/>
      <c r="O1356" s="1253"/>
      <c r="P1356" s="1253"/>
      <c r="Q1356" s="1253"/>
      <c r="R1356" s="1253"/>
    </row>
    <row r="1357" spans="1:18" ht="72" x14ac:dyDescent="0.3">
      <c r="A1357" s="1253"/>
      <c r="B1357" s="2866"/>
      <c r="C1357" s="2585"/>
      <c r="D1357" s="2587" t="s">
        <v>650</v>
      </c>
      <c r="E1357" s="1450">
        <v>17800000</v>
      </c>
      <c r="F1357" s="1637" t="s">
        <v>649</v>
      </c>
      <c r="G1357" s="1253"/>
      <c r="H1357" s="1253"/>
      <c r="I1357" s="1253"/>
      <c r="J1357" s="1253"/>
      <c r="K1357" s="1253"/>
      <c r="L1357" s="1253"/>
      <c r="M1357" s="1253"/>
      <c r="N1357" s="1253"/>
      <c r="O1357" s="1253"/>
      <c r="P1357" s="1253"/>
      <c r="Q1357" s="1253"/>
      <c r="R1357" s="1253"/>
    </row>
    <row r="1358" spans="1:18" ht="86.4" x14ac:dyDescent="0.3">
      <c r="A1358" s="1253"/>
      <c r="B1358" s="2866"/>
      <c r="C1358" s="1516" t="s">
        <v>651</v>
      </c>
      <c r="D1358" s="1515" t="s">
        <v>1077</v>
      </c>
      <c r="E1358" s="1450">
        <v>48943591.200000003</v>
      </c>
      <c r="F1358" s="1620" t="s">
        <v>1078</v>
      </c>
      <c r="G1358" s="1253"/>
      <c r="H1358" s="1253"/>
      <c r="I1358" s="1253"/>
      <c r="J1358" s="1253"/>
      <c r="K1358" s="1253"/>
      <c r="L1358" s="1253"/>
      <c r="M1358" s="1253"/>
      <c r="N1358" s="1253"/>
      <c r="O1358" s="1253"/>
      <c r="P1358" s="1253"/>
      <c r="Q1358" s="1253"/>
      <c r="R1358" s="1253"/>
    </row>
    <row r="1359" spans="1:18" ht="72" x14ac:dyDescent="0.3">
      <c r="A1359" s="1253"/>
      <c r="B1359" s="2866"/>
      <c r="C1359" s="1516"/>
      <c r="D1359" s="1510" t="s">
        <v>654</v>
      </c>
      <c r="E1359" s="1450">
        <v>46479704</v>
      </c>
      <c r="F1359" s="1620" t="s">
        <v>1079</v>
      </c>
      <c r="G1359" s="1253"/>
      <c r="H1359" s="1253"/>
      <c r="I1359" s="1253"/>
      <c r="J1359" s="1253"/>
      <c r="K1359" s="1253"/>
      <c r="L1359" s="1253"/>
      <c r="M1359" s="1253"/>
      <c r="N1359" s="1253"/>
      <c r="O1359" s="1253"/>
      <c r="P1359" s="1253"/>
      <c r="Q1359" s="1253"/>
      <c r="R1359" s="1253"/>
    </row>
    <row r="1360" spans="1:18" ht="57.6" x14ac:dyDescent="0.3">
      <c r="A1360" s="1253"/>
      <c r="B1360" s="2866"/>
      <c r="C1360" s="1516"/>
      <c r="D1360" s="1510" t="s">
        <v>656</v>
      </c>
      <c r="E1360" s="1450">
        <v>23779650</v>
      </c>
      <c r="F1360" s="1620" t="s">
        <v>1080</v>
      </c>
      <c r="G1360" s="1253"/>
      <c r="H1360" s="1253"/>
      <c r="I1360" s="1253"/>
      <c r="J1360" s="1253"/>
      <c r="K1360" s="1253"/>
      <c r="L1360" s="1253"/>
      <c r="M1360" s="1253"/>
      <c r="N1360" s="1253"/>
      <c r="O1360" s="1253"/>
      <c r="P1360" s="1253"/>
      <c r="Q1360" s="1253"/>
      <c r="R1360" s="1253"/>
    </row>
    <row r="1361" spans="1:18" ht="58.2" thickBot="1" x14ac:dyDescent="0.35">
      <c r="A1361" s="1253"/>
      <c r="B1361" s="2867"/>
      <c r="C1361" s="1518"/>
      <c r="D1361" s="1519" t="s">
        <v>658</v>
      </c>
      <c r="E1361" s="1520">
        <v>1502300</v>
      </c>
      <c r="F1361" s="1643" t="s">
        <v>1080</v>
      </c>
      <c r="G1361" s="1253"/>
      <c r="H1361" s="1253"/>
      <c r="I1361" s="1253"/>
      <c r="J1361" s="1253"/>
      <c r="K1361" s="1253"/>
      <c r="L1361" s="1253"/>
      <c r="M1361" s="1253"/>
      <c r="N1361" s="1253"/>
      <c r="O1361" s="1253"/>
      <c r="P1361" s="1253"/>
      <c r="Q1361" s="1253"/>
      <c r="R1361" s="1253"/>
    </row>
    <row r="1362" spans="1:18" ht="72" x14ac:dyDescent="0.3">
      <c r="A1362" s="1253"/>
      <c r="B1362" s="2864"/>
      <c r="C1362" s="1501" t="s">
        <v>659</v>
      </c>
      <c r="D1362" s="1522" t="s">
        <v>660</v>
      </c>
      <c r="E1362" s="2588">
        <v>1723000</v>
      </c>
      <c r="F1362" s="1644" t="s">
        <v>1081</v>
      </c>
      <c r="G1362" s="1253"/>
      <c r="H1362" s="1253"/>
      <c r="I1362" s="1253"/>
      <c r="J1362" s="1253"/>
      <c r="K1362" s="1253"/>
      <c r="L1362" s="1253"/>
      <c r="M1362" s="1253"/>
      <c r="N1362" s="1253"/>
      <c r="O1362" s="1253"/>
      <c r="P1362" s="1253"/>
      <c r="Q1362" s="1253"/>
      <c r="R1362" s="1253"/>
    </row>
    <row r="1363" spans="1:18" ht="43.2" x14ac:dyDescent="0.3">
      <c r="A1363" s="1253"/>
      <c r="B1363" s="2868"/>
      <c r="C1363" s="2589"/>
      <c r="D1363" s="1526" t="s">
        <v>662</v>
      </c>
      <c r="E1363" s="1450">
        <v>895000</v>
      </c>
      <c r="F1363" s="1637" t="s">
        <v>1081</v>
      </c>
      <c r="G1363" s="1253"/>
      <c r="H1363" s="1253"/>
      <c r="I1363" s="1253"/>
      <c r="J1363" s="1253"/>
      <c r="K1363" s="1253"/>
      <c r="L1363" s="1253"/>
      <c r="M1363" s="1253"/>
      <c r="N1363" s="1253"/>
      <c r="O1363" s="1253"/>
      <c r="P1363" s="1253"/>
      <c r="Q1363" s="1253"/>
      <c r="R1363" s="1253"/>
    </row>
    <row r="1364" spans="1:18" ht="43.2" x14ac:dyDescent="0.3">
      <c r="A1364" s="1253"/>
      <c r="B1364" s="2868"/>
      <c r="C1364" s="2589"/>
      <c r="D1364" s="1510" t="s">
        <v>663</v>
      </c>
      <c r="E1364" s="1450">
        <v>11500000</v>
      </c>
      <c r="F1364" s="1637" t="s">
        <v>1082</v>
      </c>
      <c r="G1364" s="1253"/>
      <c r="H1364" s="1253"/>
      <c r="I1364" s="1253"/>
      <c r="J1364" s="1253"/>
      <c r="K1364" s="1253"/>
      <c r="L1364" s="1253"/>
      <c r="M1364" s="1253"/>
      <c r="N1364" s="1253"/>
      <c r="O1364" s="1253"/>
      <c r="P1364" s="1253"/>
      <c r="Q1364" s="1253"/>
      <c r="R1364" s="1253"/>
    </row>
    <row r="1365" spans="1:18" ht="43.2" x14ac:dyDescent="0.3">
      <c r="A1365" s="1253"/>
      <c r="B1365" s="2868"/>
      <c r="C1365" s="2589"/>
      <c r="D1365" s="1510" t="s">
        <v>665</v>
      </c>
      <c r="E1365" s="1450">
        <v>478200</v>
      </c>
      <c r="F1365" s="1637" t="s">
        <v>1082</v>
      </c>
      <c r="G1365" s="1253"/>
      <c r="H1365" s="1253"/>
      <c r="I1365" s="1253"/>
      <c r="J1365" s="1253"/>
      <c r="K1365" s="1253"/>
      <c r="L1365" s="1253"/>
      <c r="M1365" s="1253"/>
      <c r="N1365" s="1253"/>
      <c r="O1365" s="1253"/>
      <c r="P1365" s="1253"/>
      <c r="Q1365" s="1253"/>
      <c r="R1365" s="1253"/>
    </row>
    <row r="1366" spans="1:18" ht="57.6" x14ac:dyDescent="0.3">
      <c r="A1366" s="1253"/>
      <c r="B1366" s="2868"/>
      <c r="C1366" s="2589" t="s">
        <v>666</v>
      </c>
      <c r="D1366" s="1526" t="s">
        <v>667</v>
      </c>
      <c r="E1366" s="1450">
        <v>2778650</v>
      </c>
      <c r="F1366" s="1645" t="s">
        <v>1080</v>
      </c>
      <c r="G1366" s="1253"/>
      <c r="H1366" s="1253"/>
      <c r="I1366" s="1253"/>
      <c r="J1366" s="1253"/>
      <c r="K1366" s="1253"/>
      <c r="L1366" s="1253"/>
      <c r="M1366" s="1253"/>
      <c r="N1366" s="1253"/>
      <c r="O1366" s="1253"/>
      <c r="P1366" s="1253"/>
      <c r="Q1366" s="1253"/>
      <c r="R1366" s="1253"/>
    </row>
    <row r="1367" spans="1:18" ht="57.6" x14ac:dyDescent="0.3">
      <c r="A1367" s="1253"/>
      <c r="B1367" s="2868"/>
      <c r="C1367" s="2589"/>
      <c r="D1367" s="1526" t="s">
        <v>668</v>
      </c>
      <c r="E1367" s="1450">
        <v>1500000</v>
      </c>
      <c r="F1367" s="1646"/>
      <c r="G1367" s="1253"/>
      <c r="H1367" s="1253"/>
      <c r="I1367" s="1253"/>
      <c r="J1367" s="1253"/>
      <c r="K1367" s="1253"/>
      <c r="L1367" s="1253"/>
      <c r="M1367" s="1253"/>
      <c r="N1367" s="1253"/>
      <c r="O1367" s="1253"/>
      <c r="P1367" s="1253"/>
      <c r="Q1367" s="1253"/>
      <c r="R1367" s="1253"/>
    </row>
    <row r="1368" spans="1:18" x14ac:dyDescent="0.3">
      <c r="A1368" s="1253"/>
      <c r="B1368" s="2868"/>
      <c r="C1368" s="2589"/>
      <c r="D1368" s="1529" t="s">
        <v>669</v>
      </c>
      <c r="E1368" s="1450">
        <v>1650000</v>
      </c>
      <c r="F1368" s="1646"/>
      <c r="G1368" s="1253"/>
      <c r="H1368" s="1253"/>
      <c r="I1368" s="1253"/>
      <c r="J1368" s="1253"/>
      <c r="K1368" s="1253"/>
      <c r="L1368" s="1253"/>
      <c r="M1368" s="1253"/>
      <c r="N1368" s="1253"/>
      <c r="O1368" s="1253"/>
      <c r="P1368" s="1253"/>
      <c r="Q1368" s="1253"/>
      <c r="R1368" s="1253"/>
    </row>
    <row r="1369" spans="1:18" x14ac:dyDescent="0.3">
      <c r="A1369" s="1253"/>
      <c r="B1369" s="2869"/>
      <c r="C1369" s="2589"/>
      <c r="D1369" s="1529"/>
      <c r="E1369" s="1450">
        <v>5500000</v>
      </c>
      <c r="F1369" s="1647"/>
      <c r="G1369" s="1253"/>
      <c r="H1369" s="1253"/>
      <c r="I1369" s="1253"/>
      <c r="J1369" s="1253"/>
      <c r="K1369" s="1253"/>
      <c r="L1369" s="1253"/>
      <c r="M1369" s="1253"/>
      <c r="N1369" s="1253"/>
      <c r="O1369" s="1253"/>
      <c r="P1369" s="1253"/>
      <c r="Q1369" s="1253"/>
      <c r="R1369" s="1253"/>
    </row>
    <row r="1370" spans="1:18" ht="15" thickBot="1" x14ac:dyDescent="0.35">
      <c r="A1370" s="1253"/>
      <c r="B1370" s="3021" t="s">
        <v>670</v>
      </c>
      <c r="C1370" s="2591"/>
      <c r="D1370" s="2592" t="s">
        <v>602</v>
      </c>
      <c r="E1370" s="2593">
        <f>SUM(E1351:E1369)</f>
        <v>304131053.19999999</v>
      </c>
      <c r="F1370" s="2617"/>
      <c r="G1370" s="1253"/>
      <c r="H1370" s="1253"/>
      <c r="I1370" s="1253"/>
      <c r="J1370" s="1253"/>
      <c r="K1370" s="1253"/>
      <c r="L1370" s="1253"/>
      <c r="M1370" s="1253"/>
      <c r="N1370" s="1253"/>
      <c r="O1370" s="1253"/>
      <c r="P1370" s="1253"/>
      <c r="Q1370" s="1253"/>
      <c r="R1370" s="1253"/>
    </row>
    <row r="1371" spans="1:18" x14ac:dyDescent="0.3">
      <c r="A1371" s="1253"/>
      <c r="G1371" s="1253"/>
      <c r="H1371" s="1253"/>
      <c r="I1371" s="1253"/>
      <c r="J1371" s="1253"/>
      <c r="K1371" s="1253"/>
      <c r="L1371" s="1253"/>
      <c r="M1371" s="1253"/>
      <c r="N1371" s="1253"/>
      <c r="O1371" s="1253"/>
      <c r="P1371" s="1253"/>
      <c r="Q1371" s="1253"/>
      <c r="R1371" s="1253"/>
    </row>
    <row r="1372" spans="1:18" ht="15" thickBot="1" x14ac:dyDescent="0.35">
      <c r="A1372" s="1253"/>
      <c r="B1372" s="1442" t="s">
        <v>1083</v>
      </c>
      <c r="C1372" s="1442"/>
      <c r="D1372" s="1442"/>
      <c r="E1372" s="1442"/>
      <c r="F1372" s="1442"/>
      <c r="G1372" s="1253"/>
      <c r="H1372" s="1253"/>
      <c r="I1372" s="1253"/>
      <c r="J1372" s="1253"/>
      <c r="K1372" s="1253"/>
      <c r="L1372" s="1253"/>
      <c r="M1372" s="1253"/>
      <c r="N1372" s="1253"/>
      <c r="O1372" s="1253"/>
      <c r="P1372" s="1253"/>
      <c r="Q1372" s="1253"/>
      <c r="R1372" s="1253"/>
    </row>
    <row r="1373" spans="1:18" x14ac:dyDescent="0.3">
      <c r="A1373" s="1253"/>
      <c r="B1373" s="3016" t="s">
        <v>562</v>
      </c>
      <c r="C1373" s="2561" t="s">
        <v>1061</v>
      </c>
      <c r="D1373" s="2562" t="s">
        <v>564</v>
      </c>
      <c r="E1373" s="2561" t="s">
        <v>1084</v>
      </c>
      <c r="F1373" s="2606" t="s">
        <v>566</v>
      </c>
      <c r="G1373" s="1253"/>
      <c r="H1373" s="1253"/>
      <c r="I1373" s="1253"/>
      <c r="J1373" s="1253"/>
      <c r="K1373" s="1253"/>
      <c r="L1373" s="1253"/>
      <c r="M1373" s="1253"/>
      <c r="N1373" s="1253"/>
      <c r="O1373" s="1253"/>
      <c r="P1373" s="1253"/>
      <c r="Q1373" s="1253"/>
      <c r="R1373" s="1253"/>
    </row>
    <row r="1374" spans="1:18" ht="15" thickBot="1" x14ac:dyDescent="0.35">
      <c r="A1374" s="1253"/>
      <c r="B1374" s="3017"/>
      <c r="C1374" s="2563"/>
      <c r="D1374" s="2564"/>
      <c r="E1374" s="2563"/>
      <c r="F1374" s="2607"/>
      <c r="G1374" s="1253"/>
      <c r="H1374" s="1253"/>
      <c r="I1374" s="1253"/>
      <c r="J1374" s="1253"/>
      <c r="K1374" s="1253"/>
      <c r="L1374" s="1253"/>
      <c r="M1374" s="1253"/>
      <c r="N1374" s="1253"/>
      <c r="O1374" s="1253"/>
      <c r="P1374" s="1253"/>
      <c r="Q1374" s="1253"/>
      <c r="R1374" s="1253"/>
    </row>
    <row r="1375" spans="1:18" ht="43.8" thickBot="1" x14ac:dyDescent="0.35">
      <c r="A1375" s="1253"/>
      <c r="B1375" s="2872" t="s">
        <v>672</v>
      </c>
      <c r="C1375" s="2596" t="s">
        <v>673</v>
      </c>
      <c r="D1375" s="2597" t="s">
        <v>674</v>
      </c>
      <c r="E1375" s="2598">
        <v>19877000</v>
      </c>
      <c r="F1375" s="1630" t="s">
        <v>675</v>
      </c>
      <c r="G1375" s="1253"/>
      <c r="H1375" s="1253"/>
      <c r="I1375" s="1253"/>
      <c r="J1375" s="1253"/>
      <c r="K1375" s="1253"/>
      <c r="L1375" s="1253"/>
      <c r="M1375" s="1253"/>
      <c r="N1375" s="1253"/>
      <c r="O1375" s="1253"/>
      <c r="P1375" s="1253"/>
      <c r="Q1375" s="1253"/>
      <c r="R1375" s="1253"/>
    </row>
    <row r="1376" spans="1:18" ht="43.8" thickBot="1" x14ac:dyDescent="0.35">
      <c r="A1376" s="1253"/>
      <c r="B1376" s="2873"/>
      <c r="C1376" s="2599"/>
      <c r="D1376" s="2597" t="s">
        <v>1085</v>
      </c>
      <c r="E1376" s="2598">
        <v>1256000</v>
      </c>
      <c r="F1376" s="1628"/>
      <c r="G1376" s="1253"/>
      <c r="H1376" s="1253"/>
      <c r="I1376" s="1253"/>
      <c r="J1376" s="1253"/>
      <c r="K1376" s="1253"/>
      <c r="L1376" s="1253"/>
      <c r="M1376" s="1253"/>
      <c r="N1376" s="1253"/>
      <c r="O1376" s="1253"/>
      <c r="P1376" s="1253"/>
      <c r="Q1376" s="1253"/>
      <c r="R1376" s="1253"/>
    </row>
    <row r="1377" spans="1:18" ht="101.4" thickBot="1" x14ac:dyDescent="0.35">
      <c r="A1377" s="1253"/>
      <c r="B1377" s="2874"/>
      <c r="C1377" s="2600" t="s">
        <v>1086</v>
      </c>
      <c r="D1377" s="2601" t="s">
        <v>678</v>
      </c>
      <c r="E1377" s="2598">
        <v>4567890</v>
      </c>
      <c r="F1377" s="1638"/>
      <c r="G1377" s="1253"/>
      <c r="H1377" s="1253"/>
      <c r="I1377" s="1253"/>
      <c r="J1377" s="1253"/>
      <c r="K1377" s="1253"/>
      <c r="L1377" s="1253"/>
      <c r="M1377" s="1253"/>
      <c r="N1377" s="1253"/>
      <c r="O1377" s="1253"/>
      <c r="P1377" s="1253"/>
      <c r="Q1377" s="1253"/>
      <c r="R1377" s="1253"/>
    </row>
    <row r="1378" spans="1:18" ht="15.6" thickTop="1" thickBot="1" x14ac:dyDescent="0.35">
      <c r="A1378" s="1253"/>
      <c r="B1378" s="2603" t="s">
        <v>679</v>
      </c>
      <c r="C1378" s="2603"/>
      <c r="D1378" s="2604" t="s">
        <v>602</v>
      </c>
      <c r="E1378" s="2605">
        <f>SUM(E1375:E1377)</f>
        <v>25700890</v>
      </c>
      <c r="F1378" s="2618"/>
      <c r="G1378" s="1253"/>
      <c r="H1378" s="1253"/>
      <c r="I1378" s="1253"/>
      <c r="J1378" s="1253"/>
      <c r="K1378" s="1253"/>
      <c r="L1378" s="1253"/>
      <c r="M1378" s="1253"/>
      <c r="N1378" s="1253"/>
      <c r="O1378" s="1253"/>
      <c r="P1378" s="1253"/>
      <c r="Q1378" s="1253"/>
      <c r="R1378" s="1253"/>
    </row>
    <row r="1379" spans="1:18" ht="15.6" thickTop="1" thickBot="1" x14ac:dyDescent="0.35">
      <c r="A1379" s="1253"/>
      <c r="B1379" s="2603" t="s">
        <v>680</v>
      </c>
      <c r="C1379" s="2603"/>
      <c r="D1379" s="2604" t="s">
        <v>602</v>
      </c>
      <c r="E1379" s="2605">
        <f>+E1378+E1370+E1346+E1324</f>
        <v>722442084.20000005</v>
      </c>
      <c r="F1379" s="2618"/>
      <c r="G1379" s="1253"/>
      <c r="H1379" s="1253"/>
      <c r="I1379" s="1253"/>
      <c r="J1379" s="1253"/>
      <c r="K1379" s="1253"/>
      <c r="L1379" s="1253"/>
      <c r="M1379" s="1253"/>
      <c r="N1379" s="1253"/>
      <c r="O1379" s="1253"/>
      <c r="P1379" s="1253"/>
      <c r="Q1379" s="1253"/>
      <c r="R1379" s="1253"/>
    </row>
    <row r="1380" spans="1:18" ht="18.600000000000001" thickTop="1" thickBot="1" x14ac:dyDescent="0.35">
      <c r="A1380" s="1253"/>
      <c r="B1380" s="2619" t="s">
        <v>1087</v>
      </c>
      <c r="C1380" s="2620"/>
      <c r="D1380" s="2620"/>
      <c r="E1380" s="2620"/>
      <c r="F1380" s="2620"/>
      <c r="G1380" s="2621"/>
    </row>
    <row r="1381" spans="1:18" ht="17.399999999999999" x14ac:dyDescent="0.3">
      <c r="A1381" s="1253"/>
      <c r="B1381" s="3022" t="s">
        <v>1088</v>
      </c>
      <c r="C1381" s="2623" t="s">
        <v>1089</v>
      </c>
      <c r="D1381" s="2623" t="s">
        <v>1090</v>
      </c>
      <c r="E1381" s="2623" t="s">
        <v>1091</v>
      </c>
      <c r="F1381" s="2624" t="s">
        <v>1092</v>
      </c>
      <c r="G1381" s="2760"/>
      <c r="H1381" s="1253"/>
      <c r="I1381" s="1253"/>
      <c r="J1381" s="1253"/>
      <c r="K1381" s="1253"/>
      <c r="L1381" s="1253"/>
      <c r="M1381" s="1253"/>
      <c r="N1381" s="1253"/>
      <c r="O1381" s="1253"/>
      <c r="P1381" s="1253"/>
      <c r="Q1381" s="1253"/>
      <c r="R1381" s="1253"/>
    </row>
    <row r="1382" spans="1:18" x14ac:dyDescent="0.3">
      <c r="A1382" s="1253"/>
      <c r="B1382" s="3023"/>
      <c r="C1382" s="2626"/>
      <c r="D1382" s="2626"/>
      <c r="E1382" s="2626"/>
      <c r="F1382" s="2627" t="s">
        <v>1093</v>
      </c>
      <c r="G1382" s="2761" t="s">
        <v>1094</v>
      </c>
      <c r="H1382" s="1253"/>
      <c r="I1382" s="1253"/>
      <c r="J1382" s="1253"/>
      <c r="K1382" s="1253"/>
      <c r="L1382" s="1253"/>
      <c r="M1382" s="1253"/>
      <c r="N1382" s="1253"/>
      <c r="O1382" s="1253"/>
      <c r="P1382" s="1253"/>
      <c r="Q1382" s="1253"/>
      <c r="R1382" s="1253"/>
    </row>
    <row r="1383" spans="1:18" ht="17.399999999999999" x14ac:dyDescent="0.3">
      <c r="A1383" s="1253"/>
      <c r="B1383" s="3024"/>
      <c r="C1383" s="2628"/>
      <c r="D1383" s="2628"/>
      <c r="E1383" s="2628"/>
      <c r="F1383" s="2629"/>
      <c r="G1383" s="2762"/>
      <c r="H1383" s="1253"/>
      <c r="I1383" s="1253"/>
      <c r="J1383" s="1253"/>
      <c r="K1383" s="1253"/>
      <c r="L1383" s="1253"/>
      <c r="M1383" s="1253"/>
      <c r="N1383" s="1253"/>
      <c r="O1383" s="1253"/>
      <c r="P1383" s="1253"/>
      <c r="Q1383" s="1253"/>
      <c r="R1383" s="1253"/>
    </row>
    <row r="1384" spans="1:18" ht="34.799999999999997" x14ac:dyDescent="0.3">
      <c r="A1384" s="1253"/>
      <c r="B1384" s="3025" t="s">
        <v>1095</v>
      </c>
      <c r="C1384" s="2631" t="s">
        <v>1096</v>
      </c>
      <c r="D1384" s="2632"/>
      <c r="E1384" s="2632"/>
      <c r="F1384" s="2633">
        <v>303641467</v>
      </c>
      <c r="G1384" s="2763">
        <v>366269506</v>
      </c>
      <c r="H1384" s="1253"/>
      <c r="I1384" s="1253"/>
      <c r="J1384" s="1253"/>
      <c r="K1384" s="1253"/>
      <c r="L1384" s="1253"/>
      <c r="M1384" s="1253"/>
      <c r="N1384" s="1253"/>
      <c r="O1384" s="1253"/>
      <c r="P1384" s="1253"/>
      <c r="Q1384" s="1253"/>
      <c r="R1384" s="1253"/>
    </row>
    <row r="1385" spans="1:18" ht="121.8" x14ac:dyDescent="0.3">
      <c r="A1385" s="1253"/>
      <c r="B1385" s="3026">
        <v>1</v>
      </c>
      <c r="C1385" s="2635" t="s">
        <v>1097</v>
      </c>
      <c r="D1385" s="2636" t="s">
        <v>1098</v>
      </c>
      <c r="E1385" s="2637" t="s">
        <v>1099</v>
      </c>
      <c r="F1385" s="2638"/>
      <c r="G1385" s="2764">
        <v>8664062</v>
      </c>
      <c r="H1385" s="1253"/>
      <c r="I1385" s="1253"/>
      <c r="J1385" s="1253"/>
      <c r="K1385" s="1253"/>
      <c r="L1385" s="1253"/>
      <c r="M1385" s="1253"/>
      <c r="N1385" s="1253"/>
      <c r="O1385" s="1253"/>
      <c r="P1385" s="1253"/>
      <c r="Q1385" s="1253"/>
      <c r="R1385" s="1253"/>
    </row>
    <row r="1386" spans="1:18" ht="87" x14ac:dyDescent="0.3">
      <c r="A1386" s="1253"/>
      <c r="B1386" s="3027"/>
      <c r="C1386" s="2635"/>
      <c r="D1386" s="2636"/>
      <c r="E1386" s="2637" t="s">
        <v>1100</v>
      </c>
      <c r="F1386" s="2640"/>
      <c r="G1386" s="2765"/>
      <c r="H1386" s="1253"/>
      <c r="I1386" s="1253"/>
      <c r="J1386" s="1253"/>
      <c r="K1386" s="1253"/>
      <c r="L1386" s="1253"/>
      <c r="M1386" s="1253"/>
      <c r="N1386" s="1253"/>
      <c r="O1386" s="1253"/>
      <c r="P1386" s="1253"/>
      <c r="Q1386" s="1253"/>
      <c r="R1386" s="1253"/>
    </row>
    <row r="1387" spans="1:18" ht="69.599999999999994" x14ac:dyDescent="0.3">
      <c r="A1387" s="1253"/>
      <c r="B1387" s="3027"/>
      <c r="C1387" s="2635"/>
      <c r="D1387" s="2636"/>
      <c r="E1387" s="2637" t="s">
        <v>1101</v>
      </c>
      <c r="F1387" s="2640"/>
      <c r="G1387" s="2765"/>
      <c r="H1387" s="1253"/>
      <c r="I1387" s="1253"/>
      <c r="J1387" s="1253"/>
      <c r="K1387" s="1253"/>
      <c r="L1387" s="1253"/>
      <c r="M1387" s="1253"/>
      <c r="N1387" s="1253"/>
      <c r="O1387" s="1253"/>
      <c r="P1387" s="1253"/>
      <c r="Q1387" s="1253"/>
      <c r="R1387" s="1253"/>
    </row>
    <row r="1388" spans="1:18" ht="174" x14ac:dyDescent="0.3">
      <c r="A1388" s="1253"/>
      <c r="B1388" s="3027"/>
      <c r="C1388" s="2635"/>
      <c r="D1388" s="2636"/>
      <c r="E1388" s="2637" t="s">
        <v>1102</v>
      </c>
      <c r="F1388" s="2640"/>
      <c r="G1388" s="2765"/>
      <c r="H1388" s="1253"/>
      <c r="I1388" s="1253"/>
      <c r="J1388" s="1253"/>
      <c r="K1388" s="1253"/>
      <c r="L1388" s="1253"/>
      <c r="M1388" s="1253"/>
      <c r="N1388" s="1253"/>
      <c r="O1388" s="1253"/>
      <c r="P1388" s="1253"/>
      <c r="Q1388" s="1253"/>
      <c r="R1388" s="1253"/>
    </row>
    <row r="1389" spans="1:18" ht="208.8" x14ac:dyDescent="0.3">
      <c r="A1389" s="1253"/>
      <c r="B1389" s="3027"/>
      <c r="C1389" s="2635"/>
      <c r="D1389" s="2636"/>
      <c r="E1389" s="2637" t="s">
        <v>1103</v>
      </c>
      <c r="F1389" s="2641"/>
      <c r="G1389" s="2766"/>
      <c r="H1389" s="1253"/>
      <c r="I1389" s="1253"/>
      <c r="J1389" s="1253"/>
      <c r="K1389" s="1253"/>
      <c r="L1389" s="1253"/>
      <c r="M1389" s="1253"/>
      <c r="N1389" s="1253"/>
      <c r="O1389" s="1253"/>
      <c r="P1389" s="1253"/>
      <c r="Q1389" s="1253"/>
      <c r="R1389" s="1253"/>
    </row>
    <row r="1390" spans="1:18" ht="17.399999999999999" x14ac:dyDescent="0.3">
      <c r="A1390" s="1253"/>
      <c r="B1390" s="3027"/>
      <c r="C1390" s="2635"/>
      <c r="D1390" s="2642"/>
      <c r="E1390" s="2643"/>
      <c r="F1390" s="2643"/>
      <c r="G1390" s="2767"/>
      <c r="H1390" s="1253"/>
      <c r="I1390" s="1253"/>
      <c r="J1390" s="1253"/>
      <c r="K1390" s="1253"/>
      <c r="L1390" s="1253"/>
      <c r="M1390" s="1253"/>
      <c r="N1390" s="1253"/>
      <c r="O1390" s="1253"/>
      <c r="P1390" s="1253"/>
      <c r="Q1390" s="1253"/>
      <c r="R1390" s="1253"/>
    </row>
    <row r="1391" spans="1:18" ht="121.8" x14ac:dyDescent="0.3">
      <c r="A1391" s="1253"/>
      <c r="B1391" s="3027"/>
      <c r="C1391" s="2635"/>
      <c r="D1391" s="2644" t="s">
        <v>1104</v>
      </c>
      <c r="E1391" s="2645" t="s">
        <v>277</v>
      </c>
      <c r="F1391" s="2646"/>
      <c r="G1391" s="2768">
        <v>5100611</v>
      </c>
      <c r="H1391" s="1253"/>
      <c r="I1391" s="1253"/>
      <c r="J1391" s="1253"/>
      <c r="K1391" s="1253"/>
      <c r="L1391" s="1253"/>
      <c r="M1391" s="1253"/>
      <c r="N1391" s="1253"/>
      <c r="O1391" s="1253"/>
      <c r="P1391" s="1253"/>
      <c r="Q1391" s="1253"/>
      <c r="R1391" s="1253"/>
    </row>
    <row r="1392" spans="1:18" ht="226.2" x14ac:dyDescent="0.3">
      <c r="A1392" s="1253"/>
      <c r="B1392" s="3027"/>
      <c r="C1392" s="2635"/>
      <c r="D1392" s="2644"/>
      <c r="E1392" s="2645" t="s">
        <v>1105</v>
      </c>
      <c r="F1392" s="2647"/>
      <c r="G1392" s="2769"/>
      <c r="H1392" s="1253"/>
      <c r="I1392" s="1253"/>
      <c r="J1392" s="1253"/>
      <c r="K1392" s="1253"/>
      <c r="L1392" s="1253"/>
      <c r="M1392" s="1253"/>
      <c r="N1392" s="1253"/>
      <c r="O1392" s="1253"/>
      <c r="P1392" s="1253"/>
      <c r="Q1392" s="1253"/>
      <c r="R1392" s="1253"/>
    </row>
    <row r="1393" spans="1:18" ht="17.399999999999999" x14ac:dyDescent="0.3">
      <c r="A1393" s="1253"/>
      <c r="B1393" s="3027"/>
      <c r="C1393" s="2635"/>
      <c r="D1393" s="2642"/>
      <c r="E1393" s="2648"/>
      <c r="F1393" s="2648"/>
      <c r="G1393" s="2770"/>
      <c r="H1393" s="1253"/>
      <c r="I1393" s="1253"/>
      <c r="J1393" s="1253"/>
      <c r="K1393" s="1253"/>
      <c r="L1393" s="1253"/>
      <c r="M1393" s="1253"/>
      <c r="N1393" s="1253"/>
      <c r="O1393" s="1253"/>
      <c r="P1393" s="1253"/>
      <c r="Q1393" s="1253"/>
      <c r="R1393" s="1253"/>
    </row>
    <row r="1394" spans="1:18" ht="174" x14ac:dyDescent="0.3">
      <c r="A1394" s="1253"/>
      <c r="B1394" s="3027"/>
      <c r="C1394" s="2635"/>
      <c r="D1394" s="2649" t="s">
        <v>1106</v>
      </c>
      <c r="E1394" s="2645" t="s">
        <v>306</v>
      </c>
      <c r="F1394" s="2646"/>
      <c r="G1394" s="2768">
        <v>4680000</v>
      </c>
      <c r="H1394" s="1253"/>
      <c r="I1394" s="1253"/>
      <c r="J1394" s="1253"/>
      <c r="K1394" s="1253"/>
      <c r="L1394" s="1253"/>
      <c r="M1394" s="1253"/>
      <c r="N1394" s="1253"/>
      <c r="O1394" s="1253"/>
      <c r="P1394" s="1253"/>
      <c r="Q1394" s="1253"/>
      <c r="R1394" s="1253"/>
    </row>
    <row r="1395" spans="1:18" ht="87" x14ac:dyDescent="0.3">
      <c r="A1395" s="1253"/>
      <c r="B1395" s="3027"/>
      <c r="C1395" s="2635"/>
      <c r="D1395" s="2649"/>
      <c r="E1395" s="2645" t="s">
        <v>1107</v>
      </c>
      <c r="F1395" s="2647"/>
      <c r="G1395" s="2769"/>
      <c r="H1395" s="1253"/>
      <c r="I1395" s="1253"/>
      <c r="J1395" s="1253"/>
      <c r="K1395" s="1253"/>
      <c r="L1395" s="1253"/>
      <c r="M1395" s="1253"/>
      <c r="N1395" s="1253"/>
      <c r="O1395" s="1253"/>
      <c r="P1395" s="1253"/>
      <c r="Q1395" s="1253"/>
      <c r="R1395" s="1253"/>
    </row>
    <row r="1396" spans="1:18" ht="87" x14ac:dyDescent="0.3">
      <c r="A1396" s="1253"/>
      <c r="B1396" s="3027"/>
      <c r="C1396" s="2635"/>
      <c r="D1396" s="2649"/>
      <c r="E1396" s="2645" t="s">
        <v>1108</v>
      </c>
      <c r="F1396" s="2647"/>
      <c r="G1396" s="2769"/>
      <c r="H1396" s="1253"/>
      <c r="I1396" s="1253"/>
      <c r="J1396" s="1253"/>
      <c r="K1396" s="1253"/>
      <c r="L1396" s="1253"/>
      <c r="M1396" s="1253"/>
      <c r="N1396" s="1253"/>
      <c r="O1396" s="1253"/>
      <c r="P1396" s="1253"/>
      <c r="Q1396" s="1253"/>
      <c r="R1396" s="1253"/>
    </row>
    <row r="1397" spans="1:18" ht="104.4" x14ac:dyDescent="0.3">
      <c r="A1397" s="1253"/>
      <c r="B1397" s="3027"/>
      <c r="C1397" s="2635"/>
      <c r="D1397" s="2649"/>
      <c r="E1397" s="2645" t="s">
        <v>1109</v>
      </c>
      <c r="F1397" s="2647"/>
      <c r="G1397" s="2769"/>
      <c r="H1397" s="1253"/>
      <c r="I1397" s="1253"/>
      <c r="J1397" s="1253"/>
      <c r="K1397" s="1253"/>
      <c r="L1397" s="1253"/>
      <c r="M1397" s="1253"/>
      <c r="N1397" s="1253"/>
      <c r="O1397" s="1253"/>
      <c r="P1397" s="1253"/>
      <c r="Q1397" s="1253"/>
      <c r="R1397" s="1253"/>
    </row>
    <row r="1398" spans="1:18" ht="87" x14ac:dyDescent="0.3">
      <c r="A1398" s="1253"/>
      <c r="B1398" s="3027"/>
      <c r="C1398" s="2635"/>
      <c r="D1398" s="2649"/>
      <c r="E1398" s="2645" t="s">
        <v>1110</v>
      </c>
      <c r="F1398" s="2650"/>
      <c r="G1398" s="2771"/>
      <c r="H1398" s="1253"/>
      <c r="I1398" s="1253"/>
      <c r="J1398" s="1253"/>
      <c r="K1398" s="1253"/>
      <c r="L1398" s="1253"/>
      <c r="M1398" s="1253"/>
      <c r="N1398" s="1253"/>
      <c r="O1398" s="1253"/>
      <c r="P1398" s="1253"/>
      <c r="Q1398" s="1253"/>
      <c r="R1398" s="1253"/>
    </row>
    <row r="1399" spans="1:18" ht="17.399999999999999" x14ac:dyDescent="0.3">
      <c r="A1399" s="1253"/>
      <c r="B1399" s="3027"/>
      <c r="C1399" s="2635"/>
      <c r="D1399" s="2642"/>
      <c r="E1399" s="2648"/>
      <c r="F1399" s="2648"/>
      <c r="G1399" s="2770"/>
      <c r="H1399" s="1253"/>
      <c r="I1399" s="1253"/>
      <c r="J1399" s="1253"/>
      <c r="K1399" s="1253"/>
      <c r="L1399" s="1253"/>
      <c r="M1399" s="1253"/>
      <c r="N1399" s="1253"/>
      <c r="O1399" s="1253"/>
      <c r="P1399" s="1253"/>
      <c r="Q1399" s="1253"/>
      <c r="R1399" s="1253"/>
    </row>
    <row r="1400" spans="1:18" ht="121.8" x14ac:dyDescent="0.3">
      <c r="A1400" s="1253"/>
      <c r="B1400" s="3027"/>
      <c r="C1400" s="2635"/>
      <c r="D1400" s="2636" t="s">
        <v>1111</v>
      </c>
      <c r="E1400" s="2645" t="s">
        <v>1112</v>
      </c>
      <c r="F1400" s="2646"/>
      <c r="G1400" s="2768">
        <v>4431384</v>
      </c>
      <c r="H1400" s="1253"/>
      <c r="I1400" s="1253"/>
      <c r="J1400" s="1253"/>
      <c r="K1400" s="1253"/>
      <c r="L1400" s="1253"/>
      <c r="M1400" s="1253"/>
      <c r="N1400" s="1253"/>
      <c r="O1400" s="1253"/>
      <c r="P1400" s="1253"/>
      <c r="Q1400" s="1253"/>
      <c r="R1400" s="1253"/>
    </row>
    <row r="1401" spans="1:18" ht="104.4" x14ac:dyDescent="0.3">
      <c r="A1401" s="1253"/>
      <c r="B1401" s="3027"/>
      <c r="C1401" s="2635"/>
      <c r="D1401" s="2636"/>
      <c r="E1401" s="2645" t="s">
        <v>1113</v>
      </c>
      <c r="F1401" s="2647"/>
      <c r="G1401" s="2769"/>
      <c r="H1401" s="1253"/>
      <c r="I1401" s="1253"/>
      <c r="J1401" s="1253"/>
      <c r="K1401" s="1253"/>
      <c r="L1401" s="1253"/>
      <c r="M1401" s="1253"/>
      <c r="N1401" s="1253"/>
      <c r="O1401" s="1253"/>
      <c r="P1401" s="1253"/>
      <c r="Q1401" s="1253"/>
      <c r="R1401" s="1253"/>
    </row>
    <row r="1402" spans="1:18" ht="69.599999999999994" x14ac:dyDescent="0.3">
      <c r="A1402" s="1253"/>
      <c r="B1402" s="3027"/>
      <c r="C1402" s="2635"/>
      <c r="D1402" s="2636"/>
      <c r="E1402" s="2645" t="s">
        <v>1114</v>
      </c>
      <c r="F1402" s="2647"/>
      <c r="G1402" s="2769"/>
      <c r="H1402" s="1253"/>
      <c r="I1402" s="1253"/>
      <c r="J1402" s="1253"/>
      <c r="K1402" s="1253"/>
      <c r="L1402" s="1253"/>
      <c r="M1402" s="1253"/>
      <c r="N1402" s="1253"/>
      <c r="O1402" s="1253"/>
      <c r="P1402" s="1253"/>
      <c r="Q1402" s="1253"/>
      <c r="R1402" s="1253"/>
    </row>
    <row r="1403" spans="1:18" ht="139.19999999999999" x14ac:dyDescent="0.3">
      <c r="A1403" s="1253"/>
      <c r="B1403" s="3028"/>
      <c r="C1403" s="2635"/>
      <c r="D1403" s="2636"/>
      <c r="E1403" s="2645" t="s">
        <v>1115</v>
      </c>
      <c r="F1403" s="2650"/>
      <c r="G1403" s="2771"/>
      <c r="H1403" s="1253"/>
      <c r="I1403" s="1253"/>
      <c r="J1403" s="1253"/>
      <c r="K1403" s="1253"/>
      <c r="L1403" s="1253"/>
      <c r="M1403" s="1253"/>
      <c r="N1403" s="1253"/>
      <c r="O1403" s="1253"/>
      <c r="P1403" s="1253"/>
      <c r="Q1403" s="1253"/>
      <c r="R1403" s="1253"/>
    </row>
    <row r="1404" spans="1:18" ht="226.2" x14ac:dyDescent="0.3">
      <c r="A1404" s="1253"/>
      <c r="B1404" s="3029"/>
      <c r="C1404" s="2653" t="s">
        <v>1116</v>
      </c>
      <c r="D1404" s="2637" t="s">
        <v>1117</v>
      </c>
      <c r="E1404" s="2637" t="s">
        <v>1118</v>
      </c>
      <c r="F1404" s="2646"/>
      <c r="G1404" s="2768">
        <v>45500000</v>
      </c>
      <c r="H1404" s="1253"/>
      <c r="I1404" s="1253"/>
      <c r="J1404" s="1253"/>
      <c r="K1404" s="1253"/>
      <c r="L1404" s="1253"/>
      <c r="M1404" s="1253"/>
      <c r="N1404" s="1253"/>
      <c r="O1404" s="1253"/>
      <c r="P1404" s="1253"/>
      <c r="Q1404" s="1253"/>
      <c r="R1404" s="1253"/>
    </row>
    <row r="1405" spans="1:18" ht="191.4" x14ac:dyDescent="0.3">
      <c r="A1405" s="1253"/>
      <c r="B1405" s="3029"/>
      <c r="C1405" s="2653"/>
      <c r="D1405" s="2649" t="s">
        <v>1119</v>
      </c>
      <c r="E1405" s="2654" t="s">
        <v>1120</v>
      </c>
      <c r="F1405" s="2647"/>
      <c r="G1405" s="2769"/>
      <c r="H1405" s="1253"/>
      <c r="I1405" s="1253"/>
      <c r="J1405" s="1253"/>
      <c r="K1405" s="1253"/>
      <c r="L1405" s="1253"/>
      <c r="M1405" s="1253"/>
      <c r="N1405" s="1253"/>
      <c r="O1405" s="1253"/>
      <c r="P1405" s="1253"/>
      <c r="Q1405" s="1253"/>
      <c r="R1405" s="1253"/>
    </row>
    <row r="1406" spans="1:18" ht="191.4" x14ac:dyDescent="0.3">
      <c r="A1406" s="1253"/>
      <c r="B1406" s="3029"/>
      <c r="C1406" s="2653"/>
      <c r="D1406" s="2649"/>
      <c r="E1406" s="2655" t="s">
        <v>1121</v>
      </c>
      <c r="F1406" s="2647"/>
      <c r="G1406" s="2769"/>
      <c r="H1406" s="1253"/>
      <c r="I1406" s="1253"/>
      <c r="J1406" s="1253"/>
      <c r="K1406" s="1253"/>
      <c r="L1406" s="1253"/>
      <c r="M1406" s="1253"/>
      <c r="N1406" s="1253"/>
      <c r="O1406" s="1253"/>
      <c r="P1406" s="1253"/>
      <c r="Q1406" s="1253"/>
      <c r="R1406" s="1253"/>
    </row>
    <row r="1407" spans="1:18" ht="121.8" x14ac:dyDescent="0.3">
      <c r="A1407" s="1253"/>
      <c r="B1407" s="3029"/>
      <c r="C1407" s="2653"/>
      <c r="D1407" s="2649"/>
      <c r="E1407" s="2654" t="s">
        <v>1122</v>
      </c>
      <c r="F1407" s="2647"/>
      <c r="G1407" s="2769"/>
      <c r="H1407" s="1253"/>
      <c r="I1407" s="1253"/>
      <c r="J1407" s="1253"/>
      <c r="K1407" s="1253"/>
      <c r="L1407" s="1253"/>
      <c r="M1407" s="1253"/>
      <c r="N1407" s="1253"/>
      <c r="O1407" s="1253"/>
      <c r="P1407" s="1253"/>
      <c r="Q1407" s="1253"/>
      <c r="R1407" s="1253"/>
    </row>
    <row r="1408" spans="1:18" ht="121.8" x14ac:dyDescent="0.3">
      <c r="A1408" s="1253"/>
      <c r="B1408" s="3029"/>
      <c r="C1408" s="2653"/>
      <c r="D1408" s="2649"/>
      <c r="E1408" s="2654" t="s">
        <v>1123</v>
      </c>
      <c r="F1408" s="2647"/>
      <c r="G1408" s="2769"/>
      <c r="H1408" s="1253"/>
      <c r="I1408" s="1253"/>
      <c r="J1408" s="1253"/>
      <c r="K1408" s="1253"/>
      <c r="L1408" s="1253"/>
      <c r="M1408" s="1253"/>
      <c r="N1408" s="1253"/>
      <c r="O1408" s="1253"/>
      <c r="P1408" s="1253"/>
      <c r="Q1408" s="1253"/>
      <c r="R1408" s="1253"/>
    </row>
    <row r="1409" spans="1:18" ht="121.8" x14ac:dyDescent="0.3">
      <c r="A1409" s="1253"/>
      <c r="B1409" s="3029"/>
      <c r="C1409" s="2653"/>
      <c r="D1409" s="2637" t="s">
        <v>1104</v>
      </c>
      <c r="E1409" s="2637" t="s">
        <v>1124</v>
      </c>
      <c r="F1409" s="2650"/>
      <c r="G1409" s="2771"/>
      <c r="H1409" s="1253"/>
      <c r="I1409" s="1253"/>
      <c r="J1409" s="1253"/>
      <c r="K1409" s="1253"/>
      <c r="L1409" s="1253"/>
      <c r="M1409" s="1253"/>
      <c r="N1409" s="1253"/>
      <c r="O1409" s="1253"/>
      <c r="P1409" s="1253"/>
      <c r="Q1409" s="1253"/>
      <c r="R1409" s="1253"/>
    </row>
    <row r="1410" spans="1:18" ht="174" x14ac:dyDescent="0.3">
      <c r="A1410" s="1253"/>
      <c r="B1410" s="3029"/>
      <c r="C1410" s="2656" t="s">
        <v>1125</v>
      </c>
      <c r="D1410" s="2636" t="s">
        <v>1126</v>
      </c>
      <c r="E1410" s="2637" t="s">
        <v>1127</v>
      </c>
      <c r="F1410" s="2646"/>
      <c r="G1410" s="2768">
        <v>12529300</v>
      </c>
      <c r="H1410" s="1253"/>
      <c r="I1410" s="1253"/>
      <c r="J1410" s="1253"/>
      <c r="K1410" s="1253"/>
      <c r="L1410" s="1253"/>
      <c r="M1410" s="1253"/>
      <c r="N1410" s="1253"/>
      <c r="O1410" s="1253"/>
      <c r="P1410" s="1253"/>
      <c r="Q1410" s="1253"/>
      <c r="R1410" s="1253"/>
    </row>
    <row r="1411" spans="1:18" ht="52.2" x14ac:dyDescent="0.3">
      <c r="A1411" s="1253"/>
      <c r="B1411" s="3029"/>
      <c r="C1411" s="2656"/>
      <c r="D1411" s="2636"/>
      <c r="E1411" s="2637" t="s">
        <v>1128</v>
      </c>
      <c r="F1411" s="2647"/>
      <c r="G1411" s="2769"/>
      <c r="H1411" s="1253"/>
      <c r="I1411" s="1253"/>
      <c r="J1411" s="1253"/>
      <c r="K1411" s="1253"/>
      <c r="L1411" s="1253"/>
      <c r="M1411" s="1253"/>
      <c r="N1411" s="1253"/>
      <c r="O1411" s="1253"/>
      <c r="P1411" s="1253"/>
      <c r="Q1411" s="1253"/>
      <c r="R1411" s="1253"/>
    </row>
    <row r="1412" spans="1:18" ht="156.6" x14ac:dyDescent="0.3">
      <c r="A1412" s="1253"/>
      <c r="B1412" s="3029"/>
      <c r="C1412" s="2656"/>
      <c r="D1412" s="2636"/>
      <c r="E1412" s="2637" t="s">
        <v>1129</v>
      </c>
      <c r="F1412" s="2647"/>
      <c r="G1412" s="2769"/>
      <c r="H1412" s="1253"/>
      <c r="I1412" s="1253"/>
      <c r="J1412" s="1253"/>
      <c r="K1412" s="1253"/>
      <c r="L1412" s="1253"/>
      <c r="M1412" s="1253"/>
      <c r="N1412" s="1253"/>
      <c r="O1412" s="1253"/>
      <c r="P1412" s="1253"/>
      <c r="Q1412" s="1253"/>
      <c r="R1412" s="1253"/>
    </row>
    <row r="1413" spans="1:18" ht="139.19999999999999" x14ac:dyDescent="0.3">
      <c r="A1413" s="1253"/>
      <c r="B1413" s="3029"/>
      <c r="C1413" s="2656"/>
      <c r="D1413" s="2636"/>
      <c r="E1413" s="2637" t="s">
        <v>1130</v>
      </c>
      <c r="F1413" s="2647"/>
      <c r="G1413" s="2769"/>
      <c r="H1413" s="1253"/>
      <c r="I1413" s="1253"/>
      <c r="J1413" s="1253"/>
      <c r="K1413" s="1253"/>
      <c r="L1413" s="1253"/>
      <c r="M1413" s="1253"/>
      <c r="N1413" s="1253"/>
      <c r="O1413" s="1253"/>
      <c r="P1413" s="1253"/>
      <c r="Q1413" s="1253"/>
      <c r="R1413" s="1253"/>
    </row>
    <row r="1414" spans="1:18" ht="87" x14ac:dyDescent="0.3">
      <c r="A1414" s="1253"/>
      <c r="B1414" s="3029"/>
      <c r="C1414" s="2656"/>
      <c r="D1414" s="2636"/>
      <c r="E1414" s="2637" t="s">
        <v>1131</v>
      </c>
      <c r="F1414" s="2647"/>
      <c r="G1414" s="2769"/>
      <c r="H1414" s="1253"/>
      <c r="I1414" s="1253"/>
      <c r="J1414" s="1253"/>
      <c r="K1414" s="1253"/>
      <c r="L1414" s="1253"/>
      <c r="M1414" s="1253"/>
      <c r="N1414" s="1253"/>
      <c r="O1414" s="1253"/>
      <c r="P1414" s="1253"/>
      <c r="Q1414" s="1253"/>
      <c r="R1414" s="1253"/>
    </row>
    <row r="1415" spans="1:18" ht="87" x14ac:dyDescent="0.3">
      <c r="A1415" s="1253"/>
      <c r="B1415" s="3029"/>
      <c r="C1415" s="2656"/>
      <c r="D1415" s="2636"/>
      <c r="E1415" s="2645" t="s">
        <v>1132</v>
      </c>
      <c r="F1415" s="2647"/>
      <c r="G1415" s="2769"/>
      <c r="H1415" s="1253"/>
      <c r="I1415" s="1253"/>
      <c r="J1415" s="1253"/>
      <c r="K1415" s="1253"/>
      <c r="L1415" s="1253"/>
      <c r="M1415" s="1253"/>
      <c r="N1415" s="1253"/>
      <c r="O1415" s="1253"/>
      <c r="P1415" s="1253"/>
      <c r="Q1415" s="1253"/>
      <c r="R1415" s="1253"/>
    </row>
    <row r="1416" spans="1:18" ht="156.6" x14ac:dyDescent="0.3">
      <c r="A1416" s="1253"/>
      <c r="B1416" s="3029"/>
      <c r="C1416" s="2656"/>
      <c r="D1416" s="2636" t="s">
        <v>1133</v>
      </c>
      <c r="E1416" s="2637" t="s">
        <v>1134</v>
      </c>
      <c r="F1416" s="2647"/>
      <c r="G1416" s="2769"/>
      <c r="H1416" s="1253"/>
      <c r="I1416" s="1253"/>
      <c r="J1416" s="1253"/>
      <c r="K1416" s="1253"/>
      <c r="L1416" s="1253"/>
      <c r="M1416" s="1253"/>
      <c r="N1416" s="1253"/>
      <c r="O1416" s="1253"/>
      <c r="P1416" s="1253"/>
      <c r="Q1416" s="1253"/>
      <c r="R1416" s="1253"/>
    </row>
    <row r="1417" spans="1:18" ht="139.19999999999999" x14ac:dyDescent="0.3">
      <c r="A1417" s="1253"/>
      <c r="B1417" s="3029"/>
      <c r="C1417" s="2656"/>
      <c r="D1417" s="2636"/>
      <c r="E1417" s="2637" t="s">
        <v>1135</v>
      </c>
      <c r="F1417" s="2647"/>
      <c r="G1417" s="2769"/>
      <c r="H1417" s="1253"/>
      <c r="I1417" s="1253"/>
      <c r="J1417" s="1253"/>
      <c r="K1417" s="1253"/>
      <c r="L1417" s="1253"/>
      <c r="M1417" s="1253"/>
      <c r="N1417" s="1253"/>
      <c r="O1417" s="1253"/>
      <c r="P1417" s="1253"/>
      <c r="Q1417" s="1253"/>
      <c r="R1417" s="1253"/>
    </row>
    <row r="1418" spans="1:18" ht="87" x14ac:dyDescent="0.3">
      <c r="A1418" s="1253"/>
      <c r="B1418" s="3029"/>
      <c r="C1418" s="2656"/>
      <c r="D1418" s="2637" t="s">
        <v>1136</v>
      </c>
      <c r="E1418" s="2637" t="s">
        <v>1137</v>
      </c>
      <c r="F1418" s="2650"/>
      <c r="G1418" s="2771"/>
      <c r="H1418" s="1253"/>
      <c r="I1418" s="1253"/>
      <c r="J1418" s="1253"/>
      <c r="K1418" s="1253"/>
      <c r="L1418" s="1253"/>
      <c r="M1418" s="1253"/>
      <c r="N1418" s="1253"/>
      <c r="O1418" s="1253"/>
      <c r="P1418" s="1253"/>
      <c r="Q1418" s="1253"/>
      <c r="R1418" s="1253"/>
    </row>
    <row r="1419" spans="1:18" ht="156.6" x14ac:dyDescent="0.3">
      <c r="A1419" s="1253"/>
      <c r="B1419" s="3029"/>
      <c r="C1419" s="2653" t="s">
        <v>1138</v>
      </c>
      <c r="D1419" s="2657" t="s">
        <v>1139</v>
      </c>
      <c r="E1419" s="2637" t="s">
        <v>1140</v>
      </c>
      <c r="F1419" s="2646"/>
      <c r="G1419" s="2768">
        <v>7650000</v>
      </c>
      <c r="H1419" s="1253"/>
      <c r="I1419" s="1253"/>
      <c r="J1419" s="1253"/>
      <c r="K1419" s="1253"/>
      <c r="L1419" s="1253"/>
      <c r="M1419" s="1253"/>
      <c r="N1419" s="1253"/>
      <c r="O1419" s="1253"/>
      <c r="P1419" s="1253"/>
      <c r="Q1419" s="1253"/>
      <c r="R1419" s="1253"/>
    </row>
    <row r="1420" spans="1:18" ht="34.799999999999997" x14ac:dyDescent="0.3">
      <c r="A1420" s="1253"/>
      <c r="B1420" s="3029"/>
      <c r="C1420" s="2653"/>
      <c r="D1420" s="2657"/>
      <c r="E1420" s="2637" t="s">
        <v>1141</v>
      </c>
      <c r="F1420" s="2650"/>
      <c r="G1420" s="2771"/>
      <c r="H1420" s="1253"/>
      <c r="I1420" s="1253"/>
      <c r="J1420" s="1253"/>
      <c r="K1420" s="1253"/>
      <c r="L1420" s="1253"/>
      <c r="M1420" s="1253"/>
      <c r="N1420" s="1253"/>
      <c r="O1420" s="1253"/>
      <c r="P1420" s="1253"/>
      <c r="Q1420" s="1253"/>
      <c r="R1420" s="1253"/>
    </row>
    <row r="1421" spans="1:18" ht="208.8" x14ac:dyDescent="0.3">
      <c r="A1421" s="1253"/>
      <c r="B1421" s="3029"/>
      <c r="C1421" s="2658" t="s">
        <v>1142</v>
      </c>
      <c r="D1421" s="2657" t="s">
        <v>1143</v>
      </c>
      <c r="E1421" s="2637" t="s">
        <v>1144</v>
      </c>
      <c r="F1421" s="2646"/>
      <c r="G1421" s="2768">
        <v>3850000</v>
      </c>
      <c r="H1421" s="1253"/>
      <c r="I1421" s="1253"/>
      <c r="J1421" s="1253"/>
      <c r="K1421" s="1253"/>
      <c r="L1421" s="1253"/>
      <c r="M1421" s="1253"/>
      <c r="N1421" s="1253"/>
      <c r="O1421" s="1253"/>
      <c r="P1421" s="1253"/>
      <c r="Q1421" s="1253"/>
      <c r="R1421" s="1253"/>
    </row>
    <row r="1422" spans="1:18" ht="313.2" x14ac:dyDescent="0.3">
      <c r="A1422" s="1253"/>
      <c r="B1422" s="3029"/>
      <c r="C1422" s="2659"/>
      <c r="D1422" s="2657"/>
      <c r="E1422" s="2660" t="s">
        <v>1145</v>
      </c>
      <c r="F1422" s="2650"/>
      <c r="G1422" s="2771"/>
      <c r="H1422" s="1253"/>
      <c r="I1422" s="1253"/>
      <c r="J1422" s="1253"/>
      <c r="K1422" s="1253"/>
      <c r="L1422" s="1253"/>
      <c r="M1422" s="1253"/>
      <c r="N1422" s="1253"/>
      <c r="O1422" s="1253"/>
      <c r="P1422" s="1253"/>
      <c r="Q1422" s="1253"/>
      <c r="R1422" s="1253"/>
    </row>
    <row r="1423" spans="1:18" ht="17.399999999999999" x14ac:dyDescent="0.3">
      <c r="A1423" s="1253"/>
      <c r="B1423" s="3030"/>
      <c r="C1423" s="2662"/>
      <c r="D1423" s="2662"/>
      <c r="E1423" s="2662"/>
      <c r="F1423" s="2663">
        <v>86678754</v>
      </c>
      <c r="G1423" s="2772">
        <f>SUM(G1385:G1422)</f>
        <v>92405357</v>
      </c>
      <c r="H1423" s="1253"/>
      <c r="I1423" s="1253"/>
      <c r="J1423" s="1253"/>
      <c r="K1423" s="1253"/>
      <c r="L1423" s="1253"/>
      <c r="M1423" s="1253"/>
      <c r="N1423" s="1253"/>
      <c r="O1423" s="1253"/>
      <c r="P1423" s="1253"/>
      <c r="Q1423" s="1253"/>
      <c r="R1423" s="1253"/>
    </row>
    <row r="1424" spans="1:18" ht="191.4" x14ac:dyDescent="0.3">
      <c r="A1424" s="1253"/>
      <c r="B1424" s="3031" t="s">
        <v>1146</v>
      </c>
      <c r="C1424" s="2658" t="s">
        <v>1147</v>
      </c>
      <c r="D1424" s="2636" t="s">
        <v>1148</v>
      </c>
      <c r="E1424" s="2637" t="s">
        <v>1149</v>
      </c>
      <c r="F1424" s="2665"/>
      <c r="G1424" s="2773"/>
      <c r="H1424" s="1253"/>
      <c r="I1424" s="1253"/>
      <c r="J1424" s="1253"/>
      <c r="K1424" s="1253"/>
      <c r="L1424" s="1253"/>
      <c r="M1424" s="1253"/>
      <c r="N1424" s="1253"/>
      <c r="O1424" s="1253"/>
      <c r="P1424" s="1253"/>
      <c r="Q1424" s="1253"/>
      <c r="R1424" s="1253"/>
    </row>
    <row r="1425" spans="1:18" ht="69.599999999999994" x14ac:dyDescent="0.3">
      <c r="A1425" s="1253"/>
      <c r="B1425" s="3031"/>
      <c r="C1425" s="2666"/>
      <c r="D1425" s="2636"/>
      <c r="E1425" s="2637" t="s">
        <v>1150</v>
      </c>
      <c r="F1425" s="2665"/>
      <c r="G1425" s="2773"/>
      <c r="H1425" s="1253"/>
      <c r="I1425" s="1253"/>
      <c r="J1425" s="1253"/>
      <c r="K1425" s="1253"/>
      <c r="L1425" s="1253"/>
      <c r="M1425" s="1253"/>
      <c r="N1425" s="1253"/>
      <c r="O1425" s="1253"/>
      <c r="P1425" s="1253"/>
      <c r="Q1425" s="1253"/>
      <c r="R1425" s="1253"/>
    </row>
    <row r="1426" spans="1:18" ht="87" x14ac:dyDescent="0.3">
      <c r="A1426" s="1253"/>
      <c r="B1426" s="3031"/>
      <c r="C1426" s="2666"/>
      <c r="D1426" s="2636"/>
      <c r="E1426" s="2637" t="s">
        <v>1151</v>
      </c>
      <c r="F1426" s="2665"/>
      <c r="G1426" s="2773"/>
      <c r="H1426" s="1253"/>
      <c r="I1426" s="1253"/>
      <c r="J1426" s="1253"/>
      <c r="K1426" s="1253"/>
      <c r="L1426" s="1253"/>
      <c r="M1426" s="1253"/>
      <c r="N1426" s="1253"/>
      <c r="O1426" s="1253"/>
      <c r="P1426" s="1253"/>
      <c r="Q1426" s="1253"/>
      <c r="R1426" s="1253"/>
    </row>
    <row r="1427" spans="1:18" ht="69.599999999999994" x14ac:dyDescent="0.3">
      <c r="A1427" s="1253"/>
      <c r="B1427" s="3031"/>
      <c r="C1427" s="2666"/>
      <c r="D1427" s="2636"/>
      <c r="E1427" s="2667" t="s">
        <v>1152</v>
      </c>
      <c r="F1427" s="2665"/>
      <c r="G1427" s="2773"/>
      <c r="H1427" s="1253"/>
      <c r="I1427" s="1253"/>
      <c r="J1427" s="1253"/>
      <c r="K1427" s="1253"/>
      <c r="L1427" s="1253"/>
      <c r="M1427" s="1253"/>
      <c r="N1427" s="1253"/>
      <c r="O1427" s="1253"/>
      <c r="P1427" s="1253"/>
      <c r="Q1427" s="1253"/>
      <c r="R1427" s="1253"/>
    </row>
    <row r="1428" spans="1:18" ht="278.39999999999998" x14ac:dyDescent="0.3">
      <c r="A1428" s="1253"/>
      <c r="B1428" s="3031"/>
      <c r="C1428" s="2666"/>
      <c r="D1428" s="2637" t="s">
        <v>1153</v>
      </c>
      <c r="E1428" s="2637" t="s">
        <v>1154</v>
      </c>
      <c r="F1428" s="2665"/>
      <c r="G1428" s="2773"/>
      <c r="H1428" s="1253"/>
      <c r="I1428" s="1253"/>
      <c r="J1428" s="1253"/>
      <c r="K1428" s="1253"/>
      <c r="L1428" s="1253"/>
      <c r="M1428" s="1253"/>
      <c r="N1428" s="1253"/>
      <c r="O1428" s="1253"/>
      <c r="P1428" s="1253"/>
      <c r="Q1428" s="1253"/>
      <c r="R1428" s="1253"/>
    </row>
    <row r="1429" spans="1:18" ht="87" x14ac:dyDescent="0.3">
      <c r="A1429" s="1253"/>
      <c r="B1429" s="3031"/>
      <c r="C1429" s="2659"/>
      <c r="D1429" s="2667" t="s">
        <v>1155</v>
      </c>
      <c r="E1429" s="2667" t="s">
        <v>1156</v>
      </c>
      <c r="F1429" s="2665"/>
      <c r="G1429" s="2773"/>
      <c r="H1429" s="1253"/>
      <c r="I1429" s="1253"/>
      <c r="J1429" s="1253"/>
      <c r="K1429" s="1253"/>
      <c r="L1429" s="1253"/>
      <c r="M1429" s="1253"/>
      <c r="N1429" s="1253"/>
      <c r="O1429" s="1253"/>
      <c r="P1429" s="1253"/>
      <c r="Q1429" s="1253"/>
      <c r="R1429" s="1253"/>
    </row>
    <row r="1430" spans="1:18" ht="17.399999999999999" x14ac:dyDescent="0.3">
      <c r="A1430" s="1253"/>
      <c r="B1430" s="3032"/>
      <c r="C1430" s="2643"/>
      <c r="D1430" s="2643"/>
      <c r="E1430" s="2669"/>
      <c r="F1430" s="2670">
        <v>74855963</v>
      </c>
      <c r="G1430" s="2774">
        <v>81471947</v>
      </c>
      <c r="H1430" s="1253"/>
      <c r="I1430" s="1253"/>
      <c r="J1430" s="1253"/>
      <c r="K1430" s="1253"/>
      <c r="L1430" s="1253"/>
      <c r="M1430" s="1253"/>
      <c r="N1430" s="1253"/>
      <c r="O1430" s="1253"/>
      <c r="P1430" s="1253"/>
      <c r="Q1430" s="1253"/>
      <c r="R1430" s="1253"/>
    </row>
    <row r="1431" spans="1:18" ht="87" x14ac:dyDescent="0.3">
      <c r="A1431" s="1253"/>
      <c r="B1431" s="3033" t="s">
        <v>1157</v>
      </c>
      <c r="C1431" s="2672" t="s">
        <v>1158</v>
      </c>
      <c r="D1431" s="2673" t="s">
        <v>1159</v>
      </c>
      <c r="E1431" s="2637" t="s">
        <v>1160</v>
      </c>
      <c r="F1431" s="2674"/>
      <c r="G1431" s="2775"/>
      <c r="H1431" s="1253"/>
      <c r="I1431" s="1253"/>
      <c r="J1431" s="1253"/>
      <c r="K1431" s="1253"/>
      <c r="L1431" s="1253"/>
      <c r="M1431" s="1253"/>
      <c r="N1431" s="1253"/>
      <c r="O1431" s="1253"/>
      <c r="P1431" s="1253"/>
      <c r="Q1431" s="1253"/>
      <c r="R1431" s="1253"/>
    </row>
    <row r="1432" spans="1:18" ht="121.8" x14ac:dyDescent="0.3">
      <c r="A1432" s="1253"/>
      <c r="B1432" s="3033"/>
      <c r="C1432" s="2672"/>
      <c r="D1432" s="2675"/>
      <c r="E1432" s="2676" t="s">
        <v>1161</v>
      </c>
      <c r="F1432" s="2674"/>
      <c r="G1432" s="2775"/>
      <c r="H1432" s="1253"/>
      <c r="I1432" s="1253"/>
      <c r="J1432" s="1253"/>
      <c r="K1432" s="1253"/>
      <c r="L1432" s="1253"/>
      <c r="M1432" s="1253"/>
      <c r="N1432" s="1253"/>
      <c r="O1432" s="1253"/>
      <c r="P1432" s="1253"/>
      <c r="Q1432" s="1253"/>
      <c r="R1432" s="1253"/>
    </row>
    <row r="1433" spans="1:18" ht="139.19999999999999" x14ac:dyDescent="0.3">
      <c r="A1433" s="1253"/>
      <c r="B1433" s="3033"/>
      <c r="C1433" s="2672"/>
      <c r="D1433" s="2675"/>
      <c r="E1433" s="2677" t="s">
        <v>1162</v>
      </c>
      <c r="F1433" s="2674"/>
      <c r="G1433" s="2775"/>
      <c r="H1433" s="1253"/>
      <c r="I1433" s="1253"/>
      <c r="J1433" s="1253"/>
      <c r="K1433" s="1253"/>
      <c r="L1433" s="1253"/>
      <c r="M1433" s="1253"/>
      <c r="N1433" s="1253"/>
      <c r="O1433" s="1253"/>
      <c r="P1433" s="1253"/>
      <c r="Q1433" s="1253"/>
      <c r="R1433" s="1253"/>
    </row>
    <row r="1434" spans="1:18" ht="208.8" x14ac:dyDescent="0.3">
      <c r="A1434" s="1253"/>
      <c r="B1434" s="3033"/>
      <c r="C1434" s="2672"/>
      <c r="D1434" s="2675"/>
      <c r="E1434" s="2677" t="s">
        <v>1163</v>
      </c>
      <c r="F1434" s="2674"/>
      <c r="G1434" s="2775"/>
      <c r="H1434" s="1253"/>
      <c r="I1434" s="1253"/>
      <c r="J1434" s="1253"/>
      <c r="K1434" s="1253"/>
      <c r="L1434" s="1253"/>
      <c r="M1434" s="1253"/>
      <c r="N1434" s="1253"/>
      <c r="O1434" s="1253"/>
      <c r="P1434" s="1253"/>
      <c r="Q1434" s="1253"/>
      <c r="R1434" s="1253"/>
    </row>
    <row r="1435" spans="1:18" ht="174" x14ac:dyDescent="0.3">
      <c r="A1435" s="1253"/>
      <c r="B1435" s="3033"/>
      <c r="C1435" s="2672"/>
      <c r="D1435" s="2675"/>
      <c r="E1435" s="2677" t="s">
        <v>1164</v>
      </c>
      <c r="F1435" s="2674"/>
      <c r="G1435" s="2775"/>
      <c r="H1435" s="1253"/>
      <c r="I1435" s="1253"/>
      <c r="J1435" s="1253"/>
      <c r="K1435" s="1253"/>
      <c r="L1435" s="1253"/>
      <c r="M1435" s="1253"/>
      <c r="N1435" s="1253"/>
      <c r="O1435" s="1253"/>
      <c r="P1435" s="1253"/>
      <c r="Q1435" s="1253"/>
      <c r="R1435" s="1253"/>
    </row>
    <row r="1436" spans="1:18" ht="87" x14ac:dyDescent="0.3">
      <c r="A1436" s="1253"/>
      <c r="B1436" s="3033"/>
      <c r="C1436" s="2672"/>
      <c r="D1436" s="2678"/>
      <c r="E1436" s="2677" t="s">
        <v>1165</v>
      </c>
      <c r="F1436" s="2674"/>
      <c r="G1436" s="2775"/>
      <c r="H1436" s="1253"/>
      <c r="I1436" s="1253"/>
      <c r="J1436" s="1253"/>
      <c r="K1436" s="1253"/>
      <c r="L1436" s="1253"/>
      <c r="M1436" s="1253"/>
      <c r="N1436" s="1253"/>
      <c r="O1436" s="1253"/>
      <c r="P1436" s="1253"/>
      <c r="Q1436" s="1253"/>
      <c r="R1436" s="1253"/>
    </row>
    <row r="1437" spans="1:18" ht="17.399999999999999" x14ac:dyDescent="0.3">
      <c r="A1437" s="1253"/>
      <c r="B1437" s="3032"/>
      <c r="C1437" s="2679"/>
      <c r="D1437" s="2680"/>
      <c r="E1437" s="2681"/>
      <c r="F1437" s="2682">
        <v>101879926</v>
      </c>
      <c r="G1437" s="2682">
        <v>135630862</v>
      </c>
      <c r="H1437" s="1253"/>
      <c r="I1437" s="1253"/>
      <c r="J1437" s="1253"/>
      <c r="K1437" s="1253"/>
      <c r="L1437" s="1253"/>
      <c r="M1437" s="1253"/>
      <c r="N1437" s="1253"/>
      <c r="O1437" s="1253"/>
      <c r="P1437" s="1253"/>
      <c r="Q1437" s="1253"/>
      <c r="R1437" s="1253"/>
    </row>
    <row r="1438" spans="1:18" ht="104.4" x14ac:dyDescent="0.3">
      <c r="A1438" s="1253"/>
      <c r="B1438" s="3034" t="s">
        <v>1166</v>
      </c>
      <c r="C1438" s="2684" t="s">
        <v>1167</v>
      </c>
      <c r="D1438" s="2637" t="s">
        <v>1168</v>
      </c>
      <c r="E1438" s="2637" t="s">
        <v>1169</v>
      </c>
      <c r="F1438" s="2674"/>
      <c r="G1438" s="2775"/>
      <c r="H1438" s="1253"/>
      <c r="I1438" s="1253"/>
      <c r="J1438" s="1253"/>
      <c r="K1438" s="1253"/>
      <c r="L1438" s="1253"/>
      <c r="M1438" s="1253"/>
      <c r="N1438" s="1253"/>
      <c r="O1438" s="1253"/>
      <c r="P1438" s="1253"/>
      <c r="Q1438" s="1253"/>
      <c r="R1438" s="1253"/>
    </row>
    <row r="1439" spans="1:18" ht="104.4" x14ac:dyDescent="0.3">
      <c r="A1439" s="1253"/>
      <c r="B1439" s="3034"/>
      <c r="C1439" s="2684"/>
      <c r="D1439" s="2637" t="s">
        <v>1170</v>
      </c>
      <c r="E1439" s="2685" t="s">
        <v>1171</v>
      </c>
      <c r="F1439" s="2674"/>
      <c r="G1439" s="2775"/>
      <c r="H1439" s="1253"/>
      <c r="I1439" s="1253"/>
      <c r="J1439" s="1253"/>
      <c r="K1439" s="1253"/>
      <c r="L1439" s="1253"/>
      <c r="M1439" s="1253"/>
      <c r="N1439" s="1253"/>
      <c r="O1439" s="1253"/>
      <c r="P1439" s="1253"/>
      <c r="Q1439" s="1253"/>
      <c r="R1439" s="1253"/>
    </row>
    <row r="1440" spans="1:18" ht="87" x14ac:dyDescent="0.3">
      <c r="A1440" s="1253"/>
      <c r="B1440" s="3034"/>
      <c r="C1440" s="2684"/>
      <c r="D1440" s="2637" t="s">
        <v>1172</v>
      </c>
      <c r="E1440" s="2637" t="s">
        <v>1173</v>
      </c>
      <c r="F1440" s="2674"/>
      <c r="G1440" s="2775"/>
      <c r="H1440" s="1253"/>
      <c r="I1440" s="1253"/>
      <c r="J1440" s="1253"/>
      <c r="K1440" s="1253"/>
      <c r="L1440" s="1253"/>
      <c r="M1440" s="1253"/>
      <c r="N1440" s="1253"/>
      <c r="O1440" s="1253"/>
      <c r="P1440" s="1253"/>
      <c r="Q1440" s="1253"/>
      <c r="R1440" s="1253"/>
    </row>
    <row r="1441" spans="1:18" ht="87" x14ac:dyDescent="0.3">
      <c r="A1441" s="1253"/>
      <c r="B1441" s="3034"/>
      <c r="C1441" s="2684"/>
      <c r="D1441" s="2637" t="s">
        <v>1174</v>
      </c>
      <c r="E1441" s="2637" t="s">
        <v>1175</v>
      </c>
      <c r="F1441" s="2674"/>
      <c r="G1441" s="2775"/>
      <c r="H1441" s="1253"/>
      <c r="I1441" s="1253"/>
      <c r="J1441" s="1253"/>
      <c r="K1441" s="1253"/>
      <c r="L1441" s="1253"/>
      <c r="M1441" s="1253"/>
      <c r="N1441" s="1253"/>
      <c r="O1441" s="1253"/>
      <c r="P1441" s="1253"/>
      <c r="Q1441" s="1253"/>
      <c r="R1441" s="1253"/>
    </row>
    <row r="1442" spans="1:18" ht="87" x14ac:dyDescent="0.3">
      <c r="A1442" s="1253"/>
      <c r="B1442" s="3034"/>
      <c r="C1442" s="2684"/>
      <c r="D1442" s="2644" t="s">
        <v>1176</v>
      </c>
      <c r="E1442" s="2637" t="s">
        <v>1177</v>
      </c>
      <c r="F1442" s="2674"/>
      <c r="G1442" s="2775"/>
      <c r="H1442" s="1253"/>
      <c r="I1442" s="1253"/>
      <c r="J1442" s="1253"/>
      <c r="K1442" s="1253"/>
      <c r="L1442" s="1253"/>
      <c r="M1442" s="1253"/>
      <c r="N1442" s="1253"/>
      <c r="O1442" s="1253"/>
      <c r="P1442" s="1253"/>
      <c r="Q1442" s="1253"/>
      <c r="R1442" s="1253"/>
    </row>
    <row r="1443" spans="1:18" ht="278.39999999999998" x14ac:dyDescent="0.3">
      <c r="A1443" s="1253"/>
      <c r="B1443" s="3034"/>
      <c r="C1443" s="2684"/>
      <c r="D1443" s="2644"/>
      <c r="E1443" s="2637" t="s">
        <v>1178</v>
      </c>
      <c r="F1443" s="2674"/>
      <c r="G1443" s="2775"/>
      <c r="H1443" s="1253"/>
      <c r="I1443" s="1253"/>
      <c r="J1443" s="1253"/>
      <c r="K1443" s="1253"/>
      <c r="L1443" s="1253"/>
      <c r="M1443" s="1253"/>
      <c r="N1443" s="1253"/>
      <c r="O1443" s="1253"/>
      <c r="P1443" s="1253"/>
      <c r="Q1443" s="1253"/>
      <c r="R1443" s="1253"/>
    </row>
    <row r="1444" spans="1:18" ht="17.399999999999999" x14ac:dyDescent="0.3">
      <c r="A1444" s="1253"/>
      <c r="B1444" s="3035"/>
      <c r="C1444" s="2687"/>
      <c r="D1444" s="2688"/>
      <c r="E1444" s="2689"/>
      <c r="F1444" s="2690">
        <v>40226824</v>
      </c>
      <c r="G1444" s="2776">
        <v>56761340</v>
      </c>
      <c r="H1444" s="1253"/>
      <c r="I1444" s="1253"/>
      <c r="J1444" s="1253"/>
      <c r="K1444" s="1253"/>
      <c r="L1444" s="1253"/>
      <c r="M1444" s="1253"/>
      <c r="N1444" s="1253"/>
      <c r="O1444" s="1253"/>
      <c r="P1444" s="1253"/>
      <c r="Q1444" s="1253"/>
      <c r="R1444" s="1253"/>
    </row>
    <row r="1445" spans="1:18" ht="17.399999999999999" x14ac:dyDescent="0.3">
      <c r="A1445" s="1253"/>
      <c r="B1445" s="3036" t="s">
        <v>1179</v>
      </c>
      <c r="C1445" s="2692" t="s">
        <v>1180</v>
      </c>
      <c r="D1445" s="2693"/>
      <c r="E1445" s="2694"/>
      <c r="F1445" s="2695">
        <v>17408776</v>
      </c>
      <c r="G1445" s="2777">
        <v>32595446</v>
      </c>
      <c r="H1445" s="1253"/>
      <c r="I1445" s="1253"/>
      <c r="J1445" s="1253"/>
      <c r="K1445" s="1253"/>
      <c r="L1445" s="1253"/>
      <c r="M1445" s="1253"/>
      <c r="N1445" s="1253"/>
      <c r="O1445" s="1253"/>
      <c r="P1445" s="1253"/>
      <c r="Q1445" s="1253"/>
      <c r="R1445" s="1253"/>
    </row>
    <row r="1446" spans="1:18" ht="208.8" x14ac:dyDescent="0.3">
      <c r="A1446" s="1253"/>
      <c r="B1446" s="3033" t="s">
        <v>1181</v>
      </c>
      <c r="C1446" s="2696" t="s">
        <v>1182</v>
      </c>
      <c r="D1446" s="2673" t="s">
        <v>1183</v>
      </c>
      <c r="E1446" s="2637" t="s">
        <v>1184</v>
      </c>
      <c r="F1446" s="2674">
        <v>8890276</v>
      </c>
      <c r="G1446" s="2775">
        <v>14002443</v>
      </c>
      <c r="H1446" s="1253"/>
      <c r="I1446" s="1253"/>
      <c r="J1446" s="1253"/>
      <c r="K1446" s="1253"/>
      <c r="L1446" s="1253"/>
      <c r="M1446" s="1253"/>
      <c r="N1446" s="1253"/>
      <c r="O1446" s="1253"/>
      <c r="P1446" s="1253"/>
      <c r="Q1446" s="1253"/>
      <c r="R1446" s="1253"/>
    </row>
    <row r="1447" spans="1:18" ht="261" x14ac:dyDescent="0.3">
      <c r="A1447" s="1253"/>
      <c r="B1447" s="3033"/>
      <c r="C1447" s="2697"/>
      <c r="D1447" s="2675"/>
      <c r="E1447" s="2698" t="s">
        <v>1185</v>
      </c>
      <c r="F1447" s="2674"/>
      <c r="G1447" s="2775"/>
      <c r="H1447" s="1253"/>
      <c r="I1447" s="1253"/>
      <c r="J1447" s="1253"/>
      <c r="K1447" s="1253"/>
      <c r="L1447" s="1253"/>
      <c r="M1447" s="1253"/>
      <c r="N1447" s="1253"/>
      <c r="O1447" s="1253"/>
      <c r="P1447" s="1253"/>
      <c r="Q1447" s="1253"/>
      <c r="R1447" s="1253"/>
    </row>
    <row r="1448" spans="1:18" ht="295.8" x14ac:dyDescent="0.3">
      <c r="A1448" s="1253"/>
      <c r="B1448" s="3033"/>
      <c r="C1448" s="2697"/>
      <c r="D1448" s="2644" t="s">
        <v>1186</v>
      </c>
      <c r="E1448" s="2637" t="s">
        <v>1187</v>
      </c>
      <c r="F1448" s="2674"/>
      <c r="G1448" s="2775"/>
      <c r="H1448" s="1253"/>
      <c r="I1448" s="1253"/>
      <c r="J1448" s="1253"/>
      <c r="K1448" s="1253"/>
      <c r="L1448" s="1253"/>
      <c r="M1448" s="1253"/>
      <c r="N1448" s="1253"/>
      <c r="O1448" s="1253"/>
      <c r="P1448" s="1253"/>
      <c r="Q1448" s="1253"/>
      <c r="R1448" s="1253"/>
    </row>
    <row r="1449" spans="1:18" ht="139.19999999999999" x14ac:dyDescent="0.3">
      <c r="A1449" s="1253"/>
      <c r="B1449" s="3033"/>
      <c r="C1449" s="2697"/>
      <c r="D1449" s="2644"/>
      <c r="E1449" s="2637" t="s">
        <v>1188</v>
      </c>
      <c r="F1449" s="2674"/>
      <c r="G1449" s="2775"/>
      <c r="H1449" s="1253"/>
      <c r="I1449" s="1253"/>
      <c r="J1449" s="1253"/>
      <c r="K1449" s="1253"/>
      <c r="L1449" s="1253"/>
      <c r="M1449" s="1253"/>
      <c r="N1449" s="1253"/>
      <c r="O1449" s="1253"/>
      <c r="P1449" s="1253"/>
      <c r="Q1449" s="1253"/>
      <c r="R1449" s="1253"/>
    </row>
    <row r="1450" spans="1:18" ht="87" x14ac:dyDescent="0.3">
      <c r="A1450" s="1253"/>
      <c r="B1450" s="3033"/>
      <c r="C1450" s="2697"/>
      <c r="D1450" s="2644" t="s">
        <v>1189</v>
      </c>
      <c r="E1450" s="2637" t="s">
        <v>1190</v>
      </c>
      <c r="F1450" s="2674"/>
      <c r="G1450" s="2775"/>
      <c r="H1450" s="1253"/>
      <c r="I1450" s="1253"/>
      <c r="J1450" s="1253"/>
      <c r="K1450" s="1253"/>
      <c r="L1450" s="1253"/>
      <c r="M1450" s="1253"/>
      <c r="N1450" s="1253"/>
      <c r="O1450" s="1253"/>
      <c r="P1450" s="1253"/>
      <c r="Q1450" s="1253"/>
      <c r="R1450" s="1253"/>
    </row>
    <row r="1451" spans="1:18" ht="156.6" x14ac:dyDescent="0.3">
      <c r="A1451" s="1253"/>
      <c r="B1451" s="3033"/>
      <c r="C1451" s="2697"/>
      <c r="D1451" s="2644"/>
      <c r="E1451" s="2637" t="s">
        <v>1191</v>
      </c>
      <c r="F1451" s="2674"/>
      <c r="G1451" s="2775"/>
      <c r="H1451" s="1253"/>
      <c r="I1451" s="1253"/>
      <c r="J1451" s="1253"/>
      <c r="K1451" s="1253"/>
      <c r="L1451" s="1253"/>
      <c r="M1451" s="1253"/>
      <c r="N1451" s="1253"/>
      <c r="O1451" s="1253"/>
      <c r="P1451" s="1253"/>
      <c r="Q1451" s="1253"/>
      <c r="R1451" s="1253"/>
    </row>
    <row r="1452" spans="1:18" ht="174" x14ac:dyDescent="0.3">
      <c r="A1452" s="1253"/>
      <c r="B1452" s="3033"/>
      <c r="C1452" s="2697"/>
      <c r="D1452" s="2644"/>
      <c r="E1452" s="2645" t="s">
        <v>1192</v>
      </c>
      <c r="F1452" s="2674"/>
      <c r="G1452" s="2775"/>
      <c r="H1452" s="1253"/>
      <c r="I1452" s="1253"/>
      <c r="J1452" s="1253"/>
      <c r="K1452" s="1253"/>
      <c r="L1452" s="1253"/>
      <c r="M1452" s="1253"/>
      <c r="N1452" s="1253"/>
      <c r="O1452" s="1253"/>
      <c r="P1452" s="1253"/>
      <c r="Q1452" s="1253"/>
      <c r="R1452" s="1253"/>
    </row>
    <row r="1453" spans="1:18" ht="104.4" x14ac:dyDescent="0.3">
      <c r="A1453" s="1253"/>
      <c r="B1453" s="3033"/>
      <c r="C1453" s="2697"/>
      <c r="D1453" s="2644"/>
      <c r="E1453" s="2645" t="s">
        <v>1193</v>
      </c>
      <c r="F1453" s="2674"/>
      <c r="G1453" s="2775"/>
      <c r="H1453" s="1253"/>
      <c r="I1453" s="1253"/>
      <c r="J1453" s="1253"/>
      <c r="K1453" s="1253"/>
      <c r="L1453" s="1253"/>
      <c r="M1453" s="1253"/>
      <c r="N1453" s="1253"/>
      <c r="O1453" s="1253"/>
      <c r="P1453" s="1253"/>
      <c r="Q1453" s="1253"/>
      <c r="R1453" s="1253"/>
    </row>
    <row r="1454" spans="1:18" ht="226.2" x14ac:dyDescent="0.3">
      <c r="A1454" s="1253"/>
      <c r="B1454" s="3033"/>
      <c r="C1454" s="2697"/>
      <c r="D1454" s="2644"/>
      <c r="E1454" s="2655" t="s">
        <v>1194</v>
      </c>
      <c r="F1454" s="2674"/>
      <c r="G1454" s="2775"/>
      <c r="H1454" s="1253"/>
      <c r="I1454" s="1253"/>
      <c r="J1454" s="1253"/>
      <c r="K1454" s="1253"/>
      <c r="L1454" s="1253"/>
      <c r="M1454" s="1253"/>
      <c r="N1454" s="1253"/>
      <c r="O1454" s="1253"/>
      <c r="P1454" s="1253"/>
      <c r="Q1454" s="1253"/>
      <c r="R1454" s="1253"/>
    </row>
    <row r="1455" spans="1:18" ht="121.8" x14ac:dyDescent="0.3">
      <c r="A1455" s="1253"/>
      <c r="B1455" s="3033"/>
      <c r="C1455" s="2697"/>
      <c r="D1455" s="2644"/>
      <c r="E1455" s="2645" t="s">
        <v>1195</v>
      </c>
      <c r="F1455" s="2674"/>
      <c r="G1455" s="2775"/>
      <c r="H1455" s="1253"/>
      <c r="I1455" s="1253"/>
      <c r="J1455" s="1253"/>
      <c r="K1455" s="1253"/>
      <c r="L1455" s="1253"/>
      <c r="M1455" s="1253"/>
      <c r="N1455" s="1253"/>
      <c r="O1455" s="1253"/>
      <c r="P1455" s="1253"/>
      <c r="Q1455" s="1253"/>
      <c r="R1455" s="1253"/>
    </row>
    <row r="1456" spans="1:18" ht="104.4" x14ac:dyDescent="0.3">
      <c r="A1456" s="1253"/>
      <c r="B1456" s="3033"/>
      <c r="C1456" s="2697"/>
      <c r="D1456" s="2644"/>
      <c r="E1456" s="2645" t="s">
        <v>1193</v>
      </c>
      <c r="F1456" s="2674"/>
      <c r="G1456" s="2775"/>
      <c r="H1456" s="1253"/>
      <c r="I1456" s="1253"/>
      <c r="J1456" s="1253"/>
      <c r="K1456" s="1253"/>
      <c r="L1456" s="1253"/>
      <c r="M1456" s="1253"/>
      <c r="N1456" s="1253"/>
      <c r="O1456" s="1253"/>
      <c r="P1456" s="1253"/>
      <c r="Q1456" s="1253"/>
      <c r="R1456" s="1253"/>
    </row>
    <row r="1457" spans="1:18" ht="226.2" x14ac:dyDescent="0.3">
      <c r="A1457" s="1253"/>
      <c r="B1457" s="3033"/>
      <c r="C1457" s="2697"/>
      <c r="D1457" s="2644"/>
      <c r="E1457" s="2655" t="s">
        <v>1194</v>
      </c>
      <c r="F1457" s="2674"/>
      <c r="G1457" s="2775"/>
      <c r="H1457" s="1253"/>
      <c r="I1457" s="1253"/>
      <c r="J1457" s="1253"/>
      <c r="K1457" s="1253"/>
      <c r="L1457" s="1253"/>
      <c r="M1457" s="1253"/>
      <c r="N1457" s="1253"/>
      <c r="O1457" s="1253"/>
      <c r="P1457" s="1253"/>
      <c r="Q1457" s="1253"/>
      <c r="R1457" s="1253"/>
    </row>
    <row r="1458" spans="1:18" ht="121.8" x14ac:dyDescent="0.3">
      <c r="A1458" s="1253"/>
      <c r="B1458" s="3033"/>
      <c r="C1458" s="2699"/>
      <c r="D1458" s="2644"/>
      <c r="E1458" s="2645" t="s">
        <v>1195</v>
      </c>
      <c r="F1458" s="2674"/>
      <c r="G1458" s="2775"/>
      <c r="H1458" s="1253"/>
      <c r="I1458" s="1253"/>
      <c r="J1458" s="1253"/>
      <c r="K1458" s="1253"/>
      <c r="L1458" s="1253"/>
      <c r="M1458" s="1253"/>
      <c r="N1458" s="1253"/>
      <c r="O1458" s="1253"/>
      <c r="P1458" s="1253"/>
      <c r="Q1458" s="1253"/>
      <c r="R1458" s="1253"/>
    </row>
    <row r="1459" spans="1:18" ht="17.399999999999999" x14ac:dyDescent="0.3">
      <c r="A1459" s="1253"/>
      <c r="B1459" s="3037"/>
      <c r="C1459" s="2701"/>
      <c r="D1459" s="2701"/>
      <c r="E1459" s="2701"/>
      <c r="F1459" s="2701"/>
      <c r="G1459" s="2778"/>
      <c r="H1459" s="1253"/>
      <c r="I1459" s="1253"/>
      <c r="J1459" s="1253"/>
      <c r="K1459" s="1253"/>
      <c r="L1459" s="1253"/>
      <c r="M1459" s="1253"/>
      <c r="N1459" s="1253"/>
      <c r="O1459" s="1253"/>
      <c r="P1459" s="1253"/>
      <c r="Q1459" s="1253"/>
      <c r="R1459" s="1253"/>
    </row>
    <row r="1460" spans="1:18" ht="174" x14ac:dyDescent="0.3">
      <c r="A1460" s="1253"/>
      <c r="B1460" s="3038" t="s">
        <v>1196</v>
      </c>
      <c r="C1460" s="2703" t="s">
        <v>1197</v>
      </c>
      <c r="D1460" s="2644" t="s">
        <v>1198</v>
      </c>
      <c r="E1460" s="2637" t="s">
        <v>1199</v>
      </c>
      <c r="F1460" s="2674">
        <v>850000</v>
      </c>
      <c r="G1460" s="2779">
        <v>4926200</v>
      </c>
      <c r="H1460" s="1253"/>
      <c r="I1460" s="1253"/>
      <c r="J1460" s="1253"/>
      <c r="K1460" s="1253"/>
      <c r="L1460" s="1253"/>
      <c r="M1460" s="1253"/>
      <c r="N1460" s="1253"/>
      <c r="O1460" s="1253"/>
      <c r="P1460" s="1253"/>
      <c r="Q1460" s="1253"/>
      <c r="R1460" s="1253"/>
    </row>
    <row r="1461" spans="1:18" ht="156.6" x14ac:dyDescent="0.3">
      <c r="A1461" s="1253"/>
      <c r="B1461" s="3039"/>
      <c r="C1461" s="2705"/>
      <c r="D1461" s="2644"/>
      <c r="E1461" s="2637" t="s">
        <v>1200</v>
      </c>
      <c r="F1461" s="2674"/>
      <c r="G1461" s="2779"/>
      <c r="H1461" s="1253"/>
      <c r="I1461" s="1253"/>
      <c r="J1461" s="1253"/>
      <c r="K1461" s="1253"/>
      <c r="L1461" s="1253"/>
      <c r="M1461" s="1253"/>
      <c r="N1461" s="1253"/>
      <c r="O1461" s="1253"/>
      <c r="P1461" s="1253"/>
      <c r="Q1461" s="1253"/>
      <c r="R1461" s="1253"/>
    </row>
    <row r="1462" spans="1:18" ht="226.2" x14ac:dyDescent="0.3">
      <c r="A1462" s="1253"/>
      <c r="B1462" s="3039"/>
      <c r="C1462" s="2705"/>
      <c r="D1462" s="2706" t="s">
        <v>1201</v>
      </c>
      <c r="E1462" s="2637" t="s">
        <v>1202</v>
      </c>
      <c r="F1462" s="2674"/>
      <c r="G1462" s="2779"/>
      <c r="H1462" s="1253"/>
      <c r="I1462" s="1253"/>
      <c r="J1462" s="1253"/>
      <c r="K1462" s="1253"/>
      <c r="L1462" s="1253"/>
      <c r="M1462" s="1253"/>
      <c r="N1462" s="1253"/>
      <c r="O1462" s="1253"/>
      <c r="P1462" s="1253"/>
      <c r="Q1462" s="1253"/>
      <c r="R1462" s="1253"/>
    </row>
    <row r="1463" spans="1:18" ht="174" x14ac:dyDescent="0.3">
      <c r="A1463" s="1253"/>
      <c r="B1463" s="3039"/>
      <c r="C1463" s="2705"/>
      <c r="D1463" s="2706"/>
      <c r="E1463" s="2637" t="s">
        <v>1203</v>
      </c>
      <c r="F1463" s="2674"/>
      <c r="G1463" s="2779"/>
      <c r="H1463" s="1253"/>
      <c r="I1463" s="1253"/>
      <c r="J1463" s="1253"/>
      <c r="K1463" s="1253"/>
      <c r="L1463" s="1253"/>
      <c r="M1463" s="1253"/>
      <c r="N1463" s="1253"/>
      <c r="O1463" s="1253"/>
      <c r="P1463" s="1253"/>
      <c r="Q1463" s="1253"/>
      <c r="R1463" s="1253"/>
    </row>
    <row r="1464" spans="1:18" ht="295.8" x14ac:dyDescent="0.3">
      <c r="A1464" s="1253"/>
      <c r="B1464" s="3040"/>
      <c r="C1464" s="2708"/>
      <c r="D1464" s="2706"/>
      <c r="E1464" s="2645" t="s">
        <v>1204</v>
      </c>
      <c r="F1464" s="2674"/>
      <c r="G1464" s="2779"/>
      <c r="H1464" s="1253"/>
      <c r="I1464" s="1253"/>
      <c r="J1464" s="1253"/>
      <c r="K1464" s="1253"/>
      <c r="L1464" s="1253"/>
      <c r="M1464" s="1253"/>
      <c r="N1464" s="1253"/>
      <c r="O1464" s="1253"/>
      <c r="P1464" s="1253"/>
      <c r="Q1464" s="1253"/>
      <c r="R1464" s="1253"/>
    </row>
    <row r="1465" spans="1:18" ht="17.399999999999999" x14ac:dyDescent="0.3">
      <c r="A1465" s="1253"/>
      <c r="B1465" s="3037"/>
      <c r="C1465" s="2701"/>
      <c r="D1465" s="2701"/>
      <c r="E1465" s="2701"/>
      <c r="F1465" s="2701"/>
      <c r="G1465" s="2778"/>
      <c r="H1465" s="1253"/>
      <c r="I1465" s="1253"/>
      <c r="J1465" s="1253"/>
      <c r="K1465" s="1253"/>
      <c r="L1465" s="1253"/>
      <c r="M1465" s="1253"/>
      <c r="N1465" s="1253"/>
      <c r="O1465" s="1253"/>
      <c r="P1465" s="1253"/>
      <c r="Q1465" s="1253"/>
      <c r="R1465" s="1253"/>
    </row>
    <row r="1466" spans="1:18" ht="156.6" x14ac:dyDescent="0.3">
      <c r="A1466" s="1253"/>
      <c r="B1466" s="3038" t="s">
        <v>1205</v>
      </c>
      <c r="C1466" s="2658" t="s">
        <v>1206</v>
      </c>
      <c r="D1466" s="2673" t="s">
        <v>731</v>
      </c>
      <c r="E1466" s="2637" t="s">
        <v>1207</v>
      </c>
      <c r="F1466" s="2646">
        <v>5064000</v>
      </c>
      <c r="G1466" s="2768">
        <v>9750003</v>
      </c>
      <c r="H1466" s="1253"/>
      <c r="I1466" s="1253"/>
      <c r="J1466" s="1253"/>
      <c r="K1466" s="1253"/>
      <c r="L1466" s="1253"/>
      <c r="M1466" s="1253"/>
      <c r="N1466" s="1253"/>
      <c r="O1466" s="1253"/>
      <c r="P1466" s="1253"/>
      <c r="Q1466" s="1253"/>
      <c r="R1466" s="1253"/>
    </row>
    <row r="1467" spans="1:18" ht="191.4" x14ac:dyDescent="0.3">
      <c r="A1467" s="1253"/>
      <c r="B1467" s="3039"/>
      <c r="C1467" s="2666"/>
      <c r="D1467" s="2675"/>
      <c r="E1467" s="2637" t="s">
        <v>1208</v>
      </c>
      <c r="F1467" s="2647"/>
      <c r="G1467" s="2769"/>
      <c r="H1467" s="1253"/>
      <c r="I1467" s="1253"/>
      <c r="J1467" s="1253"/>
      <c r="K1467" s="1253"/>
      <c r="L1467" s="1253"/>
      <c r="M1467" s="1253"/>
      <c r="N1467" s="1253"/>
      <c r="O1467" s="1253"/>
      <c r="P1467" s="1253"/>
      <c r="Q1467" s="1253"/>
      <c r="R1467" s="1253"/>
    </row>
    <row r="1468" spans="1:18" ht="156.6" x14ac:dyDescent="0.3">
      <c r="A1468" s="1253"/>
      <c r="B1468" s="3039"/>
      <c r="C1468" s="2666"/>
      <c r="D1468" s="2675"/>
      <c r="E1468" s="2645" t="s">
        <v>1209</v>
      </c>
      <c r="F1468" s="2647"/>
      <c r="G1468" s="2769"/>
      <c r="H1468" s="1253"/>
      <c r="I1468" s="1253"/>
      <c r="J1468" s="1253"/>
      <c r="K1468" s="1253"/>
      <c r="L1468" s="1253"/>
      <c r="M1468" s="1253"/>
      <c r="N1468" s="1253"/>
      <c r="O1468" s="1253"/>
      <c r="P1468" s="1253"/>
      <c r="Q1468" s="1253"/>
      <c r="R1468" s="1253"/>
    </row>
    <row r="1469" spans="1:18" ht="174" x14ac:dyDescent="0.3">
      <c r="A1469" s="1253"/>
      <c r="B1469" s="3039"/>
      <c r="C1469" s="2666"/>
      <c r="D1469" s="2675"/>
      <c r="E1469" s="2645" t="s">
        <v>1210</v>
      </c>
      <c r="F1469" s="2647"/>
      <c r="G1469" s="2769"/>
      <c r="H1469" s="1253"/>
      <c r="I1469" s="1253"/>
      <c r="J1469" s="1253"/>
      <c r="K1469" s="1253"/>
      <c r="L1469" s="1253"/>
      <c r="M1469" s="1253"/>
      <c r="N1469" s="1253"/>
      <c r="O1469" s="1253"/>
      <c r="P1469" s="1253"/>
      <c r="Q1469" s="1253"/>
      <c r="R1469" s="1253"/>
    </row>
    <row r="1470" spans="1:18" ht="174.6" thickBot="1" x14ac:dyDescent="0.35">
      <c r="A1470" s="1253"/>
      <c r="B1470" s="3041"/>
      <c r="C1470" s="2710"/>
      <c r="D1470" s="2711"/>
      <c r="E1470" s="2712" t="s">
        <v>1211</v>
      </c>
      <c r="F1470" s="2650"/>
      <c r="G1470" s="2771"/>
      <c r="H1470" s="1253"/>
      <c r="I1470" s="1253"/>
      <c r="J1470" s="1253"/>
      <c r="K1470" s="1253"/>
      <c r="L1470" s="1253"/>
      <c r="M1470" s="1253"/>
      <c r="N1470" s="1253"/>
      <c r="O1470" s="1253"/>
      <c r="P1470" s="1253"/>
      <c r="Q1470" s="1253"/>
      <c r="R1470" s="1253"/>
    </row>
    <row r="1471" spans="1:18" ht="121.8" x14ac:dyDescent="0.3">
      <c r="A1471" s="1253"/>
      <c r="B1471" s="3042" t="s">
        <v>1212</v>
      </c>
      <c r="C1471" s="2714" t="s">
        <v>1213</v>
      </c>
      <c r="D1471" s="2673" t="s">
        <v>1214</v>
      </c>
      <c r="E1471" s="2637" t="s">
        <v>1215</v>
      </c>
      <c r="F1471" s="2647">
        <v>2604500</v>
      </c>
      <c r="G1471" s="2769">
        <v>3916800</v>
      </c>
      <c r="H1471" s="1253"/>
      <c r="I1471" s="1253"/>
      <c r="J1471" s="1253"/>
      <c r="K1471" s="1253"/>
      <c r="L1471" s="1253"/>
      <c r="M1471" s="1253"/>
      <c r="N1471" s="1253"/>
      <c r="O1471" s="1253"/>
      <c r="P1471" s="1253"/>
      <c r="Q1471" s="1253"/>
      <c r="R1471" s="1253"/>
    </row>
    <row r="1472" spans="1:18" ht="87" x14ac:dyDescent="0.3">
      <c r="A1472" s="1253"/>
      <c r="B1472" s="3039"/>
      <c r="C1472" s="2666"/>
      <c r="D1472" s="2675"/>
      <c r="E1472" s="2645" t="s">
        <v>1216</v>
      </c>
      <c r="F1472" s="2647"/>
      <c r="G1472" s="2769"/>
      <c r="H1472" s="1253"/>
      <c r="I1472" s="1253"/>
      <c r="J1472" s="1253"/>
      <c r="K1472" s="1253"/>
      <c r="L1472" s="1253"/>
      <c r="M1472" s="1253"/>
      <c r="N1472" s="1253"/>
      <c r="O1472" s="1253"/>
      <c r="P1472" s="1253"/>
      <c r="Q1472" s="1253"/>
      <c r="R1472" s="1253"/>
    </row>
    <row r="1473" spans="1:18" ht="87" x14ac:dyDescent="0.3">
      <c r="A1473" s="1253"/>
      <c r="B1473" s="3039"/>
      <c r="C1473" s="2666"/>
      <c r="D1473" s="2678"/>
      <c r="E1473" s="2637" t="s">
        <v>1217</v>
      </c>
      <c r="F1473" s="2647"/>
      <c r="G1473" s="2769"/>
      <c r="H1473" s="1253"/>
      <c r="I1473" s="1253"/>
      <c r="J1473" s="1253"/>
      <c r="K1473" s="1253"/>
      <c r="L1473" s="1253"/>
      <c r="M1473" s="1253"/>
      <c r="N1473" s="1253"/>
      <c r="O1473" s="1253"/>
      <c r="P1473" s="1253"/>
      <c r="Q1473" s="1253"/>
      <c r="R1473" s="1253"/>
    </row>
    <row r="1474" spans="1:18" ht="17.399999999999999" x14ac:dyDescent="0.3">
      <c r="A1474" s="1253"/>
      <c r="B1474" s="3035" t="s">
        <v>1218</v>
      </c>
      <c r="C1474" s="2715" t="s">
        <v>1219</v>
      </c>
      <c r="D1474" s="2715"/>
      <c r="E1474" s="2715"/>
      <c r="F1474" s="2716">
        <v>17454600</v>
      </c>
      <c r="G1474" s="2780">
        <v>21848355</v>
      </c>
      <c r="H1474" s="1253"/>
      <c r="I1474" s="1253"/>
      <c r="J1474" s="1253"/>
      <c r="K1474" s="1253"/>
      <c r="L1474" s="1253"/>
      <c r="M1474" s="1253"/>
      <c r="N1474" s="1253"/>
      <c r="O1474" s="1253"/>
      <c r="P1474" s="1253"/>
      <c r="Q1474" s="1253"/>
      <c r="R1474" s="1253"/>
    </row>
    <row r="1475" spans="1:18" ht="243.6" x14ac:dyDescent="0.3">
      <c r="A1475" s="1253"/>
      <c r="B1475" s="3033" t="s">
        <v>1220</v>
      </c>
      <c r="C1475" s="2717" t="s">
        <v>1221</v>
      </c>
      <c r="D1475" s="2636" t="s">
        <v>1222</v>
      </c>
      <c r="E1475" s="2718" t="s">
        <v>1223</v>
      </c>
      <c r="F1475" s="2674">
        <v>15709600</v>
      </c>
      <c r="G1475" s="2775">
        <v>16149000</v>
      </c>
      <c r="H1475" s="1253"/>
      <c r="I1475" s="1253"/>
      <c r="J1475" s="1253"/>
      <c r="K1475" s="1253"/>
      <c r="L1475" s="1253"/>
      <c r="M1475" s="1253"/>
      <c r="N1475" s="1253"/>
      <c r="O1475" s="1253"/>
      <c r="P1475" s="1253"/>
      <c r="Q1475" s="1253"/>
      <c r="R1475" s="1253"/>
    </row>
    <row r="1476" spans="1:18" ht="409.6" x14ac:dyDescent="0.3">
      <c r="A1476" s="1253"/>
      <c r="B1476" s="3033"/>
      <c r="C1476" s="2717"/>
      <c r="D1476" s="2636"/>
      <c r="E1476" s="2718" t="s">
        <v>1224</v>
      </c>
      <c r="F1476" s="2674"/>
      <c r="G1476" s="2775"/>
      <c r="H1476" s="1253"/>
      <c r="I1476" s="1253"/>
      <c r="J1476" s="1253"/>
      <c r="K1476" s="1253"/>
      <c r="L1476" s="1253"/>
      <c r="M1476" s="1253"/>
      <c r="N1476" s="1253"/>
      <c r="O1476" s="1253"/>
      <c r="P1476" s="1253"/>
      <c r="Q1476" s="1253"/>
      <c r="R1476" s="1253"/>
    </row>
    <row r="1477" spans="1:18" ht="243.6" x14ac:dyDescent="0.3">
      <c r="A1477" s="1253"/>
      <c r="B1477" s="3033"/>
      <c r="C1477" s="2717"/>
      <c r="D1477" s="2636"/>
      <c r="E1477" s="2718" t="s">
        <v>1225</v>
      </c>
      <c r="F1477" s="2674"/>
      <c r="G1477" s="2775"/>
      <c r="H1477" s="1253"/>
      <c r="I1477" s="1253"/>
      <c r="J1477" s="1253"/>
      <c r="K1477" s="1253"/>
      <c r="L1477" s="1253"/>
      <c r="M1477" s="1253"/>
      <c r="N1477" s="1253"/>
      <c r="O1477" s="1253"/>
      <c r="P1477" s="1253"/>
      <c r="Q1477" s="1253"/>
      <c r="R1477" s="1253"/>
    </row>
    <row r="1478" spans="1:18" ht="226.2" x14ac:dyDescent="0.3">
      <c r="A1478" s="1253"/>
      <c r="B1478" s="3033"/>
      <c r="C1478" s="2717"/>
      <c r="D1478" s="2636"/>
      <c r="E1478" s="2719" t="s">
        <v>1226</v>
      </c>
      <c r="F1478" s="2674"/>
      <c r="G1478" s="2775"/>
      <c r="H1478" s="1253"/>
      <c r="I1478" s="1253"/>
      <c r="J1478" s="1253"/>
      <c r="K1478" s="1253"/>
      <c r="L1478" s="1253"/>
      <c r="M1478" s="1253"/>
      <c r="N1478" s="1253"/>
      <c r="O1478" s="1253"/>
      <c r="P1478" s="1253"/>
      <c r="Q1478" s="1253"/>
      <c r="R1478" s="1253"/>
    </row>
    <row r="1479" spans="1:18" ht="261" x14ac:dyDescent="0.3">
      <c r="A1479" s="1253"/>
      <c r="B1479" s="3033"/>
      <c r="C1479" s="2717"/>
      <c r="D1479" s="2636"/>
      <c r="E1479" s="2720" t="s">
        <v>1227</v>
      </c>
      <c r="F1479" s="2674"/>
      <c r="G1479" s="2775"/>
      <c r="H1479" s="1253"/>
      <c r="I1479" s="1253"/>
      <c r="J1479" s="1253"/>
      <c r="K1479" s="1253"/>
      <c r="L1479" s="1253"/>
      <c r="M1479" s="1253"/>
      <c r="N1479" s="1253"/>
      <c r="O1479" s="1253"/>
      <c r="P1479" s="1253"/>
      <c r="Q1479" s="1253"/>
      <c r="R1479" s="1253"/>
    </row>
    <row r="1480" spans="1:18" ht="17.399999999999999" x14ac:dyDescent="0.3">
      <c r="A1480" s="1253"/>
      <c r="B1480" s="3037"/>
      <c r="C1480" s="2701"/>
      <c r="D1480" s="2701"/>
      <c r="E1480" s="2701"/>
      <c r="F1480" s="2701"/>
      <c r="G1480" s="2778"/>
      <c r="H1480" s="1253"/>
      <c r="I1480" s="1253"/>
      <c r="J1480" s="1253"/>
      <c r="K1480" s="1253"/>
      <c r="L1480" s="1253"/>
      <c r="M1480" s="1253"/>
      <c r="N1480" s="1253"/>
      <c r="O1480" s="1253"/>
      <c r="P1480" s="1253"/>
      <c r="Q1480" s="1253"/>
      <c r="R1480" s="1253"/>
    </row>
    <row r="1481" spans="1:18" ht="313.2" x14ac:dyDescent="0.3">
      <c r="A1481" s="1253"/>
      <c r="B1481" s="3033" t="s">
        <v>1228</v>
      </c>
      <c r="C1481" s="2636" t="s">
        <v>1229</v>
      </c>
      <c r="D1481" s="2644" t="s">
        <v>1230</v>
      </c>
      <c r="E1481" s="2718" t="s">
        <v>1231</v>
      </c>
      <c r="F1481" s="2674">
        <v>1745000</v>
      </c>
      <c r="G1481" s="2775">
        <v>5699355</v>
      </c>
      <c r="H1481" s="1253"/>
      <c r="I1481" s="1253"/>
      <c r="J1481" s="1253"/>
      <c r="K1481" s="1253"/>
      <c r="L1481" s="1253"/>
      <c r="M1481" s="1253"/>
      <c r="N1481" s="1253"/>
      <c r="O1481" s="1253"/>
      <c r="P1481" s="1253"/>
      <c r="Q1481" s="1253"/>
      <c r="R1481" s="1253"/>
    </row>
    <row r="1482" spans="1:18" ht="174" x14ac:dyDescent="0.3">
      <c r="A1482" s="1253"/>
      <c r="B1482" s="3033"/>
      <c r="C1482" s="2636"/>
      <c r="D1482" s="2644"/>
      <c r="E1482" s="2718" t="s">
        <v>1232</v>
      </c>
      <c r="F1482" s="2674"/>
      <c r="G1482" s="2775"/>
      <c r="H1482" s="1253"/>
      <c r="I1482" s="1253"/>
      <c r="J1482" s="1253"/>
      <c r="K1482" s="1253"/>
      <c r="L1482" s="1253"/>
      <c r="M1482" s="1253"/>
      <c r="N1482" s="1253"/>
      <c r="O1482" s="1253"/>
      <c r="P1482" s="1253"/>
      <c r="Q1482" s="1253"/>
      <c r="R1482" s="1253"/>
    </row>
    <row r="1483" spans="1:18" ht="156.6" x14ac:dyDescent="0.3">
      <c r="A1483" s="1253"/>
      <c r="B1483" s="3033"/>
      <c r="C1483" s="2636"/>
      <c r="D1483" s="2644"/>
      <c r="E1483" s="2718" t="s">
        <v>1233</v>
      </c>
      <c r="F1483" s="2674"/>
      <c r="G1483" s="2775"/>
      <c r="H1483" s="1253"/>
      <c r="I1483" s="1253"/>
      <c r="J1483" s="1253"/>
      <c r="K1483" s="1253"/>
      <c r="L1483" s="1253"/>
      <c r="M1483" s="1253"/>
      <c r="N1483" s="1253"/>
      <c r="O1483" s="1253"/>
      <c r="P1483" s="1253"/>
      <c r="Q1483" s="1253"/>
      <c r="R1483" s="1253"/>
    </row>
    <row r="1484" spans="1:18" ht="226.2" x14ac:dyDescent="0.3">
      <c r="A1484" s="1253"/>
      <c r="B1484" s="3033"/>
      <c r="C1484" s="2636"/>
      <c r="D1484" s="2644"/>
      <c r="E1484" s="2718" t="s">
        <v>1234</v>
      </c>
      <c r="F1484" s="2674"/>
      <c r="G1484" s="2775"/>
      <c r="H1484" s="1253"/>
      <c r="I1484" s="1253"/>
      <c r="J1484" s="1253"/>
      <c r="K1484" s="1253"/>
      <c r="L1484" s="1253"/>
      <c r="M1484" s="1253"/>
      <c r="N1484" s="1253"/>
      <c r="O1484" s="1253"/>
      <c r="P1484" s="1253"/>
      <c r="Q1484" s="1253"/>
      <c r="R1484" s="1253"/>
    </row>
    <row r="1485" spans="1:18" ht="139.19999999999999" x14ac:dyDescent="0.3">
      <c r="A1485" s="1253"/>
      <c r="B1485" s="3033"/>
      <c r="C1485" s="2636"/>
      <c r="D1485" s="2644"/>
      <c r="E1485" s="2720" t="s">
        <v>1235</v>
      </c>
      <c r="F1485" s="2674"/>
      <c r="G1485" s="2775"/>
      <c r="H1485" s="1253"/>
      <c r="I1485" s="1253"/>
      <c r="J1485" s="1253"/>
      <c r="K1485" s="1253"/>
      <c r="L1485" s="1253"/>
      <c r="M1485" s="1253"/>
      <c r="N1485" s="1253"/>
      <c r="O1485" s="1253"/>
      <c r="P1485" s="1253"/>
      <c r="Q1485" s="1253"/>
      <c r="R1485" s="1253"/>
    </row>
    <row r="1486" spans="1:18" ht="191.4" x14ac:dyDescent="0.3">
      <c r="A1486" s="1253"/>
      <c r="B1486" s="3033"/>
      <c r="C1486" s="2636"/>
      <c r="D1486" s="2644"/>
      <c r="E1486" s="2720" t="s">
        <v>1236</v>
      </c>
      <c r="F1486" s="2674"/>
      <c r="G1486" s="2775"/>
      <c r="H1486" s="1253"/>
      <c r="I1486" s="1253"/>
      <c r="J1486" s="1253"/>
      <c r="K1486" s="1253"/>
      <c r="L1486" s="1253"/>
      <c r="M1486" s="1253"/>
      <c r="N1486" s="1253"/>
      <c r="O1486" s="1253"/>
      <c r="P1486" s="1253"/>
      <c r="Q1486" s="1253"/>
      <c r="R1486" s="1253"/>
    </row>
    <row r="1487" spans="1:18" ht="17.399999999999999" x14ac:dyDescent="0.3">
      <c r="A1487" s="1253"/>
      <c r="B1487" s="3037"/>
      <c r="C1487" s="2701"/>
      <c r="D1487" s="2701"/>
      <c r="E1487" s="2701"/>
      <c r="F1487" s="2701"/>
      <c r="G1487" s="2778"/>
      <c r="H1487" s="1253"/>
      <c r="I1487" s="1253"/>
      <c r="J1487" s="1253"/>
      <c r="K1487" s="1253"/>
      <c r="L1487" s="1253"/>
      <c r="M1487" s="1253"/>
      <c r="N1487" s="1253"/>
      <c r="O1487" s="1253"/>
      <c r="P1487" s="1253"/>
      <c r="Q1487" s="1253"/>
      <c r="R1487" s="1253"/>
    </row>
    <row r="1488" spans="1:18" ht="69.599999999999994" x14ac:dyDescent="0.3">
      <c r="A1488" s="1253"/>
      <c r="B1488" s="3034" t="s">
        <v>1237</v>
      </c>
      <c r="C1488" s="2644" t="s">
        <v>1238</v>
      </c>
      <c r="D1488" s="2644" t="s">
        <v>1239</v>
      </c>
      <c r="E1488" s="2637" t="s">
        <v>1240</v>
      </c>
      <c r="F1488" s="2721"/>
      <c r="G1488" s="2781"/>
      <c r="H1488" s="1253"/>
      <c r="I1488" s="1253"/>
      <c r="J1488" s="1253"/>
      <c r="K1488" s="1253"/>
      <c r="L1488" s="1253"/>
      <c r="M1488" s="1253"/>
      <c r="N1488" s="1253"/>
      <c r="O1488" s="1253"/>
      <c r="P1488" s="1253"/>
      <c r="Q1488" s="1253"/>
      <c r="R1488" s="1253"/>
    </row>
    <row r="1489" spans="1:18" ht="121.8" x14ac:dyDescent="0.3">
      <c r="A1489" s="1253"/>
      <c r="B1489" s="3034"/>
      <c r="C1489" s="2644"/>
      <c r="D1489" s="2644"/>
      <c r="E1489" s="2637" t="s">
        <v>1241</v>
      </c>
      <c r="F1489" s="2721"/>
      <c r="G1489" s="2781"/>
      <c r="H1489" s="1253"/>
      <c r="I1489" s="1253"/>
      <c r="J1489" s="1253"/>
      <c r="K1489" s="1253"/>
      <c r="L1489" s="1253"/>
      <c r="M1489" s="1253"/>
      <c r="N1489" s="1253"/>
      <c r="O1489" s="1253"/>
      <c r="P1489" s="1253"/>
      <c r="Q1489" s="1253"/>
      <c r="R1489" s="1253"/>
    </row>
    <row r="1490" spans="1:18" ht="17.399999999999999" x14ac:dyDescent="0.3">
      <c r="A1490" s="1253"/>
      <c r="B1490" s="3035" t="s">
        <v>1242</v>
      </c>
      <c r="C1490" s="2722" t="s">
        <v>1243</v>
      </c>
      <c r="D1490" s="2722"/>
      <c r="E1490" s="2643"/>
      <c r="F1490" s="2723">
        <v>33174110</v>
      </c>
      <c r="G1490" s="2782">
        <v>40117944</v>
      </c>
      <c r="H1490" s="1253"/>
      <c r="I1490" s="1253"/>
      <c r="J1490" s="1253"/>
      <c r="K1490" s="1253"/>
      <c r="L1490" s="1253"/>
      <c r="M1490" s="1253"/>
      <c r="N1490" s="1253"/>
      <c r="O1490" s="1253"/>
      <c r="P1490" s="1253"/>
      <c r="Q1490" s="1253"/>
      <c r="R1490" s="1253"/>
    </row>
    <row r="1491" spans="1:18" ht="139.19999999999999" x14ac:dyDescent="0.3">
      <c r="A1491" s="1253"/>
      <c r="B1491" s="3033" t="s">
        <v>1244</v>
      </c>
      <c r="C1491" s="2724" t="s">
        <v>1245</v>
      </c>
      <c r="D1491" s="2636" t="s">
        <v>1246</v>
      </c>
      <c r="E1491" s="2637" t="s">
        <v>1247</v>
      </c>
      <c r="F1491" s="2725">
        <v>22877124</v>
      </c>
      <c r="G1491" s="2779">
        <v>28687616</v>
      </c>
      <c r="H1491" s="1253"/>
      <c r="I1491" s="1253"/>
      <c r="J1491" s="1253"/>
      <c r="K1491" s="1253"/>
      <c r="L1491" s="1253"/>
      <c r="M1491" s="1253"/>
      <c r="N1491" s="1253"/>
      <c r="O1491" s="1253"/>
      <c r="P1491" s="1253"/>
      <c r="Q1491" s="1253"/>
      <c r="R1491" s="1253"/>
    </row>
    <row r="1492" spans="1:18" ht="139.19999999999999" x14ac:dyDescent="0.3">
      <c r="A1492" s="1253"/>
      <c r="B1492" s="3033"/>
      <c r="C1492" s="2726"/>
      <c r="D1492" s="2636"/>
      <c r="E1492" s="2637" t="s">
        <v>1248</v>
      </c>
      <c r="F1492" s="2725"/>
      <c r="G1492" s="2779"/>
      <c r="H1492" s="1253"/>
      <c r="I1492" s="1253"/>
      <c r="J1492" s="1253"/>
      <c r="K1492" s="1253"/>
      <c r="L1492" s="1253"/>
      <c r="M1492" s="1253"/>
      <c r="N1492" s="1253"/>
      <c r="O1492" s="1253"/>
      <c r="P1492" s="1253"/>
      <c r="Q1492" s="1253"/>
      <c r="R1492" s="1253"/>
    </row>
    <row r="1493" spans="1:18" ht="243.6" x14ac:dyDescent="0.3">
      <c r="A1493" s="1253"/>
      <c r="B1493" s="3033"/>
      <c r="C1493" s="2726"/>
      <c r="D1493" s="2636"/>
      <c r="E1493" s="2637" t="s">
        <v>1249</v>
      </c>
      <c r="F1493" s="2725"/>
      <c r="G1493" s="2779"/>
      <c r="H1493" s="1253"/>
      <c r="I1493" s="1253"/>
      <c r="J1493" s="1253"/>
      <c r="K1493" s="1253"/>
      <c r="L1493" s="1253"/>
      <c r="M1493" s="1253"/>
      <c r="N1493" s="1253"/>
      <c r="O1493" s="1253"/>
      <c r="P1493" s="1253"/>
      <c r="Q1493" s="1253"/>
      <c r="R1493" s="1253"/>
    </row>
    <row r="1494" spans="1:18" ht="52.2" x14ac:dyDescent="0.3">
      <c r="A1494" s="1253"/>
      <c r="B1494" s="3033"/>
      <c r="C1494" s="2726"/>
      <c r="D1494" s="2636"/>
      <c r="E1494" s="2637" t="s">
        <v>1250</v>
      </c>
      <c r="F1494" s="2725"/>
      <c r="G1494" s="2779"/>
      <c r="H1494" s="1253"/>
      <c r="I1494" s="1253"/>
      <c r="J1494" s="1253"/>
      <c r="K1494" s="1253"/>
      <c r="L1494" s="1253"/>
      <c r="M1494" s="1253"/>
      <c r="N1494" s="1253"/>
      <c r="O1494" s="1253"/>
      <c r="P1494" s="1253"/>
      <c r="Q1494" s="1253"/>
      <c r="R1494" s="1253"/>
    </row>
    <row r="1495" spans="1:18" ht="174" x14ac:dyDescent="0.3">
      <c r="A1495" s="1253"/>
      <c r="B1495" s="3033"/>
      <c r="C1495" s="2726"/>
      <c r="D1495" s="2636"/>
      <c r="E1495" s="2637" t="s">
        <v>1251</v>
      </c>
      <c r="F1495" s="2725"/>
      <c r="G1495" s="2779"/>
      <c r="H1495" s="1253"/>
      <c r="I1495" s="1253"/>
      <c r="J1495" s="1253"/>
      <c r="K1495" s="1253"/>
      <c r="L1495" s="1253"/>
      <c r="M1495" s="1253"/>
      <c r="N1495" s="1253"/>
      <c r="O1495" s="1253"/>
      <c r="P1495" s="1253"/>
      <c r="Q1495" s="1253"/>
      <c r="R1495" s="1253"/>
    </row>
    <row r="1496" spans="1:18" ht="174" x14ac:dyDescent="0.3">
      <c r="A1496" s="1253"/>
      <c r="B1496" s="3033"/>
      <c r="C1496" s="2726"/>
      <c r="D1496" s="2636"/>
      <c r="E1496" s="2637" t="s">
        <v>1252</v>
      </c>
      <c r="F1496" s="2725"/>
      <c r="G1496" s="2779"/>
      <c r="H1496" s="1253"/>
      <c r="I1496" s="1253"/>
      <c r="J1496" s="1253"/>
      <c r="K1496" s="1253"/>
      <c r="L1496" s="1253"/>
      <c r="M1496" s="1253"/>
      <c r="N1496" s="1253"/>
      <c r="O1496" s="1253"/>
      <c r="P1496" s="1253"/>
      <c r="Q1496" s="1253"/>
      <c r="R1496" s="1253"/>
    </row>
    <row r="1497" spans="1:18" ht="104.4" x14ac:dyDescent="0.3">
      <c r="A1497" s="1253"/>
      <c r="B1497" s="3033"/>
      <c r="C1497" s="2726"/>
      <c r="D1497" s="2636"/>
      <c r="E1497" s="2698" t="s">
        <v>1253</v>
      </c>
      <c r="F1497" s="2725"/>
      <c r="G1497" s="2779"/>
      <c r="H1497" s="1253"/>
      <c r="I1497" s="1253"/>
      <c r="J1497" s="1253"/>
      <c r="K1497" s="1253"/>
      <c r="L1497" s="1253"/>
      <c r="M1497" s="1253"/>
      <c r="N1497" s="1253"/>
      <c r="O1497" s="1253"/>
      <c r="P1497" s="1253"/>
      <c r="Q1497" s="1253"/>
      <c r="R1497" s="1253"/>
    </row>
    <row r="1498" spans="1:18" ht="156.6" x14ac:dyDescent="0.3">
      <c r="A1498" s="1253"/>
      <c r="B1498" s="3033"/>
      <c r="C1498" s="2726"/>
      <c r="D1498" s="2636"/>
      <c r="E1498" s="2698" t="s">
        <v>1254</v>
      </c>
      <c r="F1498" s="2725"/>
      <c r="G1498" s="2779"/>
      <c r="H1498" s="1253"/>
      <c r="I1498" s="1253"/>
      <c r="J1498" s="1253"/>
      <c r="K1498" s="1253"/>
      <c r="L1498" s="1253"/>
      <c r="M1498" s="1253"/>
      <c r="N1498" s="1253"/>
      <c r="O1498" s="1253"/>
      <c r="P1498" s="1253"/>
      <c r="Q1498" s="1253"/>
      <c r="R1498" s="1253"/>
    </row>
    <row r="1499" spans="1:18" ht="69.599999999999994" x14ac:dyDescent="0.3">
      <c r="A1499" s="1253"/>
      <c r="B1499" s="3033"/>
      <c r="C1499" s="2727"/>
      <c r="D1499" s="2636"/>
      <c r="E1499" s="2698" t="s">
        <v>1255</v>
      </c>
      <c r="F1499" s="2725"/>
      <c r="G1499" s="2779"/>
      <c r="H1499" s="1253"/>
      <c r="I1499" s="1253"/>
      <c r="J1499" s="1253"/>
      <c r="K1499" s="1253"/>
      <c r="L1499" s="1253"/>
      <c r="M1499" s="1253"/>
      <c r="N1499" s="1253"/>
      <c r="O1499" s="1253"/>
      <c r="P1499" s="1253"/>
      <c r="Q1499" s="1253"/>
      <c r="R1499" s="1253"/>
    </row>
    <row r="1500" spans="1:18" ht="17.399999999999999" x14ac:dyDescent="0.3">
      <c r="A1500" s="1253"/>
      <c r="B1500" s="3037"/>
      <c r="C1500" s="2701"/>
      <c r="D1500" s="2701"/>
      <c r="E1500" s="2701"/>
      <c r="F1500" s="2701"/>
      <c r="G1500" s="2778"/>
      <c r="H1500" s="1253"/>
      <c r="I1500" s="1253"/>
      <c r="J1500" s="1253"/>
      <c r="K1500" s="1253"/>
      <c r="L1500" s="1253"/>
      <c r="M1500" s="1253"/>
      <c r="N1500" s="1253"/>
      <c r="O1500" s="1253"/>
      <c r="P1500" s="1253"/>
      <c r="Q1500" s="1253"/>
      <c r="R1500" s="1253"/>
    </row>
    <row r="1501" spans="1:18" ht="208.8" x14ac:dyDescent="0.3">
      <c r="A1501" s="1253"/>
      <c r="B1501" s="3034" t="s">
        <v>1256</v>
      </c>
      <c r="C1501" s="2728" t="s">
        <v>1257</v>
      </c>
      <c r="D1501" s="2644" t="s">
        <v>1258</v>
      </c>
      <c r="E1501" s="2729" t="s">
        <v>1259</v>
      </c>
      <c r="F1501" s="2725">
        <v>10296986</v>
      </c>
      <c r="G1501" s="2779">
        <v>11430328</v>
      </c>
      <c r="H1501" s="1253"/>
      <c r="I1501" s="1253"/>
      <c r="J1501" s="1253"/>
      <c r="K1501" s="1253"/>
      <c r="L1501" s="1253"/>
      <c r="M1501" s="1253"/>
      <c r="N1501" s="1253"/>
      <c r="O1501" s="1253"/>
      <c r="P1501" s="1253"/>
      <c r="Q1501" s="1253"/>
      <c r="R1501" s="1253"/>
    </row>
    <row r="1502" spans="1:18" ht="174" x14ac:dyDescent="0.3">
      <c r="A1502" s="1253"/>
      <c r="B1502" s="3043"/>
      <c r="C1502" s="2731"/>
      <c r="D1502" s="2644"/>
      <c r="E1502" s="2637" t="s">
        <v>1252</v>
      </c>
      <c r="F1502" s="2725"/>
      <c r="G1502" s="2779"/>
      <c r="H1502" s="1253"/>
      <c r="I1502" s="1253"/>
      <c r="J1502" s="1253"/>
      <c r="K1502" s="1253"/>
      <c r="L1502" s="1253"/>
      <c r="M1502" s="1253"/>
      <c r="N1502" s="1253"/>
      <c r="O1502" s="1253"/>
      <c r="P1502" s="1253"/>
      <c r="Q1502" s="1253"/>
      <c r="R1502" s="1253"/>
    </row>
    <row r="1503" spans="1:18" ht="156.6" x14ac:dyDescent="0.3">
      <c r="A1503" s="1253"/>
      <c r="B1503" s="3043"/>
      <c r="C1503" s="2731"/>
      <c r="D1503" s="2644"/>
      <c r="E1503" s="2729" t="s">
        <v>1260</v>
      </c>
      <c r="F1503" s="2725"/>
      <c r="G1503" s="2779"/>
      <c r="H1503" s="1253"/>
      <c r="I1503" s="1253"/>
      <c r="J1503" s="1253"/>
      <c r="K1503" s="1253"/>
      <c r="L1503" s="1253"/>
      <c r="M1503" s="1253"/>
      <c r="N1503" s="1253"/>
      <c r="O1503" s="1253"/>
      <c r="P1503" s="1253"/>
      <c r="Q1503" s="1253"/>
      <c r="R1503" s="1253"/>
    </row>
    <row r="1504" spans="1:18" ht="121.8" x14ac:dyDescent="0.3">
      <c r="A1504" s="1253"/>
      <c r="B1504" s="3043"/>
      <c r="C1504" s="2731"/>
      <c r="D1504" s="2637" t="s">
        <v>1261</v>
      </c>
      <c r="E1504" s="2729" t="s">
        <v>1262</v>
      </c>
      <c r="F1504" s="2725"/>
      <c r="G1504" s="2779"/>
      <c r="H1504" s="1253"/>
      <c r="I1504" s="1253"/>
      <c r="J1504" s="1253"/>
      <c r="K1504" s="1253"/>
      <c r="L1504" s="1253"/>
      <c r="M1504" s="1253"/>
      <c r="N1504" s="1253"/>
      <c r="O1504" s="1253"/>
      <c r="P1504" s="1253"/>
      <c r="Q1504" s="1253"/>
      <c r="R1504" s="1253"/>
    </row>
    <row r="1505" spans="1:18" ht="139.19999999999999" x14ac:dyDescent="0.3">
      <c r="A1505" s="1253"/>
      <c r="B1505" s="3043"/>
      <c r="C1505" s="2731"/>
      <c r="D1505" s="2637" t="s">
        <v>1263</v>
      </c>
      <c r="E1505" s="2637" t="s">
        <v>1264</v>
      </c>
      <c r="F1505" s="2725"/>
      <c r="G1505" s="2779"/>
      <c r="H1505" s="1253"/>
      <c r="I1505" s="1253"/>
      <c r="J1505" s="1253"/>
      <c r="K1505" s="1253"/>
      <c r="L1505" s="1253"/>
      <c r="M1505" s="1253"/>
      <c r="N1505" s="1253"/>
      <c r="O1505" s="1253"/>
      <c r="P1505" s="1253"/>
      <c r="Q1505" s="1253"/>
      <c r="R1505" s="1253"/>
    </row>
    <row r="1506" spans="1:18" ht="104.4" x14ac:dyDescent="0.3">
      <c r="A1506" s="1253"/>
      <c r="B1506" s="3043"/>
      <c r="C1506" s="2731"/>
      <c r="D1506" s="2644" t="s">
        <v>1265</v>
      </c>
      <c r="E1506" s="2729" t="s">
        <v>1266</v>
      </c>
      <c r="F1506" s="2725"/>
      <c r="G1506" s="2779"/>
      <c r="H1506" s="1253"/>
      <c r="I1506" s="1253"/>
      <c r="J1506" s="1253"/>
      <c r="K1506" s="1253"/>
      <c r="L1506" s="1253"/>
      <c r="M1506" s="1253"/>
      <c r="N1506" s="1253"/>
      <c r="O1506" s="1253"/>
      <c r="P1506" s="1253"/>
      <c r="Q1506" s="1253"/>
      <c r="R1506" s="1253"/>
    </row>
    <row r="1507" spans="1:18" ht="156.6" x14ac:dyDescent="0.3">
      <c r="A1507" s="1253"/>
      <c r="B1507" s="3043"/>
      <c r="C1507" s="2731"/>
      <c r="D1507" s="2644"/>
      <c r="E1507" s="2729" t="s">
        <v>1267</v>
      </c>
      <c r="F1507" s="2725"/>
      <c r="G1507" s="2779"/>
      <c r="H1507" s="1253"/>
      <c r="I1507" s="1253"/>
      <c r="J1507" s="1253"/>
      <c r="K1507" s="1253"/>
      <c r="L1507" s="1253"/>
      <c r="M1507" s="1253"/>
      <c r="N1507" s="1253"/>
      <c r="O1507" s="1253"/>
      <c r="P1507" s="1253"/>
      <c r="Q1507" s="1253"/>
      <c r="R1507" s="1253"/>
    </row>
    <row r="1508" spans="1:18" ht="191.4" x14ac:dyDescent="0.3">
      <c r="A1508" s="1253"/>
      <c r="B1508" s="3044"/>
      <c r="C1508" s="2731"/>
      <c r="D1508" s="2733"/>
      <c r="E1508" s="2698" t="s">
        <v>1268</v>
      </c>
      <c r="F1508" s="2725"/>
      <c r="G1508" s="2779"/>
      <c r="H1508" s="1253"/>
      <c r="I1508" s="1253"/>
      <c r="J1508" s="1253"/>
      <c r="K1508" s="1253"/>
      <c r="L1508" s="1253"/>
      <c r="M1508" s="1253"/>
      <c r="N1508" s="1253"/>
      <c r="O1508" s="1253"/>
      <c r="P1508" s="1253"/>
      <c r="Q1508" s="1253"/>
      <c r="R1508" s="1253"/>
    </row>
    <row r="1509" spans="1:18" ht="208.8" x14ac:dyDescent="0.3">
      <c r="A1509" s="1253"/>
      <c r="B1509" s="3044"/>
      <c r="C1509" s="2734"/>
      <c r="D1509" s="2733"/>
      <c r="E1509" s="2698" t="s">
        <v>1269</v>
      </c>
      <c r="F1509" s="2725"/>
      <c r="G1509" s="2779"/>
      <c r="H1509" s="1253"/>
      <c r="I1509" s="1253"/>
      <c r="J1509" s="1253"/>
      <c r="K1509" s="1253"/>
      <c r="L1509" s="1253"/>
      <c r="M1509" s="1253"/>
      <c r="N1509" s="1253"/>
      <c r="O1509" s="1253"/>
      <c r="P1509" s="1253"/>
      <c r="Q1509" s="1253"/>
      <c r="R1509" s="1253"/>
    </row>
    <row r="1510" spans="1:18" ht="17.399999999999999" x14ac:dyDescent="0.3">
      <c r="A1510" s="1253"/>
      <c r="B1510" s="3045"/>
      <c r="C1510" s="2715"/>
      <c r="D1510" s="2715"/>
      <c r="E1510" s="2715"/>
      <c r="F1510" s="2736"/>
      <c r="G1510" s="2783"/>
      <c r="H1510" s="1253"/>
      <c r="I1510" s="1253"/>
      <c r="J1510" s="1253"/>
      <c r="K1510" s="1253"/>
      <c r="L1510" s="1253"/>
      <c r="M1510" s="1253"/>
      <c r="N1510" s="1253"/>
      <c r="O1510" s="1253"/>
      <c r="P1510" s="1253"/>
      <c r="Q1510" s="1253"/>
      <c r="R1510" s="1253"/>
    </row>
    <row r="1511" spans="1:18" ht="17.399999999999999" x14ac:dyDescent="0.3">
      <c r="A1511" s="1253"/>
      <c r="B1511" s="3046" t="s">
        <v>1270</v>
      </c>
      <c r="C1511" s="2738" t="s">
        <v>1271</v>
      </c>
      <c r="D1511" s="2739"/>
      <c r="E1511" s="2698"/>
      <c r="F1511" s="2740">
        <v>50000000</v>
      </c>
      <c r="G1511" s="2784">
        <v>60000000</v>
      </c>
      <c r="H1511" s="1253"/>
      <c r="I1511" s="1253"/>
      <c r="J1511" s="1253"/>
      <c r="K1511" s="1253"/>
      <c r="L1511" s="1253"/>
      <c r="M1511" s="1253"/>
      <c r="N1511" s="1253"/>
      <c r="O1511" s="1253"/>
      <c r="P1511" s="1253"/>
      <c r="Q1511" s="1253"/>
      <c r="R1511" s="1253"/>
    </row>
    <row r="1512" spans="1:18" ht="18" thickBot="1" x14ac:dyDescent="0.35">
      <c r="A1512" s="1253"/>
      <c r="B1512" s="3047"/>
      <c r="C1512" s="2742" t="s">
        <v>1272</v>
      </c>
      <c r="D1512" s="2743"/>
      <c r="E1512" s="2744"/>
      <c r="F1512" s="2745"/>
      <c r="G1512" s="2785"/>
      <c r="H1512" s="1253"/>
      <c r="I1512" s="1253"/>
      <c r="J1512" s="1253"/>
      <c r="K1512" s="1253"/>
      <c r="L1512" s="1253"/>
      <c r="M1512" s="1253"/>
      <c r="N1512" s="1253"/>
      <c r="O1512" s="1253"/>
      <c r="P1512" s="1253"/>
      <c r="Q1512" s="1253"/>
      <c r="R1512" s="1253"/>
    </row>
    <row r="1513" spans="1:18" ht="174.6" thickBot="1" x14ac:dyDescent="0.35">
      <c r="A1513" s="1253"/>
      <c r="B1513" s="3042" t="s">
        <v>1273</v>
      </c>
      <c r="C1513" s="2714" t="s">
        <v>1274</v>
      </c>
      <c r="D1513" s="2746" t="s">
        <v>1275</v>
      </c>
      <c r="E1513" s="2747" t="s">
        <v>1276</v>
      </c>
      <c r="F1513" s="2674">
        <v>3384000</v>
      </c>
      <c r="G1513" s="2775">
        <v>6981043</v>
      </c>
      <c r="H1513" s="1253"/>
      <c r="I1513" s="1253"/>
      <c r="J1513" s="1253"/>
      <c r="K1513" s="1253"/>
      <c r="L1513" s="1253"/>
      <c r="M1513" s="1253"/>
      <c r="N1513" s="1253"/>
      <c r="O1513" s="1253"/>
      <c r="P1513" s="1253"/>
      <c r="Q1513" s="1253"/>
      <c r="R1513" s="1253"/>
    </row>
    <row r="1514" spans="1:18" ht="191.4" x14ac:dyDescent="0.3">
      <c r="A1514" s="1253"/>
      <c r="B1514" s="3039"/>
      <c r="C1514" s="2666"/>
      <c r="D1514" s="2675"/>
      <c r="E1514" s="2637" t="s">
        <v>1277</v>
      </c>
      <c r="F1514" s="2674"/>
      <c r="G1514" s="2775"/>
      <c r="H1514" s="1253"/>
      <c r="I1514" s="1253"/>
      <c r="J1514" s="1253"/>
      <c r="K1514" s="1253"/>
      <c r="L1514" s="1253"/>
      <c r="M1514" s="1253"/>
      <c r="N1514" s="1253"/>
      <c r="O1514" s="1253"/>
      <c r="P1514" s="1253"/>
      <c r="Q1514" s="1253"/>
      <c r="R1514" s="1253"/>
    </row>
    <row r="1515" spans="1:18" ht="226.2" x14ac:dyDescent="0.3">
      <c r="A1515" s="1253"/>
      <c r="B1515" s="3039" t="s">
        <v>1278</v>
      </c>
      <c r="C1515" s="2675" t="s">
        <v>1279</v>
      </c>
      <c r="D1515" s="2675" t="s">
        <v>1280</v>
      </c>
      <c r="E1515" s="2637" t="s">
        <v>1281</v>
      </c>
      <c r="F1515" s="2674"/>
      <c r="G1515" s="2775"/>
      <c r="H1515" s="1253"/>
      <c r="I1515" s="1253"/>
      <c r="J1515" s="1253"/>
      <c r="K1515" s="1253"/>
      <c r="L1515" s="1253"/>
      <c r="M1515" s="1253"/>
      <c r="N1515" s="1253"/>
      <c r="O1515" s="1253"/>
      <c r="P1515" s="1253"/>
      <c r="Q1515" s="1253"/>
      <c r="R1515" s="1253"/>
    </row>
    <row r="1516" spans="1:18" ht="208.8" x14ac:dyDescent="0.3">
      <c r="A1516" s="1253"/>
      <c r="B1516" s="3039"/>
      <c r="C1516" s="2675"/>
      <c r="D1516" s="2675"/>
      <c r="E1516" s="2637" t="s">
        <v>1282</v>
      </c>
      <c r="F1516" s="2674"/>
      <c r="G1516" s="2775"/>
      <c r="H1516" s="1253"/>
      <c r="I1516" s="1253"/>
      <c r="J1516" s="1253"/>
      <c r="K1516" s="1253"/>
      <c r="L1516" s="1253"/>
      <c r="M1516" s="1253"/>
      <c r="N1516" s="1253"/>
      <c r="O1516" s="1253"/>
      <c r="P1516" s="1253"/>
      <c r="Q1516" s="1253"/>
      <c r="R1516" s="1253"/>
    </row>
    <row r="1517" spans="1:18" ht="208.8" x14ac:dyDescent="0.3">
      <c r="A1517" s="1253"/>
      <c r="B1517" s="3039"/>
      <c r="C1517" s="2675"/>
      <c r="D1517" s="2675"/>
      <c r="E1517" s="2637" t="s">
        <v>1283</v>
      </c>
      <c r="F1517" s="2674"/>
      <c r="G1517" s="2775"/>
      <c r="H1517" s="1253"/>
      <c r="I1517" s="1253"/>
      <c r="J1517" s="1253"/>
      <c r="K1517" s="1253"/>
      <c r="L1517" s="1253"/>
      <c r="M1517" s="1253"/>
      <c r="N1517" s="1253"/>
      <c r="O1517" s="1253"/>
      <c r="P1517" s="1253"/>
      <c r="Q1517" s="1253"/>
      <c r="R1517" s="1253"/>
    </row>
    <row r="1518" spans="1:18" ht="243.6" x14ac:dyDescent="0.3">
      <c r="A1518" s="1253"/>
      <c r="B1518" s="3039"/>
      <c r="C1518" s="2675"/>
      <c r="D1518" s="2675"/>
      <c r="E1518" s="2637" t="s">
        <v>1284</v>
      </c>
      <c r="F1518" s="2674"/>
      <c r="G1518" s="2775"/>
      <c r="H1518" s="1253"/>
      <c r="I1518" s="1253"/>
      <c r="J1518" s="1253"/>
      <c r="K1518" s="1253"/>
      <c r="L1518" s="1253"/>
      <c r="M1518" s="1253"/>
      <c r="N1518" s="1253"/>
      <c r="O1518" s="1253"/>
      <c r="P1518" s="1253"/>
      <c r="Q1518" s="1253"/>
      <c r="R1518" s="1253"/>
    </row>
    <row r="1519" spans="1:18" ht="156.6" x14ac:dyDescent="0.3">
      <c r="A1519" s="1253"/>
      <c r="B1519" s="3039"/>
      <c r="C1519" s="2675"/>
      <c r="D1519" s="2675"/>
      <c r="E1519" s="2637" t="s">
        <v>1285</v>
      </c>
      <c r="F1519" s="2674"/>
      <c r="G1519" s="2775"/>
      <c r="H1519" s="1253"/>
      <c r="I1519" s="1253"/>
      <c r="J1519" s="1253"/>
      <c r="K1519" s="1253"/>
      <c r="L1519" s="1253"/>
      <c r="M1519" s="1253"/>
      <c r="N1519" s="1253"/>
      <c r="O1519" s="1253"/>
      <c r="P1519" s="1253"/>
      <c r="Q1519" s="1253"/>
      <c r="R1519" s="1253"/>
    </row>
    <row r="1520" spans="1:18" ht="87" x14ac:dyDescent="0.3">
      <c r="A1520" s="1253"/>
      <c r="B1520" s="3039"/>
      <c r="C1520" s="2675"/>
      <c r="D1520" s="2675"/>
      <c r="E1520" s="2748" t="s">
        <v>1286</v>
      </c>
      <c r="F1520" s="2674"/>
      <c r="G1520" s="2775"/>
      <c r="H1520" s="1253"/>
      <c r="I1520" s="1253"/>
      <c r="J1520" s="1253"/>
      <c r="K1520" s="1253"/>
      <c r="L1520" s="1253"/>
      <c r="M1520" s="1253"/>
      <c r="N1520" s="1253"/>
      <c r="O1520" s="1253"/>
      <c r="P1520" s="1253"/>
      <c r="Q1520" s="1253"/>
      <c r="R1520" s="1253"/>
    </row>
    <row r="1521" spans="1:19" ht="174" x14ac:dyDescent="0.3">
      <c r="A1521" s="1253"/>
      <c r="B1521" s="3039"/>
      <c r="C1521" s="2675"/>
      <c r="D1521" s="2675"/>
      <c r="E1521" s="2749" t="s">
        <v>1287</v>
      </c>
      <c r="F1521" s="2674"/>
      <c r="G1521" s="2775"/>
      <c r="H1521" s="1253"/>
      <c r="I1521" s="1253"/>
      <c r="J1521" s="1253"/>
      <c r="K1521" s="1253"/>
      <c r="L1521" s="1253"/>
      <c r="M1521" s="1253"/>
      <c r="N1521" s="1253"/>
      <c r="O1521" s="1253"/>
      <c r="P1521" s="1253"/>
      <c r="Q1521" s="1253"/>
      <c r="R1521" s="1253"/>
    </row>
    <row r="1522" spans="1:19" ht="295.8" x14ac:dyDescent="0.3">
      <c r="A1522" s="1253"/>
      <c r="B1522" s="3040"/>
      <c r="C1522" s="2678"/>
      <c r="D1522" s="2678"/>
      <c r="E1522" s="2750" t="s">
        <v>1288</v>
      </c>
      <c r="F1522" s="2674"/>
      <c r="G1522" s="2775"/>
      <c r="H1522" s="1253"/>
      <c r="I1522" s="1253"/>
      <c r="J1522" s="1253"/>
      <c r="K1522" s="1253"/>
      <c r="L1522" s="1253"/>
      <c r="M1522" s="1253"/>
      <c r="N1522" s="1253"/>
      <c r="O1522" s="1253"/>
      <c r="P1522" s="1253"/>
      <c r="Q1522" s="1253"/>
      <c r="R1522" s="1253"/>
    </row>
    <row r="1523" spans="1:19" ht="17.399999999999999" x14ac:dyDescent="0.3">
      <c r="A1523" s="1253"/>
      <c r="B1523" s="3045" t="s">
        <v>1289</v>
      </c>
      <c r="C1523" s="2751" t="s">
        <v>1290</v>
      </c>
      <c r="D1523" s="2751"/>
      <c r="E1523" s="2751"/>
      <c r="F1523" s="2752">
        <v>67029779</v>
      </c>
      <c r="G1523" s="2786">
        <v>87736300</v>
      </c>
      <c r="H1523" s="1253"/>
      <c r="I1523" s="1253"/>
      <c r="J1523" s="1253"/>
      <c r="K1523" s="1253"/>
      <c r="L1523" s="1253"/>
      <c r="M1523" s="1253"/>
      <c r="N1523" s="1253"/>
      <c r="O1523" s="1253"/>
      <c r="P1523" s="1253"/>
      <c r="Q1523" s="1253"/>
      <c r="R1523" s="1253"/>
    </row>
    <row r="1524" spans="1:19" ht="174" x14ac:dyDescent="0.3">
      <c r="A1524" s="1253"/>
      <c r="B1524" s="3033" t="s">
        <v>1289</v>
      </c>
      <c r="C1524" s="2753" t="s">
        <v>1291</v>
      </c>
      <c r="D1524" s="2636" t="s">
        <v>1292</v>
      </c>
      <c r="E1524" s="2729" t="s">
        <v>1293</v>
      </c>
      <c r="F1524" s="2725">
        <v>33633407</v>
      </c>
      <c r="G1524" s="2779">
        <v>81000200</v>
      </c>
      <c r="H1524" s="1253"/>
      <c r="I1524" s="1253"/>
      <c r="J1524" s="1253"/>
      <c r="K1524" s="1253"/>
      <c r="L1524" s="1253"/>
      <c r="M1524" s="1253"/>
      <c r="N1524" s="1253"/>
      <c r="O1524" s="1253"/>
      <c r="P1524" s="1253"/>
      <c r="Q1524" s="1253"/>
      <c r="R1524" s="1253"/>
    </row>
    <row r="1525" spans="1:19" ht="87" x14ac:dyDescent="0.3">
      <c r="A1525" s="1253"/>
      <c r="B1525" s="3033"/>
      <c r="C1525" s="2753"/>
      <c r="D1525" s="2636"/>
      <c r="E1525" s="2698" t="s">
        <v>1294</v>
      </c>
      <c r="F1525" s="2725"/>
      <c r="G1525" s="2779"/>
      <c r="H1525" s="1253"/>
      <c r="I1525" s="1253"/>
      <c r="J1525" s="1253"/>
      <c r="K1525" s="1253"/>
      <c r="L1525" s="1253"/>
      <c r="M1525" s="1253"/>
      <c r="N1525" s="1253"/>
      <c r="O1525" s="1253"/>
      <c r="P1525" s="1253"/>
      <c r="Q1525" s="1253"/>
      <c r="R1525" s="1253"/>
    </row>
    <row r="1526" spans="1:19" ht="121.8" x14ac:dyDescent="0.3">
      <c r="A1526" s="1253"/>
      <c r="B1526" s="3033"/>
      <c r="C1526" s="2753"/>
      <c r="D1526" s="2636"/>
      <c r="E1526" s="2754" t="s">
        <v>1295</v>
      </c>
      <c r="F1526" s="2725"/>
      <c r="G1526" s="2779"/>
      <c r="H1526" s="1253"/>
      <c r="I1526" s="1253"/>
      <c r="J1526" s="1253"/>
      <c r="K1526" s="1253"/>
      <c r="L1526" s="1253"/>
      <c r="M1526" s="1253"/>
      <c r="N1526" s="1253"/>
      <c r="O1526" s="1253"/>
      <c r="P1526" s="1253"/>
      <c r="Q1526" s="1253"/>
      <c r="R1526" s="1253"/>
    </row>
    <row r="1527" spans="1:19" ht="122.4" thickBot="1" x14ac:dyDescent="0.35">
      <c r="A1527" s="1253"/>
      <c r="B1527" s="3048"/>
      <c r="C1527" s="2756" t="s">
        <v>1296</v>
      </c>
      <c r="D1527" s="2757" t="s">
        <v>1297</v>
      </c>
      <c r="E1527" s="2758"/>
      <c r="F1527" s="2759">
        <v>33396372</v>
      </c>
      <c r="G1527" s="2787">
        <v>33736100</v>
      </c>
      <c r="H1527" s="1253"/>
      <c r="I1527" s="1253"/>
      <c r="J1527" s="1253"/>
      <c r="K1527" s="1253"/>
      <c r="L1527" s="1253"/>
      <c r="M1527" s="1253"/>
      <c r="N1527" s="1253"/>
      <c r="O1527" s="1253"/>
      <c r="P1527" s="1253"/>
      <c r="Q1527" s="1253"/>
      <c r="R1527" s="1253"/>
    </row>
    <row r="1528" spans="1:19" ht="15.6" x14ac:dyDescent="0.3">
      <c r="A1528" s="1253"/>
      <c r="B1528" s="2"/>
      <c r="C1528" s="2"/>
      <c r="D1528" s="2"/>
      <c r="E1528" s="2"/>
      <c r="F1528" s="2"/>
      <c r="G1528" s="2"/>
      <c r="H1528" s="2"/>
      <c r="I1528" s="2"/>
      <c r="J1528" s="2"/>
      <c r="K1528" s="2"/>
      <c r="L1528" s="2"/>
      <c r="M1528" s="2"/>
      <c r="N1528" s="2"/>
      <c r="O1528" s="2"/>
      <c r="P1528" s="2"/>
      <c r="Q1528" s="2"/>
      <c r="R1528" s="2"/>
      <c r="S1528" s="2"/>
    </row>
    <row r="1529" spans="1:19" ht="15.6" x14ac:dyDescent="0.3">
      <c r="A1529" s="1253"/>
      <c r="B1529" s="1" t="s">
        <v>208</v>
      </c>
      <c r="C1529" s="1" t="s">
        <v>1</v>
      </c>
      <c r="D1529" s="1"/>
      <c r="E1529" s="1"/>
      <c r="F1529" s="2"/>
      <c r="G1529" s="2"/>
      <c r="H1529" s="2"/>
      <c r="I1529" s="2"/>
      <c r="J1529" s="2"/>
      <c r="K1529" s="2"/>
      <c r="L1529" s="2"/>
      <c r="M1529" s="2"/>
      <c r="N1529" s="2"/>
      <c r="O1529" s="2"/>
      <c r="P1529" s="2"/>
      <c r="Q1529" s="2"/>
      <c r="R1529" s="2"/>
      <c r="S1529" s="2"/>
    </row>
    <row r="1530" spans="1:19" ht="15.6" x14ac:dyDescent="0.3">
      <c r="A1530" s="1253"/>
      <c r="B1530" s="1" t="s">
        <v>2</v>
      </c>
      <c r="C1530" s="4" t="s">
        <v>3</v>
      </c>
      <c r="D1530" s="5"/>
      <c r="E1530" s="1"/>
      <c r="F1530" s="2"/>
      <c r="G1530" s="2"/>
      <c r="H1530" s="2"/>
      <c r="I1530" s="2"/>
      <c r="J1530" s="2"/>
      <c r="K1530" s="2"/>
      <c r="L1530" s="2"/>
      <c r="M1530" s="2"/>
      <c r="N1530" s="2"/>
      <c r="O1530" s="2"/>
      <c r="P1530" s="2"/>
      <c r="Q1530" s="2"/>
      <c r="R1530" s="2"/>
      <c r="S1530" s="2"/>
    </row>
    <row r="1531" spans="1:19" ht="15.6" x14ac:dyDescent="0.3">
      <c r="A1531" s="1253"/>
      <c r="B1531" s="1" t="s">
        <v>4</v>
      </c>
      <c r="C1531" s="574" t="s">
        <v>1298</v>
      </c>
      <c r="D1531" s="574"/>
      <c r="E1531" s="574"/>
      <c r="F1531" s="2"/>
      <c r="G1531" s="2"/>
      <c r="H1531" s="2"/>
      <c r="I1531" s="2"/>
      <c r="J1531" s="2"/>
      <c r="K1531" s="2"/>
      <c r="L1531" s="2"/>
      <c r="M1531" s="2"/>
      <c r="N1531" s="2"/>
      <c r="O1531" s="2"/>
      <c r="P1531" s="2"/>
      <c r="Q1531" s="2"/>
      <c r="R1531" s="2"/>
      <c r="S1531" s="2"/>
    </row>
    <row r="1532" spans="1:19" ht="15.6" x14ac:dyDescent="0.3">
      <c r="A1532" s="1253"/>
      <c r="B1532" s="6" t="s">
        <v>68</v>
      </c>
      <c r="C1532" s="6" t="s">
        <v>7</v>
      </c>
      <c r="D1532" s="1"/>
      <c r="E1532" s="1"/>
      <c r="F1532" s="2"/>
      <c r="G1532" s="2"/>
      <c r="H1532" s="2"/>
      <c r="I1532" s="2"/>
      <c r="J1532" s="2"/>
      <c r="K1532" s="2"/>
      <c r="L1532" s="2"/>
      <c r="M1532" s="2"/>
      <c r="N1532" s="2"/>
      <c r="O1532" s="2"/>
      <c r="P1532" s="2"/>
      <c r="Q1532" s="2"/>
      <c r="R1532" s="2"/>
      <c r="S1532" s="2"/>
    </row>
    <row r="1533" spans="1:19" ht="15.6" x14ac:dyDescent="0.3">
      <c r="A1533" s="1253"/>
      <c r="B1533" s="6" t="s">
        <v>8</v>
      </c>
      <c r="C1533" s="573" t="s">
        <v>1299</v>
      </c>
      <c r="D1533" s="573"/>
      <c r="E1533" s="573"/>
      <c r="F1533" s="2"/>
      <c r="G1533" s="2"/>
      <c r="H1533" s="2"/>
      <c r="I1533" s="2"/>
      <c r="J1533" s="2"/>
      <c r="K1533" s="2"/>
      <c r="L1533" s="2"/>
      <c r="M1533" s="2"/>
      <c r="N1533" s="2"/>
      <c r="O1533" s="2"/>
      <c r="P1533" s="2"/>
      <c r="Q1533" s="2"/>
      <c r="R1533" s="2"/>
      <c r="S1533" s="2"/>
    </row>
    <row r="1534" spans="1:19" ht="15.6" x14ac:dyDescent="0.3">
      <c r="A1534" s="1253"/>
      <c r="B1534" s="6" t="s">
        <v>273</v>
      </c>
      <c r="C1534" s="573" t="s">
        <v>1300</v>
      </c>
      <c r="D1534" s="573"/>
      <c r="E1534" s="573"/>
      <c r="F1534" s="2"/>
      <c r="G1534" s="2"/>
      <c r="H1534" s="2"/>
      <c r="I1534" s="2"/>
      <c r="J1534" s="2"/>
      <c r="K1534" s="2"/>
      <c r="L1534" s="2"/>
      <c r="M1534" s="2"/>
      <c r="N1534" s="2"/>
      <c r="O1534" s="2"/>
      <c r="P1534" s="2"/>
      <c r="Q1534" s="2"/>
      <c r="R1534" s="2"/>
      <c r="S1534" s="2"/>
    </row>
    <row r="1535" spans="1:19" ht="15.6" x14ac:dyDescent="0.3">
      <c r="A1535" s="1253"/>
      <c r="B1535" s="1" t="s">
        <v>70</v>
      </c>
      <c r="C1535" s="1"/>
      <c r="D1535" s="1"/>
      <c r="E1535" s="2"/>
      <c r="F1535" s="2"/>
      <c r="G1535" s="2"/>
      <c r="H1535" s="2"/>
      <c r="I1535" s="2"/>
      <c r="J1535" s="2"/>
      <c r="K1535" s="2788"/>
      <c r="L1535" s="2788"/>
      <c r="M1535" s="2789" t="s">
        <v>133</v>
      </c>
      <c r="N1535" s="2"/>
      <c r="O1535" s="2"/>
      <c r="P1535" s="2"/>
      <c r="Q1535" s="2"/>
      <c r="R1535" s="2"/>
      <c r="S1535" s="2"/>
    </row>
    <row r="1536" spans="1:19" ht="16.2" thickBot="1" x14ac:dyDescent="0.35">
      <c r="A1536" s="1253"/>
      <c r="B1536" s="574" t="s">
        <v>1301</v>
      </c>
      <c r="C1536" s="574"/>
      <c r="D1536" s="1"/>
      <c r="E1536" s="2"/>
      <c r="F1536" s="2"/>
      <c r="G1536" s="2"/>
      <c r="H1536" s="2"/>
      <c r="I1536" s="2"/>
      <c r="J1536" s="2"/>
      <c r="K1536" s="2788"/>
      <c r="L1536" s="2788"/>
      <c r="M1536" s="2788"/>
      <c r="N1536" s="2"/>
      <c r="O1536" s="2"/>
      <c r="P1536" s="2"/>
      <c r="Q1536" s="2"/>
      <c r="R1536" s="2"/>
      <c r="S1536" s="2"/>
    </row>
    <row r="1537" spans="1:19" ht="18.600000000000001" thickTop="1" x14ac:dyDescent="0.3">
      <c r="A1537" s="1253"/>
      <c r="B1537" s="2921" t="s">
        <v>15</v>
      </c>
      <c r="C1537" s="1862"/>
      <c r="D1537" s="1862"/>
      <c r="E1537" s="1862"/>
      <c r="F1537" s="1862"/>
      <c r="G1537" s="1862"/>
      <c r="H1537" s="1862"/>
      <c r="I1537" s="1862"/>
      <c r="J1537" s="1862"/>
      <c r="K1537" s="1862"/>
      <c r="L1537" s="1862"/>
      <c r="M1537" s="1862"/>
      <c r="N1537" s="1862"/>
      <c r="O1537" s="1862"/>
      <c r="P1537" s="1862"/>
      <c r="Q1537" s="1862"/>
      <c r="R1537" s="1862"/>
      <c r="S1537" s="1863"/>
    </row>
    <row r="1538" spans="1:19" ht="15.6" x14ac:dyDescent="0.3">
      <c r="A1538" s="1253"/>
      <c r="B1538" s="2922" t="s">
        <v>16</v>
      </c>
      <c r="C1538" s="1036" t="s">
        <v>17</v>
      </c>
      <c r="D1538" s="1036"/>
      <c r="E1538" s="1864" t="s">
        <v>18</v>
      </c>
      <c r="F1538" s="1864" t="s">
        <v>19</v>
      </c>
      <c r="G1538" s="1864" t="s">
        <v>20</v>
      </c>
      <c r="H1538" s="1864" t="s">
        <v>21</v>
      </c>
      <c r="I1538" s="1864" t="s">
        <v>22</v>
      </c>
      <c r="J1538" s="1864"/>
      <c r="K1538" s="1864"/>
      <c r="L1538" s="1864"/>
      <c r="M1538" s="1036" t="s">
        <v>23</v>
      </c>
      <c r="N1538" s="1036" t="s">
        <v>24</v>
      </c>
      <c r="O1538" s="1036"/>
      <c r="P1538" s="1036"/>
      <c r="Q1538" s="1036"/>
      <c r="R1538" s="1036"/>
      <c r="S1538" s="1865"/>
    </row>
    <row r="1539" spans="1:19" ht="15.6" x14ac:dyDescent="0.3">
      <c r="A1539" s="1253"/>
      <c r="B1539" s="2922"/>
      <c r="C1539" s="1036"/>
      <c r="D1539" s="1036"/>
      <c r="E1539" s="1864"/>
      <c r="F1539" s="1864"/>
      <c r="G1539" s="1864"/>
      <c r="H1539" s="1864"/>
      <c r="I1539" s="1866" t="s">
        <v>25</v>
      </c>
      <c r="J1539" s="1866" t="s">
        <v>26</v>
      </c>
      <c r="K1539" s="1866" t="s">
        <v>27</v>
      </c>
      <c r="L1539" s="1866" t="s">
        <v>28</v>
      </c>
      <c r="M1539" s="1036"/>
      <c r="N1539" s="1036"/>
      <c r="O1539" s="1036"/>
      <c r="P1539" s="1036"/>
      <c r="Q1539" s="1036"/>
      <c r="R1539" s="1036"/>
      <c r="S1539" s="1865"/>
    </row>
    <row r="1540" spans="1:19" ht="140.4" x14ac:dyDescent="0.3">
      <c r="A1540" s="1253"/>
      <c r="B1540" s="2923" t="s">
        <v>1302</v>
      </c>
      <c r="C1540" s="2790" t="s">
        <v>1303</v>
      </c>
      <c r="D1540" s="2790"/>
      <c r="E1540" s="2791" t="s">
        <v>1304</v>
      </c>
      <c r="F1540" s="1868" t="s">
        <v>1305</v>
      </c>
      <c r="G1540" s="1868">
        <v>4</v>
      </c>
      <c r="H1540" s="1868">
        <v>4</v>
      </c>
      <c r="I1540" s="1870">
        <v>1</v>
      </c>
      <c r="J1540" s="1870">
        <v>1</v>
      </c>
      <c r="K1540" s="1870">
        <v>1</v>
      </c>
      <c r="L1540" s="1871">
        <v>1</v>
      </c>
      <c r="M1540" s="2371">
        <f>SUM(D1544:D1556)</f>
        <v>30380000</v>
      </c>
      <c r="N1540" s="1873"/>
      <c r="O1540" s="1873"/>
      <c r="P1540" s="1873"/>
      <c r="Q1540" s="1873"/>
      <c r="R1540" s="1873"/>
      <c r="S1540" s="1874"/>
    </row>
    <row r="1541" spans="1:19" ht="18" x14ac:dyDescent="0.35">
      <c r="A1541" s="1253"/>
      <c r="B1541" s="2838" t="s">
        <v>33</v>
      </c>
      <c r="C1541" s="1875"/>
      <c r="D1541" s="1875"/>
      <c r="E1541" s="1875"/>
      <c r="F1541" s="1875"/>
      <c r="G1541" s="1875"/>
      <c r="H1541" s="1875"/>
      <c r="I1541" s="1875"/>
      <c r="J1541" s="1875"/>
      <c r="K1541" s="1875"/>
      <c r="L1541" s="1875"/>
      <c r="M1541" s="1875"/>
      <c r="N1541" s="1875"/>
      <c r="O1541" s="1875"/>
      <c r="P1541" s="1875"/>
      <c r="Q1541" s="1875"/>
      <c r="R1541" s="1875"/>
      <c r="S1541" s="1876"/>
    </row>
    <row r="1542" spans="1:19" ht="15.6" x14ac:dyDescent="0.3">
      <c r="A1542" s="1253"/>
      <c r="B1542" s="2922" t="s">
        <v>34</v>
      </c>
      <c r="C1542" s="1036"/>
      <c r="D1542" s="1864" t="s">
        <v>35</v>
      </c>
      <c r="E1542" s="1864" t="s">
        <v>36</v>
      </c>
      <c r="F1542" s="1864"/>
      <c r="G1542" s="1864"/>
      <c r="H1542" s="1864"/>
      <c r="I1542" s="1864" t="s">
        <v>37</v>
      </c>
      <c r="J1542" s="1864"/>
      <c r="K1542" s="1864"/>
      <c r="L1542" s="1864"/>
      <c r="M1542" s="1036" t="s">
        <v>38</v>
      </c>
      <c r="N1542" s="1864" t="s">
        <v>39</v>
      </c>
      <c r="O1542" s="1864"/>
      <c r="P1542" s="1864"/>
      <c r="Q1542" s="1864"/>
      <c r="R1542" s="1864"/>
      <c r="S1542" s="1877"/>
    </row>
    <row r="1543" spans="1:19" ht="33.6" x14ac:dyDescent="0.3">
      <c r="A1543" s="1253"/>
      <c r="B1543" s="2922"/>
      <c r="C1543" s="1036"/>
      <c r="D1543" s="1864"/>
      <c r="E1543" s="1866" t="s">
        <v>40</v>
      </c>
      <c r="F1543" s="1866" t="s">
        <v>41</v>
      </c>
      <c r="G1543" s="1866" t="s">
        <v>42</v>
      </c>
      <c r="H1543" s="1866" t="s">
        <v>43</v>
      </c>
      <c r="I1543" s="1866" t="s">
        <v>25</v>
      </c>
      <c r="J1543" s="1866" t="s">
        <v>26</v>
      </c>
      <c r="K1543" s="1866" t="s">
        <v>27</v>
      </c>
      <c r="L1543" s="1866" t="s">
        <v>28</v>
      </c>
      <c r="M1543" s="1036"/>
      <c r="N1543" s="1878" t="s">
        <v>44</v>
      </c>
      <c r="O1543" s="1878" t="s">
        <v>45</v>
      </c>
      <c r="P1543" s="1878" t="s">
        <v>46</v>
      </c>
      <c r="Q1543" s="1878" t="s">
        <v>47</v>
      </c>
      <c r="R1543" s="1878" t="s">
        <v>48</v>
      </c>
      <c r="S1543" s="1879" t="s">
        <v>49</v>
      </c>
    </row>
    <row r="1544" spans="1:19" x14ac:dyDescent="0.3">
      <c r="A1544" s="1253"/>
      <c r="B1544" s="2924" t="s">
        <v>1306</v>
      </c>
      <c r="C1544" s="1880"/>
      <c r="D1544" s="1884">
        <f>SUM(H1544:H1546)</f>
        <v>5400000</v>
      </c>
      <c r="E1544" s="1882" t="s">
        <v>1307</v>
      </c>
      <c r="F1544" s="1815">
        <v>4</v>
      </c>
      <c r="G1544" s="1814">
        <v>500000</v>
      </c>
      <c r="H1544" s="2236">
        <f>+F1544*G1544</f>
        <v>2000000</v>
      </c>
      <c r="I1544" s="1815">
        <v>750000</v>
      </c>
      <c r="J1544" s="2355">
        <v>250000</v>
      </c>
      <c r="K1544" s="2355">
        <v>250000</v>
      </c>
      <c r="L1544" s="2355">
        <v>750000</v>
      </c>
      <c r="M1544" s="2792" t="s">
        <v>56</v>
      </c>
      <c r="N1544" s="1989" t="s">
        <v>53</v>
      </c>
      <c r="O1544" s="1989" t="s">
        <v>742</v>
      </c>
      <c r="P1544" s="1815">
        <v>2</v>
      </c>
      <c r="Q1544" s="1815">
        <v>2</v>
      </c>
      <c r="R1544" s="1815">
        <v>1</v>
      </c>
      <c r="S1544" s="1883">
        <v>1</v>
      </c>
    </row>
    <row r="1545" spans="1:19" x14ac:dyDescent="0.3">
      <c r="A1545" s="1253"/>
      <c r="B1545" s="2924"/>
      <c r="C1545" s="1880"/>
      <c r="D1545" s="1884"/>
      <c r="E1545" s="1882" t="s">
        <v>1308</v>
      </c>
      <c r="F1545" s="295">
        <v>4</v>
      </c>
      <c r="G1545" s="1814">
        <v>750000</v>
      </c>
      <c r="H1545" s="2236">
        <f>+F1545*G1545</f>
        <v>3000000</v>
      </c>
      <c r="I1545" s="2355">
        <v>1000000</v>
      </c>
      <c r="J1545" s="2355">
        <v>500000</v>
      </c>
      <c r="K1545" s="2355">
        <v>500000</v>
      </c>
      <c r="L1545" s="2355">
        <v>1000000</v>
      </c>
      <c r="M1545" s="2792"/>
      <c r="N1545" s="1989" t="s">
        <v>53</v>
      </c>
      <c r="O1545" s="1989" t="s">
        <v>742</v>
      </c>
      <c r="P1545" s="1815">
        <v>2</v>
      </c>
      <c r="Q1545" s="1815">
        <v>2</v>
      </c>
      <c r="R1545" s="1815">
        <v>2</v>
      </c>
      <c r="S1545" s="1883">
        <v>1</v>
      </c>
    </row>
    <row r="1546" spans="1:19" ht="15.6" x14ac:dyDescent="0.3">
      <c r="A1546" s="1253"/>
      <c r="B1546" s="2924" t="s">
        <v>1309</v>
      </c>
      <c r="C1546" s="1880"/>
      <c r="D1546" s="1881">
        <f>SUM(H1546)</f>
        <v>400000</v>
      </c>
      <c r="E1546" s="1882" t="s">
        <v>1310</v>
      </c>
      <c r="F1546" s="1815">
        <v>16</v>
      </c>
      <c r="G1546" s="1814">
        <v>25000</v>
      </c>
      <c r="H1546" s="2236">
        <f>+G1546*F1546</f>
        <v>400000</v>
      </c>
      <c r="I1546" s="2355">
        <v>100000</v>
      </c>
      <c r="J1546" s="2355">
        <v>100000</v>
      </c>
      <c r="K1546" s="2355">
        <v>100000</v>
      </c>
      <c r="L1546" s="2355">
        <v>100000</v>
      </c>
      <c r="M1546" s="2792"/>
      <c r="N1546" s="1989" t="s">
        <v>53</v>
      </c>
      <c r="O1546" s="1989" t="s">
        <v>742</v>
      </c>
      <c r="P1546" s="1815">
        <v>2</v>
      </c>
      <c r="Q1546" s="1815">
        <v>2</v>
      </c>
      <c r="R1546" s="1815">
        <v>2</v>
      </c>
      <c r="S1546" s="1883">
        <v>1</v>
      </c>
    </row>
    <row r="1547" spans="1:19" ht="15.6" x14ac:dyDescent="0.3">
      <c r="A1547" s="1253"/>
      <c r="B1547" s="2924" t="s">
        <v>1311</v>
      </c>
      <c r="C1547" s="1880"/>
      <c r="D1547" s="1881">
        <f>+H1547</f>
        <v>1800000</v>
      </c>
      <c r="E1547" s="1882" t="s">
        <v>1312</v>
      </c>
      <c r="F1547" s="1815">
        <v>12</v>
      </c>
      <c r="G1547" s="1814">
        <v>150000</v>
      </c>
      <c r="H1547" s="2236">
        <f>+F1547*G1547</f>
        <v>1800000</v>
      </c>
      <c r="I1547" s="2355">
        <v>450000</v>
      </c>
      <c r="J1547" s="2355">
        <v>450000</v>
      </c>
      <c r="K1547" s="2355">
        <v>450000</v>
      </c>
      <c r="L1547" s="2355">
        <v>450000</v>
      </c>
      <c r="M1547" s="1823"/>
      <c r="N1547" s="1989" t="s">
        <v>53</v>
      </c>
      <c r="O1547" s="1989" t="s">
        <v>742</v>
      </c>
      <c r="P1547" s="1815">
        <v>2</v>
      </c>
      <c r="Q1547" s="1815">
        <v>8</v>
      </c>
      <c r="R1547" s="1815">
        <v>6</v>
      </c>
      <c r="S1547" s="1883">
        <v>2</v>
      </c>
    </row>
    <row r="1548" spans="1:19" ht="27.6" x14ac:dyDescent="0.3">
      <c r="A1548" s="1253"/>
      <c r="B1548" s="2924" t="s">
        <v>1313</v>
      </c>
      <c r="C1548" s="1880"/>
      <c r="D1548" s="1881">
        <f>SUM(H1548)</f>
        <v>600000</v>
      </c>
      <c r="E1548" s="1882" t="s">
        <v>1314</v>
      </c>
      <c r="F1548" s="1815">
        <v>5000</v>
      </c>
      <c r="G1548" s="1814">
        <v>120</v>
      </c>
      <c r="H1548" s="1814">
        <f>+F1548*G1548</f>
        <v>600000</v>
      </c>
      <c r="I1548" s="1814"/>
      <c r="J1548" s="2355">
        <v>600000</v>
      </c>
      <c r="K1548" s="2355"/>
      <c r="L1548" s="2355"/>
      <c r="M1548" s="2793"/>
      <c r="N1548" s="1989" t="s">
        <v>53</v>
      </c>
      <c r="O1548" s="1989" t="s">
        <v>742</v>
      </c>
      <c r="P1548" s="1815">
        <v>2</v>
      </c>
      <c r="Q1548" s="1815">
        <v>2</v>
      </c>
      <c r="R1548" s="1815">
        <v>1</v>
      </c>
      <c r="S1548" s="1883">
        <v>2</v>
      </c>
    </row>
    <row r="1549" spans="1:19" ht="27.6" x14ac:dyDescent="0.3">
      <c r="A1549" s="1253"/>
      <c r="B1549" s="2924" t="s">
        <v>1315</v>
      </c>
      <c r="C1549" s="1880"/>
      <c r="D1549" s="2794"/>
      <c r="E1549" s="1882" t="s">
        <v>1316</v>
      </c>
      <c r="F1549" s="1815"/>
      <c r="G1549" s="1814"/>
      <c r="H1549" s="2236" t="s">
        <v>993</v>
      </c>
      <c r="I1549" s="2795" t="s">
        <v>52</v>
      </c>
      <c r="J1549" s="2795"/>
      <c r="K1549" s="2795" t="s">
        <v>52</v>
      </c>
      <c r="L1549" s="2795"/>
      <c r="M1549" s="1823"/>
      <c r="N1549" s="1989" t="s">
        <v>53</v>
      </c>
      <c r="O1549" s="1989" t="s">
        <v>742</v>
      </c>
      <c r="P1549" s="1815">
        <v>2</v>
      </c>
      <c r="Q1549" s="1815">
        <v>2</v>
      </c>
      <c r="R1549" s="1815">
        <v>2</v>
      </c>
      <c r="S1549" s="1883">
        <v>2</v>
      </c>
    </row>
    <row r="1550" spans="1:19" ht="27.6" x14ac:dyDescent="0.3">
      <c r="A1550" s="1253"/>
      <c r="B1550" s="3049" t="s">
        <v>1317</v>
      </c>
      <c r="C1550" s="2796"/>
      <c r="D1550" s="2085">
        <f>SUM(H1550:H1551)</f>
        <v>7500000</v>
      </c>
      <c r="E1550" s="1882" t="s">
        <v>1318</v>
      </c>
      <c r="F1550" s="1815">
        <v>3</v>
      </c>
      <c r="G1550" s="1814">
        <v>500000</v>
      </c>
      <c r="H1550" s="2236">
        <f t="shared" ref="H1550:H1556" si="60">F1550*G1550</f>
        <v>1500000</v>
      </c>
      <c r="I1550" s="2795"/>
      <c r="J1550" s="2355">
        <v>750000</v>
      </c>
      <c r="K1550" s="2355">
        <v>750000</v>
      </c>
      <c r="L1550" s="2795"/>
      <c r="M1550" s="1815"/>
      <c r="N1550" s="1989" t="s">
        <v>53</v>
      </c>
      <c r="O1550" s="1989" t="s">
        <v>742</v>
      </c>
      <c r="P1550" s="1815">
        <v>6</v>
      </c>
      <c r="Q1550" s="1815">
        <v>2</v>
      </c>
      <c r="R1550" s="1815">
        <v>3</v>
      </c>
      <c r="S1550" s="1883">
        <v>1</v>
      </c>
    </row>
    <row r="1551" spans="1:19" ht="42" thickBot="1" x14ac:dyDescent="0.35">
      <c r="A1551" s="1253"/>
      <c r="B1551" s="3050"/>
      <c r="C1551" s="2797"/>
      <c r="D1551" s="2798"/>
      <c r="E1551" s="2799" t="s">
        <v>1319</v>
      </c>
      <c r="F1551" s="2800">
        <v>12</v>
      </c>
      <c r="G1551" s="2801">
        <v>500000</v>
      </c>
      <c r="H1551" s="2802">
        <f t="shared" si="60"/>
        <v>6000000</v>
      </c>
      <c r="I1551" s="2800">
        <v>1500000</v>
      </c>
      <c r="J1551" s="2800">
        <v>1500000</v>
      </c>
      <c r="K1551" s="2800">
        <v>1500000</v>
      </c>
      <c r="L1551" s="2800">
        <v>1500000</v>
      </c>
      <c r="M1551" s="2800"/>
      <c r="N1551" s="2803" t="s">
        <v>53</v>
      </c>
      <c r="O1551" s="2803" t="s">
        <v>742</v>
      </c>
      <c r="P1551" s="2804">
        <v>2</v>
      </c>
      <c r="Q1551" s="2804">
        <v>2</v>
      </c>
      <c r="R1551" s="2804">
        <v>2</v>
      </c>
      <c r="S1551" s="2805">
        <v>1</v>
      </c>
    </row>
    <row r="1552" spans="1:19" x14ac:dyDescent="0.3">
      <c r="A1552" s="1253"/>
      <c r="B1552" s="3051" t="s">
        <v>1320</v>
      </c>
      <c r="C1552" s="2806"/>
      <c r="D1552" s="2807">
        <f>SUM(H1550:H1555)</f>
        <v>14180000</v>
      </c>
      <c r="E1552" s="1979" t="s">
        <v>1321</v>
      </c>
      <c r="F1552" s="2080">
        <v>4</v>
      </c>
      <c r="G1552" s="1982">
        <v>125000</v>
      </c>
      <c r="H1552" s="2233">
        <f t="shared" si="60"/>
        <v>500000</v>
      </c>
      <c r="I1552" s="2808">
        <v>500000</v>
      </c>
      <c r="J1552" s="2808">
        <v>500000</v>
      </c>
      <c r="K1552" s="2809"/>
      <c r="L1552" s="2809"/>
      <c r="M1552" s="2080"/>
      <c r="N1552" s="2810" t="s">
        <v>53</v>
      </c>
      <c r="O1552" s="2810" t="s">
        <v>742</v>
      </c>
      <c r="P1552" s="2080">
        <v>2</v>
      </c>
      <c r="Q1552" s="2080">
        <v>2</v>
      </c>
      <c r="R1552" s="2080">
        <v>1</v>
      </c>
      <c r="S1552" s="2081">
        <v>1</v>
      </c>
    </row>
    <row r="1553" spans="1:19" ht="27.6" x14ac:dyDescent="0.3">
      <c r="A1553" s="1253"/>
      <c r="B1553" s="3052"/>
      <c r="C1553" s="2811"/>
      <c r="D1553" s="1884"/>
      <c r="E1553" s="1882" t="s">
        <v>1322</v>
      </c>
      <c r="F1553" s="1815">
        <v>1</v>
      </c>
      <c r="G1553" s="1814">
        <v>100000</v>
      </c>
      <c r="H1553" s="2236">
        <f t="shared" si="60"/>
        <v>100000</v>
      </c>
      <c r="I1553" s="2355">
        <v>100000</v>
      </c>
      <c r="J1553" s="2355">
        <v>100000</v>
      </c>
      <c r="K1553" s="2795"/>
      <c r="L1553" s="2795"/>
      <c r="M1553" s="1815"/>
      <c r="N1553" s="1989" t="s">
        <v>53</v>
      </c>
      <c r="O1553" s="1989" t="s">
        <v>742</v>
      </c>
      <c r="P1553" s="1815">
        <v>3</v>
      </c>
      <c r="Q1553" s="1815">
        <v>3</v>
      </c>
      <c r="R1553" s="1815">
        <v>3</v>
      </c>
      <c r="S1553" s="1883">
        <v>3</v>
      </c>
    </row>
    <row r="1554" spans="1:19" x14ac:dyDescent="0.3">
      <c r="A1554" s="1253"/>
      <c r="B1554" s="3052"/>
      <c r="C1554" s="2811"/>
      <c r="D1554" s="1884"/>
      <c r="E1554" s="1882" t="s">
        <v>1323</v>
      </c>
      <c r="F1554" s="1815">
        <v>4</v>
      </c>
      <c r="G1554" s="1814">
        <v>20000</v>
      </c>
      <c r="H1554" s="2236">
        <f t="shared" si="60"/>
        <v>80000</v>
      </c>
      <c r="I1554" s="2355">
        <v>80000</v>
      </c>
      <c r="J1554" s="2355">
        <v>80000</v>
      </c>
      <c r="K1554" s="2795"/>
      <c r="L1554" s="2795"/>
      <c r="M1554" s="1815"/>
      <c r="N1554" s="1989" t="s">
        <v>53</v>
      </c>
      <c r="O1554" s="1989" t="s">
        <v>742</v>
      </c>
      <c r="P1554" s="1815">
        <v>2</v>
      </c>
      <c r="Q1554" s="1815">
        <v>2</v>
      </c>
      <c r="R1554" s="1815">
        <v>1</v>
      </c>
      <c r="S1554" s="1883">
        <v>2</v>
      </c>
    </row>
    <row r="1555" spans="1:19" ht="41.4" x14ac:dyDescent="0.3">
      <c r="A1555" s="1253"/>
      <c r="B1555" s="3052"/>
      <c r="C1555" s="2811"/>
      <c r="D1555" s="1884"/>
      <c r="E1555" s="1882" t="s">
        <v>1319</v>
      </c>
      <c r="F1555" s="1815">
        <v>12</v>
      </c>
      <c r="G1555" s="2354">
        <v>500000</v>
      </c>
      <c r="H1555" s="2354">
        <f t="shared" si="60"/>
        <v>6000000</v>
      </c>
      <c r="I1555" s="1857">
        <v>6000000</v>
      </c>
      <c r="J1555" s="1857">
        <v>6000000</v>
      </c>
      <c r="K1555" s="1225"/>
      <c r="L1555" s="2812"/>
      <c r="M1555" s="2813"/>
      <c r="N1555" s="2357" t="s">
        <v>53</v>
      </c>
      <c r="O1555" s="2357" t="s">
        <v>742</v>
      </c>
      <c r="P1555" s="2814">
        <v>2</v>
      </c>
      <c r="Q1555" s="2814">
        <v>2</v>
      </c>
      <c r="R1555" s="2814">
        <v>2</v>
      </c>
      <c r="S1555" s="2815">
        <v>1</v>
      </c>
    </row>
    <row r="1556" spans="1:19" ht="15.6" x14ac:dyDescent="0.3">
      <c r="A1556" s="1253"/>
      <c r="B1556" s="3052" t="s">
        <v>1324</v>
      </c>
      <c r="C1556" s="2811"/>
      <c r="D1556" s="2816">
        <f>+H1556</f>
        <v>500000</v>
      </c>
      <c r="E1556" s="1882" t="s">
        <v>1325</v>
      </c>
      <c r="F1556" s="86">
        <v>1</v>
      </c>
      <c r="G1556" s="2817">
        <v>500000</v>
      </c>
      <c r="H1556" s="2817">
        <f t="shared" si="60"/>
        <v>500000</v>
      </c>
      <c r="I1556" s="2817">
        <v>500000</v>
      </c>
      <c r="J1556" s="2817">
        <v>500000</v>
      </c>
      <c r="K1556" s="1143"/>
      <c r="L1556" s="2818"/>
      <c r="M1556" s="2819"/>
      <c r="N1556" s="2820" t="s">
        <v>53</v>
      </c>
      <c r="O1556" s="2820" t="s">
        <v>742</v>
      </c>
      <c r="P1556" s="2820">
        <v>2</v>
      </c>
      <c r="Q1556" s="2820">
        <v>2</v>
      </c>
      <c r="R1556" s="2820">
        <v>2</v>
      </c>
      <c r="S1556" s="2821">
        <v>1</v>
      </c>
    </row>
    <row r="1557" spans="1:19" ht="15.6" x14ac:dyDescent="0.3">
      <c r="A1557" s="1253"/>
      <c r="B1557" s="3053" t="s">
        <v>1326</v>
      </c>
      <c r="C1557" s="2822"/>
      <c r="D1557" s="2822"/>
      <c r="E1557" s="2822"/>
      <c r="F1557" s="2822"/>
      <c r="G1557" s="2822"/>
      <c r="H1557" s="2822"/>
      <c r="I1557" s="2822"/>
      <c r="J1557" s="2822"/>
      <c r="K1557" s="2822"/>
      <c r="L1557" s="2822"/>
      <c r="M1557" s="2822"/>
      <c r="N1557" s="2822"/>
      <c r="O1557" s="2822"/>
      <c r="P1557" s="2822"/>
      <c r="Q1557" s="2822"/>
      <c r="R1557" s="2822"/>
      <c r="S1557" s="2823"/>
    </row>
    <row r="1558" spans="1:19" x14ac:dyDescent="0.3">
      <c r="A1558" s="1253"/>
      <c r="B1558" s="3054" t="s">
        <v>1327</v>
      </c>
      <c r="C1558" s="2824" t="s">
        <v>1328</v>
      </c>
      <c r="D1558" s="2825"/>
      <c r="E1558" s="2826" t="s">
        <v>1329</v>
      </c>
      <c r="F1558" s="2826">
        <v>1</v>
      </c>
      <c r="G1558" s="2827">
        <v>25000</v>
      </c>
      <c r="H1558" s="2828">
        <v>25000</v>
      </c>
      <c r="I1558" s="2355">
        <v>25000</v>
      </c>
      <c r="J1558" s="1815"/>
      <c r="K1558" s="1815"/>
      <c r="L1558" s="1815"/>
      <c r="M1558" s="1815"/>
      <c r="N1558" s="1815"/>
      <c r="O1558" s="1815"/>
      <c r="P1558" s="1815"/>
      <c r="Q1558" s="1815"/>
      <c r="R1558" s="1815"/>
      <c r="S1558" s="1883"/>
    </row>
    <row r="1559" spans="1:19" x14ac:dyDescent="0.3">
      <c r="A1559" s="1253"/>
      <c r="B1559" s="3054"/>
      <c r="C1559" s="2824"/>
      <c r="D1559" s="2829"/>
      <c r="E1559" s="2826" t="s">
        <v>1330</v>
      </c>
      <c r="F1559" s="2826">
        <v>75</v>
      </c>
      <c r="G1559" s="2827">
        <v>950</v>
      </c>
      <c r="H1559" s="2828">
        <f>F1559*G1559</f>
        <v>71250</v>
      </c>
      <c r="I1559" s="2355">
        <v>71250</v>
      </c>
      <c r="J1559" s="1815"/>
      <c r="K1559" s="1815"/>
      <c r="L1559" s="1815"/>
      <c r="M1559" s="1815"/>
      <c r="N1559" s="1989" t="s">
        <v>53</v>
      </c>
      <c r="O1559" s="1989" t="s">
        <v>742</v>
      </c>
      <c r="P1559" s="1815">
        <v>3</v>
      </c>
      <c r="Q1559" s="1815">
        <v>1</v>
      </c>
      <c r="R1559" s="1815">
        <v>1</v>
      </c>
      <c r="S1559" s="1883">
        <v>1</v>
      </c>
    </row>
    <row r="1560" spans="1:19" x14ac:dyDescent="0.3">
      <c r="A1560" s="1253"/>
      <c r="B1560" s="3054" t="s">
        <v>1331</v>
      </c>
      <c r="C1560" s="2824" t="s">
        <v>1332</v>
      </c>
      <c r="D1560" s="2830">
        <f>H1560</f>
        <v>400000</v>
      </c>
      <c r="E1560" s="2826" t="s">
        <v>1333</v>
      </c>
      <c r="F1560" s="2826">
        <v>1000</v>
      </c>
      <c r="G1560" s="2827">
        <v>400</v>
      </c>
      <c r="H1560" s="2828">
        <f>F1560*G1560</f>
        <v>400000</v>
      </c>
      <c r="I1560" s="2355">
        <v>400000</v>
      </c>
      <c r="J1560" s="1815"/>
      <c r="K1560" s="1815"/>
      <c r="L1560" s="1815"/>
      <c r="M1560" s="1815"/>
      <c r="N1560" s="1989" t="s">
        <v>53</v>
      </c>
      <c r="O1560" s="1989" t="s">
        <v>742</v>
      </c>
      <c r="P1560" s="1815"/>
      <c r="Q1560" s="1815"/>
      <c r="R1560" s="1815"/>
      <c r="S1560" s="1883"/>
    </row>
    <row r="1561" spans="1:19" x14ac:dyDescent="0.3">
      <c r="A1561" s="1253"/>
      <c r="B1561" s="3054"/>
      <c r="C1561" s="2824"/>
      <c r="D1561" s="2829"/>
      <c r="E1561" s="2826" t="s">
        <v>1334</v>
      </c>
      <c r="F1561" s="1222">
        <v>2</v>
      </c>
      <c r="G1561" s="2827" t="s">
        <v>993</v>
      </c>
      <c r="H1561" s="2828"/>
      <c r="I1561" s="2355" t="s">
        <v>52</v>
      </c>
      <c r="J1561" s="1815"/>
      <c r="K1561" s="1815"/>
      <c r="L1561" s="1815"/>
      <c r="M1561" s="1815"/>
      <c r="N1561" s="1989" t="s">
        <v>53</v>
      </c>
      <c r="O1561" s="1989" t="s">
        <v>742</v>
      </c>
      <c r="P1561" s="1815"/>
      <c r="Q1561" s="1815"/>
      <c r="R1561" s="1815"/>
      <c r="S1561" s="1883"/>
    </row>
    <row r="1562" spans="1:19" ht="62.4" x14ac:dyDescent="0.3">
      <c r="A1562" s="1253"/>
      <c r="B1562" s="3055" t="s">
        <v>1335</v>
      </c>
      <c r="C1562" s="2831" t="s">
        <v>1336</v>
      </c>
      <c r="D1562" s="2832">
        <f>H1562+H1563+H1564+H1565+H1566</f>
        <v>3744000</v>
      </c>
      <c r="E1562" s="1989" t="s">
        <v>1337</v>
      </c>
      <c r="F1562" s="1989" t="s">
        <v>1338</v>
      </c>
      <c r="G1562" s="2827">
        <v>100000</v>
      </c>
      <c r="H1562" s="2828">
        <f>F1562*G1562</f>
        <v>1300000</v>
      </c>
      <c r="I1562" s="2355">
        <v>1300000</v>
      </c>
      <c r="J1562" s="1815"/>
      <c r="K1562" s="1815"/>
      <c r="L1562" s="1815"/>
      <c r="M1562" s="1815"/>
      <c r="N1562" s="1989" t="s">
        <v>53</v>
      </c>
      <c r="O1562" s="1989" t="s">
        <v>742</v>
      </c>
      <c r="P1562" s="1815"/>
      <c r="Q1562" s="1815"/>
      <c r="R1562" s="1815"/>
      <c r="S1562" s="1883"/>
    </row>
    <row r="1563" spans="1:19" ht="15.6" x14ac:dyDescent="0.3">
      <c r="A1563" s="1253"/>
      <c r="B1563" s="3056" t="s">
        <v>1339</v>
      </c>
      <c r="C1563" s="2831" t="s">
        <v>1340</v>
      </c>
      <c r="D1563" s="2832"/>
      <c r="E1563" s="2826" t="s">
        <v>1339</v>
      </c>
      <c r="F1563" s="2826">
        <v>13</v>
      </c>
      <c r="G1563" s="2827">
        <v>13000</v>
      </c>
      <c r="H1563" s="2828">
        <f>F1563*G1563</f>
        <v>169000</v>
      </c>
      <c r="I1563" s="2355">
        <v>160000</v>
      </c>
      <c r="J1563" s="1815"/>
      <c r="K1563" s="1815"/>
      <c r="L1563" s="1815"/>
      <c r="M1563" s="1815"/>
      <c r="N1563" s="1989" t="s">
        <v>53</v>
      </c>
      <c r="O1563" s="1989" t="s">
        <v>742</v>
      </c>
      <c r="P1563" s="1815"/>
      <c r="Q1563" s="1815"/>
      <c r="R1563" s="1815"/>
      <c r="S1563" s="1883"/>
    </row>
    <row r="1564" spans="1:19" ht="15.6" x14ac:dyDescent="0.3">
      <c r="A1564" s="1253"/>
      <c r="B1564" s="3056" t="s">
        <v>1341</v>
      </c>
      <c r="C1564" s="2831">
        <v>1</v>
      </c>
      <c r="D1564" s="2832"/>
      <c r="E1564" s="2826" t="s">
        <v>83</v>
      </c>
      <c r="F1564" s="2826">
        <v>1000</v>
      </c>
      <c r="G1564" s="2827">
        <v>540</v>
      </c>
      <c r="H1564" s="2828">
        <f>F1564*G1564</f>
        <v>540000</v>
      </c>
      <c r="I1564" s="2355">
        <v>540000</v>
      </c>
      <c r="J1564" s="1815"/>
      <c r="K1564" s="1815"/>
      <c r="L1564" s="1815"/>
      <c r="M1564" s="1815"/>
      <c r="N1564" s="1989" t="s">
        <v>53</v>
      </c>
      <c r="O1564" s="1989" t="s">
        <v>742</v>
      </c>
      <c r="P1564" s="1815">
        <v>3</v>
      </c>
      <c r="Q1564" s="1815">
        <v>1</v>
      </c>
      <c r="R1564" s="1815">
        <v>1</v>
      </c>
      <c r="S1564" s="1883">
        <v>1</v>
      </c>
    </row>
    <row r="1565" spans="1:19" ht="27.6" x14ac:dyDescent="0.3">
      <c r="A1565" s="1253"/>
      <c r="B1565" s="3057" t="s">
        <v>1342</v>
      </c>
      <c r="C1565" s="2824" t="s">
        <v>1343</v>
      </c>
      <c r="D1565" s="2832"/>
      <c r="E1565" s="2826" t="s">
        <v>1344</v>
      </c>
      <c r="F1565" s="2826">
        <v>13</v>
      </c>
      <c r="G1565" s="2827">
        <v>120000</v>
      </c>
      <c r="H1565" s="2828">
        <f>F1565*G1565</f>
        <v>1560000</v>
      </c>
      <c r="I1565" s="2355">
        <v>1560000</v>
      </c>
      <c r="J1565" s="1815"/>
      <c r="K1565" s="1815"/>
      <c r="L1565" s="1815"/>
      <c r="M1565" s="1815"/>
      <c r="N1565" s="1989" t="s">
        <v>53</v>
      </c>
      <c r="O1565" s="1989" t="s">
        <v>742</v>
      </c>
      <c r="P1565" s="1815">
        <v>2</v>
      </c>
      <c r="Q1565" s="1815">
        <v>2</v>
      </c>
      <c r="R1565" s="1815">
        <v>1</v>
      </c>
      <c r="S1565" s="1883">
        <v>1</v>
      </c>
    </row>
    <row r="1566" spans="1:19" ht="41.4" x14ac:dyDescent="0.3">
      <c r="A1566" s="1253"/>
      <c r="B1566" s="3057"/>
      <c r="C1566" s="2824"/>
      <c r="D1566" s="2832"/>
      <c r="E1566" s="2826" t="s">
        <v>1345</v>
      </c>
      <c r="F1566" s="2826">
        <v>1000</v>
      </c>
      <c r="G1566" s="2827">
        <v>175</v>
      </c>
      <c r="H1566" s="2828">
        <f>F1566*G1566</f>
        <v>175000</v>
      </c>
      <c r="I1566" s="1694">
        <v>175000</v>
      </c>
      <c r="J1566" s="462"/>
      <c r="K1566" s="462"/>
      <c r="L1566" s="462"/>
      <c r="M1566" s="462"/>
      <c r="N1566" s="2833" t="s">
        <v>53</v>
      </c>
      <c r="O1566" s="2833" t="s">
        <v>742</v>
      </c>
      <c r="P1566" s="462">
        <v>2</v>
      </c>
      <c r="Q1566" s="462">
        <v>2</v>
      </c>
      <c r="R1566" s="462">
        <v>1</v>
      </c>
      <c r="S1566" s="464">
        <v>1</v>
      </c>
    </row>
    <row r="1567" spans="1:19" ht="17.399999999999999" x14ac:dyDescent="0.3">
      <c r="A1567" s="1253"/>
      <c r="B1567" s="3058" t="s">
        <v>1346</v>
      </c>
      <c r="C1567" s="2834"/>
      <c r="D1567" s="2834"/>
      <c r="E1567" s="2834"/>
      <c r="F1567" s="2834"/>
      <c r="G1567" s="2834"/>
      <c r="H1567" s="2834"/>
      <c r="I1567" s="2834"/>
      <c r="J1567" s="2834"/>
      <c r="K1567" s="2834"/>
      <c r="L1567" s="2834"/>
      <c r="M1567" s="2834"/>
      <c r="N1567" s="2834"/>
      <c r="O1567" s="2834"/>
      <c r="P1567" s="2834"/>
      <c r="Q1567" s="2834"/>
      <c r="R1567" s="2834"/>
      <c r="S1567" s="2835"/>
    </row>
    <row r="1568" spans="1:19" x14ac:dyDescent="0.3">
      <c r="A1568" s="1253"/>
      <c r="B1568" s="3049" t="s">
        <v>1347</v>
      </c>
      <c r="C1568" s="2796"/>
      <c r="D1568" s="1884">
        <f>H1568+H1569+H1570+H1571+H1572+H1573+H1574+H1575+H1576+H1577</f>
        <v>13380000</v>
      </c>
      <c r="E1568" s="1882" t="s">
        <v>1307</v>
      </c>
      <c r="F1568" s="1815">
        <v>3</v>
      </c>
      <c r="G1568" s="1814">
        <v>300000</v>
      </c>
      <c r="H1568" s="2236">
        <f>+F1568*G1568</f>
        <v>900000</v>
      </c>
      <c r="I1568" s="1815"/>
      <c r="J1568" s="2795"/>
      <c r="K1568" s="2795"/>
      <c r="L1568" s="2355">
        <v>900000</v>
      </c>
      <c r="M1568" s="1823"/>
      <c r="N1568" s="1989" t="s">
        <v>53</v>
      </c>
      <c r="O1568" s="1989" t="s">
        <v>742</v>
      </c>
      <c r="P1568" s="1815">
        <v>2</v>
      </c>
      <c r="Q1568" s="1815">
        <v>2</v>
      </c>
      <c r="R1568" s="1815">
        <v>1</v>
      </c>
      <c r="S1568" s="1883">
        <v>1</v>
      </c>
    </row>
    <row r="1569" spans="1:19" x14ac:dyDescent="0.3">
      <c r="A1569" s="1253"/>
      <c r="B1569" s="3049"/>
      <c r="C1569" s="2796"/>
      <c r="D1569" s="1884"/>
      <c r="E1569" s="1882" t="s">
        <v>1308</v>
      </c>
      <c r="F1569" s="295">
        <v>12</v>
      </c>
      <c r="G1569" s="1814" t="s">
        <v>1348</v>
      </c>
      <c r="H1569" s="2236">
        <v>1200000</v>
      </c>
      <c r="I1569" s="1815"/>
      <c r="J1569" s="2795"/>
      <c r="K1569" s="2795"/>
      <c r="L1569" s="2355">
        <v>1200000</v>
      </c>
      <c r="M1569" s="1823"/>
      <c r="N1569" s="1989" t="s">
        <v>53</v>
      </c>
      <c r="O1569" s="1989" t="s">
        <v>742</v>
      </c>
      <c r="P1569" s="1815">
        <v>2</v>
      </c>
      <c r="Q1569" s="1815">
        <v>2</v>
      </c>
      <c r="R1569" s="1815">
        <v>2</v>
      </c>
      <c r="S1569" s="1883">
        <v>1</v>
      </c>
    </row>
    <row r="1570" spans="1:19" x14ac:dyDescent="0.3">
      <c r="A1570" s="1253"/>
      <c r="B1570" s="3010" t="s">
        <v>1349</v>
      </c>
      <c r="C1570" s="2537"/>
      <c r="D1570" s="1884"/>
      <c r="E1570" s="1882" t="s">
        <v>1350</v>
      </c>
      <c r="F1570" s="1815">
        <v>10</v>
      </c>
      <c r="G1570" s="1814">
        <v>10000</v>
      </c>
      <c r="H1570" s="2236">
        <f>F1570*G1570</f>
        <v>100000</v>
      </c>
      <c r="I1570" s="1815"/>
      <c r="J1570" s="2795"/>
      <c r="K1570" s="2795"/>
      <c r="L1570" s="2355">
        <v>100000</v>
      </c>
      <c r="M1570" s="1823"/>
      <c r="N1570" s="1989" t="s">
        <v>53</v>
      </c>
      <c r="O1570" s="1989" t="s">
        <v>742</v>
      </c>
      <c r="P1570" s="1815">
        <v>2</v>
      </c>
      <c r="Q1570" s="1815">
        <v>8</v>
      </c>
      <c r="R1570" s="1815">
        <v>7</v>
      </c>
      <c r="S1570" s="1883">
        <v>6</v>
      </c>
    </row>
    <row r="1571" spans="1:19" x14ac:dyDescent="0.3">
      <c r="A1571" s="1253"/>
      <c r="B1571" s="3010"/>
      <c r="C1571" s="2537"/>
      <c r="D1571" s="1884"/>
      <c r="E1571" s="1882" t="s">
        <v>1351</v>
      </c>
      <c r="F1571" s="1815">
        <v>20000</v>
      </c>
      <c r="G1571" s="1814">
        <v>500</v>
      </c>
      <c r="H1571" s="2236">
        <f>F1571*G1571</f>
        <v>10000000</v>
      </c>
      <c r="I1571" s="2795"/>
      <c r="J1571" s="1815"/>
      <c r="K1571" s="1815"/>
      <c r="L1571" s="2355">
        <v>10000000</v>
      </c>
      <c r="M1571" s="1823"/>
      <c r="N1571" s="1989" t="s">
        <v>53</v>
      </c>
      <c r="O1571" s="1989" t="s">
        <v>742</v>
      </c>
      <c r="P1571" s="1815">
        <v>2</v>
      </c>
      <c r="Q1571" s="1815">
        <v>2</v>
      </c>
      <c r="R1571" s="1815">
        <v>2</v>
      </c>
      <c r="S1571" s="1883">
        <v>2</v>
      </c>
    </row>
    <row r="1572" spans="1:19" x14ac:dyDescent="0.3">
      <c r="A1572" s="1253"/>
      <c r="B1572" s="3049" t="s">
        <v>1352</v>
      </c>
      <c r="C1572" s="2796"/>
      <c r="D1572" s="1884"/>
      <c r="E1572" s="1882" t="s">
        <v>1353</v>
      </c>
      <c r="F1572" s="1815">
        <v>1</v>
      </c>
      <c r="G1572" s="1814">
        <v>500000</v>
      </c>
      <c r="H1572" s="2236">
        <v>100000</v>
      </c>
      <c r="I1572" s="2795"/>
      <c r="J1572" s="2795"/>
      <c r="K1572" s="1815"/>
      <c r="L1572" s="2355">
        <v>100000</v>
      </c>
      <c r="M1572" s="1823"/>
      <c r="N1572" s="1989" t="s">
        <v>53</v>
      </c>
      <c r="O1572" s="1989" t="s">
        <v>742</v>
      </c>
      <c r="P1572" s="1815">
        <v>2</v>
      </c>
      <c r="Q1572" s="1815">
        <v>2</v>
      </c>
      <c r="R1572" s="1815">
        <v>2</v>
      </c>
      <c r="S1572" s="1883">
        <v>1</v>
      </c>
    </row>
    <row r="1573" spans="1:19" ht="27.6" x14ac:dyDescent="0.3">
      <c r="A1573" s="1253"/>
      <c r="B1573" s="3049"/>
      <c r="C1573" s="2796"/>
      <c r="D1573" s="1884"/>
      <c r="E1573" s="2186" t="s">
        <v>1354</v>
      </c>
      <c r="F1573" s="1815">
        <v>1</v>
      </c>
      <c r="G1573" s="1814">
        <v>500000</v>
      </c>
      <c r="H1573" s="2236">
        <f>F1573*G1573</f>
        <v>500000</v>
      </c>
      <c r="I1573" s="2795"/>
      <c r="J1573" s="2795"/>
      <c r="K1573" s="1815"/>
      <c r="L1573" s="2355">
        <v>500000</v>
      </c>
      <c r="M1573" s="1823"/>
      <c r="N1573" s="1989" t="s">
        <v>53</v>
      </c>
      <c r="O1573" s="1989" t="s">
        <v>742</v>
      </c>
      <c r="P1573" s="1815">
        <v>2</v>
      </c>
      <c r="Q1573" s="1815">
        <v>2</v>
      </c>
      <c r="R1573" s="1815">
        <v>2</v>
      </c>
      <c r="S1573" s="1883">
        <v>1</v>
      </c>
    </row>
    <row r="1574" spans="1:19" x14ac:dyDescent="0.3">
      <c r="A1574" s="1253"/>
      <c r="B1574" s="3049"/>
      <c r="C1574" s="2796"/>
      <c r="D1574" s="1884"/>
      <c r="E1574" s="2186" t="s">
        <v>124</v>
      </c>
      <c r="F1574" s="1815">
        <v>100</v>
      </c>
      <c r="G1574" s="1814">
        <v>500</v>
      </c>
      <c r="H1574" s="2236">
        <f>F1574*G1574</f>
        <v>50000</v>
      </c>
      <c r="I1574" s="2795"/>
      <c r="J1574" s="2795"/>
      <c r="K1574" s="1815"/>
      <c r="L1574" s="2355">
        <v>50000</v>
      </c>
      <c r="M1574" s="1823"/>
      <c r="N1574" s="1989" t="s">
        <v>53</v>
      </c>
      <c r="O1574" s="1989" t="s">
        <v>742</v>
      </c>
      <c r="P1574" s="1815">
        <v>3</v>
      </c>
      <c r="Q1574" s="1815">
        <v>1</v>
      </c>
      <c r="R1574" s="1815">
        <v>1</v>
      </c>
      <c r="S1574" s="1883">
        <v>1</v>
      </c>
    </row>
    <row r="1575" spans="1:19" ht="41.4" x14ac:dyDescent="0.3">
      <c r="A1575" s="1253"/>
      <c r="B1575" s="3049"/>
      <c r="C1575" s="2796"/>
      <c r="D1575" s="1884"/>
      <c r="E1575" s="2186" t="s">
        <v>1355</v>
      </c>
      <c r="F1575" s="462">
        <v>1</v>
      </c>
      <c r="G1575" s="460">
        <v>20000</v>
      </c>
      <c r="H1575" s="1897">
        <f>F1575*G1575</f>
        <v>20000</v>
      </c>
      <c r="I1575" s="2795"/>
      <c r="J1575" s="2795"/>
      <c r="K1575" s="1815"/>
      <c r="L1575" s="2355">
        <v>20000</v>
      </c>
      <c r="M1575" s="1823"/>
      <c r="N1575" s="1989" t="s">
        <v>53</v>
      </c>
      <c r="O1575" s="1989" t="s">
        <v>742</v>
      </c>
      <c r="P1575" s="1815">
        <v>2</v>
      </c>
      <c r="Q1575" s="1815">
        <v>8</v>
      </c>
      <c r="R1575" s="1815">
        <v>7</v>
      </c>
      <c r="S1575" s="1883">
        <v>4</v>
      </c>
    </row>
    <row r="1576" spans="1:19" ht="41.4" x14ac:dyDescent="0.3">
      <c r="A1576" s="1253"/>
      <c r="B1576" s="3049"/>
      <c r="C1576" s="2796"/>
      <c r="D1576" s="1884"/>
      <c r="E1576" s="1070" t="s">
        <v>1356</v>
      </c>
      <c r="F1576" s="1815">
        <v>10</v>
      </c>
      <c r="G1576" s="1814">
        <v>50000</v>
      </c>
      <c r="H1576" s="2236">
        <f>F1576*G1576</f>
        <v>500000</v>
      </c>
      <c r="I1576" s="2795"/>
      <c r="J1576" s="2795"/>
      <c r="K1576" s="1815"/>
      <c r="L1576" s="2355">
        <v>500000</v>
      </c>
      <c r="M1576" s="1823"/>
      <c r="N1576" s="1989" t="s">
        <v>53</v>
      </c>
      <c r="O1576" s="1989" t="s">
        <v>742</v>
      </c>
      <c r="P1576" s="1815">
        <v>2</v>
      </c>
      <c r="Q1576" s="1815">
        <v>2</v>
      </c>
      <c r="R1576" s="1815">
        <v>2</v>
      </c>
      <c r="S1576" s="1883">
        <v>1</v>
      </c>
    </row>
    <row r="1577" spans="1:19" ht="27.6" x14ac:dyDescent="0.3">
      <c r="A1577" s="1253"/>
      <c r="B1577" s="3049"/>
      <c r="C1577" s="2796"/>
      <c r="D1577" s="1884"/>
      <c r="E1577" s="2836" t="s">
        <v>1357</v>
      </c>
      <c r="F1577" s="1815">
        <v>20</v>
      </c>
      <c r="G1577" s="1814">
        <v>500</v>
      </c>
      <c r="H1577" s="2236">
        <f>F1577*G1577</f>
        <v>10000</v>
      </c>
      <c r="I1577" s="2795"/>
      <c r="J1577" s="2795"/>
      <c r="K1577" s="1815"/>
      <c r="L1577" s="2355">
        <v>10000</v>
      </c>
      <c r="M1577" s="1823"/>
      <c r="N1577" s="1989" t="s">
        <v>53</v>
      </c>
      <c r="O1577" s="1989" t="s">
        <v>742</v>
      </c>
      <c r="P1577" s="1815">
        <v>2</v>
      </c>
      <c r="Q1577" s="1815">
        <v>2</v>
      </c>
      <c r="R1577" s="1815">
        <v>2</v>
      </c>
      <c r="S1577" s="1883">
        <v>2</v>
      </c>
    </row>
    <row r="1578" spans="1:19" ht="18" x14ac:dyDescent="0.35">
      <c r="A1578" s="1253"/>
      <c r="B1578" s="2837" t="s">
        <v>1358</v>
      </c>
      <c r="C1578" s="2837"/>
      <c r="D1578" s="2837"/>
      <c r="E1578" s="2837"/>
      <c r="F1578" s="2837"/>
      <c r="G1578" s="2837"/>
      <c r="H1578" s="2837"/>
      <c r="I1578" s="2837"/>
      <c r="J1578" s="2837"/>
      <c r="K1578" s="2837"/>
      <c r="L1578" s="2837"/>
      <c r="M1578" s="2837"/>
      <c r="N1578" s="2837"/>
      <c r="O1578" s="2837"/>
      <c r="P1578" s="2837"/>
      <c r="Q1578" s="2837"/>
      <c r="R1578" s="2837"/>
      <c r="S1578" s="2838"/>
    </row>
    <row r="1579" spans="1:19" ht="15.6" x14ac:dyDescent="0.3">
      <c r="A1579" s="1253"/>
      <c r="B1579" s="2922" t="s">
        <v>16</v>
      </c>
      <c r="C1579" s="1036" t="s">
        <v>17</v>
      </c>
      <c r="D1579" s="1036"/>
      <c r="E1579" s="1864" t="s">
        <v>18</v>
      </c>
      <c r="F1579" s="1864" t="s">
        <v>19</v>
      </c>
      <c r="G1579" s="1864" t="s">
        <v>20</v>
      </c>
      <c r="H1579" s="1864" t="s">
        <v>21</v>
      </c>
      <c r="I1579" s="1864" t="s">
        <v>22</v>
      </c>
      <c r="J1579" s="1864"/>
      <c r="K1579" s="1864"/>
      <c r="L1579" s="1864"/>
      <c r="M1579" s="1036" t="s">
        <v>23</v>
      </c>
      <c r="N1579" s="1036" t="s">
        <v>24</v>
      </c>
      <c r="O1579" s="1036"/>
      <c r="P1579" s="1036"/>
      <c r="Q1579" s="1036"/>
      <c r="R1579" s="1036"/>
      <c r="S1579" s="1865"/>
    </row>
    <row r="1580" spans="1:19" ht="15.6" x14ac:dyDescent="0.3">
      <c r="A1580" s="1253"/>
      <c r="B1580" s="2922"/>
      <c r="C1580" s="1036"/>
      <c r="D1580" s="1036"/>
      <c r="E1580" s="1864"/>
      <c r="F1580" s="1864"/>
      <c r="G1580" s="1864"/>
      <c r="H1580" s="1864"/>
      <c r="I1580" s="1866" t="s">
        <v>25</v>
      </c>
      <c r="J1580" s="1866" t="s">
        <v>26</v>
      </c>
      <c r="K1580" s="1866" t="s">
        <v>27</v>
      </c>
      <c r="L1580" s="1866" t="s">
        <v>28</v>
      </c>
      <c r="M1580" s="1036"/>
      <c r="N1580" s="1036"/>
      <c r="O1580" s="1036"/>
      <c r="P1580" s="1036"/>
      <c r="Q1580" s="1036"/>
      <c r="R1580" s="1036"/>
      <c r="S1580" s="1865"/>
    </row>
    <row r="1581" spans="1:19" ht="93.6" x14ac:dyDescent="0.3">
      <c r="A1581" s="1253"/>
      <c r="B1581" s="2923" t="s">
        <v>1359</v>
      </c>
      <c r="C1581" s="2839" t="s">
        <v>1360</v>
      </c>
      <c r="D1581" s="2839"/>
      <c r="E1581" s="2791" t="s">
        <v>1361</v>
      </c>
      <c r="F1581" s="1868"/>
      <c r="G1581" s="1868">
        <v>2017</v>
      </c>
      <c r="H1581" s="1868"/>
      <c r="I1581" s="1870" t="s">
        <v>52</v>
      </c>
      <c r="J1581" s="1870" t="s">
        <v>52</v>
      </c>
      <c r="K1581" s="1870" t="s">
        <v>52</v>
      </c>
      <c r="L1581" s="1871" t="s">
        <v>52</v>
      </c>
      <c r="M1581" s="2371">
        <f>+D1588</f>
        <v>28100000</v>
      </c>
      <c r="N1581" s="1873"/>
      <c r="O1581" s="1873"/>
      <c r="P1581" s="1873"/>
      <c r="Q1581" s="1873"/>
      <c r="R1581" s="1873"/>
      <c r="S1581" s="1874"/>
    </row>
    <row r="1582" spans="1:19" ht="18" x14ac:dyDescent="0.35">
      <c r="A1582" s="1253"/>
      <c r="B1582" s="2838" t="s">
        <v>33</v>
      </c>
      <c r="C1582" s="1875"/>
      <c r="D1582" s="1875"/>
      <c r="E1582" s="1875"/>
      <c r="F1582" s="1875"/>
      <c r="G1582" s="1875"/>
      <c r="H1582" s="1875"/>
      <c r="I1582" s="1875"/>
      <c r="J1582" s="1875"/>
      <c r="K1582" s="1875"/>
      <c r="L1582" s="1875"/>
      <c r="M1582" s="1875"/>
      <c r="N1582" s="1875"/>
      <c r="O1582" s="1875"/>
      <c r="P1582" s="1875"/>
      <c r="Q1582" s="1875"/>
      <c r="R1582" s="1875"/>
      <c r="S1582" s="1876"/>
    </row>
    <row r="1583" spans="1:19" ht="15.6" x14ac:dyDescent="0.3">
      <c r="A1583" s="1253"/>
      <c r="B1583" s="2922" t="s">
        <v>34</v>
      </c>
      <c r="C1583" s="1036"/>
      <c r="D1583" s="1864" t="s">
        <v>35</v>
      </c>
      <c r="E1583" s="1864" t="s">
        <v>36</v>
      </c>
      <c r="F1583" s="1864"/>
      <c r="G1583" s="1864"/>
      <c r="H1583" s="1864"/>
      <c r="I1583" s="1864" t="s">
        <v>37</v>
      </c>
      <c r="J1583" s="1864"/>
      <c r="K1583" s="1864"/>
      <c r="L1583" s="1864"/>
      <c r="M1583" s="1036" t="s">
        <v>38</v>
      </c>
      <c r="N1583" s="1864" t="s">
        <v>39</v>
      </c>
      <c r="O1583" s="1864"/>
      <c r="P1583" s="1864"/>
      <c r="Q1583" s="1864"/>
      <c r="R1583" s="1864"/>
      <c r="S1583" s="1877"/>
    </row>
    <row r="1584" spans="1:19" ht="33.6" x14ac:dyDescent="0.3">
      <c r="A1584" s="1253"/>
      <c r="B1584" s="2922"/>
      <c r="C1584" s="1036"/>
      <c r="D1584" s="1864"/>
      <c r="E1584" s="1866" t="s">
        <v>40</v>
      </c>
      <c r="F1584" s="1866" t="s">
        <v>41</v>
      </c>
      <c r="G1584" s="1866" t="s">
        <v>42</v>
      </c>
      <c r="H1584" s="1866" t="s">
        <v>43</v>
      </c>
      <c r="I1584" s="1866" t="s">
        <v>25</v>
      </c>
      <c r="J1584" s="1866" t="s">
        <v>26</v>
      </c>
      <c r="K1584" s="1866" t="s">
        <v>27</v>
      </c>
      <c r="L1584" s="1866" t="s">
        <v>28</v>
      </c>
      <c r="M1584" s="1036"/>
      <c r="N1584" s="1878" t="s">
        <v>44</v>
      </c>
      <c r="O1584" s="1878" t="s">
        <v>45</v>
      </c>
      <c r="P1584" s="1878" t="s">
        <v>46</v>
      </c>
      <c r="Q1584" s="1878" t="s">
        <v>47</v>
      </c>
      <c r="R1584" s="1878" t="s">
        <v>48</v>
      </c>
      <c r="S1584" s="1879" t="s">
        <v>49</v>
      </c>
    </row>
    <row r="1585" spans="1:19" ht="15.6" x14ac:dyDescent="0.3">
      <c r="A1585" s="1253"/>
      <c r="B1585" s="3010" t="s">
        <v>1362</v>
      </c>
      <c r="C1585" s="2537"/>
      <c r="D1585" s="2816"/>
      <c r="E1585" s="1882" t="s">
        <v>106</v>
      </c>
      <c r="F1585" s="1815">
        <v>20000</v>
      </c>
      <c r="G1585" s="1814">
        <v>120</v>
      </c>
      <c r="H1585" s="2236">
        <f t="shared" ref="H1585:H1591" si="61">+G1585*F1585</f>
        <v>2400000</v>
      </c>
      <c r="I1585" s="1815">
        <v>2400000</v>
      </c>
      <c r="J1585" s="2795"/>
      <c r="K1585" s="2795"/>
      <c r="L1585" s="2795"/>
      <c r="M1585" s="1823"/>
      <c r="N1585" s="1989" t="s">
        <v>53</v>
      </c>
      <c r="O1585" s="1989" t="s">
        <v>742</v>
      </c>
      <c r="P1585" s="1815">
        <v>3</v>
      </c>
      <c r="Q1585" s="1815">
        <v>3</v>
      </c>
      <c r="R1585" s="1815">
        <v>5</v>
      </c>
      <c r="S1585" s="1883">
        <v>3</v>
      </c>
    </row>
    <row r="1586" spans="1:19" ht="15.6" x14ac:dyDescent="0.3">
      <c r="A1586" s="1253"/>
      <c r="B1586" s="3010" t="s">
        <v>1363</v>
      </c>
      <c r="C1586" s="2537"/>
      <c r="D1586" s="2816"/>
      <c r="E1586" s="1882" t="s">
        <v>106</v>
      </c>
      <c r="F1586" s="1855">
        <v>20000</v>
      </c>
      <c r="G1586" s="1814">
        <v>120</v>
      </c>
      <c r="H1586" s="2236">
        <f t="shared" si="61"/>
        <v>2400000</v>
      </c>
      <c r="I1586" s="1815">
        <f>2400000/4</f>
        <v>600000</v>
      </c>
      <c r="J1586" s="1815">
        <v>600000</v>
      </c>
      <c r="K1586" s="1815">
        <v>600000</v>
      </c>
      <c r="L1586" s="1815">
        <v>600000</v>
      </c>
      <c r="M1586" s="1823"/>
      <c r="N1586" s="1989" t="s">
        <v>53</v>
      </c>
      <c r="O1586" s="1989" t="s">
        <v>742</v>
      </c>
      <c r="P1586" s="1815">
        <v>3</v>
      </c>
      <c r="Q1586" s="1815">
        <v>3</v>
      </c>
      <c r="R1586" s="1815">
        <v>5</v>
      </c>
      <c r="S1586" s="1883">
        <v>3</v>
      </c>
    </row>
    <row r="1587" spans="1:19" ht="15.6" x14ac:dyDescent="0.3">
      <c r="A1587" s="1253"/>
      <c r="B1587" s="3010" t="s">
        <v>1364</v>
      </c>
      <c r="C1587" s="2537"/>
      <c r="D1587" s="2840"/>
      <c r="E1587" s="1882" t="s">
        <v>106</v>
      </c>
      <c r="F1587" s="1815">
        <v>20000</v>
      </c>
      <c r="G1587" s="1814">
        <v>120</v>
      </c>
      <c r="H1587" s="2236">
        <f t="shared" si="61"/>
        <v>2400000</v>
      </c>
      <c r="I1587" s="1815">
        <v>600000</v>
      </c>
      <c r="J1587" s="1815">
        <v>600000</v>
      </c>
      <c r="K1587" s="1815">
        <v>600000</v>
      </c>
      <c r="L1587" s="1815">
        <v>600000</v>
      </c>
      <c r="M1587" s="1823"/>
      <c r="N1587" s="1989" t="s">
        <v>53</v>
      </c>
      <c r="O1587" s="1989" t="s">
        <v>742</v>
      </c>
      <c r="P1587" s="1815">
        <v>3</v>
      </c>
      <c r="Q1587" s="1815">
        <v>3</v>
      </c>
      <c r="R1587" s="1815">
        <v>5</v>
      </c>
      <c r="S1587" s="1883">
        <v>3</v>
      </c>
    </row>
    <row r="1588" spans="1:19" ht="15.6" x14ac:dyDescent="0.3">
      <c r="A1588" s="1253"/>
      <c r="B1588" s="3010" t="s">
        <v>1365</v>
      </c>
      <c r="C1588" s="2537"/>
      <c r="D1588" s="2840">
        <f>SUM(H1585:H1591)</f>
        <v>28100000</v>
      </c>
      <c r="E1588" s="1882" t="s">
        <v>106</v>
      </c>
      <c r="F1588" s="1815">
        <v>20000</v>
      </c>
      <c r="G1588" s="1814">
        <v>120</v>
      </c>
      <c r="H1588" s="2236">
        <f t="shared" si="61"/>
        <v>2400000</v>
      </c>
      <c r="I1588" s="1815">
        <v>2400000</v>
      </c>
      <c r="J1588" s="1815">
        <v>600000</v>
      </c>
      <c r="K1588" s="1815">
        <v>600000</v>
      </c>
      <c r="L1588" s="1815">
        <v>600000</v>
      </c>
      <c r="M1588" s="1823"/>
      <c r="N1588" s="1989" t="s">
        <v>53</v>
      </c>
      <c r="O1588" s="1989" t="s">
        <v>742</v>
      </c>
      <c r="P1588" s="1815">
        <v>3</v>
      </c>
      <c r="Q1588" s="1815">
        <v>3</v>
      </c>
      <c r="R1588" s="1815">
        <v>5</v>
      </c>
      <c r="S1588" s="1883">
        <v>3</v>
      </c>
    </row>
    <row r="1589" spans="1:19" ht="15.6" x14ac:dyDescent="0.3">
      <c r="A1589" s="1253"/>
      <c r="B1589" s="3010" t="s">
        <v>1366</v>
      </c>
      <c r="C1589" s="2537"/>
      <c r="D1589" s="2816"/>
      <c r="E1589" s="1882" t="s">
        <v>106</v>
      </c>
      <c r="F1589" s="1815">
        <v>20000</v>
      </c>
      <c r="G1589" s="1814">
        <v>500</v>
      </c>
      <c r="H1589" s="2236">
        <f t="shared" si="61"/>
        <v>10000000</v>
      </c>
      <c r="I1589" s="1815">
        <v>10000000</v>
      </c>
      <c r="J1589" s="1815">
        <v>2500000</v>
      </c>
      <c r="K1589" s="1815">
        <v>2500000</v>
      </c>
      <c r="L1589" s="1815">
        <v>2500000</v>
      </c>
      <c r="M1589" s="1823"/>
      <c r="N1589" s="1989" t="s">
        <v>53</v>
      </c>
      <c r="O1589" s="1989" t="s">
        <v>742</v>
      </c>
      <c r="P1589" s="1815">
        <v>3</v>
      </c>
      <c r="Q1589" s="1815">
        <v>3</v>
      </c>
      <c r="R1589" s="1815">
        <v>4</v>
      </c>
      <c r="S1589" s="1883">
        <v>3</v>
      </c>
    </row>
    <row r="1590" spans="1:19" ht="15.6" x14ac:dyDescent="0.3">
      <c r="A1590" s="1253"/>
      <c r="B1590" s="3010" t="s">
        <v>1367</v>
      </c>
      <c r="C1590" s="2537"/>
      <c r="D1590" s="2816"/>
      <c r="E1590" s="1882" t="s">
        <v>106</v>
      </c>
      <c r="F1590" s="1815">
        <v>20000</v>
      </c>
      <c r="G1590" s="1814">
        <v>125</v>
      </c>
      <c r="H1590" s="2236">
        <f t="shared" si="61"/>
        <v>2500000</v>
      </c>
      <c r="I1590" s="1815">
        <v>625000</v>
      </c>
      <c r="J1590" s="1815">
        <f>2500000/4</f>
        <v>625000</v>
      </c>
      <c r="K1590" s="1815">
        <v>625000</v>
      </c>
      <c r="L1590" s="1815">
        <v>625000</v>
      </c>
      <c r="M1590" s="1823"/>
      <c r="N1590" s="1989" t="s">
        <v>53</v>
      </c>
      <c r="O1590" s="1989" t="s">
        <v>742</v>
      </c>
      <c r="P1590" s="1815">
        <v>3</v>
      </c>
      <c r="Q1590" s="1815">
        <v>3</v>
      </c>
      <c r="R1590" s="1815">
        <v>3</v>
      </c>
      <c r="S1590" s="1883">
        <v>3</v>
      </c>
    </row>
    <row r="1591" spans="1:19" ht="15.6" x14ac:dyDescent="0.3">
      <c r="A1591" s="1253"/>
      <c r="B1591" s="3010" t="s">
        <v>1368</v>
      </c>
      <c r="C1591" s="2537"/>
      <c r="D1591" s="2841"/>
      <c r="E1591" s="1882" t="s">
        <v>106</v>
      </c>
      <c r="F1591" s="1815">
        <v>20000</v>
      </c>
      <c r="G1591" s="1814">
        <v>300</v>
      </c>
      <c r="H1591" s="2236">
        <f t="shared" si="61"/>
        <v>6000000</v>
      </c>
      <c r="I1591" s="1815">
        <v>1500000</v>
      </c>
      <c r="J1591" s="1815">
        <v>1500000</v>
      </c>
      <c r="K1591" s="1815">
        <v>1500000</v>
      </c>
      <c r="L1591" s="1815">
        <v>1500000</v>
      </c>
      <c r="M1591" s="1823"/>
      <c r="N1591" s="1989" t="s">
        <v>53</v>
      </c>
      <c r="O1591" s="1989" t="s">
        <v>742</v>
      </c>
      <c r="P1591" s="1815">
        <v>3</v>
      </c>
      <c r="Q1591" s="1815">
        <v>2</v>
      </c>
      <c r="R1591" s="1815">
        <v>3</v>
      </c>
      <c r="S1591" s="1883">
        <v>3</v>
      </c>
    </row>
    <row r="1592" spans="1:19" ht="16.2" thickBot="1" x14ac:dyDescent="0.35">
      <c r="A1592" s="1253"/>
      <c r="B1592" s="3059"/>
      <c r="C1592" s="2842"/>
      <c r="D1592" s="2843">
        <f>+D1588</f>
        <v>28100000</v>
      </c>
      <c r="E1592" s="2844"/>
      <c r="F1592" s="2845"/>
      <c r="G1592" s="2846"/>
      <c r="H1592" s="2847"/>
      <c r="I1592" s="2848"/>
      <c r="J1592" s="2848"/>
      <c r="K1592" s="2848"/>
      <c r="L1592" s="2848"/>
      <c r="M1592" s="2849"/>
      <c r="N1592" s="2845"/>
      <c r="O1592" s="2845"/>
      <c r="P1592" s="2845"/>
      <c r="Q1592" s="2845"/>
      <c r="R1592" s="2845"/>
      <c r="S1592" s="2850"/>
    </row>
    <row r="1593" spans="1:19" ht="18.600000000000001" thickTop="1" thickBot="1" x14ac:dyDescent="0.35">
      <c r="B1593" s="2619" t="s">
        <v>1087</v>
      </c>
      <c r="C1593" s="2620"/>
      <c r="D1593" s="2620"/>
      <c r="E1593" s="2620"/>
      <c r="F1593" s="2620"/>
      <c r="G1593" s="2621"/>
    </row>
    <row r="1594" spans="1:19" ht="17.399999999999999" x14ac:dyDescent="0.3">
      <c r="A1594" s="1253"/>
      <c r="B1594" s="3022" t="s">
        <v>1088</v>
      </c>
      <c r="C1594" s="2623" t="s">
        <v>1089</v>
      </c>
      <c r="D1594" s="2623" t="s">
        <v>1090</v>
      </c>
      <c r="E1594" s="2623" t="s">
        <v>1091</v>
      </c>
      <c r="F1594" s="2624" t="s">
        <v>1092</v>
      </c>
      <c r="G1594" s="2760"/>
      <c r="H1594" s="1253"/>
      <c r="I1594" s="1253"/>
      <c r="J1594" s="1253"/>
      <c r="K1594" s="1253"/>
      <c r="L1594" s="1253"/>
      <c r="M1594" s="1253"/>
      <c r="N1594" s="1253"/>
      <c r="O1594" s="1253"/>
      <c r="P1594" s="1253"/>
      <c r="Q1594" s="1253"/>
      <c r="R1594" s="1253"/>
    </row>
    <row r="1595" spans="1:19" x14ac:dyDescent="0.3">
      <c r="A1595" s="1253"/>
      <c r="B1595" s="3023"/>
      <c r="C1595" s="2626"/>
      <c r="D1595" s="2626"/>
      <c r="E1595" s="2626"/>
      <c r="F1595" s="2627" t="s">
        <v>1093</v>
      </c>
      <c r="G1595" s="2761" t="s">
        <v>1094</v>
      </c>
      <c r="H1595" s="1253"/>
      <c r="I1595" s="1253"/>
      <c r="J1595" s="1253"/>
      <c r="K1595" s="1253"/>
      <c r="L1595" s="1253"/>
      <c r="M1595" s="1253"/>
      <c r="N1595" s="1253"/>
      <c r="O1595" s="1253"/>
      <c r="P1595" s="1253"/>
      <c r="Q1595" s="1253"/>
      <c r="R1595" s="1253"/>
    </row>
    <row r="1596" spans="1:19" ht="34.799999999999997" x14ac:dyDescent="0.3">
      <c r="A1596" s="1253"/>
      <c r="B1596" s="3025" t="s">
        <v>1095</v>
      </c>
      <c r="C1596" s="2631" t="s">
        <v>1096</v>
      </c>
      <c r="D1596" s="2632"/>
      <c r="E1596" s="2632"/>
      <c r="F1596" s="2633">
        <v>303641467</v>
      </c>
      <c r="G1596" s="2763">
        <v>366269506</v>
      </c>
      <c r="H1596" s="1253"/>
      <c r="I1596" s="1253"/>
      <c r="J1596" s="1253"/>
      <c r="K1596" s="1253"/>
      <c r="L1596" s="1253"/>
      <c r="M1596" s="1253"/>
      <c r="N1596" s="1253"/>
      <c r="O1596" s="1253"/>
      <c r="P1596" s="1253"/>
      <c r="Q1596" s="1253"/>
      <c r="R1596" s="1253"/>
    </row>
    <row r="1597" spans="1:19" ht="121.8" x14ac:dyDescent="0.3">
      <c r="A1597" s="1253"/>
      <c r="B1597" s="3026">
        <v>1</v>
      </c>
      <c r="C1597" s="2635" t="s">
        <v>1097</v>
      </c>
      <c r="D1597" s="2636" t="s">
        <v>1098</v>
      </c>
      <c r="E1597" s="2637" t="s">
        <v>1099</v>
      </c>
      <c r="F1597" s="2638"/>
      <c r="G1597" s="2764">
        <v>8664062</v>
      </c>
      <c r="H1597" s="1253"/>
      <c r="I1597" s="1253"/>
      <c r="J1597" s="1253"/>
      <c r="K1597" s="1253"/>
      <c r="L1597" s="1253"/>
      <c r="M1597" s="1253"/>
      <c r="N1597" s="1253"/>
      <c r="O1597" s="1253"/>
      <c r="P1597" s="1253"/>
      <c r="Q1597" s="1253"/>
      <c r="R1597" s="1253"/>
    </row>
    <row r="1598" spans="1:19" ht="87" x14ac:dyDescent="0.3">
      <c r="A1598" s="1253"/>
      <c r="B1598" s="3027"/>
      <c r="C1598" s="2635"/>
      <c r="D1598" s="2636"/>
      <c r="E1598" s="2637" t="s">
        <v>1100</v>
      </c>
      <c r="F1598" s="2640"/>
      <c r="G1598" s="2765"/>
      <c r="H1598" s="1253"/>
      <c r="I1598" s="1253"/>
      <c r="J1598" s="1253"/>
      <c r="K1598" s="1253"/>
      <c r="L1598" s="1253"/>
      <c r="M1598" s="1253"/>
      <c r="N1598" s="1253"/>
      <c r="O1598" s="1253"/>
      <c r="P1598" s="1253"/>
      <c r="Q1598" s="1253"/>
      <c r="R1598" s="1253"/>
    </row>
    <row r="1599" spans="1:19" ht="69.599999999999994" x14ac:dyDescent="0.3">
      <c r="A1599" s="1253"/>
      <c r="B1599" s="3027"/>
      <c r="C1599" s="2635"/>
      <c r="D1599" s="2636"/>
      <c r="E1599" s="2637" t="s">
        <v>1101</v>
      </c>
      <c r="F1599" s="2640"/>
      <c r="G1599" s="2765"/>
      <c r="H1599" s="1253"/>
      <c r="I1599" s="1253"/>
      <c r="J1599" s="1253"/>
      <c r="K1599" s="1253"/>
      <c r="L1599" s="1253"/>
      <c r="M1599" s="1253"/>
      <c r="N1599" s="1253"/>
      <c r="O1599" s="1253"/>
      <c r="P1599" s="1253"/>
      <c r="Q1599" s="1253"/>
      <c r="R1599" s="1253"/>
    </row>
    <row r="1600" spans="1:19" ht="174" x14ac:dyDescent="0.3">
      <c r="A1600" s="1253"/>
      <c r="B1600" s="3027"/>
      <c r="C1600" s="2635"/>
      <c r="D1600" s="2636"/>
      <c r="E1600" s="2637" t="s">
        <v>1102</v>
      </c>
      <c r="F1600" s="2640"/>
      <c r="G1600" s="2765"/>
      <c r="H1600" s="1253"/>
      <c r="I1600" s="1253"/>
      <c r="J1600" s="1253"/>
      <c r="K1600" s="1253"/>
      <c r="L1600" s="1253"/>
      <c r="M1600" s="1253"/>
      <c r="N1600" s="1253"/>
      <c r="O1600" s="1253"/>
      <c r="P1600" s="1253"/>
      <c r="Q1600" s="1253"/>
      <c r="R1600" s="1253"/>
    </row>
    <row r="1601" spans="1:18" ht="208.8" x14ac:dyDescent="0.3">
      <c r="A1601" s="1253"/>
      <c r="B1601" s="3027"/>
      <c r="C1601" s="2635"/>
      <c r="D1601" s="2636"/>
      <c r="E1601" s="2637" t="s">
        <v>1103</v>
      </c>
      <c r="F1601" s="2641"/>
      <c r="G1601" s="2766"/>
      <c r="H1601" s="1253"/>
      <c r="I1601" s="1253"/>
      <c r="J1601" s="1253"/>
      <c r="K1601" s="1253"/>
      <c r="L1601" s="1253"/>
      <c r="M1601" s="1253"/>
      <c r="N1601" s="1253"/>
      <c r="O1601" s="1253"/>
      <c r="P1601" s="1253"/>
      <c r="Q1601" s="1253"/>
      <c r="R1601" s="1253"/>
    </row>
    <row r="1602" spans="1:18" ht="17.399999999999999" x14ac:dyDescent="0.3">
      <c r="A1602" s="1253"/>
      <c r="B1602" s="3027"/>
      <c r="C1602" s="2635"/>
      <c r="D1602" s="2642"/>
      <c r="E1602" s="2643"/>
      <c r="F1602" s="2643"/>
      <c r="G1602" s="2767"/>
      <c r="H1602" s="1253"/>
      <c r="I1602" s="1253"/>
      <c r="J1602" s="1253"/>
      <c r="K1602" s="1253"/>
      <c r="L1602" s="1253"/>
      <c r="M1602" s="1253"/>
      <c r="N1602" s="1253"/>
      <c r="O1602" s="1253"/>
      <c r="P1602" s="1253"/>
      <c r="Q1602" s="1253"/>
      <c r="R1602" s="1253"/>
    </row>
    <row r="1603" spans="1:18" ht="121.8" x14ac:dyDescent="0.3">
      <c r="A1603" s="1253"/>
      <c r="B1603" s="3027"/>
      <c r="C1603" s="2635"/>
      <c r="D1603" s="2644" t="s">
        <v>1104</v>
      </c>
      <c r="E1603" s="2645" t="s">
        <v>277</v>
      </c>
      <c r="F1603" s="2646"/>
      <c r="G1603" s="2768">
        <v>5100611</v>
      </c>
      <c r="H1603" s="1253"/>
      <c r="I1603" s="1253"/>
      <c r="J1603" s="1253"/>
      <c r="K1603" s="1253"/>
      <c r="L1603" s="1253"/>
      <c r="M1603" s="1253"/>
      <c r="N1603" s="1253"/>
      <c r="O1603" s="1253"/>
      <c r="P1603" s="1253"/>
      <c r="Q1603" s="1253"/>
      <c r="R1603" s="1253"/>
    </row>
    <row r="1604" spans="1:18" ht="226.2" x14ac:dyDescent="0.3">
      <c r="A1604" s="1253"/>
      <c r="B1604" s="3027"/>
      <c r="C1604" s="2635"/>
      <c r="D1604" s="2644"/>
      <c r="E1604" s="2645" t="s">
        <v>1105</v>
      </c>
      <c r="F1604" s="2647"/>
      <c r="G1604" s="2769"/>
      <c r="H1604" s="1253"/>
      <c r="I1604" s="1253"/>
      <c r="J1604" s="1253"/>
      <c r="K1604" s="1253"/>
      <c r="L1604" s="1253"/>
      <c r="M1604" s="1253"/>
      <c r="N1604" s="1253"/>
      <c r="O1604" s="1253"/>
      <c r="P1604" s="1253"/>
      <c r="Q1604" s="1253"/>
      <c r="R1604" s="1253"/>
    </row>
    <row r="1605" spans="1:18" ht="17.399999999999999" x14ac:dyDescent="0.3">
      <c r="A1605" s="1253"/>
      <c r="B1605" s="3027"/>
      <c r="C1605" s="2635"/>
      <c r="D1605" s="2642"/>
      <c r="E1605" s="2648"/>
      <c r="F1605" s="2648"/>
      <c r="G1605" s="2770"/>
      <c r="H1605" s="1253"/>
      <c r="I1605" s="1253"/>
      <c r="J1605" s="1253"/>
      <c r="K1605" s="1253"/>
      <c r="L1605" s="1253"/>
      <c r="M1605" s="1253"/>
      <c r="N1605" s="1253"/>
      <c r="O1605" s="1253"/>
      <c r="P1605" s="1253"/>
      <c r="Q1605" s="1253"/>
      <c r="R1605" s="1253"/>
    </row>
    <row r="1606" spans="1:18" ht="174" x14ac:dyDescent="0.3">
      <c r="A1606" s="1253"/>
      <c r="B1606" s="3027"/>
      <c r="C1606" s="2635"/>
      <c r="D1606" s="2649" t="s">
        <v>1106</v>
      </c>
      <c r="E1606" s="2645" t="s">
        <v>306</v>
      </c>
      <c r="F1606" s="2646"/>
      <c r="G1606" s="2768">
        <v>4680000</v>
      </c>
      <c r="H1606" s="1253"/>
      <c r="I1606" s="1253"/>
      <c r="J1606" s="1253"/>
      <c r="K1606" s="1253"/>
      <c r="L1606" s="1253"/>
      <c r="M1606" s="1253"/>
      <c r="N1606" s="1253"/>
      <c r="O1606" s="1253"/>
      <c r="P1606" s="1253"/>
      <c r="Q1606" s="1253"/>
      <c r="R1606" s="1253"/>
    </row>
    <row r="1607" spans="1:18" ht="87" x14ac:dyDescent="0.3">
      <c r="A1607" s="1253"/>
      <c r="B1607" s="3027"/>
      <c r="C1607" s="2635"/>
      <c r="D1607" s="2649"/>
      <c r="E1607" s="2645" t="s">
        <v>1107</v>
      </c>
      <c r="F1607" s="2647"/>
      <c r="G1607" s="2769"/>
      <c r="H1607" s="1253"/>
      <c r="I1607" s="1253"/>
      <c r="J1607" s="1253"/>
      <c r="K1607" s="1253"/>
      <c r="L1607" s="1253"/>
      <c r="M1607" s="1253"/>
      <c r="N1607" s="1253"/>
      <c r="O1607" s="1253"/>
      <c r="P1607" s="1253"/>
      <c r="Q1607" s="1253"/>
      <c r="R1607" s="1253"/>
    </row>
    <row r="1608" spans="1:18" ht="87" x14ac:dyDescent="0.3">
      <c r="A1608" s="1253"/>
      <c r="B1608" s="3027"/>
      <c r="C1608" s="2635"/>
      <c r="D1608" s="2649"/>
      <c r="E1608" s="2645" t="s">
        <v>1108</v>
      </c>
      <c r="F1608" s="2647"/>
      <c r="G1608" s="2769"/>
      <c r="H1608" s="1253"/>
      <c r="I1608" s="1253"/>
      <c r="J1608" s="1253"/>
      <c r="K1608" s="1253"/>
      <c r="L1608" s="1253"/>
      <c r="M1608" s="1253"/>
      <c r="N1608" s="1253"/>
      <c r="O1608" s="1253"/>
      <c r="P1608" s="1253"/>
      <c r="Q1608" s="1253"/>
      <c r="R1608" s="1253"/>
    </row>
    <row r="1609" spans="1:18" ht="104.4" x14ac:dyDescent="0.3">
      <c r="A1609" s="1253"/>
      <c r="B1609" s="3027"/>
      <c r="C1609" s="2635"/>
      <c r="D1609" s="2649"/>
      <c r="E1609" s="2645" t="s">
        <v>1109</v>
      </c>
      <c r="F1609" s="2647"/>
      <c r="G1609" s="2769"/>
      <c r="H1609" s="1253"/>
      <c r="I1609" s="1253"/>
      <c r="J1609" s="1253"/>
      <c r="K1609" s="1253"/>
      <c r="L1609" s="1253"/>
      <c r="M1609" s="1253"/>
      <c r="N1609" s="1253"/>
      <c r="O1609" s="1253"/>
      <c r="P1609" s="1253"/>
      <c r="Q1609" s="1253"/>
      <c r="R1609" s="1253"/>
    </row>
    <row r="1610" spans="1:18" ht="87" x14ac:dyDescent="0.3">
      <c r="A1610" s="1253"/>
      <c r="B1610" s="3027"/>
      <c r="C1610" s="2635"/>
      <c r="D1610" s="2649"/>
      <c r="E1610" s="2645" t="s">
        <v>1110</v>
      </c>
      <c r="F1610" s="2650"/>
      <c r="G1610" s="2771"/>
      <c r="H1610" s="1253"/>
      <c r="I1610" s="1253"/>
      <c r="J1610" s="1253"/>
      <c r="K1610" s="1253"/>
      <c r="L1610" s="1253"/>
      <c r="M1610" s="1253"/>
      <c r="N1610" s="1253"/>
      <c r="O1610" s="1253"/>
      <c r="P1610" s="1253"/>
      <c r="Q1610" s="1253"/>
      <c r="R1610" s="1253"/>
    </row>
    <row r="1611" spans="1:18" ht="17.399999999999999" x14ac:dyDescent="0.3">
      <c r="A1611" s="1253"/>
      <c r="B1611" s="3027"/>
      <c r="C1611" s="2635"/>
      <c r="D1611" s="2642"/>
      <c r="E1611" s="2648"/>
      <c r="F1611" s="2648"/>
      <c r="G1611" s="2770"/>
      <c r="H1611" s="1253"/>
      <c r="I1611" s="1253"/>
      <c r="J1611" s="1253"/>
      <c r="K1611" s="1253"/>
      <c r="L1611" s="1253"/>
      <c r="M1611" s="1253"/>
      <c r="N1611" s="1253"/>
      <c r="O1611" s="1253"/>
      <c r="P1611" s="1253"/>
      <c r="Q1611" s="1253"/>
      <c r="R1611" s="1253"/>
    </row>
    <row r="1612" spans="1:18" ht="121.8" x14ac:dyDescent="0.3">
      <c r="A1612" s="1253"/>
      <c r="B1612" s="3027"/>
      <c r="C1612" s="2635"/>
      <c r="D1612" s="2636" t="s">
        <v>1111</v>
      </c>
      <c r="E1612" s="2645" t="s">
        <v>1112</v>
      </c>
      <c r="F1612" s="2646"/>
      <c r="G1612" s="2768">
        <v>4431384</v>
      </c>
      <c r="H1612" s="1253"/>
      <c r="I1612" s="1253"/>
      <c r="J1612" s="1253"/>
      <c r="K1612" s="1253"/>
      <c r="L1612" s="1253"/>
      <c r="M1612" s="1253"/>
      <c r="N1612" s="1253"/>
      <c r="O1612" s="1253"/>
      <c r="P1612" s="1253"/>
      <c r="Q1612" s="1253"/>
      <c r="R1612" s="1253"/>
    </row>
    <row r="1613" spans="1:18" ht="104.4" x14ac:dyDescent="0.3">
      <c r="A1613" s="1253"/>
      <c r="B1613" s="3027"/>
      <c r="C1613" s="2635"/>
      <c r="D1613" s="2636"/>
      <c r="E1613" s="2645" t="s">
        <v>1113</v>
      </c>
      <c r="F1613" s="2647"/>
      <c r="G1613" s="2769"/>
      <c r="H1613" s="1253"/>
      <c r="I1613" s="1253"/>
      <c r="J1613" s="1253"/>
      <c r="K1613" s="1253"/>
      <c r="L1613" s="1253"/>
      <c r="M1613" s="1253"/>
      <c r="N1613" s="1253"/>
      <c r="O1613" s="1253"/>
      <c r="P1613" s="1253"/>
      <c r="Q1613" s="1253"/>
      <c r="R1613" s="1253"/>
    </row>
    <row r="1614" spans="1:18" ht="69.599999999999994" x14ac:dyDescent="0.3">
      <c r="A1614" s="1253"/>
      <c r="B1614" s="3027"/>
      <c r="C1614" s="2635"/>
      <c r="D1614" s="2636"/>
      <c r="E1614" s="2645" t="s">
        <v>1114</v>
      </c>
      <c r="F1614" s="2647"/>
      <c r="G1614" s="2769"/>
      <c r="H1614" s="1253"/>
      <c r="I1614" s="1253"/>
      <c r="J1614" s="1253"/>
      <c r="K1614" s="1253"/>
      <c r="L1614" s="1253"/>
      <c r="M1614" s="1253"/>
      <c r="N1614" s="1253"/>
      <c r="O1614" s="1253"/>
      <c r="P1614" s="1253"/>
      <c r="Q1614" s="1253"/>
      <c r="R1614" s="1253"/>
    </row>
    <row r="1615" spans="1:18" ht="139.19999999999999" x14ac:dyDescent="0.3">
      <c r="A1615" s="1253"/>
      <c r="B1615" s="3028"/>
      <c r="C1615" s="2635"/>
      <c r="D1615" s="2636"/>
      <c r="E1615" s="2645" t="s">
        <v>1115</v>
      </c>
      <c r="F1615" s="2650"/>
      <c r="G1615" s="2771"/>
      <c r="H1615" s="1253"/>
      <c r="I1615" s="1253"/>
      <c r="J1615" s="1253"/>
      <c r="K1615" s="1253"/>
      <c r="L1615" s="1253"/>
      <c r="M1615" s="1253"/>
      <c r="N1615" s="1253"/>
      <c r="O1615" s="1253"/>
      <c r="P1615" s="1253"/>
      <c r="Q1615" s="1253"/>
      <c r="R1615" s="1253"/>
    </row>
    <row r="1616" spans="1:18" ht="226.2" x14ac:dyDescent="0.3">
      <c r="A1616" s="1253"/>
      <c r="B1616" s="3029"/>
      <c r="C1616" s="2653" t="s">
        <v>1116</v>
      </c>
      <c r="D1616" s="2637" t="s">
        <v>1117</v>
      </c>
      <c r="E1616" s="2637" t="s">
        <v>1118</v>
      </c>
      <c r="F1616" s="2646"/>
      <c r="G1616" s="2768">
        <v>45500000</v>
      </c>
      <c r="H1616" s="1253"/>
      <c r="I1616" s="1253"/>
      <c r="J1616" s="1253"/>
      <c r="K1616" s="1253"/>
      <c r="L1616" s="1253"/>
      <c r="M1616" s="1253"/>
      <c r="N1616" s="1253"/>
      <c r="O1616" s="1253"/>
      <c r="P1616" s="1253"/>
      <c r="Q1616" s="1253"/>
      <c r="R1616" s="1253"/>
    </row>
    <row r="1617" spans="1:18" ht="191.4" x14ac:dyDescent="0.3">
      <c r="A1617" s="1253"/>
      <c r="B1617" s="3029"/>
      <c r="C1617" s="2653"/>
      <c r="D1617" s="2649" t="s">
        <v>1119</v>
      </c>
      <c r="E1617" s="2654" t="s">
        <v>1120</v>
      </c>
      <c r="F1617" s="2647"/>
      <c r="G1617" s="2769"/>
      <c r="H1617" s="1253"/>
      <c r="I1617" s="1253"/>
      <c r="J1617" s="1253"/>
      <c r="K1617" s="1253"/>
      <c r="L1617" s="1253"/>
      <c r="M1617" s="1253"/>
      <c r="N1617" s="1253"/>
      <c r="O1617" s="1253"/>
      <c r="P1617" s="1253"/>
      <c r="Q1617" s="1253"/>
      <c r="R1617" s="1253"/>
    </row>
    <row r="1618" spans="1:18" ht="191.4" x14ac:dyDescent="0.3">
      <c r="A1618" s="1253"/>
      <c r="B1618" s="3029"/>
      <c r="C1618" s="2653"/>
      <c r="D1618" s="2649"/>
      <c r="E1618" s="2655" t="s">
        <v>1121</v>
      </c>
      <c r="F1618" s="2647"/>
      <c r="G1618" s="2769"/>
      <c r="H1618" s="1253"/>
      <c r="I1618" s="1253"/>
      <c r="J1618" s="1253"/>
      <c r="K1618" s="1253"/>
      <c r="L1618" s="1253"/>
      <c r="M1618" s="1253"/>
      <c r="N1618" s="1253"/>
      <c r="O1618" s="1253"/>
      <c r="P1618" s="1253"/>
      <c r="Q1618" s="1253"/>
      <c r="R1618" s="1253"/>
    </row>
    <row r="1619" spans="1:18" ht="121.8" x14ac:dyDescent="0.3">
      <c r="A1619" s="1253"/>
      <c r="B1619" s="3029"/>
      <c r="C1619" s="2653"/>
      <c r="D1619" s="2649"/>
      <c r="E1619" s="2654" t="s">
        <v>1122</v>
      </c>
      <c r="F1619" s="2647"/>
      <c r="G1619" s="2769"/>
      <c r="H1619" s="1253"/>
      <c r="I1619" s="1253"/>
      <c r="J1619" s="1253"/>
      <c r="K1619" s="1253"/>
      <c r="L1619" s="1253"/>
      <c r="M1619" s="1253"/>
      <c r="N1619" s="1253"/>
      <c r="O1619" s="1253"/>
      <c r="P1619" s="1253"/>
      <c r="Q1619" s="1253"/>
      <c r="R1619" s="1253"/>
    </row>
    <row r="1620" spans="1:18" ht="121.8" x14ac:dyDescent="0.3">
      <c r="A1620" s="1253"/>
      <c r="B1620" s="3029"/>
      <c r="C1620" s="2653"/>
      <c r="D1620" s="2649"/>
      <c r="E1620" s="2654" t="s">
        <v>1123</v>
      </c>
      <c r="F1620" s="2647"/>
      <c r="G1620" s="2769"/>
      <c r="H1620" s="1253"/>
      <c r="I1620" s="1253"/>
      <c r="J1620" s="1253"/>
      <c r="K1620" s="1253"/>
      <c r="L1620" s="1253"/>
      <c r="M1620" s="1253"/>
      <c r="N1620" s="1253"/>
      <c r="O1620" s="1253"/>
      <c r="P1620" s="1253"/>
      <c r="Q1620" s="1253"/>
      <c r="R1620" s="1253"/>
    </row>
    <row r="1621" spans="1:18" ht="121.8" x14ac:dyDescent="0.3">
      <c r="A1621" s="1253"/>
      <c r="B1621" s="3029"/>
      <c r="C1621" s="2653"/>
      <c r="D1621" s="2637" t="s">
        <v>1104</v>
      </c>
      <c r="E1621" s="2637" t="s">
        <v>1124</v>
      </c>
      <c r="F1621" s="2650"/>
      <c r="G1621" s="2771"/>
      <c r="H1621" s="1253"/>
      <c r="I1621" s="1253"/>
      <c r="J1621" s="1253"/>
      <c r="K1621" s="1253"/>
      <c r="L1621" s="1253"/>
      <c r="M1621" s="1253"/>
      <c r="N1621" s="1253"/>
      <c r="O1621" s="1253"/>
      <c r="P1621" s="1253"/>
      <c r="Q1621" s="1253"/>
      <c r="R1621" s="1253"/>
    </row>
    <row r="1622" spans="1:18" ht="174" x14ac:dyDescent="0.3">
      <c r="A1622" s="1253"/>
      <c r="B1622" s="3029"/>
      <c r="C1622" s="2656" t="s">
        <v>1125</v>
      </c>
      <c r="D1622" s="2636" t="s">
        <v>1126</v>
      </c>
      <c r="E1622" s="2637" t="s">
        <v>1127</v>
      </c>
      <c r="F1622" s="2646"/>
      <c r="G1622" s="2768">
        <v>12529300</v>
      </c>
      <c r="H1622" s="1253"/>
      <c r="I1622" s="1253"/>
      <c r="J1622" s="1253"/>
      <c r="K1622" s="1253"/>
      <c r="L1622" s="1253"/>
      <c r="M1622" s="1253"/>
      <c r="N1622" s="1253"/>
      <c r="O1622" s="1253"/>
      <c r="P1622" s="1253"/>
      <c r="Q1622" s="1253"/>
      <c r="R1622" s="1253"/>
    </row>
    <row r="1623" spans="1:18" ht="52.2" x14ac:dyDescent="0.3">
      <c r="A1623" s="1253"/>
      <c r="B1623" s="3029"/>
      <c r="C1623" s="2656"/>
      <c r="D1623" s="2636"/>
      <c r="E1623" s="2637" t="s">
        <v>1128</v>
      </c>
      <c r="F1623" s="2647"/>
      <c r="G1623" s="2769"/>
      <c r="H1623" s="1253"/>
      <c r="I1623" s="1253"/>
      <c r="J1623" s="1253"/>
      <c r="K1623" s="1253"/>
      <c r="L1623" s="1253"/>
      <c r="M1623" s="1253"/>
      <c r="N1623" s="1253"/>
      <c r="O1623" s="1253"/>
      <c r="P1623" s="1253"/>
      <c r="Q1623" s="1253"/>
      <c r="R1623" s="1253"/>
    </row>
    <row r="1624" spans="1:18" ht="156.6" x14ac:dyDescent="0.3">
      <c r="A1624" s="1253"/>
      <c r="B1624" s="3029"/>
      <c r="C1624" s="2656"/>
      <c r="D1624" s="2636"/>
      <c r="E1624" s="2637" t="s">
        <v>1129</v>
      </c>
      <c r="F1624" s="2647"/>
      <c r="G1624" s="2769"/>
      <c r="H1624" s="1253"/>
      <c r="I1624" s="1253"/>
      <c r="J1624" s="1253"/>
      <c r="K1624" s="1253"/>
      <c r="L1624" s="1253"/>
      <c r="M1624" s="1253"/>
      <c r="N1624" s="1253"/>
      <c r="O1624" s="1253"/>
      <c r="P1624" s="1253"/>
      <c r="Q1624" s="1253"/>
      <c r="R1624" s="1253"/>
    </row>
    <row r="1625" spans="1:18" ht="139.19999999999999" x14ac:dyDescent="0.3">
      <c r="A1625" s="1253"/>
      <c r="B1625" s="3029"/>
      <c r="C1625" s="2656"/>
      <c r="D1625" s="2636"/>
      <c r="E1625" s="2637" t="s">
        <v>1130</v>
      </c>
      <c r="F1625" s="2647"/>
      <c r="G1625" s="2769"/>
      <c r="H1625" s="1253"/>
      <c r="I1625" s="1253"/>
      <c r="J1625" s="1253"/>
      <c r="K1625" s="1253"/>
      <c r="L1625" s="1253"/>
      <c r="M1625" s="1253"/>
      <c r="N1625" s="1253"/>
      <c r="O1625" s="1253"/>
      <c r="P1625" s="1253"/>
      <c r="Q1625" s="1253"/>
      <c r="R1625" s="1253"/>
    </row>
    <row r="1626" spans="1:18" ht="87" x14ac:dyDescent="0.3">
      <c r="A1626" s="1253"/>
      <c r="B1626" s="3029"/>
      <c r="C1626" s="2656"/>
      <c r="D1626" s="2636"/>
      <c r="E1626" s="2637" t="s">
        <v>1131</v>
      </c>
      <c r="F1626" s="2647"/>
      <c r="G1626" s="2769"/>
      <c r="H1626" s="1253"/>
      <c r="I1626" s="1253"/>
      <c r="J1626" s="1253"/>
      <c r="K1626" s="1253"/>
      <c r="L1626" s="1253"/>
      <c r="M1626" s="1253"/>
      <c r="N1626" s="1253"/>
      <c r="O1626" s="1253"/>
      <c r="P1626" s="1253"/>
      <c r="Q1626" s="1253"/>
      <c r="R1626" s="1253"/>
    </row>
    <row r="1627" spans="1:18" ht="87" x14ac:dyDescent="0.3">
      <c r="A1627" s="1253"/>
      <c r="B1627" s="3029"/>
      <c r="C1627" s="2656"/>
      <c r="D1627" s="2636"/>
      <c r="E1627" s="2645" t="s">
        <v>1132</v>
      </c>
      <c r="F1627" s="2647"/>
      <c r="G1627" s="2769"/>
      <c r="H1627" s="1253"/>
      <c r="I1627" s="1253"/>
      <c r="J1627" s="1253"/>
      <c r="K1627" s="1253"/>
      <c r="L1627" s="1253"/>
      <c r="M1627" s="1253"/>
      <c r="N1627" s="1253"/>
      <c r="O1627" s="1253"/>
      <c r="P1627" s="1253"/>
      <c r="Q1627" s="1253"/>
      <c r="R1627" s="1253"/>
    </row>
    <row r="1628" spans="1:18" ht="156.6" x14ac:dyDescent="0.3">
      <c r="A1628" s="1253"/>
      <c r="B1628" s="3029"/>
      <c r="C1628" s="2656"/>
      <c r="D1628" s="2636" t="s">
        <v>1133</v>
      </c>
      <c r="E1628" s="2637" t="s">
        <v>1134</v>
      </c>
      <c r="F1628" s="2647"/>
      <c r="G1628" s="2769"/>
      <c r="H1628" s="1253"/>
      <c r="I1628" s="1253"/>
      <c r="J1628" s="1253"/>
      <c r="K1628" s="1253"/>
      <c r="L1628" s="1253"/>
      <c r="M1628" s="1253"/>
      <c r="N1628" s="1253"/>
      <c r="O1628" s="1253"/>
      <c r="P1628" s="1253"/>
      <c r="Q1628" s="1253"/>
      <c r="R1628" s="1253"/>
    </row>
    <row r="1629" spans="1:18" ht="139.19999999999999" x14ac:dyDescent="0.3">
      <c r="A1629" s="1253"/>
      <c r="B1629" s="3029"/>
      <c r="C1629" s="2656"/>
      <c r="D1629" s="2636"/>
      <c r="E1629" s="2637" t="s">
        <v>1135</v>
      </c>
      <c r="F1629" s="2647"/>
      <c r="G1629" s="2769"/>
      <c r="H1629" s="1253"/>
      <c r="I1629" s="1253"/>
      <c r="J1629" s="1253"/>
      <c r="K1629" s="1253"/>
      <c r="L1629" s="1253"/>
      <c r="M1629" s="1253"/>
      <c r="N1629" s="1253"/>
      <c r="O1629" s="1253"/>
      <c r="P1629" s="1253"/>
      <c r="Q1629" s="1253"/>
      <c r="R1629" s="1253"/>
    </row>
    <row r="1630" spans="1:18" ht="87" x14ac:dyDescent="0.3">
      <c r="A1630" s="1253"/>
      <c r="B1630" s="3029"/>
      <c r="C1630" s="2656"/>
      <c r="D1630" s="2637" t="s">
        <v>1136</v>
      </c>
      <c r="E1630" s="2637" t="s">
        <v>1137</v>
      </c>
      <c r="F1630" s="2650"/>
      <c r="G1630" s="2771"/>
      <c r="H1630" s="1253"/>
      <c r="I1630" s="1253"/>
      <c r="J1630" s="1253"/>
      <c r="K1630" s="1253"/>
      <c r="L1630" s="1253"/>
      <c r="M1630" s="1253"/>
      <c r="N1630" s="1253"/>
      <c r="O1630" s="1253"/>
      <c r="P1630" s="1253"/>
      <c r="Q1630" s="1253"/>
      <c r="R1630" s="1253"/>
    </row>
    <row r="1631" spans="1:18" ht="156.6" x14ac:dyDescent="0.3">
      <c r="A1631" s="1253"/>
      <c r="B1631" s="3029"/>
      <c r="C1631" s="2653" t="s">
        <v>1138</v>
      </c>
      <c r="D1631" s="2657" t="s">
        <v>1139</v>
      </c>
      <c r="E1631" s="2637" t="s">
        <v>1140</v>
      </c>
      <c r="F1631" s="2646"/>
      <c r="G1631" s="2768">
        <v>7650000</v>
      </c>
      <c r="H1631" s="1253"/>
      <c r="I1631" s="1253"/>
      <c r="J1631" s="1253"/>
      <c r="K1631" s="1253"/>
      <c r="L1631" s="1253"/>
      <c r="M1631" s="1253"/>
      <c r="N1631" s="1253"/>
      <c r="O1631" s="1253"/>
      <c r="P1631" s="1253"/>
      <c r="Q1631" s="1253"/>
      <c r="R1631" s="1253"/>
    </row>
    <row r="1632" spans="1:18" ht="34.799999999999997" x14ac:dyDescent="0.3">
      <c r="A1632" s="1253"/>
      <c r="B1632" s="3029"/>
      <c r="C1632" s="2653"/>
      <c r="D1632" s="2657"/>
      <c r="E1632" s="2637" t="s">
        <v>1141</v>
      </c>
      <c r="F1632" s="2650"/>
      <c r="G1632" s="2771"/>
      <c r="H1632" s="1253"/>
      <c r="I1632" s="1253"/>
      <c r="J1632" s="1253"/>
      <c r="K1632" s="1253"/>
      <c r="L1632" s="1253"/>
      <c r="M1632" s="1253"/>
      <c r="N1632" s="1253"/>
      <c r="O1632" s="1253"/>
      <c r="P1632" s="1253"/>
      <c r="Q1632" s="1253"/>
      <c r="R1632" s="1253"/>
    </row>
    <row r="1633" spans="1:18" ht="208.8" x14ac:dyDescent="0.3">
      <c r="A1633" s="1253"/>
      <c r="B1633" s="3029"/>
      <c r="C1633" s="2658" t="s">
        <v>1142</v>
      </c>
      <c r="D1633" s="2657" t="s">
        <v>1143</v>
      </c>
      <c r="E1633" s="2637" t="s">
        <v>1144</v>
      </c>
      <c r="F1633" s="2646"/>
      <c r="G1633" s="2768">
        <v>3850000</v>
      </c>
      <c r="H1633" s="1253"/>
      <c r="I1633" s="1253"/>
      <c r="J1633" s="1253"/>
      <c r="K1633" s="1253"/>
      <c r="L1633" s="1253"/>
      <c r="M1633" s="1253"/>
      <c r="N1633" s="1253"/>
      <c r="O1633" s="1253"/>
      <c r="P1633" s="1253"/>
      <c r="Q1633" s="1253"/>
      <c r="R1633" s="1253"/>
    </row>
    <row r="1634" spans="1:18" ht="313.2" x14ac:dyDescent="0.3">
      <c r="A1634" s="1253"/>
      <c r="B1634" s="3029"/>
      <c r="C1634" s="2659"/>
      <c r="D1634" s="2657"/>
      <c r="E1634" s="2660" t="s">
        <v>1145</v>
      </c>
      <c r="F1634" s="2650"/>
      <c r="G1634" s="2771"/>
      <c r="H1634" s="1253"/>
      <c r="I1634" s="1253"/>
      <c r="J1634" s="1253"/>
      <c r="K1634" s="1253"/>
      <c r="L1634" s="1253"/>
      <c r="M1634" s="1253"/>
      <c r="N1634" s="1253"/>
      <c r="O1634" s="1253"/>
      <c r="P1634" s="1253"/>
      <c r="Q1634" s="1253"/>
      <c r="R1634" s="1253"/>
    </row>
    <row r="1635" spans="1:18" ht="17.399999999999999" x14ac:dyDescent="0.3">
      <c r="A1635" s="1253"/>
      <c r="B1635" s="3030"/>
      <c r="C1635" s="2662"/>
      <c r="D1635" s="2662"/>
      <c r="E1635" s="2662"/>
      <c r="F1635" s="2663">
        <v>86678754</v>
      </c>
      <c r="G1635" s="2772">
        <f>SUM(G1597:G1634)</f>
        <v>92405357</v>
      </c>
      <c r="H1635" s="1253"/>
      <c r="I1635" s="1253"/>
      <c r="J1635" s="1253"/>
      <c r="K1635" s="1253"/>
      <c r="L1635" s="1253"/>
      <c r="M1635" s="1253"/>
      <c r="N1635" s="1253"/>
      <c r="O1635" s="1253"/>
      <c r="P1635" s="1253"/>
      <c r="Q1635" s="1253"/>
      <c r="R1635" s="1253"/>
    </row>
    <row r="1636" spans="1:18" ht="191.4" x14ac:dyDescent="0.3">
      <c r="A1636" s="1253"/>
      <c r="B1636" s="3031" t="s">
        <v>1146</v>
      </c>
      <c r="C1636" s="2658" t="s">
        <v>1147</v>
      </c>
      <c r="D1636" s="2636" t="s">
        <v>1148</v>
      </c>
      <c r="E1636" s="2637" t="s">
        <v>1149</v>
      </c>
      <c r="F1636" s="2665"/>
      <c r="G1636" s="2773"/>
      <c r="H1636" s="1253"/>
      <c r="I1636" s="1253"/>
      <c r="J1636" s="1253"/>
      <c r="K1636" s="1253"/>
      <c r="L1636" s="1253"/>
      <c r="M1636" s="1253"/>
      <c r="N1636" s="1253"/>
      <c r="O1636" s="1253"/>
      <c r="P1636" s="1253"/>
      <c r="Q1636" s="1253"/>
      <c r="R1636" s="1253"/>
    </row>
    <row r="1637" spans="1:18" ht="69.599999999999994" x14ac:dyDescent="0.3">
      <c r="A1637" s="1253"/>
      <c r="B1637" s="3031"/>
      <c r="C1637" s="2666"/>
      <c r="D1637" s="2636"/>
      <c r="E1637" s="2637" t="s">
        <v>1150</v>
      </c>
      <c r="F1637" s="2665"/>
      <c r="G1637" s="2773"/>
      <c r="H1637" s="1253"/>
      <c r="I1637" s="1253"/>
      <c r="J1637" s="1253"/>
      <c r="K1637" s="1253"/>
      <c r="L1637" s="1253"/>
      <c r="M1637" s="1253"/>
      <c r="N1637" s="1253"/>
      <c r="O1637" s="1253"/>
      <c r="P1637" s="1253"/>
      <c r="Q1637" s="1253"/>
      <c r="R1637" s="1253"/>
    </row>
    <row r="1638" spans="1:18" ht="87" x14ac:dyDescent="0.3">
      <c r="A1638" s="1253"/>
      <c r="B1638" s="3031"/>
      <c r="C1638" s="2666"/>
      <c r="D1638" s="2636"/>
      <c r="E1638" s="2637" t="s">
        <v>1151</v>
      </c>
      <c r="F1638" s="2665"/>
      <c r="G1638" s="2773"/>
      <c r="H1638" s="1253"/>
      <c r="I1638" s="1253"/>
      <c r="J1638" s="1253"/>
      <c r="K1638" s="1253"/>
      <c r="L1638" s="1253"/>
      <c r="M1638" s="1253"/>
      <c r="N1638" s="1253"/>
      <c r="O1638" s="1253"/>
      <c r="P1638" s="1253"/>
      <c r="Q1638" s="1253"/>
      <c r="R1638" s="1253"/>
    </row>
    <row r="1639" spans="1:18" ht="69.599999999999994" x14ac:dyDescent="0.3">
      <c r="A1639" s="1253"/>
      <c r="B1639" s="3031"/>
      <c r="C1639" s="2666"/>
      <c r="D1639" s="2636"/>
      <c r="E1639" s="2667" t="s">
        <v>1152</v>
      </c>
      <c r="F1639" s="2665"/>
      <c r="G1639" s="2773"/>
      <c r="H1639" s="1253"/>
      <c r="I1639" s="1253"/>
      <c r="J1639" s="1253"/>
      <c r="K1639" s="1253"/>
      <c r="L1639" s="1253"/>
      <c r="M1639" s="1253"/>
      <c r="N1639" s="1253"/>
      <c r="O1639" s="1253"/>
      <c r="P1639" s="1253"/>
      <c r="Q1639" s="1253"/>
      <c r="R1639" s="1253"/>
    </row>
    <row r="1640" spans="1:18" ht="278.39999999999998" x14ac:dyDescent="0.3">
      <c r="A1640" s="1253"/>
      <c r="B1640" s="3031"/>
      <c r="C1640" s="2666"/>
      <c r="D1640" s="2637" t="s">
        <v>1153</v>
      </c>
      <c r="E1640" s="2637" t="s">
        <v>1154</v>
      </c>
      <c r="F1640" s="2665"/>
      <c r="G1640" s="2773"/>
      <c r="H1640" s="1253"/>
      <c r="I1640" s="1253"/>
      <c r="J1640" s="1253"/>
      <c r="K1640" s="1253"/>
      <c r="L1640" s="1253"/>
      <c r="M1640" s="1253"/>
      <c r="N1640" s="1253"/>
      <c r="O1640" s="1253"/>
      <c r="P1640" s="1253"/>
      <c r="Q1640" s="1253"/>
      <c r="R1640" s="1253"/>
    </row>
    <row r="1641" spans="1:18" ht="87" x14ac:dyDescent="0.3">
      <c r="A1641" s="1253"/>
      <c r="B1641" s="3031"/>
      <c r="C1641" s="2659"/>
      <c r="D1641" s="2667" t="s">
        <v>1155</v>
      </c>
      <c r="E1641" s="2667" t="s">
        <v>1156</v>
      </c>
      <c r="F1641" s="2665"/>
      <c r="G1641" s="2773"/>
      <c r="H1641" s="1253"/>
      <c r="I1641" s="1253"/>
      <c r="J1641" s="1253"/>
      <c r="K1641" s="1253"/>
      <c r="L1641" s="1253"/>
      <c r="M1641" s="1253"/>
      <c r="N1641" s="1253"/>
      <c r="O1641" s="1253"/>
      <c r="P1641" s="1253"/>
      <c r="Q1641" s="1253"/>
      <c r="R1641" s="1253"/>
    </row>
    <row r="1642" spans="1:18" ht="17.399999999999999" x14ac:dyDescent="0.3">
      <c r="A1642" s="1253"/>
      <c r="B1642" s="3032"/>
      <c r="C1642" s="2643"/>
      <c r="D1642" s="2643"/>
      <c r="E1642" s="2669"/>
      <c r="F1642" s="2670">
        <v>74855963</v>
      </c>
      <c r="G1642" s="2774">
        <v>81471947</v>
      </c>
      <c r="H1642" s="1253"/>
      <c r="I1642" s="1253"/>
      <c r="J1642" s="1253"/>
      <c r="K1642" s="1253"/>
      <c r="L1642" s="1253"/>
      <c r="M1642" s="1253"/>
      <c r="N1642" s="1253"/>
      <c r="O1642" s="1253"/>
      <c r="P1642" s="1253"/>
      <c r="Q1642" s="1253"/>
      <c r="R1642" s="1253"/>
    </row>
    <row r="1643" spans="1:18" ht="87" x14ac:dyDescent="0.3">
      <c r="A1643" s="1253"/>
      <c r="B1643" s="3033" t="s">
        <v>1157</v>
      </c>
      <c r="C1643" s="2672" t="s">
        <v>1158</v>
      </c>
      <c r="D1643" s="2673" t="s">
        <v>1159</v>
      </c>
      <c r="E1643" s="2637" t="s">
        <v>1160</v>
      </c>
      <c r="F1643" s="2674"/>
      <c r="G1643" s="2775"/>
      <c r="H1643" s="1253"/>
      <c r="I1643" s="1253"/>
      <c r="J1643" s="1253"/>
      <c r="K1643" s="1253"/>
      <c r="L1643" s="1253"/>
      <c r="M1643" s="1253"/>
      <c r="N1643" s="1253"/>
      <c r="O1643" s="1253"/>
      <c r="P1643" s="1253"/>
      <c r="Q1643" s="1253"/>
      <c r="R1643" s="1253"/>
    </row>
    <row r="1644" spans="1:18" ht="121.8" x14ac:dyDescent="0.3">
      <c r="A1644" s="1253"/>
      <c r="B1644" s="3033"/>
      <c r="C1644" s="2672"/>
      <c r="D1644" s="2675"/>
      <c r="E1644" s="2676" t="s">
        <v>1161</v>
      </c>
      <c r="F1644" s="2674"/>
      <c r="G1644" s="2775"/>
      <c r="H1644" s="1253"/>
      <c r="I1644" s="1253"/>
      <c r="J1644" s="1253"/>
      <c r="K1644" s="1253"/>
      <c r="L1644" s="1253"/>
      <c r="M1644" s="1253"/>
      <c r="N1644" s="1253"/>
      <c r="O1644" s="1253"/>
      <c r="P1644" s="1253"/>
      <c r="Q1644" s="1253"/>
      <c r="R1644" s="1253"/>
    </row>
    <row r="1645" spans="1:18" ht="139.19999999999999" x14ac:dyDescent="0.3">
      <c r="A1645" s="1253"/>
      <c r="B1645" s="3033"/>
      <c r="C1645" s="2672"/>
      <c r="D1645" s="2675"/>
      <c r="E1645" s="2677" t="s">
        <v>1162</v>
      </c>
      <c r="F1645" s="2674"/>
      <c r="G1645" s="2775"/>
      <c r="H1645" s="1253"/>
      <c r="I1645" s="1253"/>
      <c r="J1645" s="1253"/>
      <c r="K1645" s="1253"/>
      <c r="L1645" s="1253"/>
      <c r="M1645" s="1253"/>
      <c r="N1645" s="1253"/>
      <c r="O1645" s="1253"/>
      <c r="P1645" s="1253"/>
      <c r="Q1645" s="1253"/>
      <c r="R1645" s="1253"/>
    </row>
    <row r="1646" spans="1:18" ht="208.8" x14ac:dyDescent="0.3">
      <c r="A1646" s="1253"/>
      <c r="B1646" s="3033"/>
      <c r="C1646" s="2672"/>
      <c r="D1646" s="2675"/>
      <c r="E1646" s="2677" t="s">
        <v>1163</v>
      </c>
      <c r="F1646" s="2674"/>
      <c r="G1646" s="2775"/>
      <c r="H1646" s="1253"/>
      <c r="I1646" s="1253"/>
      <c r="J1646" s="1253"/>
      <c r="K1646" s="1253"/>
      <c r="L1646" s="1253"/>
      <c r="M1646" s="1253"/>
      <c r="N1646" s="1253"/>
      <c r="O1646" s="1253"/>
      <c r="P1646" s="1253"/>
      <c r="Q1646" s="1253"/>
      <c r="R1646" s="1253"/>
    </row>
    <row r="1647" spans="1:18" ht="174" x14ac:dyDescent="0.3">
      <c r="A1647" s="1253"/>
      <c r="B1647" s="3033"/>
      <c r="C1647" s="2672"/>
      <c r="D1647" s="2675"/>
      <c r="E1647" s="2677" t="s">
        <v>1164</v>
      </c>
      <c r="F1647" s="2674"/>
      <c r="G1647" s="2775"/>
      <c r="H1647" s="1253"/>
      <c r="I1647" s="1253"/>
      <c r="J1647" s="1253"/>
      <c r="K1647" s="1253"/>
      <c r="L1647" s="1253"/>
      <c r="M1647" s="1253"/>
      <c r="N1647" s="1253"/>
      <c r="O1647" s="1253"/>
      <c r="P1647" s="1253"/>
      <c r="Q1647" s="1253"/>
      <c r="R1647" s="1253"/>
    </row>
    <row r="1648" spans="1:18" ht="87" x14ac:dyDescent="0.3">
      <c r="A1648" s="1253"/>
      <c r="B1648" s="3033"/>
      <c r="C1648" s="2672"/>
      <c r="D1648" s="2678"/>
      <c r="E1648" s="2677" t="s">
        <v>1165</v>
      </c>
      <c r="F1648" s="2674"/>
      <c r="G1648" s="2775"/>
      <c r="H1648" s="1253"/>
      <c r="I1648" s="1253"/>
      <c r="J1648" s="1253"/>
      <c r="K1648" s="1253"/>
      <c r="L1648" s="1253"/>
      <c r="M1648" s="1253"/>
      <c r="N1648" s="1253"/>
      <c r="O1648" s="1253"/>
      <c r="P1648" s="1253"/>
      <c r="Q1648" s="1253"/>
      <c r="R1648" s="1253"/>
    </row>
    <row r="1649" spans="1:18" ht="17.399999999999999" x14ac:dyDescent="0.3">
      <c r="A1649" s="1253"/>
      <c r="B1649" s="3032"/>
      <c r="C1649" s="2679"/>
      <c r="D1649" s="2680"/>
      <c r="E1649" s="2681"/>
      <c r="F1649" s="2682">
        <v>101879926</v>
      </c>
      <c r="G1649" s="2682">
        <v>135630862</v>
      </c>
      <c r="H1649" s="1253"/>
      <c r="I1649" s="1253"/>
      <c r="J1649" s="1253"/>
      <c r="K1649" s="1253"/>
      <c r="L1649" s="1253"/>
      <c r="M1649" s="1253"/>
      <c r="N1649" s="1253"/>
      <c r="O1649" s="1253"/>
      <c r="P1649" s="1253"/>
      <c r="Q1649" s="1253"/>
      <c r="R1649" s="1253"/>
    </row>
    <row r="1650" spans="1:18" ht="104.4" x14ac:dyDescent="0.3">
      <c r="A1650" s="1253"/>
      <c r="B1650" s="3034" t="s">
        <v>1166</v>
      </c>
      <c r="C1650" s="2684" t="s">
        <v>1167</v>
      </c>
      <c r="D1650" s="2637" t="s">
        <v>1168</v>
      </c>
      <c r="E1650" s="2637" t="s">
        <v>1169</v>
      </c>
      <c r="F1650" s="2674"/>
      <c r="G1650" s="2775"/>
      <c r="H1650" s="1253"/>
      <c r="I1650" s="1253"/>
      <c r="J1650" s="1253"/>
      <c r="K1650" s="1253"/>
      <c r="L1650" s="1253"/>
      <c r="M1650" s="1253"/>
      <c r="N1650" s="1253"/>
      <c r="O1650" s="1253"/>
      <c r="P1650" s="1253"/>
      <c r="Q1650" s="1253"/>
      <c r="R1650" s="1253"/>
    </row>
    <row r="1651" spans="1:18" ht="104.4" x14ac:dyDescent="0.3">
      <c r="A1651" s="1253"/>
      <c r="B1651" s="3034"/>
      <c r="C1651" s="2684"/>
      <c r="D1651" s="2637" t="s">
        <v>1170</v>
      </c>
      <c r="E1651" s="2685" t="s">
        <v>1171</v>
      </c>
      <c r="F1651" s="2674"/>
      <c r="G1651" s="2775"/>
      <c r="H1651" s="1253"/>
      <c r="I1651" s="1253"/>
      <c r="J1651" s="1253"/>
      <c r="K1651" s="1253"/>
      <c r="L1651" s="1253"/>
      <c r="M1651" s="1253"/>
      <c r="N1651" s="1253"/>
      <c r="O1651" s="1253"/>
      <c r="P1651" s="1253"/>
      <c r="Q1651" s="1253"/>
      <c r="R1651" s="1253"/>
    </row>
    <row r="1652" spans="1:18" ht="87" x14ac:dyDescent="0.3">
      <c r="A1652" s="1253"/>
      <c r="B1652" s="3034"/>
      <c r="C1652" s="2684"/>
      <c r="D1652" s="2637" t="s">
        <v>1172</v>
      </c>
      <c r="E1652" s="2637" t="s">
        <v>1173</v>
      </c>
      <c r="F1652" s="2674"/>
      <c r="G1652" s="2775"/>
      <c r="H1652" s="1253"/>
      <c r="I1652" s="1253"/>
      <c r="J1652" s="1253"/>
      <c r="K1652" s="1253"/>
      <c r="L1652" s="1253"/>
      <c r="M1652" s="1253"/>
      <c r="N1652" s="1253"/>
      <c r="O1652" s="1253"/>
      <c r="P1652" s="1253"/>
      <c r="Q1652" s="1253"/>
      <c r="R1652" s="1253"/>
    </row>
    <row r="1653" spans="1:18" ht="87" x14ac:dyDescent="0.3">
      <c r="A1653" s="1253"/>
      <c r="B1653" s="3034"/>
      <c r="C1653" s="2684"/>
      <c r="D1653" s="2637" t="s">
        <v>1174</v>
      </c>
      <c r="E1653" s="2637" t="s">
        <v>1175</v>
      </c>
      <c r="F1653" s="2674"/>
      <c r="G1653" s="2775"/>
      <c r="H1653" s="1253"/>
      <c r="I1653" s="1253"/>
      <c r="J1653" s="1253"/>
      <c r="K1653" s="1253"/>
      <c r="L1653" s="1253"/>
      <c r="M1653" s="1253"/>
      <c r="N1653" s="1253"/>
      <c r="O1653" s="1253"/>
      <c r="P1653" s="1253"/>
      <c r="Q1653" s="1253"/>
      <c r="R1653" s="1253"/>
    </row>
    <row r="1654" spans="1:18" ht="87" x14ac:dyDescent="0.3">
      <c r="A1654" s="1253"/>
      <c r="B1654" s="3034"/>
      <c r="C1654" s="2684"/>
      <c r="D1654" s="2644" t="s">
        <v>1176</v>
      </c>
      <c r="E1654" s="2637" t="s">
        <v>1177</v>
      </c>
      <c r="F1654" s="2674"/>
      <c r="G1654" s="2775"/>
      <c r="H1654" s="1253"/>
      <c r="I1654" s="1253"/>
      <c r="J1654" s="1253"/>
      <c r="K1654" s="1253"/>
      <c r="L1654" s="1253"/>
      <c r="M1654" s="1253"/>
      <c r="N1654" s="1253"/>
      <c r="O1654" s="1253"/>
      <c r="P1654" s="1253"/>
      <c r="Q1654" s="1253"/>
      <c r="R1654" s="1253"/>
    </row>
    <row r="1655" spans="1:18" ht="278.39999999999998" x14ac:dyDescent="0.3">
      <c r="A1655" s="1253"/>
      <c r="B1655" s="3034"/>
      <c r="C1655" s="2684"/>
      <c r="D1655" s="2644"/>
      <c r="E1655" s="2637" t="s">
        <v>1178</v>
      </c>
      <c r="F1655" s="2674"/>
      <c r="G1655" s="2775"/>
      <c r="H1655" s="1253"/>
      <c r="I1655" s="1253"/>
      <c r="J1655" s="1253"/>
      <c r="K1655" s="1253"/>
      <c r="L1655" s="1253"/>
      <c r="M1655" s="1253"/>
      <c r="N1655" s="1253"/>
      <c r="O1655" s="1253"/>
      <c r="P1655" s="1253"/>
      <c r="Q1655" s="1253"/>
      <c r="R1655" s="1253"/>
    </row>
    <row r="1656" spans="1:18" ht="17.399999999999999" x14ac:dyDescent="0.3">
      <c r="A1656" s="1253"/>
      <c r="B1656" s="3035"/>
      <c r="C1656" s="2687"/>
      <c r="D1656" s="2688"/>
      <c r="E1656" s="2689"/>
      <c r="F1656" s="2690">
        <v>40226824</v>
      </c>
      <c r="G1656" s="2776">
        <v>56761340</v>
      </c>
      <c r="H1656" s="1253"/>
      <c r="I1656" s="1253"/>
      <c r="J1656" s="1253"/>
      <c r="K1656" s="1253"/>
      <c r="L1656" s="1253"/>
      <c r="M1656" s="1253"/>
      <c r="N1656" s="1253"/>
      <c r="O1656" s="1253"/>
      <c r="P1656" s="1253"/>
      <c r="Q1656" s="1253"/>
      <c r="R1656" s="1253"/>
    </row>
    <row r="1657" spans="1:18" ht="17.399999999999999" x14ac:dyDescent="0.3">
      <c r="A1657" s="1253"/>
      <c r="B1657" s="3036" t="s">
        <v>1179</v>
      </c>
      <c r="C1657" s="2692" t="s">
        <v>1180</v>
      </c>
      <c r="D1657" s="2693"/>
      <c r="E1657" s="2694"/>
      <c r="F1657" s="2695">
        <v>17408776</v>
      </c>
      <c r="G1657" s="2777">
        <v>32595446</v>
      </c>
      <c r="H1657" s="1253"/>
      <c r="I1657" s="1253"/>
      <c r="J1657" s="1253"/>
      <c r="K1657" s="1253"/>
      <c r="L1657" s="1253"/>
      <c r="M1657" s="1253"/>
      <c r="N1657" s="1253"/>
      <c r="O1657" s="1253"/>
      <c r="P1657" s="1253"/>
      <c r="Q1657" s="1253"/>
      <c r="R1657" s="1253"/>
    </row>
    <row r="1658" spans="1:18" ht="208.8" x14ac:dyDescent="0.3">
      <c r="A1658" s="1253"/>
      <c r="B1658" s="3033" t="s">
        <v>1181</v>
      </c>
      <c r="C1658" s="2696" t="s">
        <v>1182</v>
      </c>
      <c r="D1658" s="2673" t="s">
        <v>1183</v>
      </c>
      <c r="E1658" s="2637" t="s">
        <v>1184</v>
      </c>
      <c r="F1658" s="2674">
        <v>8890276</v>
      </c>
      <c r="G1658" s="2775">
        <v>14002443</v>
      </c>
      <c r="H1658" s="1253"/>
      <c r="I1658" s="1253"/>
      <c r="J1658" s="1253"/>
      <c r="K1658" s="1253"/>
      <c r="L1658" s="1253"/>
      <c r="M1658" s="1253"/>
      <c r="N1658" s="1253"/>
      <c r="O1658" s="1253"/>
      <c r="P1658" s="1253"/>
      <c r="Q1658" s="1253"/>
      <c r="R1658" s="1253"/>
    </row>
    <row r="1659" spans="1:18" ht="261" x14ac:dyDescent="0.3">
      <c r="A1659" s="1253"/>
      <c r="B1659" s="3033"/>
      <c r="C1659" s="2697"/>
      <c r="D1659" s="2675"/>
      <c r="E1659" s="2698" t="s">
        <v>1185</v>
      </c>
      <c r="F1659" s="2674"/>
      <c r="G1659" s="2775"/>
      <c r="H1659" s="1253"/>
      <c r="I1659" s="1253"/>
      <c r="J1659" s="1253"/>
      <c r="K1659" s="1253"/>
      <c r="L1659" s="1253"/>
      <c r="M1659" s="1253"/>
      <c r="N1659" s="1253"/>
      <c r="O1659" s="1253"/>
      <c r="P1659" s="1253"/>
      <c r="Q1659" s="1253"/>
      <c r="R1659" s="1253"/>
    </row>
    <row r="1660" spans="1:18" ht="295.8" x14ac:dyDescent="0.3">
      <c r="A1660" s="1253"/>
      <c r="B1660" s="3033"/>
      <c r="C1660" s="2697"/>
      <c r="D1660" s="2644" t="s">
        <v>1186</v>
      </c>
      <c r="E1660" s="2637" t="s">
        <v>1187</v>
      </c>
      <c r="F1660" s="2674"/>
      <c r="G1660" s="2775"/>
      <c r="H1660" s="1253"/>
      <c r="I1660" s="1253"/>
      <c r="J1660" s="1253"/>
      <c r="K1660" s="1253"/>
      <c r="L1660" s="1253"/>
      <c r="M1660" s="1253"/>
      <c r="N1660" s="1253"/>
      <c r="O1660" s="1253"/>
      <c r="P1660" s="1253"/>
      <c r="Q1660" s="1253"/>
      <c r="R1660" s="1253"/>
    </row>
    <row r="1661" spans="1:18" ht="139.19999999999999" x14ac:dyDescent="0.3">
      <c r="A1661" s="1253"/>
      <c r="B1661" s="3033"/>
      <c r="C1661" s="2697"/>
      <c r="D1661" s="2644"/>
      <c r="E1661" s="2637" t="s">
        <v>1188</v>
      </c>
      <c r="F1661" s="2674"/>
      <c r="G1661" s="2775"/>
      <c r="H1661" s="1253"/>
      <c r="I1661" s="1253"/>
      <c r="J1661" s="1253"/>
      <c r="K1661" s="1253"/>
      <c r="L1661" s="1253"/>
      <c r="M1661" s="1253"/>
      <c r="N1661" s="1253"/>
      <c r="O1661" s="1253"/>
      <c r="P1661" s="1253"/>
      <c r="Q1661" s="1253"/>
      <c r="R1661" s="1253"/>
    </row>
    <row r="1662" spans="1:18" ht="87" x14ac:dyDescent="0.3">
      <c r="A1662" s="1253"/>
      <c r="B1662" s="3033"/>
      <c r="C1662" s="2697"/>
      <c r="D1662" s="2644" t="s">
        <v>1189</v>
      </c>
      <c r="E1662" s="2637" t="s">
        <v>1190</v>
      </c>
      <c r="F1662" s="2674"/>
      <c r="G1662" s="2775"/>
      <c r="H1662" s="1253"/>
      <c r="I1662" s="1253"/>
      <c r="J1662" s="1253"/>
      <c r="K1662" s="1253"/>
      <c r="L1662" s="1253"/>
      <c r="M1662" s="1253"/>
      <c r="N1662" s="1253"/>
      <c r="O1662" s="1253"/>
      <c r="P1662" s="1253"/>
      <c r="Q1662" s="1253"/>
      <c r="R1662" s="1253"/>
    </row>
    <row r="1663" spans="1:18" ht="156.6" x14ac:dyDescent="0.3">
      <c r="A1663" s="1253"/>
      <c r="B1663" s="3033"/>
      <c r="C1663" s="2697"/>
      <c r="D1663" s="2644"/>
      <c r="E1663" s="2637" t="s">
        <v>1191</v>
      </c>
      <c r="F1663" s="2674"/>
      <c r="G1663" s="2775"/>
      <c r="H1663" s="1253"/>
      <c r="I1663" s="1253"/>
      <c r="J1663" s="1253"/>
      <c r="K1663" s="1253"/>
      <c r="L1663" s="1253"/>
      <c r="M1663" s="1253"/>
      <c r="N1663" s="1253"/>
      <c r="O1663" s="1253"/>
      <c r="P1663" s="1253"/>
      <c r="Q1663" s="1253"/>
      <c r="R1663" s="1253"/>
    </row>
    <row r="1664" spans="1:18" ht="174" x14ac:dyDescent="0.3">
      <c r="A1664" s="1253"/>
      <c r="B1664" s="3033"/>
      <c r="C1664" s="2697"/>
      <c r="D1664" s="2644"/>
      <c r="E1664" s="2645" t="s">
        <v>1192</v>
      </c>
      <c r="F1664" s="2674"/>
      <c r="G1664" s="2775"/>
      <c r="H1664" s="1253"/>
      <c r="I1664" s="1253"/>
      <c r="J1664" s="1253"/>
      <c r="K1664" s="1253"/>
      <c r="L1664" s="1253"/>
      <c r="M1664" s="1253"/>
      <c r="N1664" s="1253"/>
      <c r="O1664" s="1253"/>
      <c r="P1664" s="1253"/>
      <c r="Q1664" s="1253"/>
      <c r="R1664" s="1253"/>
    </row>
    <row r="1665" spans="1:18" ht="104.4" x14ac:dyDescent="0.3">
      <c r="A1665" s="1253"/>
      <c r="B1665" s="3033"/>
      <c r="C1665" s="2697"/>
      <c r="D1665" s="2644"/>
      <c r="E1665" s="2645" t="s">
        <v>1193</v>
      </c>
      <c r="F1665" s="2674"/>
      <c r="G1665" s="2775"/>
      <c r="H1665" s="1253"/>
      <c r="I1665" s="1253"/>
      <c r="J1665" s="1253"/>
      <c r="K1665" s="1253"/>
      <c r="L1665" s="1253"/>
      <c r="M1665" s="1253"/>
      <c r="N1665" s="1253"/>
      <c r="O1665" s="1253"/>
      <c r="P1665" s="1253"/>
      <c r="Q1665" s="1253"/>
      <c r="R1665" s="1253"/>
    </row>
    <row r="1666" spans="1:18" ht="226.2" x14ac:dyDescent="0.3">
      <c r="A1666" s="1253"/>
      <c r="B1666" s="3033"/>
      <c r="C1666" s="2697"/>
      <c r="D1666" s="2644"/>
      <c r="E1666" s="2655" t="s">
        <v>1194</v>
      </c>
      <c r="F1666" s="2674"/>
      <c r="G1666" s="2775"/>
      <c r="H1666" s="1253"/>
      <c r="I1666" s="1253"/>
      <c r="J1666" s="1253"/>
      <c r="K1666" s="1253"/>
      <c r="L1666" s="1253"/>
      <c r="M1666" s="1253"/>
      <c r="N1666" s="1253"/>
      <c r="O1666" s="1253"/>
      <c r="P1666" s="1253"/>
      <c r="Q1666" s="1253"/>
      <c r="R1666" s="1253"/>
    </row>
    <row r="1667" spans="1:18" ht="121.8" x14ac:dyDescent="0.3">
      <c r="A1667" s="1253"/>
      <c r="B1667" s="3033"/>
      <c r="C1667" s="2697"/>
      <c r="D1667" s="2644"/>
      <c r="E1667" s="2645" t="s">
        <v>1195</v>
      </c>
      <c r="F1667" s="2674"/>
      <c r="G1667" s="2775"/>
      <c r="H1667" s="1253"/>
      <c r="I1667" s="1253"/>
      <c r="J1667" s="1253"/>
      <c r="K1667" s="1253"/>
      <c r="L1667" s="1253"/>
      <c r="M1667" s="1253"/>
      <c r="N1667" s="1253"/>
      <c r="O1667" s="1253"/>
      <c r="P1667" s="1253"/>
      <c r="Q1667" s="1253"/>
      <c r="R1667" s="1253"/>
    </row>
    <row r="1668" spans="1:18" ht="104.4" x14ac:dyDescent="0.3">
      <c r="A1668" s="1253"/>
      <c r="B1668" s="3033"/>
      <c r="C1668" s="2697"/>
      <c r="D1668" s="2644"/>
      <c r="E1668" s="2645" t="s">
        <v>1193</v>
      </c>
      <c r="F1668" s="2674"/>
      <c r="G1668" s="2775"/>
      <c r="H1668" s="1253"/>
      <c r="I1668" s="1253"/>
      <c r="J1668" s="1253"/>
      <c r="K1668" s="1253"/>
      <c r="L1668" s="1253"/>
      <c r="M1668" s="1253"/>
      <c r="N1668" s="1253"/>
      <c r="O1668" s="1253"/>
      <c r="P1668" s="1253"/>
      <c r="Q1668" s="1253"/>
      <c r="R1668" s="1253"/>
    </row>
    <row r="1669" spans="1:18" ht="226.2" x14ac:dyDescent="0.3">
      <c r="A1669" s="1253"/>
      <c r="B1669" s="3033"/>
      <c r="C1669" s="2697"/>
      <c r="D1669" s="2644"/>
      <c r="E1669" s="2655" t="s">
        <v>1194</v>
      </c>
      <c r="F1669" s="2674"/>
      <c r="G1669" s="2775"/>
      <c r="H1669" s="1253"/>
      <c r="I1669" s="1253"/>
      <c r="J1669" s="1253"/>
      <c r="K1669" s="1253"/>
      <c r="L1669" s="1253"/>
      <c r="M1669" s="1253"/>
      <c r="N1669" s="1253"/>
      <c r="O1669" s="1253"/>
      <c r="P1669" s="1253"/>
      <c r="Q1669" s="1253"/>
      <c r="R1669" s="1253"/>
    </row>
    <row r="1670" spans="1:18" ht="121.8" x14ac:dyDescent="0.3">
      <c r="A1670" s="1253"/>
      <c r="B1670" s="3033"/>
      <c r="C1670" s="2699"/>
      <c r="D1670" s="2644"/>
      <c r="E1670" s="2645" t="s">
        <v>1195</v>
      </c>
      <c r="F1670" s="2674"/>
      <c r="G1670" s="2775"/>
      <c r="H1670" s="1253"/>
      <c r="I1670" s="1253"/>
      <c r="J1670" s="1253"/>
      <c r="K1670" s="1253"/>
      <c r="L1670" s="1253"/>
      <c r="M1670" s="1253"/>
      <c r="N1670" s="1253"/>
      <c r="O1670" s="1253"/>
      <c r="P1670" s="1253"/>
      <c r="Q1670" s="1253"/>
      <c r="R1670" s="1253"/>
    </row>
    <row r="1671" spans="1:18" ht="17.399999999999999" x14ac:dyDescent="0.3">
      <c r="A1671" s="1253"/>
      <c r="B1671" s="3037"/>
      <c r="C1671" s="2701"/>
      <c r="D1671" s="2701"/>
      <c r="E1671" s="2701"/>
      <c r="F1671" s="2701"/>
      <c r="G1671" s="2778"/>
      <c r="H1671" s="1253"/>
      <c r="I1671" s="1253"/>
      <c r="J1671" s="1253"/>
      <c r="K1671" s="1253"/>
      <c r="L1671" s="1253"/>
      <c r="M1671" s="1253"/>
      <c r="N1671" s="1253"/>
      <c r="O1671" s="1253"/>
      <c r="P1671" s="1253"/>
      <c r="Q1671" s="1253"/>
      <c r="R1671" s="1253"/>
    </row>
    <row r="1672" spans="1:18" ht="174" x14ac:dyDescent="0.3">
      <c r="A1672" s="1253"/>
      <c r="B1672" s="3038" t="s">
        <v>1196</v>
      </c>
      <c r="C1672" s="2703" t="s">
        <v>1197</v>
      </c>
      <c r="D1672" s="2644" t="s">
        <v>1198</v>
      </c>
      <c r="E1672" s="2637" t="s">
        <v>1199</v>
      </c>
      <c r="F1672" s="2674">
        <v>850000</v>
      </c>
      <c r="G1672" s="2779">
        <v>4926200</v>
      </c>
      <c r="H1672" s="1253"/>
      <c r="I1672" s="1253"/>
      <c r="J1672" s="1253"/>
      <c r="K1672" s="1253"/>
      <c r="L1672" s="1253"/>
      <c r="M1672" s="1253"/>
      <c r="N1672" s="1253"/>
      <c r="O1672" s="1253"/>
      <c r="P1672" s="1253"/>
      <c r="Q1672" s="1253"/>
      <c r="R1672" s="1253"/>
    </row>
    <row r="1673" spans="1:18" ht="156.6" x14ac:dyDescent="0.3">
      <c r="A1673" s="1253"/>
      <c r="B1673" s="3039"/>
      <c r="C1673" s="2705"/>
      <c r="D1673" s="2644"/>
      <c r="E1673" s="2637" t="s">
        <v>1200</v>
      </c>
      <c r="F1673" s="2674"/>
      <c r="G1673" s="2779"/>
      <c r="H1673" s="1253"/>
      <c r="I1673" s="1253"/>
      <c r="J1673" s="1253"/>
      <c r="K1673" s="1253"/>
      <c r="L1673" s="1253"/>
      <c r="M1673" s="1253"/>
      <c r="N1673" s="1253"/>
      <c r="O1673" s="1253"/>
      <c r="P1673" s="1253"/>
      <c r="Q1673" s="1253"/>
      <c r="R1673" s="1253"/>
    </row>
    <row r="1674" spans="1:18" ht="226.2" x14ac:dyDescent="0.3">
      <c r="A1674" s="1253"/>
      <c r="B1674" s="3039"/>
      <c r="C1674" s="2705"/>
      <c r="D1674" s="2706" t="s">
        <v>1201</v>
      </c>
      <c r="E1674" s="2637" t="s">
        <v>1202</v>
      </c>
      <c r="F1674" s="2674"/>
      <c r="G1674" s="2779"/>
      <c r="H1674" s="1253"/>
      <c r="I1674" s="1253"/>
      <c r="J1674" s="1253"/>
      <c r="K1674" s="1253"/>
      <c r="L1674" s="1253"/>
      <c r="M1674" s="1253"/>
      <c r="N1674" s="1253"/>
      <c r="O1674" s="1253"/>
      <c r="P1674" s="1253"/>
      <c r="Q1674" s="1253"/>
      <c r="R1674" s="1253"/>
    </row>
    <row r="1675" spans="1:18" ht="174" x14ac:dyDescent="0.3">
      <c r="A1675" s="1253"/>
      <c r="B1675" s="3039"/>
      <c r="C1675" s="2705"/>
      <c r="D1675" s="2706"/>
      <c r="E1675" s="2637" t="s">
        <v>1203</v>
      </c>
      <c r="F1675" s="2674"/>
      <c r="G1675" s="2779"/>
      <c r="H1675" s="1253"/>
      <c r="I1675" s="1253"/>
      <c r="J1675" s="1253"/>
      <c r="K1675" s="1253"/>
      <c r="L1675" s="1253"/>
      <c r="M1675" s="1253"/>
      <c r="N1675" s="1253"/>
      <c r="O1675" s="1253"/>
      <c r="P1675" s="1253"/>
      <c r="Q1675" s="1253"/>
      <c r="R1675" s="1253"/>
    </row>
    <row r="1676" spans="1:18" ht="295.8" x14ac:dyDescent="0.3">
      <c r="A1676" s="1253"/>
      <c r="B1676" s="3040"/>
      <c r="C1676" s="2708"/>
      <c r="D1676" s="2706"/>
      <c r="E1676" s="2645" t="s">
        <v>1204</v>
      </c>
      <c r="F1676" s="2674"/>
      <c r="G1676" s="2779"/>
      <c r="H1676" s="1253"/>
      <c r="I1676" s="1253"/>
      <c r="J1676" s="1253"/>
      <c r="K1676" s="1253"/>
      <c r="L1676" s="1253"/>
      <c r="M1676" s="1253"/>
      <c r="N1676" s="1253"/>
      <c r="O1676" s="1253"/>
      <c r="P1676" s="1253"/>
      <c r="Q1676" s="1253"/>
      <c r="R1676" s="1253"/>
    </row>
    <row r="1677" spans="1:18" ht="17.399999999999999" x14ac:dyDescent="0.3">
      <c r="A1677" s="1253"/>
      <c r="B1677" s="3037"/>
      <c r="C1677" s="2701"/>
      <c r="D1677" s="2701"/>
      <c r="E1677" s="2701"/>
      <c r="F1677" s="2701"/>
      <c r="G1677" s="2778"/>
      <c r="H1677" s="1253"/>
      <c r="I1677" s="1253"/>
      <c r="J1677" s="1253"/>
      <c r="K1677" s="1253"/>
      <c r="L1677" s="1253"/>
      <c r="M1677" s="1253"/>
      <c r="N1677" s="1253"/>
      <c r="O1677" s="1253"/>
      <c r="P1677" s="1253"/>
      <c r="Q1677" s="1253"/>
      <c r="R1677" s="1253"/>
    </row>
    <row r="1678" spans="1:18" ht="156.6" x14ac:dyDescent="0.3">
      <c r="A1678" s="1253"/>
      <c r="B1678" s="3038" t="s">
        <v>1205</v>
      </c>
      <c r="C1678" s="2658" t="s">
        <v>1206</v>
      </c>
      <c r="D1678" s="2673" t="s">
        <v>731</v>
      </c>
      <c r="E1678" s="2637" t="s">
        <v>1207</v>
      </c>
      <c r="F1678" s="2646">
        <v>5064000</v>
      </c>
      <c r="G1678" s="2768">
        <v>9750003</v>
      </c>
      <c r="H1678" s="1253"/>
      <c r="I1678" s="1253"/>
      <c r="J1678" s="1253"/>
      <c r="K1678" s="1253"/>
      <c r="L1678" s="1253"/>
      <c r="M1678" s="1253"/>
      <c r="N1678" s="1253"/>
      <c r="O1678" s="1253"/>
      <c r="P1678" s="1253"/>
      <c r="Q1678" s="1253"/>
      <c r="R1678" s="1253"/>
    </row>
    <row r="1679" spans="1:18" ht="191.4" x14ac:dyDescent="0.3">
      <c r="A1679" s="1253"/>
      <c r="B1679" s="3039"/>
      <c r="C1679" s="2666"/>
      <c r="D1679" s="2675"/>
      <c r="E1679" s="2637" t="s">
        <v>1208</v>
      </c>
      <c r="F1679" s="2647"/>
      <c r="G1679" s="2769"/>
      <c r="H1679" s="1253"/>
      <c r="I1679" s="1253"/>
      <c r="J1679" s="1253"/>
      <c r="K1679" s="1253"/>
      <c r="L1679" s="1253"/>
      <c r="M1679" s="1253"/>
      <c r="N1679" s="1253"/>
      <c r="O1679" s="1253"/>
      <c r="P1679" s="1253"/>
      <c r="Q1679" s="1253"/>
      <c r="R1679" s="1253"/>
    </row>
    <row r="1680" spans="1:18" ht="156.6" x14ac:dyDescent="0.3">
      <c r="A1680" s="1253"/>
      <c r="B1680" s="3039"/>
      <c r="C1680" s="2666"/>
      <c r="D1680" s="2675"/>
      <c r="E1680" s="2645" t="s">
        <v>1209</v>
      </c>
      <c r="F1680" s="2647"/>
      <c r="G1680" s="2769"/>
      <c r="H1680" s="1253"/>
      <c r="I1680" s="1253"/>
      <c r="J1680" s="1253"/>
      <c r="K1680" s="1253"/>
      <c r="L1680" s="1253"/>
      <c r="M1680" s="1253"/>
      <c r="N1680" s="1253"/>
      <c r="O1680" s="1253"/>
      <c r="P1680" s="1253"/>
      <c r="Q1680" s="1253"/>
      <c r="R1680" s="1253"/>
    </row>
    <row r="1681" spans="1:18" ht="174" x14ac:dyDescent="0.3">
      <c r="A1681" s="1253"/>
      <c r="B1681" s="3039"/>
      <c r="C1681" s="2666"/>
      <c r="D1681" s="2675"/>
      <c r="E1681" s="2645" t="s">
        <v>1210</v>
      </c>
      <c r="F1681" s="2647"/>
      <c r="G1681" s="2769"/>
      <c r="H1681" s="1253"/>
      <c r="I1681" s="1253"/>
      <c r="J1681" s="1253"/>
      <c r="K1681" s="1253"/>
      <c r="L1681" s="1253"/>
      <c r="M1681" s="1253"/>
      <c r="N1681" s="1253"/>
      <c r="O1681" s="1253"/>
      <c r="P1681" s="1253"/>
      <c r="Q1681" s="1253"/>
      <c r="R1681" s="1253"/>
    </row>
    <row r="1682" spans="1:18" ht="174.6" thickBot="1" x14ac:dyDescent="0.35">
      <c r="A1682" s="1253"/>
      <c r="B1682" s="3041"/>
      <c r="C1682" s="2710"/>
      <c r="D1682" s="2711"/>
      <c r="E1682" s="2712" t="s">
        <v>1211</v>
      </c>
      <c r="F1682" s="2650"/>
      <c r="G1682" s="2771"/>
      <c r="H1682" s="1253"/>
      <c r="I1682" s="1253"/>
      <c r="J1682" s="1253"/>
      <c r="K1682" s="1253"/>
      <c r="L1682" s="1253"/>
      <c r="M1682" s="1253"/>
      <c r="N1682" s="1253"/>
      <c r="O1682" s="1253"/>
      <c r="P1682" s="1253"/>
      <c r="Q1682" s="1253"/>
      <c r="R1682" s="1253"/>
    </row>
    <row r="1683" spans="1:18" ht="121.8" x14ac:dyDescent="0.3">
      <c r="A1683" s="1253"/>
      <c r="B1683" s="3042" t="s">
        <v>1212</v>
      </c>
      <c r="C1683" s="2714" t="s">
        <v>1213</v>
      </c>
      <c r="D1683" s="2673" t="s">
        <v>1214</v>
      </c>
      <c r="E1683" s="2637" t="s">
        <v>1215</v>
      </c>
      <c r="F1683" s="2647">
        <v>2604500</v>
      </c>
      <c r="G1683" s="2769">
        <v>3916800</v>
      </c>
      <c r="H1683" s="1253"/>
      <c r="I1683" s="1253"/>
      <c r="J1683" s="1253"/>
      <c r="K1683" s="1253"/>
      <c r="L1683" s="1253"/>
      <c r="M1683" s="1253"/>
      <c r="N1683" s="1253"/>
      <c r="O1683" s="1253"/>
      <c r="P1683" s="1253"/>
      <c r="Q1683" s="1253"/>
      <c r="R1683" s="1253"/>
    </row>
    <row r="1684" spans="1:18" ht="87" x14ac:dyDescent="0.3">
      <c r="A1684" s="1253"/>
      <c r="B1684" s="3039"/>
      <c r="C1684" s="2666"/>
      <c r="D1684" s="2675"/>
      <c r="E1684" s="2645" t="s">
        <v>1216</v>
      </c>
      <c r="F1684" s="2647"/>
      <c r="G1684" s="2769"/>
      <c r="H1684" s="1253"/>
      <c r="I1684" s="1253"/>
      <c r="J1684" s="1253"/>
      <c r="K1684" s="1253"/>
      <c r="L1684" s="1253"/>
      <c r="M1684" s="1253"/>
      <c r="N1684" s="1253"/>
      <c r="O1684" s="1253"/>
      <c r="P1684" s="1253"/>
      <c r="Q1684" s="1253"/>
      <c r="R1684" s="1253"/>
    </row>
    <row r="1685" spans="1:18" ht="87" x14ac:dyDescent="0.3">
      <c r="A1685" s="1253"/>
      <c r="B1685" s="3039"/>
      <c r="C1685" s="2666"/>
      <c r="D1685" s="2678"/>
      <c r="E1685" s="2637" t="s">
        <v>1217</v>
      </c>
      <c r="F1685" s="2647"/>
      <c r="G1685" s="2769"/>
      <c r="H1685" s="1253"/>
      <c r="I1685" s="1253"/>
      <c r="J1685" s="1253"/>
      <c r="K1685" s="1253"/>
      <c r="L1685" s="1253"/>
      <c r="M1685" s="1253"/>
      <c r="N1685" s="1253"/>
      <c r="O1685" s="1253"/>
      <c r="P1685" s="1253"/>
      <c r="Q1685" s="1253"/>
      <c r="R1685" s="1253"/>
    </row>
    <row r="1686" spans="1:18" ht="17.399999999999999" x14ac:dyDescent="0.3">
      <c r="A1686" s="1253"/>
      <c r="B1686" s="3035" t="s">
        <v>1218</v>
      </c>
      <c r="C1686" s="2715" t="s">
        <v>1219</v>
      </c>
      <c r="D1686" s="2715"/>
      <c r="E1686" s="2715"/>
      <c r="F1686" s="2716">
        <v>17454600</v>
      </c>
      <c r="G1686" s="2780">
        <v>21848355</v>
      </c>
      <c r="H1686" s="1253"/>
      <c r="I1686" s="1253"/>
      <c r="J1686" s="1253"/>
      <c r="K1686" s="1253"/>
      <c r="L1686" s="1253"/>
      <c r="M1686" s="1253"/>
      <c r="N1686" s="1253"/>
      <c r="O1686" s="1253"/>
      <c r="P1686" s="1253"/>
      <c r="Q1686" s="1253"/>
      <c r="R1686" s="1253"/>
    </row>
    <row r="1687" spans="1:18" ht="243.6" x14ac:dyDescent="0.3">
      <c r="A1687" s="1253"/>
      <c r="B1687" s="3033" t="s">
        <v>1220</v>
      </c>
      <c r="C1687" s="2717" t="s">
        <v>1221</v>
      </c>
      <c r="D1687" s="2636" t="s">
        <v>1222</v>
      </c>
      <c r="E1687" s="2637" t="s">
        <v>1223</v>
      </c>
      <c r="F1687" s="2674">
        <v>15709600</v>
      </c>
      <c r="G1687" s="2775">
        <v>16149000</v>
      </c>
      <c r="H1687" s="1253"/>
      <c r="I1687" s="1253"/>
      <c r="J1687" s="1253"/>
      <c r="K1687" s="1253"/>
      <c r="L1687" s="1253"/>
      <c r="M1687" s="1253"/>
      <c r="N1687" s="1253"/>
      <c r="O1687" s="1253"/>
      <c r="P1687" s="1253"/>
      <c r="Q1687" s="1253"/>
      <c r="R1687" s="1253"/>
    </row>
    <row r="1688" spans="1:18" ht="409.6" x14ac:dyDescent="0.3">
      <c r="A1688" s="1253"/>
      <c r="B1688" s="3033"/>
      <c r="C1688" s="2717"/>
      <c r="D1688" s="2636"/>
      <c r="E1688" s="2637" t="s">
        <v>1224</v>
      </c>
      <c r="F1688" s="2674"/>
      <c r="G1688" s="2775"/>
      <c r="H1688" s="1253"/>
      <c r="I1688" s="1253"/>
      <c r="J1688" s="1253"/>
      <c r="K1688" s="1253"/>
      <c r="L1688" s="1253"/>
      <c r="M1688" s="1253"/>
      <c r="N1688" s="1253"/>
      <c r="O1688" s="1253"/>
      <c r="P1688" s="1253"/>
      <c r="Q1688" s="1253"/>
      <c r="R1688" s="1253"/>
    </row>
    <row r="1689" spans="1:18" ht="243.6" x14ac:dyDescent="0.3">
      <c r="A1689" s="1253"/>
      <c r="B1689" s="3033"/>
      <c r="C1689" s="2717"/>
      <c r="D1689" s="2636"/>
      <c r="E1689" s="2637" t="s">
        <v>1225</v>
      </c>
      <c r="F1689" s="2674"/>
      <c r="G1689" s="2775"/>
      <c r="H1689" s="1253"/>
      <c r="I1689" s="1253"/>
      <c r="J1689" s="1253"/>
      <c r="K1689" s="1253"/>
      <c r="L1689" s="1253"/>
      <c r="M1689" s="1253"/>
      <c r="N1689" s="1253"/>
      <c r="O1689" s="1253"/>
      <c r="P1689" s="1253"/>
      <c r="Q1689" s="1253"/>
      <c r="R1689" s="1253"/>
    </row>
    <row r="1690" spans="1:18" ht="226.2" x14ac:dyDescent="0.3">
      <c r="A1690" s="1253"/>
      <c r="B1690" s="3033"/>
      <c r="C1690" s="2717"/>
      <c r="D1690" s="2636"/>
      <c r="E1690" s="2645" t="s">
        <v>1226</v>
      </c>
      <c r="F1690" s="2674"/>
      <c r="G1690" s="2775"/>
      <c r="H1690" s="1253"/>
      <c r="I1690" s="1253"/>
      <c r="J1690" s="1253"/>
      <c r="K1690" s="1253"/>
      <c r="L1690" s="1253"/>
      <c r="M1690" s="1253"/>
      <c r="N1690" s="1253"/>
      <c r="O1690" s="1253"/>
      <c r="P1690" s="1253"/>
      <c r="Q1690" s="1253"/>
      <c r="R1690" s="1253"/>
    </row>
    <row r="1691" spans="1:18" ht="261" x14ac:dyDescent="0.3">
      <c r="A1691" s="1253"/>
      <c r="B1691" s="3033"/>
      <c r="C1691" s="2717"/>
      <c r="D1691" s="2636"/>
      <c r="E1691" s="3060" t="s">
        <v>1227</v>
      </c>
      <c r="F1691" s="2674"/>
      <c r="G1691" s="2775"/>
      <c r="H1691" s="1253"/>
      <c r="I1691" s="1253"/>
      <c r="J1691" s="1253"/>
      <c r="K1691" s="1253"/>
      <c r="L1691" s="1253"/>
      <c r="M1691" s="1253"/>
      <c r="N1691" s="1253"/>
      <c r="O1691" s="1253"/>
      <c r="P1691" s="1253"/>
      <c r="Q1691" s="1253"/>
      <c r="R1691" s="1253"/>
    </row>
    <row r="1692" spans="1:18" ht="17.399999999999999" x14ac:dyDescent="0.3">
      <c r="A1692" s="1253"/>
      <c r="B1692" s="3037"/>
      <c r="C1692" s="2701"/>
      <c r="D1692" s="2701"/>
      <c r="E1692" s="2701"/>
      <c r="F1692" s="2701"/>
      <c r="G1692" s="2778"/>
      <c r="H1692" s="1253"/>
      <c r="I1692" s="1253"/>
      <c r="J1692" s="1253"/>
      <c r="K1692" s="1253"/>
      <c r="L1692" s="1253"/>
      <c r="M1692" s="1253"/>
      <c r="N1692" s="1253"/>
      <c r="O1692" s="1253"/>
      <c r="P1692" s="1253"/>
      <c r="Q1692" s="1253"/>
      <c r="R1692" s="1253"/>
    </row>
    <row r="1693" spans="1:18" ht="313.2" x14ac:dyDescent="0.3">
      <c r="A1693" s="1253"/>
      <c r="B1693" s="3033" t="s">
        <v>1228</v>
      </c>
      <c r="C1693" s="2636" t="s">
        <v>1229</v>
      </c>
      <c r="D1693" s="2644" t="s">
        <v>1230</v>
      </c>
      <c r="E1693" s="2637" t="s">
        <v>1231</v>
      </c>
      <c r="F1693" s="2674">
        <v>1745000</v>
      </c>
      <c r="G1693" s="2775">
        <v>5699355</v>
      </c>
      <c r="H1693" s="1253"/>
      <c r="I1693" s="1253"/>
      <c r="J1693" s="1253"/>
      <c r="K1693" s="1253"/>
      <c r="L1693" s="1253"/>
      <c r="M1693" s="1253"/>
      <c r="N1693" s="1253"/>
      <c r="O1693" s="1253"/>
      <c r="P1693" s="1253"/>
      <c r="Q1693" s="1253"/>
      <c r="R1693" s="1253"/>
    </row>
    <row r="1694" spans="1:18" ht="174" x14ac:dyDescent="0.3">
      <c r="A1694" s="1253"/>
      <c r="B1694" s="3033"/>
      <c r="C1694" s="2636"/>
      <c r="D1694" s="2644"/>
      <c r="E1694" s="2637" t="s">
        <v>1232</v>
      </c>
      <c r="F1694" s="2674"/>
      <c r="G1694" s="2775"/>
      <c r="H1694" s="1253"/>
      <c r="I1694" s="1253"/>
      <c r="J1694" s="1253"/>
      <c r="K1694" s="1253"/>
      <c r="L1694" s="1253"/>
      <c r="M1694" s="1253"/>
      <c r="N1694" s="1253"/>
      <c r="O1694" s="1253"/>
      <c r="P1694" s="1253"/>
      <c r="Q1694" s="1253"/>
      <c r="R1694" s="1253"/>
    </row>
    <row r="1695" spans="1:18" ht="156.6" x14ac:dyDescent="0.3">
      <c r="A1695" s="1253"/>
      <c r="B1695" s="3033"/>
      <c r="C1695" s="2636"/>
      <c r="D1695" s="2644"/>
      <c r="E1695" s="2637" t="s">
        <v>1233</v>
      </c>
      <c r="F1695" s="2674"/>
      <c r="G1695" s="2775"/>
      <c r="H1695" s="1253"/>
      <c r="I1695" s="1253"/>
      <c r="J1695" s="1253"/>
      <c r="K1695" s="1253"/>
      <c r="L1695" s="1253"/>
      <c r="M1695" s="1253"/>
      <c r="N1695" s="1253"/>
      <c r="O1695" s="1253"/>
      <c r="P1695" s="1253"/>
      <c r="Q1695" s="1253"/>
      <c r="R1695" s="1253"/>
    </row>
    <row r="1696" spans="1:18" ht="226.2" x14ac:dyDescent="0.3">
      <c r="A1696" s="1253"/>
      <c r="B1696" s="3033"/>
      <c r="C1696" s="2636"/>
      <c r="D1696" s="2644"/>
      <c r="E1696" s="2637" t="s">
        <v>1234</v>
      </c>
      <c r="F1696" s="2674"/>
      <c r="G1696" s="2775"/>
      <c r="H1696" s="1253"/>
      <c r="I1696" s="1253"/>
      <c r="J1696" s="1253"/>
      <c r="K1696" s="1253"/>
      <c r="L1696" s="1253"/>
      <c r="M1696" s="1253"/>
      <c r="N1696" s="1253"/>
      <c r="O1696" s="1253"/>
      <c r="P1696" s="1253"/>
      <c r="Q1696" s="1253"/>
      <c r="R1696" s="1253"/>
    </row>
    <row r="1697" spans="1:18" ht="139.19999999999999" x14ac:dyDescent="0.3">
      <c r="A1697" s="1253"/>
      <c r="B1697" s="3033"/>
      <c r="C1697" s="2636"/>
      <c r="D1697" s="2644"/>
      <c r="E1697" s="3060" t="s">
        <v>1235</v>
      </c>
      <c r="F1697" s="2674"/>
      <c r="G1697" s="2775"/>
      <c r="H1697" s="1253"/>
      <c r="I1697" s="1253"/>
      <c r="J1697" s="1253"/>
      <c r="K1697" s="1253"/>
      <c r="L1697" s="1253"/>
      <c r="M1697" s="1253"/>
      <c r="N1697" s="1253"/>
      <c r="O1697" s="1253"/>
      <c r="P1697" s="1253"/>
      <c r="Q1697" s="1253"/>
      <c r="R1697" s="1253"/>
    </row>
    <row r="1698" spans="1:18" ht="191.4" x14ac:dyDescent="0.3">
      <c r="A1698" s="1253"/>
      <c r="B1698" s="3033"/>
      <c r="C1698" s="2636"/>
      <c r="D1698" s="2644"/>
      <c r="E1698" s="3060" t="s">
        <v>1236</v>
      </c>
      <c r="F1698" s="2674"/>
      <c r="G1698" s="2775"/>
      <c r="H1698" s="1253"/>
      <c r="I1698" s="1253"/>
      <c r="J1698" s="1253"/>
      <c r="K1698" s="1253"/>
      <c r="L1698" s="1253"/>
      <c r="M1698" s="1253"/>
      <c r="N1698" s="1253"/>
      <c r="O1698" s="1253"/>
      <c r="P1698" s="1253"/>
      <c r="Q1698" s="1253"/>
      <c r="R1698" s="1253"/>
    </row>
    <row r="1699" spans="1:18" ht="17.399999999999999" x14ac:dyDescent="0.3">
      <c r="A1699" s="1253"/>
      <c r="B1699" s="3037"/>
      <c r="C1699" s="2701"/>
      <c r="D1699" s="2701"/>
      <c r="E1699" s="2701"/>
      <c r="F1699" s="2701"/>
      <c r="G1699" s="2778"/>
      <c r="H1699" s="1253"/>
      <c r="I1699" s="1253"/>
      <c r="J1699" s="1253"/>
      <c r="K1699" s="1253"/>
      <c r="L1699" s="1253"/>
      <c r="M1699" s="1253"/>
      <c r="N1699" s="1253"/>
      <c r="O1699" s="1253"/>
      <c r="P1699" s="1253"/>
      <c r="Q1699" s="1253"/>
      <c r="R1699" s="1253"/>
    </row>
    <row r="1700" spans="1:18" ht="69.599999999999994" x14ac:dyDescent="0.3">
      <c r="A1700" s="1253"/>
      <c r="B1700" s="3034" t="s">
        <v>1237</v>
      </c>
      <c r="C1700" s="2644" t="s">
        <v>1238</v>
      </c>
      <c r="D1700" s="2644" t="s">
        <v>1239</v>
      </c>
      <c r="E1700" s="2637" t="s">
        <v>1240</v>
      </c>
      <c r="F1700" s="2721"/>
      <c r="G1700" s="2781"/>
      <c r="H1700" s="1253"/>
      <c r="I1700" s="1253"/>
      <c r="J1700" s="1253"/>
      <c r="K1700" s="1253"/>
      <c r="L1700" s="1253"/>
      <c r="M1700" s="1253"/>
      <c r="N1700" s="1253"/>
      <c r="O1700" s="1253"/>
      <c r="P1700" s="1253"/>
      <c r="Q1700" s="1253"/>
      <c r="R1700" s="1253"/>
    </row>
    <row r="1701" spans="1:18" ht="121.8" x14ac:dyDescent="0.3">
      <c r="A1701" s="1253"/>
      <c r="B1701" s="3034"/>
      <c r="C1701" s="2644"/>
      <c r="D1701" s="2644"/>
      <c r="E1701" s="2637" t="s">
        <v>1241</v>
      </c>
      <c r="F1701" s="2721"/>
      <c r="G1701" s="2781"/>
      <c r="H1701" s="1253"/>
      <c r="I1701" s="1253"/>
      <c r="J1701" s="1253"/>
      <c r="K1701" s="1253"/>
      <c r="L1701" s="1253"/>
      <c r="M1701" s="1253"/>
      <c r="N1701" s="1253"/>
      <c r="O1701" s="1253"/>
      <c r="P1701" s="1253"/>
      <c r="Q1701" s="1253"/>
      <c r="R1701" s="1253"/>
    </row>
    <row r="1702" spans="1:18" ht="17.399999999999999" x14ac:dyDescent="0.3">
      <c r="A1702" s="1253"/>
      <c r="B1702" s="3035" t="s">
        <v>1242</v>
      </c>
      <c r="C1702" s="2722" t="s">
        <v>1243</v>
      </c>
      <c r="D1702" s="2722"/>
      <c r="E1702" s="2643"/>
      <c r="F1702" s="2723">
        <v>33174110</v>
      </c>
      <c r="G1702" s="2782">
        <v>40117944</v>
      </c>
      <c r="H1702" s="1253"/>
      <c r="I1702" s="1253"/>
      <c r="J1702" s="1253"/>
      <c r="K1702" s="1253"/>
      <c r="L1702" s="1253"/>
      <c r="M1702" s="1253"/>
      <c r="N1702" s="1253"/>
      <c r="O1702" s="1253"/>
      <c r="P1702" s="1253"/>
      <c r="Q1702" s="1253"/>
      <c r="R1702" s="1253"/>
    </row>
    <row r="1703" spans="1:18" ht="139.19999999999999" x14ac:dyDescent="0.3">
      <c r="A1703" s="1253"/>
      <c r="B1703" s="3033" t="s">
        <v>1244</v>
      </c>
      <c r="C1703" s="2724" t="s">
        <v>1245</v>
      </c>
      <c r="D1703" s="2636" t="s">
        <v>1246</v>
      </c>
      <c r="E1703" s="2637" t="s">
        <v>1247</v>
      </c>
      <c r="F1703" s="2725">
        <v>22877124</v>
      </c>
      <c r="G1703" s="2779">
        <v>28687616</v>
      </c>
      <c r="H1703" s="1253"/>
      <c r="I1703" s="1253"/>
      <c r="J1703" s="1253"/>
      <c r="K1703" s="1253"/>
      <c r="L1703" s="1253"/>
      <c r="M1703" s="1253"/>
      <c r="N1703" s="1253"/>
      <c r="O1703" s="1253"/>
      <c r="P1703" s="1253"/>
      <c r="Q1703" s="1253"/>
      <c r="R1703" s="1253"/>
    </row>
    <row r="1704" spans="1:18" ht="139.19999999999999" x14ac:dyDescent="0.3">
      <c r="A1704" s="1253"/>
      <c r="B1704" s="3033"/>
      <c r="C1704" s="2726"/>
      <c r="D1704" s="2636"/>
      <c r="E1704" s="2637" t="s">
        <v>1248</v>
      </c>
      <c r="F1704" s="2725"/>
      <c r="G1704" s="2779"/>
      <c r="H1704" s="1253"/>
      <c r="I1704" s="1253"/>
      <c r="J1704" s="1253"/>
      <c r="K1704" s="1253"/>
      <c r="L1704" s="1253"/>
      <c r="M1704" s="1253"/>
      <c r="N1704" s="1253"/>
      <c r="O1704" s="1253"/>
      <c r="P1704" s="1253"/>
      <c r="Q1704" s="1253"/>
      <c r="R1704" s="1253"/>
    </row>
    <row r="1705" spans="1:18" ht="243.6" x14ac:dyDescent="0.3">
      <c r="A1705" s="1253"/>
      <c r="B1705" s="3033"/>
      <c r="C1705" s="2726"/>
      <c r="D1705" s="2636"/>
      <c r="E1705" s="2637" t="s">
        <v>1249</v>
      </c>
      <c r="F1705" s="2725"/>
      <c r="G1705" s="2779"/>
      <c r="H1705" s="1253"/>
      <c r="I1705" s="1253"/>
      <c r="J1705" s="1253"/>
      <c r="K1705" s="1253"/>
      <c r="L1705" s="1253"/>
      <c r="M1705" s="1253"/>
      <c r="N1705" s="1253"/>
      <c r="O1705" s="1253"/>
      <c r="P1705" s="1253"/>
      <c r="Q1705" s="1253"/>
      <c r="R1705" s="1253"/>
    </row>
    <row r="1706" spans="1:18" ht="52.2" x14ac:dyDescent="0.3">
      <c r="A1706" s="1253"/>
      <c r="B1706" s="3033"/>
      <c r="C1706" s="2726"/>
      <c r="D1706" s="2636"/>
      <c r="E1706" s="2637" t="s">
        <v>1250</v>
      </c>
      <c r="F1706" s="2725"/>
      <c r="G1706" s="2779"/>
      <c r="H1706" s="1253"/>
      <c r="I1706" s="1253"/>
      <c r="J1706" s="1253"/>
      <c r="K1706" s="1253"/>
      <c r="L1706" s="1253"/>
      <c r="M1706" s="1253"/>
      <c r="N1706" s="1253"/>
      <c r="O1706" s="1253"/>
      <c r="P1706" s="1253"/>
      <c r="Q1706" s="1253"/>
      <c r="R1706" s="1253"/>
    </row>
    <row r="1707" spans="1:18" ht="174" x14ac:dyDescent="0.3">
      <c r="A1707" s="1253"/>
      <c r="B1707" s="3033"/>
      <c r="C1707" s="2726"/>
      <c r="D1707" s="2636"/>
      <c r="E1707" s="2637" t="s">
        <v>1251</v>
      </c>
      <c r="F1707" s="2725"/>
      <c r="G1707" s="2779"/>
      <c r="H1707" s="1253"/>
      <c r="I1707" s="1253"/>
      <c r="J1707" s="1253"/>
      <c r="K1707" s="1253"/>
      <c r="L1707" s="1253"/>
      <c r="M1707" s="1253"/>
      <c r="N1707" s="1253"/>
      <c r="O1707" s="1253"/>
      <c r="P1707" s="1253"/>
      <c r="Q1707" s="1253"/>
      <c r="R1707" s="1253"/>
    </row>
    <row r="1708" spans="1:18" ht="174" x14ac:dyDescent="0.3">
      <c r="A1708" s="1253"/>
      <c r="B1708" s="3033"/>
      <c r="C1708" s="2726"/>
      <c r="D1708" s="2636"/>
      <c r="E1708" s="2637" t="s">
        <v>1252</v>
      </c>
      <c r="F1708" s="2725"/>
      <c r="G1708" s="2779"/>
      <c r="H1708" s="1253"/>
      <c r="I1708" s="1253"/>
      <c r="J1708" s="1253"/>
      <c r="K1708" s="1253"/>
      <c r="L1708" s="1253"/>
      <c r="M1708" s="1253"/>
      <c r="N1708" s="1253"/>
      <c r="O1708" s="1253"/>
      <c r="P1708" s="1253"/>
      <c r="Q1708" s="1253"/>
      <c r="R1708" s="1253"/>
    </row>
    <row r="1709" spans="1:18" ht="104.4" x14ac:dyDescent="0.3">
      <c r="A1709" s="1253"/>
      <c r="B1709" s="3033"/>
      <c r="C1709" s="2726"/>
      <c r="D1709" s="2636"/>
      <c r="E1709" s="2698" t="s">
        <v>1253</v>
      </c>
      <c r="F1709" s="2725"/>
      <c r="G1709" s="2779"/>
      <c r="H1709" s="1253"/>
      <c r="I1709" s="1253"/>
      <c r="J1709" s="1253"/>
      <c r="K1709" s="1253"/>
      <c r="L1709" s="1253"/>
      <c r="M1709" s="1253"/>
      <c r="N1709" s="1253"/>
      <c r="O1709" s="1253"/>
      <c r="P1709" s="1253"/>
      <c r="Q1709" s="1253"/>
      <c r="R1709" s="1253"/>
    </row>
    <row r="1710" spans="1:18" ht="156.6" x14ac:dyDescent="0.3">
      <c r="A1710" s="1253"/>
      <c r="B1710" s="3033"/>
      <c r="C1710" s="2726"/>
      <c r="D1710" s="2636"/>
      <c r="E1710" s="2698" t="s">
        <v>1254</v>
      </c>
      <c r="F1710" s="2725"/>
      <c r="G1710" s="2779"/>
      <c r="H1710" s="1253"/>
      <c r="I1710" s="1253"/>
      <c r="J1710" s="1253"/>
      <c r="K1710" s="1253"/>
      <c r="L1710" s="1253"/>
      <c r="M1710" s="1253"/>
      <c r="N1710" s="1253"/>
      <c r="O1710" s="1253"/>
      <c r="P1710" s="1253"/>
      <c r="Q1710" s="1253"/>
      <c r="R1710" s="1253"/>
    </row>
    <row r="1711" spans="1:18" ht="69.599999999999994" x14ac:dyDescent="0.3">
      <c r="A1711" s="1253"/>
      <c r="B1711" s="3033"/>
      <c r="C1711" s="2727"/>
      <c r="D1711" s="2636"/>
      <c r="E1711" s="2698" t="s">
        <v>1255</v>
      </c>
      <c r="F1711" s="2725"/>
      <c r="G1711" s="2779"/>
      <c r="H1711" s="1253"/>
      <c r="I1711" s="1253"/>
      <c r="J1711" s="1253"/>
      <c r="K1711" s="1253"/>
      <c r="L1711" s="1253"/>
      <c r="M1711" s="1253"/>
      <c r="N1711" s="1253"/>
      <c r="O1711" s="1253"/>
      <c r="P1711" s="1253"/>
      <c r="Q1711" s="1253"/>
      <c r="R1711" s="1253"/>
    </row>
    <row r="1712" spans="1:18" ht="17.399999999999999" x14ac:dyDescent="0.3">
      <c r="A1712" s="1253"/>
      <c r="B1712" s="3037"/>
      <c r="C1712" s="2701"/>
      <c r="D1712" s="2701"/>
      <c r="E1712" s="2701"/>
      <c r="F1712" s="2701"/>
      <c r="G1712" s="2778"/>
      <c r="H1712" s="1253"/>
      <c r="I1712" s="1253"/>
      <c r="J1712" s="1253"/>
      <c r="K1712" s="1253"/>
      <c r="L1712" s="1253"/>
      <c r="M1712" s="1253"/>
      <c r="N1712" s="1253"/>
      <c r="O1712" s="1253"/>
      <c r="P1712" s="1253"/>
      <c r="Q1712" s="1253"/>
      <c r="R1712" s="1253"/>
    </row>
    <row r="1713" spans="1:18" ht="208.8" x14ac:dyDescent="0.3">
      <c r="A1713" s="1253"/>
      <c r="B1713" s="3034" t="s">
        <v>1256</v>
      </c>
      <c r="C1713" s="2728" t="s">
        <v>1257</v>
      </c>
      <c r="D1713" s="2644" t="s">
        <v>1258</v>
      </c>
      <c r="E1713" s="2729" t="s">
        <v>1259</v>
      </c>
      <c r="F1713" s="2725">
        <v>10296986</v>
      </c>
      <c r="G1713" s="2779">
        <v>11430328</v>
      </c>
      <c r="H1713" s="1253"/>
      <c r="I1713" s="1253"/>
      <c r="J1713" s="1253"/>
      <c r="K1713" s="1253"/>
      <c r="L1713" s="1253"/>
      <c r="M1713" s="1253"/>
      <c r="N1713" s="1253"/>
      <c r="O1713" s="1253"/>
      <c r="P1713" s="1253"/>
      <c r="Q1713" s="1253"/>
      <c r="R1713" s="1253"/>
    </row>
    <row r="1714" spans="1:18" ht="174" x14ac:dyDescent="0.3">
      <c r="A1714" s="1253"/>
      <c r="B1714" s="3043"/>
      <c r="C1714" s="2731"/>
      <c r="D1714" s="2644"/>
      <c r="E1714" s="2637" t="s">
        <v>1252</v>
      </c>
      <c r="F1714" s="2725"/>
      <c r="G1714" s="2779"/>
      <c r="H1714" s="1253"/>
      <c r="I1714" s="1253"/>
      <c r="J1714" s="1253"/>
      <c r="K1714" s="1253"/>
      <c r="L1714" s="1253"/>
      <c r="M1714" s="1253"/>
      <c r="N1714" s="1253"/>
      <c r="O1714" s="1253"/>
      <c r="P1714" s="1253"/>
      <c r="Q1714" s="1253"/>
      <c r="R1714" s="1253"/>
    </row>
    <row r="1715" spans="1:18" ht="156.6" x14ac:dyDescent="0.3">
      <c r="A1715" s="1253"/>
      <c r="B1715" s="3043"/>
      <c r="C1715" s="2731"/>
      <c r="D1715" s="2644"/>
      <c r="E1715" s="2729" t="s">
        <v>1260</v>
      </c>
      <c r="F1715" s="2725"/>
      <c r="G1715" s="2779"/>
      <c r="H1715" s="1253"/>
      <c r="I1715" s="1253"/>
      <c r="J1715" s="1253"/>
      <c r="K1715" s="1253"/>
      <c r="L1715" s="1253"/>
      <c r="M1715" s="1253"/>
      <c r="N1715" s="1253"/>
      <c r="O1715" s="1253"/>
      <c r="P1715" s="1253"/>
      <c r="Q1715" s="1253"/>
      <c r="R1715" s="1253"/>
    </row>
    <row r="1716" spans="1:18" ht="121.8" x14ac:dyDescent="0.3">
      <c r="A1716" s="1253"/>
      <c r="B1716" s="3043"/>
      <c r="C1716" s="2731"/>
      <c r="D1716" s="2637" t="s">
        <v>1261</v>
      </c>
      <c r="E1716" s="2729" t="s">
        <v>1262</v>
      </c>
      <c r="F1716" s="2725"/>
      <c r="G1716" s="2779"/>
      <c r="H1716" s="1253"/>
      <c r="I1716" s="1253"/>
      <c r="J1716" s="1253"/>
      <c r="K1716" s="1253"/>
      <c r="L1716" s="1253"/>
      <c r="M1716" s="1253"/>
      <c r="N1716" s="1253"/>
      <c r="O1716" s="1253"/>
      <c r="P1716" s="1253"/>
      <c r="Q1716" s="1253"/>
      <c r="R1716" s="1253"/>
    </row>
    <row r="1717" spans="1:18" ht="139.19999999999999" x14ac:dyDescent="0.3">
      <c r="A1717" s="1253"/>
      <c r="B1717" s="3043"/>
      <c r="C1717" s="2731"/>
      <c r="D1717" s="2637" t="s">
        <v>1263</v>
      </c>
      <c r="E1717" s="2637" t="s">
        <v>1264</v>
      </c>
      <c r="F1717" s="2725"/>
      <c r="G1717" s="2779"/>
      <c r="H1717" s="1253"/>
      <c r="I1717" s="1253"/>
      <c r="J1717" s="1253"/>
      <c r="K1717" s="1253"/>
      <c r="L1717" s="1253"/>
      <c r="M1717" s="1253"/>
      <c r="N1717" s="1253"/>
      <c r="O1717" s="1253"/>
      <c r="P1717" s="1253"/>
      <c r="Q1717" s="1253"/>
      <c r="R1717" s="1253"/>
    </row>
    <row r="1718" spans="1:18" ht="104.4" x14ac:dyDescent="0.3">
      <c r="A1718" s="1253"/>
      <c r="B1718" s="3043"/>
      <c r="C1718" s="2731"/>
      <c r="D1718" s="2644" t="s">
        <v>1265</v>
      </c>
      <c r="E1718" s="2729" t="s">
        <v>1266</v>
      </c>
      <c r="F1718" s="2725"/>
      <c r="G1718" s="2779"/>
      <c r="H1718" s="1253"/>
      <c r="I1718" s="1253"/>
      <c r="J1718" s="1253"/>
      <c r="K1718" s="1253"/>
      <c r="L1718" s="1253"/>
      <c r="M1718" s="1253"/>
      <c r="N1718" s="1253"/>
      <c r="O1718" s="1253"/>
      <c r="P1718" s="1253"/>
      <c r="Q1718" s="1253"/>
      <c r="R1718" s="1253"/>
    </row>
    <row r="1719" spans="1:18" ht="156.6" x14ac:dyDescent="0.3">
      <c r="A1719" s="1253"/>
      <c r="B1719" s="3043"/>
      <c r="C1719" s="2731"/>
      <c r="D1719" s="2644"/>
      <c r="E1719" s="2729" t="s">
        <v>1267</v>
      </c>
      <c r="F1719" s="2725"/>
      <c r="G1719" s="2779"/>
      <c r="H1719" s="1253"/>
      <c r="I1719" s="1253"/>
      <c r="J1719" s="1253"/>
      <c r="K1719" s="1253"/>
      <c r="L1719" s="1253"/>
      <c r="M1719" s="1253"/>
      <c r="N1719" s="1253"/>
      <c r="O1719" s="1253"/>
      <c r="P1719" s="1253"/>
      <c r="Q1719" s="1253"/>
      <c r="R1719" s="1253"/>
    </row>
    <row r="1720" spans="1:18" ht="191.4" x14ac:dyDescent="0.3">
      <c r="A1720" s="1253"/>
      <c r="B1720" s="3044"/>
      <c r="C1720" s="2731"/>
      <c r="D1720" s="2733"/>
      <c r="E1720" s="2698" t="s">
        <v>1268</v>
      </c>
      <c r="F1720" s="2725"/>
      <c r="G1720" s="2779"/>
      <c r="H1720" s="1253"/>
      <c r="I1720" s="1253"/>
      <c r="J1720" s="1253"/>
      <c r="K1720" s="1253"/>
      <c r="L1720" s="1253"/>
      <c r="M1720" s="1253"/>
      <c r="N1720" s="1253"/>
      <c r="O1720" s="1253"/>
      <c r="P1720" s="1253"/>
      <c r="Q1720" s="1253"/>
      <c r="R1720" s="1253"/>
    </row>
    <row r="1721" spans="1:18" ht="208.8" x14ac:dyDescent="0.3">
      <c r="A1721" s="1253"/>
      <c r="B1721" s="3044"/>
      <c r="C1721" s="2734"/>
      <c r="D1721" s="2733"/>
      <c r="E1721" s="2698" t="s">
        <v>1269</v>
      </c>
      <c r="F1721" s="2725"/>
      <c r="G1721" s="2779"/>
      <c r="H1721" s="1253"/>
      <c r="I1721" s="1253"/>
      <c r="J1721" s="1253"/>
      <c r="K1721" s="1253"/>
      <c r="L1721" s="1253"/>
      <c r="M1721" s="1253"/>
      <c r="N1721" s="1253"/>
      <c r="O1721" s="1253"/>
      <c r="P1721" s="1253"/>
      <c r="Q1721" s="1253"/>
      <c r="R1721" s="1253"/>
    </row>
    <row r="1722" spans="1:18" ht="17.399999999999999" x14ac:dyDescent="0.3">
      <c r="A1722" s="1253"/>
      <c r="B1722" s="3045"/>
      <c r="C1722" s="2715"/>
      <c r="D1722" s="2715"/>
      <c r="E1722" s="2715"/>
      <c r="F1722" s="2736"/>
      <c r="G1722" s="2783"/>
      <c r="H1722" s="1253"/>
      <c r="I1722" s="1253"/>
      <c r="J1722" s="1253"/>
      <c r="K1722" s="1253"/>
      <c r="L1722" s="1253"/>
      <c r="M1722" s="1253"/>
      <c r="N1722" s="1253"/>
      <c r="O1722" s="1253"/>
      <c r="P1722" s="1253"/>
      <c r="Q1722" s="1253"/>
      <c r="R1722" s="1253"/>
    </row>
    <row r="1723" spans="1:18" ht="17.399999999999999" x14ac:dyDescent="0.3">
      <c r="A1723" s="1253"/>
      <c r="B1723" s="3046" t="s">
        <v>1270</v>
      </c>
      <c r="C1723" s="2738" t="s">
        <v>1271</v>
      </c>
      <c r="D1723" s="2739"/>
      <c r="E1723" s="2698"/>
      <c r="F1723" s="2740">
        <v>50000000</v>
      </c>
      <c r="G1723" s="2784">
        <v>60000000</v>
      </c>
      <c r="H1723" s="1253"/>
      <c r="I1723" s="1253"/>
      <c r="J1723" s="1253"/>
      <c r="K1723" s="1253"/>
      <c r="L1723" s="1253"/>
      <c r="M1723" s="1253"/>
      <c r="N1723" s="1253"/>
      <c r="O1723" s="1253"/>
      <c r="P1723" s="1253"/>
      <c r="Q1723" s="1253"/>
      <c r="R1723" s="1253"/>
    </row>
    <row r="1724" spans="1:18" ht="18" thickBot="1" x14ac:dyDescent="0.35">
      <c r="A1724" s="1253"/>
      <c r="B1724" s="3047"/>
      <c r="C1724" s="2742" t="s">
        <v>1272</v>
      </c>
      <c r="D1724" s="2743"/>
      <c r="E1724" s="2744"/>
      <c r="F1724" s="2745"/>
      <c r="G1724" s="2785"/>
      <c r="H1724" s="1253"/>
      <c r="I1724" s="1253"/>
      <c r="J1724" s="1253"/>
      <c r="K1724" s="1253"/>
      <c r="L1724" s="1253"/>
      <c r="M1724" s="1253"/>
      <c r="N1724" s="1253"/>
      <c r="O1724" s="1253"/>
      <c r="P1724" s="1253"/>
      <c r="Q1724" s="1253"/>
      <c r="R1724" s="1253"/>
    </row>
    <row r="1725" spans="1:18" ht="174.6" thickBot="1" x14ac:dyDescent="0.35">
      <c r="A1725" s="1253"/>
      <c r="B1725" s="3042" t="s">
        <v>1273</v>
      </c>
      <c r="C1725" s="2714" t="s">
        <v>1274</v>
      </c>
      <c r="D1725" s="2746" t="s">
        <v>1275</v>
      </c>
      <c r="E1725" s="2747" t="s">
        <v>1276</v>
      </c>
      <c r="F1725" s="2674">
        <v>3384000</v>
      </c>
      <c r="G1725" s="2775">
        <v>6981043</v>
      </c>
      <c r="H1725" s="1253"/>
      <c r="I1725" s="1253"/>
      <c r="J1725" s="1253"/>
      <c r="K1725" s="1253"/>
      <c r="L1725" s="1253"/>
      <c r="M1725" s="1253"/>
      <c r="N1725" s="1253"/>
      <c r="O1725" s="1253"/>
      <c r="P1725" s="1253"/>
      <c r="Q1725" s="1253"/>
      <c r="R1725" s="1253"/>
    </row>
    <row r="1726" spans="1:18" ht="191.4" x14ac:dyDescent="0.3">
      <c r="A1726" s="1253"/>
      <c r="B1726" s="3039"/>
      <c r="C1726" s="2666"/>
      <c r="D1726" s="2675"/>
      <c r="E1726" s="2637" t="s">
        <v>1277</v>
      </c>
      <c r="F1726" s="2674"/>
      <c r="G1726" s="2775"/>
      <c r="H1726" s="1253"/>
      <c r="I1726" s="1253"/>
      <c r="J1726" s="1253"/>
      <c r="K1726" s="1253"/>
      <c r="L1726" s="1253"/>
      <c r="M1726" s="1253"/>
      <c r="N1726" s="1253"/>
      <c r="O1726" s="1253"/>
      <c r="P1726" s="1253"/>
      <c r="Q1726" s="1253"/>
      <c r="R1726" s="1253"/>
    </row>
    <row r="1727" spans="1:18" ht="226.2" x14ac:dyDescent="0.3">
      <c r="A1727" s="1253"/>
      <c r="B1727" s="3039" t="s">
        <v>1278</v>
      </c>
      <c r="C1727" s="2675" t="s">
        <v>1279</v>
      </c>
      <c r="D1727" s="2675" t="s">
        <v>1280</v>
      </c>
      <c r="E1727" s="2637" t="s">
        <v>1281</v>
      </c>
      <c r="F1727" s="2674"/>
      <c r="G1727" s="2775"/>
      <c r="H1727" s="1253"/>
      <c r="I1727" s="1253"/>
      <c r="J1727" s="1253"/>
      <c r="K1727" s="1253"/>
      <c r="L1727" s="1253"/>
      <c r="M1727" s="1253"/>
      <c r="N1727" s="1253"/>
      <c r="O1727" s="1253"/>
      <c r="P1727" s="1253"/>
      <c r="Q1727" s="1253"/>
      <c r="R1727" s="1253"/>
    </row>
    <row r="1728" spans="1:18" ht="208.8" x14ac:dyDescent="0.3">
      <c r="A1728" s="1253"/>
      <c r="B1728" s="3039"/>
      <c r="C1728" s="2675"/>
      <c r="D1728" s="2675"/>
      <c r="E1728" s="2637" t="s">
        <v>1282</v>
      </c>
      <c r="F1728" s="2674"/>
      <c r="G1728" s="2775"/>
      <c r="H1728" s="1253"/>
      <c r="I1728" s="1253"/>
      <c r="J1728" s="1253"/>
      <c r="K1728" s="1253"/>
      <c r="L1728" s="1253"/>
      <c r="M1728" s="1253"/>
      <c r="N1728" s="1253"/>
      <c r="O1728" s="1253"/>
      <c r="P1728" s="1253"/>
      <c r="Q1728" s="1253"/>
      <c r="R1728" s="1253"/>
    </row>
    <row r="1729" spans="1:18" ht="208.8" x14ac:dyDescent="0.3">
      <c r="A1729" s="1253"/>
      <c r="B1729" s="3039"/>
      <c r="C1729" s="2675"/>
      <c r="D1729" s="2675"/>
      <c r="E1729" s="2637" t="s">
        <v>1283</v>
      </c>
      <c r="F1729" s="2674"/>
      <c r="G1729" s="2775"/>
      <c r="H1729" s="1253"/>
      <c r="I1729" s="1253"/>
      <c r="J1729" s="1253"/>
      <c r="K1729" s="1253"/>
      <c r="L1729" s="1253"/>
      <c r="M1729" s="1253"/>
      <c r="N1729" s="1253"/>
      <c r="O1729" s="1253"/>
      <c r="P1729" s="1253"/>
      <c r="Q1729" s="1253"/>
      <c r="R1729" s="1253"/>
    </row>
    <row r="1730" spans="1:18" ht="243.6" x14ac:dyDescent="0.3">
      <c r="A1730" s="1253"/>
      <c r="B1730" s="3039"/>
      <c r="C1730" s="2675"/>
      <c r="D1730" s="2675"/>
      <c r="E1730" s="2637" t="s">
        <v>1284</v>
      </c>
      <c r="F1730" s="2674"/>
      <c r="G1730" s="2775"/>
      <c r="H1730" s="1253"/>
      <c r="I1730" s="1253"/>
      <c r="J1730" s="1253"/>
      <c r="K1730" s="1253"/>
      <c r="L1730" s="1253"/>
      <c r="M1730" s="1253"/>
      <c r="N1730" s="1253"/>
      <c r="O1730" s="1253"/>
      <c r="P1730" s="1253"/>
      <c r="Q1730" s="1253"/>
      <c r="R1730" s="1253"/>
    </row>
    <row r="1731" spans="1:18" ht="156.6" x14ac:dyDescent="0.3">
      <c r="A1731" s="1253"/>
      <c r="B1731" s="3039"/>
      <c r="C1731" s="2675"/>
      <c r="D1731" s="2675"/>
      <c r="E1731" s="2637" t="s">
        <v>1285</v>
      </c>
      <c r="F1731" s="2674"/>
      <c r="G1731" s="2775"/>
      <c r="H1731" s="1253"/>
      <c r="I1731" s="1253"/>
      <c r="J1731" s="1253"/>
      <c r="K1731" s="1253"/>
      <c r="L1731" s="1253"/>
      <c r="M1731" s="1253"/>
      <c r="N1731" s="1253"/>
      <c r="O1731" s="1253"/>
      <c r="P1731" s="1253"/>
      <c r="Q1731" s="1253"/>
      <c r="R1731" s="1253"/>
    </row>
    <row r="1732" spans="1:18" ht="87" x14ac:dyDescent="0.3">
      <c r="A1732" s="1253"/>
      <c r="B1732" s="3039"/>
      <c r="C1732" s="2675"/>
      <c r="D1732" s="2675"/>
      <c r="E1732" s="2748" t="s">
        <v>1286</v>
      </c>
      <c r="F1732" s="2674"/>
      <c r="G1732" s="2775"/>
      <c r="H1732" s="1253"/>
      <c r="I1732" s="1253"/>
      <c r="J1732" s="1253"/>
      <c r="K1732" s="1253"/>
      <c r="L1732" s="1253"/>
      <c r="M1732" s="1253"/>
      <c r="N1732" s="1253"/>
      <c r="O1732" s="1253"/>
      <c r="P1732" s="1253"/>
      <c r="Q1732" s="1253"/>
      <c r="R1732" s="1253"/>
    </row>
    <row r="1733" spans="1:18" ht="174" x14ac:dyDescent="0.3">
      <c r="A1733" s="1253"/>
      <c r="B1733" s="3039"/>
      <c r="C1733" s="2675"/>
      <c r="D1733" s="2675"/>
      <c r="E1733" s="2749" t="s">
        <v>1287</v>
      </c>
      <c r="F1733" s="2674"/>
      <c r="G1733" s="2775"/>
      <c r="H1733" s="1253"/>
      <c r="I1733" s="1253"/>
      <c r="J1733" s="1253"/>
      <c r="K1733" s="1253"/>
      <c r="L1733" s="1253"/>
      <c r="M1733" s="1253"/>
      <c r="N1733" s="1253"/>
      <c r="O1733" s="1253"/>
      <c r="P1733" s="1253"/>
      <c r="Q1733" s="1253"/>
      <c r="R1733" s="1253"/>
    </row>
    <row r="1734" spans="1:18" ht="295.8" x14ac:dyDescent="0.3">
      <c r="A1734" s="1253"/>
      <c r="B1734" s="3040"/>
      <c r="C1734" s="2678"/>
      <c r="D1734" s="2678"/>
      <c r="E1734" s="2750" t="s">
        <v>1288</v>
      </c>
      <c r="F1734" s="2674"/>
      <c r="G1734" s="2775"/>
      <c r="H1734" s="1253"/>
      <c r="I1734" s="1253"/>
      <c r="J1734" s="1253"/>
      <c r="K1734" s="1253"/>
      <c r="L1734" s="1253"/>
      <c r="M1734" s="1253"/>
      <c r="N1734" s="1253"/>
      <c r="O1734" s="1253"/>
      <c r="P1734" s="1253"/>
      <c r="Q1734" s="1253"/>
      <c r="R1734" s="1253"/>
    </row>
    <row r="1735" spans="1:18" ht="17.399999999999999" x14ac:dyDescent="0.3">
      <c r="A1735" s="1253"/>
      <c r="B1735" s="3045" t="s">
        <v>1289</v>
      </c>
      <c r="C1735" s="2751" t="s">
        <v>1290</v>
      </c>
      <c r="D1735" s="2751"/>
      <c r="E1735" s="2751"/>
      <c r="F1735" s="2752">
        <v>67029779</v>
      </c>
      <c r="G1735" s="2786">
        <v>87736300</v>
      </c>
      <c r="H1735" s="1253"/>
      <c r="I1735" s="1253"/>
      <c r="J1735" s="1253"/>
      <c r="K1735" s="1253"/>
      <c r="L1735" s="1253"/>
      <c r="M1735" s="1253"/>
      <c r="N1735" s="1253"/>
      <c r="O1735" s="1253"/>
      <c r="P1735" s="1253"/>
      <c r="Q1735" s="1253"/>
      <c r="R1735" s="1253"/>
    </row>
    <row r="1736" spans="1:18" ht="174" x14ac:dyDescent="0.3">
      <c r="A1736" s="1253"/>
      <c r="B1736" s="3033" t="s">
        <v>1289</v>
      </c>
      <c r="C1736" s="2753" t="s">
        <v>1291</v>
      </c>
      <c r="D1736" s="2636" t="s">
        <v>1292</v>
      </c>
      <c r="E1736" s="2729" t="s">
        <v>1293</v>
      </c>
      <c r="F1736" s="2725">
        <v>33633407</v>
      </c>
      <c r="G1736" s="2779">
        <v>81000200</v>
      </c>
      <c r="H1736" s="1253"/>
      <c r="I1736" s="1253"/>
      <c r="J1736" s="1253"/>
      <c r="K1736" s="1253"/>
      <c r="L1736" s="1253"/>
      <c r="M1736" s="1253"/>
      <c r="N1736" s="1253"/>
      <c r="O1736" s="1253"/>
      <c r="P1736" s="1253"/>
      <c r="Q1736" s="1253"/>
      <c r="R1736" s="1253"/>
    </row>
    <row r="1737" spans="1:18" ht="87" x14ac:dyDescent="0.3">
      <c r="A1737" s="1253"/>
      <c r="B1737" s="3033"/>
      <c r="C1737" s="2753"/>
      <c r="D1737" s="2636"/>
      <c r="E1737" s="2698" t="s">
        <v>1294</v>
      </c>
      <c r="F1737" s="2725"/>
      <c r="G1737" s="2779"/>
      <c r="H1737" s="1253"/>
      <c r="I1737" s="1253"/>
      <c r="J1737" s="1253"/>
      <c r="K1737" s="1253"/>
      <c r="L1737" s="1253"/>
      <c r="M1737" s="1253"/>
      <c r="N1737" s="1253"/>
      <c r="O1737" s="1253"/>
      <c r="P1737" s="1253"/>
      <c r="Q1737" s="1253"/>
      <c r="R1737" s="1253"/>
    </row>
    <row r="1738" spans="1:18" ht="121.8" x14ac:dyDescent="0.3">
      <c r="A1738" s="1253"/>
      <c r="B1738" s="3033"/>
      <c r="C1738" s="2753"/>
      <c r="D1738" s="2636"/>
      <c r="E1738" s="2754" t="s">
        <v>1295</v>
      </c>
      <c r="F1738" s="2725"/>
      <c r="G1738" s="2779"/>
      <c r="H1738" s="1253"/>
      <c r="I1738" s="1253"/>
      <c r="J1738" s="1253"/>
      <c r="K1738" s="1253"/>
      <c r="L1738" s="1253"/>
      <c r="M1738" s="1253"/>
      <c r="N1738" s="1253"/>
      <c r="O1738" s="1253"/>
      <c r="P1738" s="1253"/>
      <c r="Q1738" s="1253"/>
      <c r="R1738" s="1253"/>
    </row>
    <row r="1739" spans="1:18" ht="122.4" thickBot="1" x14ac:dyDescent="0.35">
      <c r="A1739" s="1253"/>
      <c r="B1739" s="3048"/>
      <c r="C1739" s="2756" t="s">
        <v>1296</v>
      </c>
      <c r="D1739" s="2757" t="s">
        <v>1297</v>
      </c>
      <c r="E1739" s="2758"/>
      <c r="F1739" s="2759">
        <v>33396372</v>
      </c>
      <c r="G1739" s="2787">
        <v>33736100</v>
      </c>
      <c r="H1739" s="1253"/>
      <c r="I1739" s="1253"/>
      <c r="J1739" s="1253"/>
      <c r="K1739" s="1253"/>
      <c r="L1739" s="1253"/>
      <c r="M1739" s="1253"/>
      <c r="N1739" s="1253"/>
      <c r="O1739" s="1253"/>
      <c r="P1739" s="1253"/>
      <c r="Q1739" s="1253"/>
      <c r="R1739" s="1253"/>
    </row>
    <row r="1740" spans="1:18" x14ac:dyDescent="0.3">
      <c r="B1740" s="1441" t="s">
        <v>555</v>
      </c>
      <c r="C1740" s="1441"/>
      <c r="D1740" s="1441"/>
      <c r="E1740" s="1441"/>
      <c r="F1740" s="1441"/>
    </row>
    <row r="1741" spans="1:18" x14ac:dyDescent="0.3">
      <c r="B1741" s="1441" t="s">
        <v>1056</v>
      </c>
      <c r="C1741" s="1441"/>
      <c r="D1741" s="1441"/>
      <c r="E1741" s="1441"/>
      <c r="F1741" s="1441"/>
    </row>
    <row r="1742" spans="1:18" x14ac:dyDescent="0.3">
      <c r="B1742" s="1441" t="s">
        <v>1057</v>
      </c>
      <c r="C1742" s="1441"/>
      <c r="D1742" s="1441"/>
      <c r="E1742" s="1441"/>
      <c r="F1742" s="1441"/>
    </row>
    <row r="1743" spans="1:18" x14ac:dyDescent="0.3">
      <c r="B1743" s="1441" t="s">
        <v>1058</v>
      </c>
      <c r="C1743" s="1441"/>
      <c r="D1743" s="1441"/>
      <c r="E1743" s="1441"/>
      <c r="F1743" s="1441"/>
    </row>
    <row r="1744" spans="1:18" x14ac:dyDescent="0.3">
      <c r="B1744" s="1441" t="s">
        <v>1059</v>
      </c>
      <c r="C1744" s="1441"/>
      <c r="D1744" s="1441"/>
      <c r="E1744" s="1441"/>
      <c r="F1744" s="1441"/>
    </row>
    <row r="1745" spans="1:16" x14ac:dyDescent="0.3">
      <c r="B1745" s="1441" t="s">
        <v>560</v>
      </c>
      <c r="C1745" s="1441"/>
      <c r="D1745" s="1441"/>
      <c r="E1745" s="1441"/>
      <c r="F1745" s="1441"/>
    </row>
    <row r="1746" spans="1:16" ht="15" thickBot="1" x14ac:dyDescent="0.35">
      <c r="B1746" s="2548" t="s">
        <v>1060</v>
      </c>
      <c r="C1746" s="2548"/>
      <c r="D1746" s="2548"/>
      <c r="E1746" s="2548"/>
      <c r="F1746" s="2548"/>
    </row>
    <row r="1747" spans="1:16" x14ac:dyDescent="0.3">
      <c r="A1747" s="1253"/>
      <c r="B1747" s="3013" t="s">
        <v>562</v>
      </c>
      <c r="C1747" s="2550" t="s">
        <v>1061</v>
      </c>
      <c r="D1747" s="2551" t="s">
        <v>564</v>
      </c>
      <c r="E1747" s="2550" t="s">
        <v>1062</v>
      </c>
      <c r="F1747" s="2606" t="s">
        <v>566</v>
      </c>
      <c r="G1747" s="1253"/>
      <c r="H1747" s="1253"/>
      <c r="I1747" s="1253"/>
      <c r="J1747" s="1253"/>
      <c r="K1747" s="1253"/>
      <c r="L1747" s="1253"/>
      <c r="M1747" s="1253"/>
      <c r="N1747" s="1253"/>
      <c r="O1747" s="1253"/>
      <c r="P1747" s="1253"/>
    </row>
    <row r="1748" spans="1:16" x14ac:dyDescent="0.3">
      <c r="A1748" s="1253"/>
      <c r="B1748" s="3014"/>
      <c r="C1748" s="2553"/>
      <c r="D1748" s="2554"/>
      <c r="E1748" s="2553"/>
      <c r="F1748" s="2607"/>
      <c r="G1748" s="1253"/>
      <c r="H1748" s="1253"/>
      <c r="I1748" s="1253"/>
      <c r="J1748" s="1253"/>
      <c r="K1748" s="1253"/>
      <c r="L1748" s="1253"/>
      <c r="M1748" s="1253"/>
      <c r="N1748" s="1253"/>
      <c r="O1748" s="1253"/>
      <c r="P1748" s="1253"/>
    </row>
    <row r="1749" spans="1:16" ht="72" x14ac:dyDescent="0.3">
      <c r="A1749" s="1253"/>
      <c r="B1749" s="2853" t="s">
        <v>567</v>
      </c>
      <c r="C1749" s="1448" t="s">
        <v>568</v>
      </c>
      <c r="D1749" s="1449" t="s">
        <v>569</v>
      </c>
      <c r="E1749" s="1450">
        <v>2600000</v>
      </c>
      <c r="F1749" s="1637" t="s">
        <v>1063</v>
      </c>
      <c r="G1749" s="1253"/>
      <c r="H1749" s="1253"/>
      <c r="I1749" s="1253"/>
      <c r="J1749" s="1253"/>
      <c r="K1749" s="1253"/>
      <c r="L1749" s="1253"/>
      <c r="M1749" s="1253"/>
      <c r="N1749" s="1253"/>
      <c r="O1749" s="1253"/>
      <c r="P1749" s="1253"/>
    </row>
    <row r="1750" spans="1:16" ht="43.2" x14ac:dyDescent="0.3">
      <c r="A1750" s="1253"/>
      <c r="B1750" s="2853"/>
      <c r="C1750" s="1448"/>
      <c r="D1750" s="1449" t="s">
        <v>571</v>
      </c>
      <c r="E1750" s="1450">
        <v>15500000</v>
      </c>
      <c r="F1750" s="1637" t="s">
        <v>1064</v>
      </c>
      <c r="G1750" s="1253"/>
      <c r="H1750" s="1253"/>
      <c r="I1750" s="1253"/>
      <c r="J1750" s="1253"/>
      <c r="K1750" s="1253"/>
      <c r="L1750" s="1253"/>
      <c r="M1750" s="1253"/>
      <c r="N1750" s="1253"/>
      <c r="O1750" s="1253"/>
      <c r="P1750" s="1253"/>
    </row>
    <row r="1751" spans="1:16" ht="28.8" x14ac:dyDescent="0.3">
      <c r="A1751" s="1253"/>
      <c r="B1751" s="2853"/>
      <c r="C1751" s="1448"/>
      <c r="D1751" s="1449" t="s">
        <v>573</v>
      </c>
      <c r="E1751" s="1450">
        <v>12800000</v>
      </c>
      <c r="F1751" s="1637" t="s">
        <v>1064</v>
      </c>
      <c r="G1751" s="1253"/>
      <c r="H1751" s="1253"/>
      <c r="I1751" s="1253"/>
      <c r="J1751" s="1253"/>
      <c r="K1751" s="1253"/>
      <c r="L1751" s="1253"/>
      <c r="M1751" s="1253"/>
      <c r="N1751" s="1253"/>
      <c r="O1751" s="1253"/>
      <c r="P1751" s="1253"/>
    </row>
    <row r="1752" spans="1:16" ht="43.2" x14ac:dyDescent="0.3">
      <c r="A1752" s="1253"/>
      <c r="B1752" s="2853"/>
      <c r="C1752" s="1448"/>
      <c r="D1752" s="1449" t="s">
        <v>574</v>
      </c>
      <c r="E1752" s="1450">
        <v>2945000</v>
      </c>
      <c r="F1752" s="1616" t="s">
        <v>575</v>
      </c>
      <c r="G1752" s="1253"/>
      <c r="H1752" s="1253"/>
      <c r="I1752" s="1253"/>
      <c r="J1752" s="1253"/>
      <c r="K1752" s="1253"/>
      <c r="L1752" s="1253"/>
      <c r="M1752" s="1253"/>
      <c r="N1752" s="1253"/>
      <c r="O1752" s="1253"/>
      <c r="P1752" s="1253"/>
    </row>
    <row r="1753" spans="1:16" ht="28.8" x14ac:dyDescent="0.3">
      <c r="A1753" s="1253"/>
      <c r="B1753" s="2853"/>
      <c r="C1753" s="1448"/>
      <c r="D1753" s="1449" t="s">
        <v>576</v>
      </c>
      <c r="E1753" s="1450">
        <v>4920000</v>
      </c>
      <c r="F1753" s="1637" t="s">
        <v>1064</v>
      </c>
      <c r="G1753" s="1253"/>
      <c r="H1753" s="1253"/>
      <c r="I1753" s="1253"/>
      <c r="J1753" s="1253"/>
      <c r="K1753" s="1253"/>
      <c r="L1753" s="1253"/>
      <c r="M1753" s="1253"/>
      <c r="N1753" s="1253"/>
      <c r="O1753" s="1253"/>
      <c r="P1753" s="1253"/>
    </row>
    <row r="1754" spans="1:16" ht="57.6" x14ac:dyDescent="0.3">
      <c r="A1754" s="1253"/>
      <c r="B1754" s="2853"/>
      <c r="C1754" s="1448"/>
      <c r="D1754" s="1449" t="s">
        <v>1065</v>
      </c>
      <c r="E1754" s="1450">
        <v>3700000</v>
      </c>
      <c r="F1754" s="1621" t="s">
        <v>578</v>
      </c>
      <c r="G1754" s="1253"/>
      <c r="H1754" s="1253"/>
      <c r="I1754" s="1253"/>
      <c r="J1754" s="1253"/>
      <c r="K1754" s="1253"/>
      <c r="L1754" s="1253"/>
      <c r="M1754" s="1253"/>
      <c r="N1754" s="1253"/>
      <c r="O1754" s="1253"/>
      <c r="P1754" s="1253"/>
    </row>
    <row r="1755" spans="1:16" ht="57.6" x14ac:dyDescent="0.3">
      <c r="A1755" s="1253"/>
      <c r="B1755" s="2853"/>
      <c r="C1755" s="1448"/>
      <c r="D1755" s="1449" t="s">
        <v>579</v>
      </c>
      <c r="E1755" s="1450">
        <v>3500000</v>
      </c>
      <c r="F1755" s="1637" t="s">
        <v>1066</v>
      </c>
      <c r="G1755" s="1253"/>
      <c r="H1755" s="1253"/>
      <c r="I1755" s="1253"/>
      <c r="J1755" s="1253"/>
      <c r="K1755" s="1253"/>
      <c r="L1755" s="1253"/>
      <c r="M1755" s="1253"/>
      <c r="N1755" s="1253"/>
      <c r="O1755" s="1253"/>
      <c r="P1755" s="1253"/>
    </row>
    <row r="1756" spans="1:16" ht="43.2" x14ac:dyDescent="0.3">
      <c r="A1756" s="1253"/>
      <c r="B1756" s="2853"/>
      <c r="C1756" s="1451" t="s">
        <v>581</v>
      </c>
      <c r="D1756" s="1452" t="s">
        <v>582</v>
      </c>
      <c r="E1756" s="1450">
        <v>1190250</v>
      </c>
      <c r="F1756" s="1622" t="s">
        <v>583</v>
      </c>
      <c r="G1756" s="1253"/>
      <c r="H1756" s="1253"/>
      <c r="I1756" s="1253"/>
      <c r="J1756" s="1253"/>
      <c r="K1756" s="1253"/>
      <c r="L1756" s="1253"/>
      <c r="M1756" s="1253"/>
      <c r="N1756" s="1253"/>
      <c r="O1756" s="1253"/>
      <c r="P1756" s="1253"/>
    </row>
    <row r="1757" spans="1:16" ht="43.2" x14ac:dyDescent="0.3">
      <c r="A1757" s="1253"/>
      <c r="B1757" s="2853"/>
      <c r="C1757" s="1451"/>
      <c r="D1757" s="1452" t="s">
        <v>584</v>
      </c>
      <c r="E1757" s="1450">
        <v>1765000</v>
      </c>
      <c r="F1757" s="1622" t="s">
        <v>583</v>
      </c>
      <c r="G1757" s="1253"/>
      <c r="H1757" s="1253"/>
      <c r="I1757" s="1253"/>
      <c r="J1757" s="1253"/>
      <c r="K1757" s="1253"/>
      <c r="L1757" s="1253"/>
      <c r="M1757" s="1253"/>
      <c r="N1757" s="1253"/>
      <c r="O1757" s="1253"/>
      <c r="P1757" s="1253"/>
    </row>
    <row r="1758" spans="1:16" ht="43.2" x14ac:dyDescent="0.3">
      <c r="A1758" s="1253"/>
      <c r="B1758" s="2853"/>
      <c r="C1758" s="1451"/>
      <c r="D1758" s="1452" t="s">
        <v>585</v>
      </c>
      <c r="E1758" s="1450">
        <v>12166750</v>
      </c>
      <c r="F1758" s="1622" t="s">
        <v>583</v>
      </c>
      <c r="G1758" s="1253"/>
      <c r="H1758" s="1253"/>
      <c r="I1758" s="1253"/>
      <c r="J1758" s="1253"/>
      <c r="K1758" s="1253"/>
      <c r="L1758" s="1253"/>
      <c r="M1758" s="1253"/>
      <c r="N1758" s="1253"/>
      <c r="O1758" s="1253"/>
      <c r="P1758" s="1253"/>
    </row>
    <row r="1759" spans="1:16" ht="43.2" x14ac:dyDescent="0.3">
      <c r="A1759" s="1253"/>
      <c r="B1759" s="2853"/>
      <c r="C1759" s="1451"/>
      <c r="D1759" s="1452" t="s">
        <v>586</v>
      </c>
      <c r="E1759" s="1450">
        <v>125000</v>
      </c>
      <c r="F1759" s="1622" t="s">
        <v>583</v>
      </c>
      <c r="G1759" s="1253"/>
      <c r="H1759" s="1253"/>
      <c r="I1759" s="1253"/>
      <c r="J1759" s="1253"/>
      <c r="K1759" s="1253"/>
      <c r="L1759" s="1253"/>
      <c r="M1759" s="1253"/>
      <c r="N1759" s="1253"/>
      <c r="O1759" s="1253"/>
      <c r="P1759" s="1253"/>
    </row>
    <row r="1760" spans="1:16" ht="57.6" x14ac:dyDescent="0.3">
      <c r="A1760" s="1253"/>
      <c r="B1760" s="2853"/>
      <c r="C1760" s="1451"/>
      <c r="D1760" s="1452" t="s">
        <v>587</v>
      </c>
      <c r="E1760" s="1450">
        <v>220000</v>
      </c>
      <c r="F1760" s="1616" t="s">
        <v>583</v>
      </c>
      <c r="G1760" s="1253"/>
      <c r="H1760" s="1253"/>
      <c r="I1760" s="1253"/>
      <c r="J1760" s="1253"/>
      <c r="K1760" s="1253"/>
      <c r="L1760" s="1253"/>
      <c r="M1760" s="1253"/>
      <c r="N1760" s="1253"/>
      <c r="O1760" s="1253"/>
      <c r="P1760" s="1253"/>
    </row>
    <row r="1761" spans="1:16" ht="43.2" x14ac:dyDescent="0.3">
      <c r="A1761" s="1253"/>
      <c r="B1761" s="2853"/>
      <c r="C1761" s="1451"/>
      <c r="D1761" s="1452" t="s">
        <v>588</v>
      </c>
      <c r="E1761" s="1450">
        <v>96300847</v>
      </c>
      <c r="F1761" s="1616" t="s">
        <v>583</v>
      </c>
      <c r="G1761" s="1253"/>
      <c r="H1761" s="1253"/>
      <c r="I1761" s="1253"/>
      <c r="J1761" s="1253"/>
      <c r="K1761" s="1253"/>
      <c r="L1761" s="1253"/>
      <c r="M1761" s="1253"/>
      <c r="N1761" s="1253"/>
      <c r="O1761" s="1253"/>
      <c r="P1761" s="1253"/>
    </row>
    <row r="1762" spans="1:16" ht="43.2" x14ac:dyDescent="0.3">
      <c r="A1762" s="1253"/>
      <c r="B1762" s="2853" t="s">
        <v>589</v>
      </c>
      <c r="C1762" s="1451" t="s">
        <v>590</v>
      </c>
      <c r="D1762" s="1452" t="s">
        <v>591</v>
      </c>
      <c r="E1762" s="1450">
        <v>10275000</v>
      </c>
      <c r="F1762" s="1620" t="s">
        <v>1067</v>
      </c>
      <c r="G1762" s="1253"/>
      <c r="H1762" s="1253"/>
      <c r="I1762" s="1253"/>
      <c r="J1762" s="1253"/>
      <c r="K1762" s="1253"/>
      <c r="L1762" s="1253"/>
      <c r="M1762" s="1253"/>
      <c r="N1762" s="1253"/>
      <c r="O1762" s="1253"/>
      <c r="P1762" s="1253"/>
    </row>
    <row r="1763" spans="1:16" ht="86.4" x14ac:dyDescent="0.3">
      <c r="A1763" s="1253"/>
      <c r="B1763" s="2853"/>
      <c r="C1763" s="1451"/>
      <c r="D1763" s="1452" t="s">
        <v>593</v>
      </c>
      <c r="E1763" s="1450">
        <v>1640000</v>
      </c>
      <c r="F1763" s="1620" t="s">
        <v>1067</v>
      </c>
      <c r="G1763" s="1253"/>
      <c r="H1763" s="1253"/>
      <c r="I1763" s="1253"/>
      <c r="J1763" s="1253"/>
      <c r="K1763" s="1253"/>
      <c r="L1763" s="1253"/>
      <c r="M1763" s="1253"/>
      <c r="N1763" s="1253"/>
      <c r="O1763" s="1253"/>
      <c r="P1763" s="1253"/>
    </row>
    <row r="1764" spans="1:16" ht="57.6" x14ac:dyDescent="0.3">
      <c r="A1764" s="1253"/>
      <c r="B1764" s="2853"/>
      <c r="C1764" s="1451"/>
      <c r="D1764" s="1452" t="s">
        <v>594</v>
      </c>
      <c r="E1764" s="1450">
        <v>9500000</v>
      </c>
      <c r="F1764" s="1620" t="s">
        <v>1067</v>
      </c>
      <c r="G1764" s="1253"/>
      <c r="H1764" s="1253"/>
      <c r="I1764" s="1253"/>
      <c r="J1764" s="1253"/>
      <c r="K1764" s="1253"/>
      <c r="L1764" s="1253"/>
      <c r="M1764" s="1253"/>
      <c r="N1764" s="1253"/>
      <c r="O1764" s="1253"/>
      <c r="P1764" s="1253"/>
    </row>
    <row r="1765" spans="1:16" ht="72" x14ac:dyDescent="0.3">
      <c r="A1765" s="1253"/>
      <c r="B1765" s="2853"/>
      <c r="C1765" s="1451"/>
      <c r="D1765" s="1452" t="s">
        <v>595</v>
      </c>
      <c r="E1765" s="1450">
        <v>15665000</v>
      </c>
      <c r="F1765" s="1620" t="s">
        <v>1067</v>
      </c>
      <c r="G1765" s="1253"/>
      <c r="H1765" s="1253"/>
      <c r="I1765" s="1253"/>
      <c r="J1765" s="1253"/>
      <c r="K1765" s="1253"/>
      <c r="L1765" s="1253"/>
      <c r="M1765" s="1253"/>
      <c r="N1765" s="1253"/>
      <c r="O1765" s="1253"/>
      <c r="P1765" s="1253"/>
    </row>
    <row r="1766" spans="1:16" ht="72" x14ac:dyDescent="0.3">
      <c r="A1766" s="1253"/>
      <c r="B1766" s="2853"/>
      <c r="C1766" s="1451"/>
      <c r="D1766" s="1452" t="s">
        <v>596</v>
      </c>
      <c r="E1766" s="1450">
        <v>14620000</v>
      </c>
      <c r="F1766" s="1620" t="s">
        <v>1067</v>
      </c>
      <c r="G1766" s="1253"/>
      <c r="H1766" s="1253"/>
      <c r="I1766" s="1253"/>
      <c r="J1766" s="1253"/>
      <c r="K1766" s="1253"/>
      <c r="L1766" s="1253"/>
      <c r="M1766" s="1253"/>
      <c r="N1766" s="1253"/>
      <c r="O1766" s="1253"/>
      <c r="P1766" s="1253"/>
    </row>
    <row r="1767" spans="1:16" ht="86.4" x14ac:dyDescent="0.3">
      <c r="A1767" s="1253"/>
      <c r="B1767" s="2853"/>
      <c r="C1767" s="1451"/>
      <c r="D1767" s="1452" t="s">
        <v>597</v>
      </c>
      <c r="E1767" s="1450">
        <v>21895000</v>
      </c>
      <c r="F1767" s="1620" t="s">
        <v>598</v>
      </c>
      <c r="G1767" s="1253"/>
      <c r="H1767" s="1253"/>
      <c r="I1767" s="1253"/>
      <c r="J1767" s="1253"/>
      <c r="K1767" s="1253"/>
      <c r="L1767" s="1253"/>
      <c r="M1767" s="1253"/>
      <c r="N1767" s="1253"/>
      <c r="O1767" s="1253"/>
      <c r="P1767" s="1253"/>
    </row>
    <row r="1768" spans="1:16" ht="43.2" x14ac:dyDescent="0.3">
      <c r="A1768" s="1253"/>
      <c r="B1768" s="2853"/>
      <c r="C1768" s="1454" t="s">
        <v>599</v>
      </c>
      <c r="D1768" s="1452" t="s">
        <v>600</v>
      </c>
      <c r="E1768" s="1450">
        <v>35500000</v>
      </c>
      <c r="F1768" s="1621" t="s">
        <v>578</v>
      </c>
      <c r="G1768" s="1253"/>
      <c r="H1768" s="1253"/>
      <c r="I1768" s="1253"/>
      <c r="J1768" s="1253"/>
      <c r="K1768" s="1253"/>
      <c r="L1768" s="1253"/>
      <c r="M1768" s="1253"/>
      <c r="N1768" s="1253"/>
      <c r="O1768" s="1253"/>
      <c r="P1768" s="1253"/>
    </row>
    <row r="1769" spans="1:16" x14ac:dyDescent="0.3">
      <c r="A1769" s="1253"/>
      <c r="B1769" s="2854"/>
      <c r="C1769" s="1454"/>
      <c r="D1769" s="1452"/>
      <c r="E1769" s="1450"/>
      <c r="F1769" s="1622"/>
      <c r="G1769" s="1253"/>
      <c r="H1769" s="1253"/>
      <c r="I1769" s="1253"/>
      <c r="J1769" s="1253"/>
      <c r="K1769" s="1253"/>
      <c r="L1769" s="1253"/>
      <c r="M1769" s="1253"/>
      <c r="N1769" s="1253"/>
      <c r="O1769" s="1253"/>
      <c r="P1769" s="1253"/>
    </row>
    <row r="1770" spans="1:16" ht="15" thickBot="1" x14ac:dyDescent="0.35">
      <c r="A1770" s="1253"/>
      <c r="B1770" s="3015" t="s">
        <v>601</v>
      </c>
      <c r="C1770" s="2558"/>
      <c r="D1770" s="2559" t="s">
        <v>602</v>
      </c>
      <c r="E1770" s="2560">
        <f>SUM(E1749:E1769)</f>
        <v>266827847</v>
      </c>
      <c r="F1770" s="2608"/>
      <c r="G1770" s="1253"/>
      <c r="H1770" s="1253"/>
      <c r="I1770" s="1253"/>
      <c r="J1770" s="1253"/>
      <c r="K1770" s="1253"/>
      <c r="L1770" s="1253"/>
      <c r="M1770" s="1253"/>
      <c r="N1770" s="1253"/>
      <c r="O1770" s="1253"/>
      <c r="P1770" s="1253"/>
    </row>
    <row r="1771" spans="1:16" ht="15" thickTop="1" x14ac:dyDescent="0.3">
      <c r="A1771" s="1253"/>
      <c r="E1771" s="1458" t="e">
        <f>+E1770+#REF!+#REF!+#REF!</f>
        <v>#REF!</v>
      </c>
      <c r="F1771" s="1453"/>
      <c r="G1771" s="1253"/>
      <c r="H1771" s="1253"/>
      <c r="I1771" s="1253"/>
      <c r="J1771" s="1253"/>
      <c r="K1771" s="1253"/>
      <c r="L1771" s="1253"/>
      <c r="M1771" s="1253"/>
      <c r="N1771" s="1253"/>
      <c r="O1771" s="1253"/>
      <c r="P1771" s="1253"/>
    </row>
    <row r="1772" spans="1:16" ht="15" thickBot="1" x14ac:dyDescent="0.35">
      <c r="A1772" s="1253"/>
      <c r="B1772" s="1459" t="s">
        <v>1068</v>
      </c>
      <c r="C1772" s="1459"/>
      <c r="D1772" s="1459"/>
      <c r="E1772" s="1459"/>
      <c r="F1772" s="1459"/>
      <c r="G1772" s="1253"/>
      <c r="H1772" s="1253"/>
      <c r="I1772" s="1253"/>
      <c r="J1772" s="1253"/>
      <c r="K1772" s="1253"/>
      <c r="L1772" s="1253"/>
      <c r="M1772" s="1253"/>
      <c r="N1772" s="1253"/>
      <c r="O1772" s="1253"/>
      <c r="P1772" s="1253"/>
    </row>
    <row r="1773" spans="1:16" x14ac:dyDescent="0.3">
      <c r="A1773" s="1253"/>
      <c r="B1773" s="3016" t="s">
        <v>562</v>
      </c>
      <c r="C1773" s="2561" t="s">
        <v>1061</v>
      </c>
      <c r="D1773" s="2562" t="s">
        <v>564</v>
      </c>
      <c r="E1773" s="2561" t="s">
        <v>1062</v>
      </c>
      <c r="F1773" s="2609" t="s">
        <v>566</v>
      </c>
      <c r="G1773" s="1253"/>
      <c r="H1773" s="1253"/>
      <c r="I1773" s="1253"/>
      <c r="J1773" s="1253"/>
      <c r="K1773" s="1253"/>
      <c r="L1773" s="1253"/>
      <c r="M1773" s="1253"/>
      <c r="N1773" s="1253"/>
      <c r="O1773" s="1253"/>
      <c r="P1773" s="1253"/>
    </row>
    <row r="1774" spans="1:16" ht="15" thickBot="1" x14ac:dyDescent="0.35">
      <c r="A1774" s="1253"/>
      <c r="B1774" s="3017"/>
      <c r="C1774" s="2563"/>
      <c r="D1774" s="2564"/>
      <c r="E1774" s="2563"/>
      <c r="F1774" s="2610"/>
      <c r="G1774" s="1253"/>
      <c r="H1774" s="1253"/>
      <c r="I1774" s="1253"/>
      <c r="J1774" s="1253"/>
      <c r="K1774" s="1253"/>
      <c r="L1774" s="1253"/>
      <c r="M1774" s="1253"/>
      <c r="N1774" s="1253"/>
      <c r="O1774" s="1253"/>
      <c r="P1774" s="1253"/>
    </row>
    <row r="1775" spans="1:16" ht="57.6" x14ac:dyDescent="0.3">
      <c r="A1775" s="1253"/>
      <c r="B1775" s="3018" t="s">
        <v>604</v>
      </c>
      <c r="C1775" s="2566" t="s">
        <v>605</v>
      </c>
      <c r="D1775" s="2567" t="s">
        <v>606</v>
      </c>
      <c r="E1775" s="2568">
        <v>3600000</v>
      </c>
      <c r="F1775" s="2611" t="s">
        <v>1069</v>
      </c>
      <c r="G1775" s="1253"/>
      <c r="H1775" s="1253"/>
      <c r="I1775" s="1253"/>
      <c r="J1775" s="1253"/>
      <c r="K1775" s="1253"/>
      <c r="L1775" s="1253"/>
      <c r="M1775" s="1253"/>
      <c r="N1775" s="1253"/>
      <c r="O1775" s="1253"/>
      <c r="P1775" s="1253"/>
    </row>
    <row r="1776" spans="1:16" ht="86.4" x14ac:dyDescent="0.3">
      <c r="A1776" s="1253"/>
      <c r="B1776" s="3019"/>
      <c r="C1776" s="1467"/>
      <c r="D1776" s="1468" t="s">
        <v>608</v>
      </c>
      <c r="E1776" s="1469">
        <v>44000000</v>
      </c>
      <c r="F1776" s="1628"/>
      <c r="G1776" s="1253"/>
      <c r="H1776" s="1253"/>
      <c r="I1776" s="1253"/>
      <c r="J1776" s="1253"/>
      <c r="K1776" s="1253"/>
      <c r="L1776" s="1253"/>
      <c r="M1776" s="1253"/>
      <c r="N1776" s="1253"/>
      <c r="O1776" s="1253"/>
      <c r="P1776" s="1253"/>
    </row>
    <row r="1777" spans="1:16" ht="86.4" x14ac:dyDescent="0.3">
      <c r="A1777" s="1253"/>
      <c r="B1777" s="3019"/>
      <c r="C1777" s="1470"/>
      <c r="D1777" s="1471" t="s">
        <v>609</v>
      </c>
      <c r="E1777" s="1469">
        <v>2000000</v>
      </c>
      <c r="F1777" s="1628"/>
      <c r="G1777" s="1253"/>
      <c r="H1777" s="1253"/>
      <c r="I1777" s="1253"/>
      <c r="J1777" s="1253"/>
      <c r="K1777" s="1253"/>
      <c r="L1777" s="1253"/>
      <c r="M1777" s="1253"/>
      <c r="N1777" s="1253"/>
      <c r="O1777" s="1253"/>
      <c r="P1777" s="1253"/>
    </row>
    <row r="1778" spans="1:16" ht="72" x14ac:dyDescent="0.3">
      <c r="A1778" s="1253"/>
      <c r="B1778" s="3019"/>
      <c r="C1778" s="1472" t="s">
        <v>610</v>
      </c>
      <c r="D1778" s="1473" t="s">
        <v>611</v>
      </c>
      <c r="E1778" s="1469">
        <v>7385000</v>
      </c>
      <c r="F1778" s="1628" t="s">
        <v>1069</v>
      </c>
      <c r="G1778" s="1253"/>
      <c r="H1778" s="1253"/>
      <c r="I1778" s="1253"/>
      <c r="J1778" s="1253"/>
      <c r="K1778" s="1253"/>
      <c r="L1778" s="1253"/>
      <c r="M1778" s="1253"/>
      <c r="N1778" s="1253"/>
      <c r="O1778" s="1253"/>
      <c r="P1778" s="1253"/>
    </row>
    <row r="1779" spans="1:16" ht="43.2" x14ac:dyDescent="0.3">
      <c r="A1779" s="1253"/>
      <c r="B1779" s="3019"/>
      <c r="C1779" s="1474"/>
      <c r="D1779" s="1475" t="s">
        <v>612</v>
      </c>
      <c r="E1779" s="1469">
        <v>5200000</v>
      </c>
      <c r="F1779" s="1628"/>
      <c r="G1779" s="1253"/>
      <c r="H1779" s="1253"/>
      <c r="I1779" s="1253"/>
      <c r="J1779" s="1253"/>
      <c r="K1779" s="1253"/>
      <c r="L1779" s="1253"/>
      <c r="M1779" s="1253"/>
      <c r="N1779" s="1253"/>
      <c r="O1779" s="1253"/>
      <c r="P1779" s="1253"/>
    </row>
    <row r="1780" spans="1:16" ht="43.2" x14ac:dyDescent="0.3">
      <c r="A1780" s="1253"/>
      <c r="B1780" s="3019"/>
      <c r="C1780" s="1474"/>
      <c r="D1780" s="1476" t="s">
        <v>613</v>
      </c>
      <c r="E1780" s="1469">
        <v>15000000</v>
      </c>
      <c r="F1780" s="1621" t="s">
        <v>1070</v>
      </c>
      <c r="G1780" s="1253"/>
      <c r="H1780" s="1253"/>
      <c r="I1780" s="1253"/>
      <c r="J1780" s="1253"/>
      <c r="K1780" s="1253"/>
      <c r="L1780" s="1253"/>
      <c r="M1780" s="1253"/>
      <c r="N1780" s="1253"/>
      <c r="O1780" s="1253"/>
      <c r="P1780" s="1253"/>
    </row>
    <row r="1781" spans="1:16" ht="115.2" x14ac:dyDescent="0.3">
      <c r="A1781" s="1253"/>
      <c r="B1781" s="3019"/>
      <c r="C1781" s="1477" t="s">
        <v>614</v>
      </c>
      <c r="D1781" s="1478" t="s">
        <v>615</v>
      </c>
      <c r="E1781" s="1469">
        <v>2650000</v>
      </c>
      <c r="F1781" s="1621" t="s">
        <v>1069</v>
      </c>
      <c r="G1781" s="1253"/>
      <c r="H1781" s="1253"/>
      <c r="I1781" s="1253"/>
      <c r="J1781" s="1253"/>
      <c r="K1781" s="1253"/>
      <c r="L1781" s="1253"/>
      <c r="M1781" s="1253"/>
      <c r="N1781" s="1253"/>
      <c r="O1781" s="1253"/>
      <c r="P1781" s="1253"/>
    </row>
    <row r="1782" spans="1:16" ht="57.6" x14ac:dyDescent="0.3">
      <c r="A1782" s="1253"/>
      <c r="B1782" s="3019"/>
      <c r="C1782" s="1641" t="s">
        <v>617</v>
      </c>
      <c r="D1782" s="1480" t="s">
        <v>618</v>
      </c>
      <c r="E1782" s="1469">
        <v>4680000</v>
      </c>
      <c r="F1782" s="1628" t="s">
        <v>1071</v>
      </c>
      <c r="G1782" s="1253"/>
      <c r="H1782" s="1253"/>
      <c r="I1782" s="1253"/>
      <c r="J1782" s="1253"/>
      <c r="K1782" s="1253"/>
      <c r="L1782" s="1253"/>
      <c r="M1782" s="1253"/>
      <c r="N1782" s="1253"/>
      <c r="O1782" s="1253"/>
      <c r="P1782" s="1253"/>
    </row>
    <row r="1783" spans="1:16" ht="28.8" x14ac:dyDescent="0.3">
      <c r="A1783" s="1253"/>
      <c r="B1783" s="3019"/>
      <c r="C1783" s="2570"/>
      <c r="D1783" s="2571" t="s">
        <v>620</v>
      </c>
      <c r="E1783" s="1469">
        <v>4783194</v>
      </c>
      <c r="F1783" s="1628"/>
      <c r="G1783" s="1253"/>
      <c r="H1783" s="1253"/>
      <c r="I1783" s="1253"/>
      <c r="J1783" s="1253"/>
      <c r="K1783" s="1253"/>
      <c r="L1783" s="1253"/>
      <c r="M1783" s="1253"/>
      <c r="N1783" s="1253"/>
      <c r="O1783" s="1253"/>
      <c r="P1783" s="1253"/>
    </row>
    <row r="1784" spans="1:16" ht="43.2" x14ac:dyDescent="0.3">
      <c r="A1784" s="1253"/>
      <c r="B1784" s="3019"/>
      <c r="C1784" s="1642"/>
      <c r="D1784" s="2572" t="s">
        <v>621</v>
      </c>
      <c r="E1784" s="1469">
        <v>15253600</v>
      </c>
      <c r="F1784" s="1628"/>
      <c r="G1784" s="1253"/>
      <c r="H1784" s="1253"/>
      <c r="I1784" s="1253"/>
      <c r="J1784" s="1253"/>
      <c r="K1784" s="1253"/>
      <c r="L1784" s="1253"/>
      <c r="M1784" s="1253"/>
      <c r="N1784" s="1253"/>
      <c r="O1784" s="1253"/>
      <c r="P1784" s="1253"/>
    </row>
    <row r="1785" spans="1:16" ht="57.6" x14ac:dyDescent="0.3">
      <c r="A1785" s="1253"/>
      <c r="B1785" s="3019"/>
      <c r="C1785" s="1641" t="s">
        <v>624</v>
      </c>
      <c r="D1785" s="1490" t="s">
        <v>625</v>
      </c>
      <c r="E1785" s="1469">
        <v>6675000</v>
      </c>
      <c r="F1785" s="2612" t="s">
        <v>626</v>
      </c>
      <c r="G1785" s="1253"/>
      <c r="H1785" s="1253"/>
      <c r="I1785" s="1253"/>
      <c r="J1785" s="1253"/>
      <c r="K1785" s="1253"/>
      <c r="L1785" s="1253"/>
      <c r="M1785" s="1253"/>
      <c r="N1785" s="1253"/>
      <c r="O1785" s="1253"/>
      <c r="P1785" s="1253"/>
    </row>
    <row r="1786" spans="1:16" ht="43.2" x14ac:dyDescent="0.3">
      <c r="A1786" s="1253"/>
      <c r="B1786" s="3019"/>
      <c r="C1786" s="2570"/>
      <c r="D1786" s="1490" t="s">
        <v>627</v>
      </c>
      <c r="E1786" s="1469">
        <v>4587500</v>
      </c>
      <c r="F1786" s="2612"/>
      <c r="G1786" s="1253"/>
      <c r="H1786" s="1253"/>
      <c r="I1786" s="1253"/>
      <c r="J1786" s="1253"/>
      <c r="K1786" s="1253"/>
      <c r="L1786" s="1253"/>
      <c r="M1786" s="1253"/>
      <c r="N1786" s="1253"/>
      <c r="O1786" s="1253"/>
      <c r="P1786" s="1253"/>
    </row>
    <row r="1787" spans="1:16" x14ac:dyDescent="0.3">
      <c r="A1787" s="1253"/>
      <c r="B1787" s="3019"/>
      <c r="C1787" s="2570"/>
      <c r="D1787" s="3061" t="s">
        <v>628</v>
      </c>
      <c r="E1787" s="1469">
        <v>1568000</v>
      </c>
      <c r="F1787" s="2612"/>
      <c r="G1787" s="1253"/>
      <c r="H1787" s="1253"/>
      <c r="I1787" s="1253"/>
      <c r="J1787" s="1253"/>
      <c r="K1787" s="1253"/>
      <c r="L1787" s="1253"/>
      <c r="M1787" s="1253"/>
      <c r="N1787" s="1253"/>
      <c r="O1787" s="1253"/>
      <c r="P1787" s="1253"/>
    </row>
    <row r="1788" spans="1:16" ht="43.2" x14ac:dyDescent="0.3">
      <c r="A1788" s="1253"/>
      <c r="B1788" s="3020"/>
      <c r="C1788" s="1642"/>
      <c r="D1788" s="2579" t="s">
        <v>629</v>
      </c>
      <c r="E1788" s="1469">
        <v>1050000</v>
      </c>
      <c r="F1788" s="2613" t="s">
        <v>1072</v>
      </c>
      <c r="G1788" s="1253"/>
      <c r="H1788" s="1253"/>
      <c r="I1788" s="1253"/>
      <c r="J1788" s="1253"/>
      <c r="K1788" s="1253"/>
      <c r="L1788" s="1253"/>
      <c r="M1788" s="1253"/>
      <c r="N1788" s="1253"/>
      <c r="O1788" s="1253"/>
      <c r="P1788" s="1253"/>
    </row>
    <row r="1789" spans="1:16" ht="86.4" x14ac:dyDescent="0.3">
      <c r="A1789" s="1253"/>
      <c r="B1789" s="2862"/>
      <c r="C1789" s="1494" t="s">
        <v>631</v>
      </c>
      <c r="D1789" s="1495" t="s">
        <v>632</v>
      </c>
      <c r="E1789" s="2580">
        <v>4500000</v>
      </c>
      <c r="F1789" s="2614" t="s">
        <v>1067</v>
      </c>
      <c r="G1789" s="1253"/>
      <c r="H1789" s="1253"/>
      <c r="I1789" s="1253"/>
      <c r="J1789" s="1253"/>
      <c r="K1789" s="1253"/>
      <c r="L1789" s="1253"/>
      <c r="M1789" s="1253"/>
      <c r="N1789" s="1253"/>
      <c r="O1789" s="1253"/>
      <c r="P1789" s="1253"/>
    </row>
    <row r="1790" spans="1:16" ht="57.6" x14ac:dyDescent="0.3">
      <c r="A1790" s="1253"/>
      <c r="B1790" s="2863"/>
      <c r="C1790" s="1498"/>
      <c r="D1790" s="1495" t="s">
        <v>633</v>
      </c>
      <c r="E1790" s="2580">
        <v>1200000</v>
      </c>
      <c r="F1790" s="2614"/>
      <c r="G1790" s="1253"/>
      <c r="H1790" s="1253"/>
      <c r="I1790" s="1253"/>
      <c r="J1790" s="1253"/>
      <c r="K1790" s="1253"/>
      <c r="L1790" s="1253"/>
      <c r="M1790" s="1253"/>
      <c r="N1790" s="1253"/>
      <c r="O1790" s="1253"/>
      <c r="P1790" s="1253"/>
    </row>
    <row r="1791" spans="1:16" ht="43.8" thickBot="1" x14ac:dyDescent="0.35">
      <c r="A1791" s="1253"/>
      <c r="B1791" s="2864"/>
      <c r="C1791" s="1501"/>
      <c r="D1791" s="1495" t="s">
        <v>634</v>
      </c>
      <c r="E1791" s="2580">
        <v>1650000</v>
      </c>
      <c r="F1791" s="2615"/>
      <c r="G1791" s="1253"/>
      <c r="H1791" s="1253"/>
      <c r="I1791" s="1253"/>
      <c r="J1791" s="1253"/>
      <c r="K1791" s="1253"/>
      <c r="L1791" s="1253"/>
      <c r="M1791" s="1253"/>
      <c r="N1791" s="1253"/>
      <c r="O1791" s="1253"/>
      <c r="P1791" s="1253"/>
    </row>
    <row r="1792" spans="1:16" ht="15.6" thickTop="1" thickBot="1" x14ac:dyDescent="0.35">
      <c r="A1792" s="1253"/>
      <c r="B1792" s="2582" t="s">
        <v>635</v>
      </c>
      <c r="C1792" s="2582"/>
      <c r="D1792" s="2583" t="s">
        <v>602</v>
      </c>
      <c r="E1792" s="2584">
        <f>SUM(E1775:E1791)</f>
        <v>125782294</v>
      </c>
      <c r="F1792" s="2616"/>
      <c r="G1792" s="1253"/>
      <c r="H1792" s="1253"/>
      <c r="I1792" s="1253"/>
      <c r="J1792" s="1253"/>
      <c r="K1792" s="1253"/>
      <c r="L1792" s="1253"/>
      <c r="M1792" s="1253"/>
      <c r="N1792" s="1253"/>
      <c r="O1792" s="1253"/>
      <c r="P1792" s="1253"/>
    </row>
    <row r="1793" spans="1:16" x14ac:dyDescent="0.3">
      <c r="A1793" s="1253"/>
      <c r="G1793" s="1253"/>
      <c r="H1793" s="1253"/>
      <c r="I1793" s="1253"/>
      <c r="J1793" s="1253"/>
      <c r="K1793" s="1253"/>
      <c r="L1793" s="1253"/>
      <c r="M1793" s="1253"/>
      <c r="N1793" s="1253"/>
      <c r="O1793" s="1253"/>
      <c r="P1793" s="1253"/>
    </row>
    <row r="1794" spans="1:16" ht="16.2" thickBot="1" x14ac:dyDescent="0.35">
      <c r="A1794" s="1253"/>
      <c r="B1794" s="1506" t="s">
        <v>1073</v>
      </c>
      <c r="C1794" s="1506"/>
      <c r="D1794" s="1506"/>
      <c r="E1794" s="1506"/>
      <c r="F1794" s="1506"/>
      <c r="G1794" s="1253"/>
      <c r="H1794" s="1253"/>
      <c r="I1794" s="1253"/>
      <c r="J1794" s="1253"/>
      <c r="K1794" s="1253"/>
      <c r="L1794" s="1253"/>
      <c r="M1794" s="1253"/>
      <c r="N1794" s="1253"/>
      <c r="O1794" s="1253"/>
      <c r="P1794" s="1253"/>
    </row>
    <row r="1795" spans="1:16" x14ac:dyDescent="0.3">
      <c r="A1795" s="1253"/>
      <c r="B1795" s="3013" t="s">
        <v>562</v>
      </c>
      <c r="C1795" s="2550" t="s">
        <v>1061</v>
      </c>
      <c r="D1795" s="2551" t="s">
        <v>564</v>
      </c>
      <c r="E1795" s="2550" t="s">
        <v>1062</v>
      </c>
      <c r="F1795" s="2606" t="s">
        <v>566</v>
      </c>
      <c r="G1795" s="1253"/>
      <c r="H1795" s="1253"/>
      <c r="I1795" s="1253"/>
      <c r="J1795" s="1253"/>
      <c r="K1795" s="1253"/>
      <c r="L1795" s="1253"/>
      <c r="M1795" s="1253"/>
      <c r="N1795" s="1253"/>
      <c r="O1795" s="1253"/>
      <c r="P1795" s="1253"/>
    </row>
    <row r="1796" spans="1:16" x14ac:dyDescent="0.3">
      <c r="A1796" s="1253"/>
      <c r="B1796" s="3014"/>
      <c r="C1796" s="2553"/>
      <c r="D1796" s="2554"/>
      <c r="E1796" s="2553"/>
      <c r="F1796" s="2607"/>
      <c r="G1796" s="1253"/>
      <c r="H1796" s="1253"/>
      <c r="I1796" s="1253"/>
      <c r="J1796" s="1253"/>
      <c r="K1796" s="1253"/>
      <c r="L1796" s="1253"/>
      <c r="M1796" s="1253"/>
      <c r="N1796" s="1253"/>
      <c r="O1796" s="1253"/>
      <c r="P1796" s="1253"/>
    </row>
    <row r="1797" spans="1:16" ht="43.2" x14ac:dyDescent="0.3">
      <c r="A1797" s="1253"/>
      <c r="B1797" s="2866" t="s">
        <v>637</v>
      </c>
      <c r="C1797" s="1451" t="s">
        <v>638</v>
      </c>
      <c r="D1797" s="1510" t="s">
        <v>639</v>
      </c>
      <c r="E1797" s="1450">
        <v>1500000</v>
      </c>
      <c r="F1797" s="1641" t="s">
        <v>1074</v>
      </c>
      <c r="G1797" s="1253"/>
      <c r="H1797" s="1253"/>
      <c r="I1797" s="1253"/>
      <c r="J1797" s="1253"/>
      <c r="K1797" s="1253"/>
      <c r="L1797" s="1253"/>
      <c r="M1797" s="1253"/>
      <c r="N1797" s="1253"/>
      <c r="O1797" s="1253"/>
      <c r="P1797" s="1253"/>
    </row>
    <row r="1798" spans="1:16" ht="57.6" x14ac:dyDescent="0.3">
      <c r="A1798" s="1253"/>
      <c r="B1798" s="2866"/>
      <c r="C1798" s="1451"/>
      <c r="D1798" s="1510" t="s">
        <v>641</v>
      </c>
      <c r="E1798" s="1450">
        <v>3500000</v>
      </c>
      <c r="F1798" s="1642"/>
      <c r="G1798" s="1253"/>
      <c r="H1798" s="1253"/>
      <c r="I1798" s="1253"/>
      <c r="J1798" s="1253"/>
      <c r="K1798" s="1253"/>
      <c r="L1798" s="1253"/>
      <c r="M1798" s="1253"/>
      <c r="N1798" s="1253"/>
      <c r="O1798" s="1253"/>
      <c r="P1798" s="1253"/>
    </row>
    <row r="1799" spans="1:16" ht="86.4" x14ac:dyDescent="0.3">
      <c r="A1799" s="1253"/>
      <c r="B1799" s="2866"/>
      <c r="C1799" s="1451"/>
      <c r="D1799" s="1513" t="s">
        <v>642</v>
      </c>
      <c r="E1799" s="1450">
        <v>27250188</v>
      </c>
      <c r="F1799" s="1637" t="s">
        <v>1075</v>
      </c>
      <c r="G1799" s="1253"/>
      <c r="H1799" s="1253"/>
      <c r="I1799" s="1253"/>
      <c r="J1799" s="1253"/>
      <c r="K1799" s="1253"/>
      <c r="L1799" s="1253"/>
      <c r="M1799" s="1253"/>
      <c r="N1799" s="1253"/>
      <c r="O1799" s="1253"/>
      <c r="P1799" s="1253"/>
    </row>
    <row r="1800" spans="1:16" ht="43.2" x14ac:dyDescent="0.3">
      <c r="A1800" s="1253"/>
      <c r="B1800" s="2866"/>
      <c r="C1800" s="1451"/>
      <c r="D1800" s="1510" t="s">
        <v>644</v>
      </c>
      <c r="E1800" s="1450">
        <v>16850770</v>
      </c>
      <c r="F1800" s="1637" t="s">
        <v>1076</v>
      </c>
      <c r="G1800" s="1253"/>
      <c r="H1800" s="1253"/>
      <c r="I1800" s="1253"/>
      <c r="J1800" s="1253"/>
      <c r="K1800" s="1253"/>
      <c r="L1800" s="1253"/>
      <c r="M1800" s="1253"/>
      <c r="N1800" s="1253"/>
      <c r="O1800" s="1253"/>
      <c r="P1800" s="1253"/>
    </row>
    <row r="1801" spans="1:16" ht="57.6" x14ac:dyDescent="0.3">
      <c r="A1801" s="1253"/>
      <c r="B1801" s="2866"/>
      <c r="C1801" s="1451"/>
      <c r="D1801" s="1513" t="s">
        <v>646</v>
      </c>
      <c r="E1801" s="1450">
        <v>1800000</v>
      </c>
      <c r="F1801" s="1637" t="s">
        <v>1064</v>
      </c>
      <c r="G1801" s="1253"/>
      <c r="H1801" s="1253"/>
      <c r="I1801" s="1253"/>
      <c r="J1801" s="1253"/>
      <c r="K1801" s="1253"/>
      <c r="L1801" s="1253"/>
      <c r="M1801" s="1253"/>
      <c r="N1801" s="1253"/>
      <c r="O1801" s="1253"/>
      <c r="P1801" s="1253"/>
    </row>
    <row r="1802" spans="1:16" ht="115.2" x14ac:dyDescent="0.3">
      <c r="A1802" s="1253"/>
      <c r="B1802" s="2866"/>
      <c r="C1802" s="1451" t="s">
        <v>647</v>
      </c>
      <c r="D1802" s="1514" t="s">
        <v>648</v>
      </c>
      <c r="E1802" s="1450">
        <v>88700000</v>
      </c>
      <c r="F1802" s="1637" t="s">
        <v>649</v>
      </c>
      <c r="G1802" s="1253"/>
      <c r="H1802" s="1253"/>
      <c r="I1802" s="1253"/>
      <c r="J1802" s="1253"/>
      <c r="K1802" s="1253"/>
      <c r="L1802" s="1253"/>
      <c r="M1802" s="1253"/>
      <c r="N1802" s="1253"/>
      <c r="O1802" s="1253"/>
      <c r="P1802" s="1253"/>
    </row>
    <row r="1803" spans="1:16" ht="72" x14ac:dyDescent="0.3">
      <c r="A1803" s="1253"/>
      <c r="B1803" s="2866"/>
      <c r="C1803" s="1451"/>
      <c r="D1803" s="1515" t="s">
        <v>650</v>
      </c>
      <c r="E1803" s="1450">
        <v>17800000</v>
      </c>
      <c r="F1803" s="1637" t="s">
        <v>649</v>
      </c>
      <c r="G1803" s="1253"/>
      <c r="H1803" s="1253"/>
      <c r="I1803" s="1253"/>
      <c r="J1803" s="1253"/>
      <c r="K1803" s="1253"/>
      <c r="L1803" s="1253"/>
      <c r="M1803" s="1253"/>
      <c r="N1803" s="1253"/>
      <c r="O1803" s="1253"/>
      <c r="P1803" s="1253"/>
    </row>
    <row r="1804" spans="1:16" ht="86.4" x14ac:dyDescent="0.3">
      <c r="A1804" s="1253"/>
      <c r="B1804" s="2866"/>
      <c r="C1804" s="1516" t="s">
        <v>651</v>
      </c>
      <c r="D1804" s="1515" t="s">
        <v>1077</v>
      </c>
      <c r="E1804" s="1450">
        <v>48943591.200000003</v>
      </c>
      <c r="F1804" s="1620" t="s">
        <v>1078</v>
      </c>
      <c r="G1804" s="1253"/>
      <c r="H1804" s="1253"/>
      <c r="I1804" s="1253"/>
      <c r="J1804" s="1253"/>
      <c r="K1804" s="1253"/>
      <c r="L1804" s="1253"/>
      <c r="M1804" s="1253"/>
      <c r="N1804" s="1253"/>
      <c r="O1804" s="1253"/>
      <c r="P1804" s="1253"/>
    </row>
    <row r="1805" spans="1:16" ht="72" x14ac:dyDescent="0.3">
      <c r="A1805" s="1253"/>
      <c r="B1805" s="2866"/>
      <c r="C1805" s="1516"/>
      <c r="D1805" s="1510" t="s">
        <v>654</v>
      </c>
      <c r="E1805" s="1450">
        <v>46479704</v>
      </c>
      <c r="F1805" s="1620" t="s">
        <v>1079</v>
      </c>
      <c r="G1805" s="1253"/>
      <c r="H1805" s="1253"/>
      <c r="I1805" s="1253"/>
      <c r="J1805" s="1253"/>
      <c r="K1805" s="1253"/>
      <c r="L1805" s="1253"/>
      <c r="M1805" s="1253"/>
      <c r="N1805" s="1253"/>
      <c r="O1805" s="1253"/>
      <c r="P1805" s="1253"/>
    </row>
    <row r="1806" spans="1:16" ht="57.6" x14ac:dyDescent="0.3">
      <c r="A1806" s="1253"/>
      <c r="B1806" s="2866"/>
      <c r="C1806" s="1516"/>
      <c r="D1806" s="1510" t="s">
        <v>656</v>
      </c>
      <c r="E1806" s="1450">
        <v>23779650</v>
      </c>
      <c r="F1806" s="1620" t="s">
        <v>1080</v>
      </c>
      <c r="G1806" s="1253"/>
      <c r="H1806" s="1253"/>
      <c r="I1806" s="1253"/>
      <c r="J1806" s="1253"/>
      <c r="K1806" s="1253"/>
      <c r="L1806" s="1253"/>
      <c r="M1806" s="1253"/>
      <c r="N1806" s="1253"/>
      <c r="O1806" s="1253"/>
      <c r="P1806" s="1253"/>
    </row>
    <row r="1807" spans="1:16" ht="58.2" thickBot="1" x14ac:dyDescent="0.35">
      <c r="A1807" s="1253"/>
      <c r="B1807" s="2867"/>
      <c r="C1807" s="1518"/>
      <c r="D1807" s="1519" t="s">
        <v>658</v>
      </c>
      <c r="E1807" s="1520">
        <v>1502300</v>
      </c>
      <c r="F1807" s="1643" t="s">
        <v>1080</v>
      </c>
      <c r="G1807" s="1253"/>
      <c r="H1807" s="1253"/>
      <c r="I1807" s="1253"/>
      <c r="J1807" s="1253"/>
      <c r="K1807" s="1253"/>
      <c r="L1807" s="1253"/>
      <c r="M1807" s="1253"/>
      <c r="N1807" s="1253"/>
      <c r="O1807" s="1253"/>
      <c r="P1807" s="1253"/>
    </row>
    <row r="1808" spans="1:16" ht="72" x14ac:dyDescent="0.3">
      <c r="A1808" s="1253"/>
      <c r="B1808" s="2864"/>
      <c r="C1808" s="1501" t="s">
        <v>659</v>
      </c>
      <c r="D1808" s="1522" t="s">
        <v>660</v>
      </c>
      <c r="E1808" s="2588">
        <v>1723000</v>
      </c>
      <c r="F1808" s="1644" t="s">
        <v>1081</v>
      </c>
      <c r="G1808" s="1253"/>
      <c r="H1808" s="1253"/>
      <c r="I1808" s="1253"/>
      <c r="J1808" s="1253"/>
      <c r="K1808" s="1253"/>
      <c r="L1808" s="1253"/>
      <c r="M1808" s="1253"/>
      <c r="N1808" s="1253"/>
      <c r="O1808" s="1253"/>
      <c r="P1808" s="1253"/>
    </row>
    <row r="1809" spans="1:16" ht="43.2" x14ac:dyDescent="0.3">
      <c r="A1809" s="1253"/>
      <c r="B1809" s="2868"/>
      <c r="C1809" s="2589"/>
      <c r="D1809" s="1526" t="s">
        <v>662</v>
      </c>
      <c r="E1809" s="1450">
        <v>895000</v>
      </c>
      <c r="F1809" s="1637" t="s">
        <v>1081</v>
      </c>
      <c r="G1809" s="1253"/>
      <c r="H1809" s="1253"/>
      <c r="I1809" s="1253"/>
      <c r="J1809" s="1253"/>
      <c r="K1809" s="1253"/>
      <c r="L1809" s="1253"/>
      <c r="M1809" s="1253"/>
      <c r="N1809" s="1253"/>
      <c r="O1809" s="1253"/>
      <c r="P1809" s="1253"/>
    </row>
    <row r="1810" spans="1:16" ht="43.2" x14ac:dyDescent="0.3">
      <c r="A1810" s="1253"/>
      <c r="B1810" s="2868"/>
      <c r="C1810" s="2589"/>
      <c r="D1810" s="1510" t="s">
        <v>663</v>
      </c>
      <c r="E1810" s="1450">
        <v>11500000</v>
      </c>
      <c r="F1810" s="1637" t="s">
        <v>1082</v>
      </c>
      <c r="G1810" s="1253"/>
      <c r="H1810" s="1253"/>
      <c r="I1810" s="1253"/>
      <c r="J1810" s="1253"/>
      <c r="K1810" s="1253"/>
      <c r="L1810" s="1253"/>
      <c r="M1810" s="1253"/>
      <c r="N1810" s="1253"/>
      <c r="O1810" s="1253"/>
      <c r="P1810" s="1253"/>
    </row>
    <row r="1811" spans="1:16" ht="43.2" x14ac:dyDescent="0.3">
      <c r="A1811" s="1253"/>
      <c r="B1811" s="2868"/>
      <c r="C1811" s="2589"/>
      <c r="D1811" s="1510" t="s">
        <v>665</v>
      </c>
      <c r="E1811" s="1450">
        <v>478200</v>
      </c>
      <c r="F1811" s="1637" t="s">
        <v>1082</v>
      </c>
      <c r="G1811" s="1253"/>
      <c r="H1811" s="1253"/>
      <c r="I1811" s="1253"/>
      <c r="J1811" s="1253"/>
      <c r="K1811" s="1253"/>
      <c r="L1811" s="1253"/>
      <c r="M1811" s="1253"/>
      <c r="N1811" s="1253"/>
      <c r="O1811" s="1253"/>
      <c r="P1811" s="1253"/>
    </row>
    <row r="1812" spans="1:16" ht="57.6" x14ac:dyDescent="0.3">
      <c r="A1812" s="1253"/>
      <c r="B1812" s="2868"/>
      <c r="C1812" s="2589" t="s">
        <v>666</v>
      </c>
      <c r="D1812" s="1526" t="s">
        <v>667</v>
      </c>
      <c r="E1812" s="1450">
        <v>2778650</v>
      </c>
      <c r="F1812" s="1645" t="s">
        <v>1080</v>
      </c>
      <c r="G1812" s="1253"/>
      <c r="H1812" s="1253"/>
      <c r="I1812" s="1253"/>
      <c r="J1812" s="1253"/>
      <c r="K1812" s="1253"/>
      <c r="L1812" s="1253"/>
      <c r="M1812" s="1253"/>
      <c r="N1812" s="1253"/>
      <c r="O1812" s="1253"/>
      <c r="P1812" s="1253"/>
    </row>
    <row r="1813" spans="1:16" ht="57.6" x14ac:dyDescent="0.3">
      <c r="A1813" s="1253"/>
      <c r="B1813" s="2868"/>
      <c r="C1813" s="2589"/>
      <c r="D1813" s="1526" t="s">
        <v>668</v>
      </c>
      <c r="E1813" s="1450">
        <v>1500000</v>
      </c>
      <c r="F1813" s="1646"/>
      <c r="G1813" s="1253"/>
      <c r="H1813" s="1253"/>
      <c r="I1813" s="1253"/>
      <c r="J1813" s="1253"/>
      <c r="K1813" s="1253"/>
      <c r="L1813" s="1253"/>
      <c r="M1813" s="1253"/>
      <c r="N1813" s="1253"/>
      <c r="O1813" s="1253"/>
      <c r="P1813" s="1253"/>
    </row>
    <row r="1814" spans="1:16" x14ac:dyDescent="0.3">
      <c r="A1814" s="1253"/>
      <c r="B1814" s="2868"/>
      <c r="C1814" s="2589"/>
      <c r="D1814" s="1529" t="s">
        <v>669</v>
      </c>
      <c r="E1814" s="1450">
        <v>1650000</v>
      </c>
      <c r="F1814" s="1646"/>
      <c r="G1814" s="1253"/>
      <c r="H1814" s="1253"/>
      <c r="I1814" s="1253"/>
      <c r="J1814" s="1253"/>
      <c r="K1814" s="1253"/>
      <c r="L1814" s="1253"/>
      <c r="M1814" s="1253"/>
      <c r="N1814" s="1253"/>
      <c r="O1814" s="1253"/>
      <c r="P1814" s="1253"/>
    </row>
    <row r="1815" spans="1:16" x14ac:dyDescent="0.3">
      <c r="A1815" s="1253"/>
      <c r="B1815" s="2869"/>
      <c r="C1815" s="2589"/>
      <c r="D1815" s="1529"/>
      <c r="E1815" s="1450">
        <v>5500000</v>
      </c>
      <c r="F1815" s="1647"/>
      <c r="G1815" s="1253"/>
      <c r="H1815" s="1253"/>
      <c r="I1815" s="1253"/>
      <c r="J1815" s="1253"/>
      <c r="K1815" s="1253"/>
      <c r="L1815" s="1253"/>
      <c r="M1815" s="1253"/>
      <c r="N1815" s="1253"/>
      <c r="O1815" s="1253"/>
      <c r="P1815" s="1253"/>
    </row>
    <row r="1816" spans="1:16" ht="15" thickBot="1" x14ac:dyDescent="0.35">
      <c r="A1816" s="1253"/>
      <c r="B1816" s="3021" t="s">
        <v>670</v>
      </c>
      <c r="C1816" s="2591"/>
      <c r="D1816" s="2592" t="s">
        <v>602</v>
      </c>
      <c r="E1816" s="2593">
        <f>SUM(E1797:E1815)</f>
        <v>304131053.19999999</v>
      </c>
      <c r="F1816" s="2617"/>
      <c r="G1816" s="1253"/>
      <c r="H1816" s="1253"/>
      <c r="I1816" s="1253"/>
      <c r="J1816" s="1253"/>
      <c r="K1816" s="1253"/>
      <c r="L1816" s="1253"/>
      <c r="M1816" s="1253"/>
      <c r="N1816" s="1253"/>
      <c r="O1816" s="1253"/>
      <c r="P1816" s="1253"/>
    </row>
    <row r="1817" spans="1:16" x14ac:dyDescent="0.3">
      <c r="A1817" s="1253"/>
      <c r="G1817" s="1253"/>
      <c r="H1817" s="1253"/>
      <c r="I1817" s="1253"/>
      <c r="J1817" s="1253"/>
      <c r="K1817" s="1253"/>
      <c r="L1817" s="1253"/>
      <c r="M1817" s="1253"/>
      <c r="N1817" s="1253"/>
      <c r="O1817" s="1253"/>
      <c r="P1817" s="1253"/>
    </row>
    <row r="1818" spans="1:16" ht="15" thickBot="1" x14ac:dyDescent="0.35">
      <c r="A1818" s="1253"/>
      <c r="B1818" s="1442" t="s">
        <v>1083</v>
      </c>
      <c r="C1818" s="1442"/>
      <c r="D1818" s="1442"/>
      <c r="E1818" s="1442"/>
      <c r="F1818" s="1442"/>
      <c r="G1818" s="1253"/>
      <c r="H1818" s="1253"/>
      <c r="I1818" s="1253"/>
      <c r="J1818" s="1253"/>
      <c r="K1818" s="1253"/>
      <c r="L1818" s="1253"/>
      <c r="M1818" s="1253"/>
      <c r="N1818" s="1253"/>
      <c r="O1818" s="1253"/>
      <c r="P1818" s="1253"/>
    </row>
    <row r="1819" spans="1:16" x14ac:dyDescent="0.3">
      <c r="A1819" s="1253"/>
      <c r="B1819" s="3016" t="s">
        <v>562</v>
      </c>
      <c r="C1819" s="2561" t="s">
        <v>1061</v>
      </c>
      <c r="D1819" s="2562" t="s">
        <v>564</v>
      </c>
      <c r="E1819" s="2561" t="s">
        <v>1084</v>
      </c>
      <c r="F1819" s="2606" t="s">
        <v>566</v>
      </c>
      <c r="G1819" s="1253"/>
      <c r="H1819" s="1253"/>
      <c r="I1819" s="1253"/>
      <c r="J1819" s="1253"/>
      <c r="K1819" s="1253"/>
      <c r="L1819" s="1253"/>
      <c r="M1819" s="1253"/>
      <c r="N1819" s="1253"/>
      <c r="O1819" s="1253"/>
      <c r="P1819" s="1253"/>
    </row>
    <row r="1820" spans="1:16" ht="15" thickBot="1" x14ac:dyDescent="0.35">
      <c r="A1820" s="1253"/>
      <c r="B1820" s="3017"/>
      <c r="C1820" s="2563"/>
      <c r="D1820" s="2564"/>
      <c r="E1820" s="2563"/>
      <c r="F1820" s="2607"/>
      <c r="G1820" s="1253"/>
      <c r="H1820" s="1253"/>
      <c r="I1820" s="1253"/>
      <c r="J1820" s="1253"/>
      <c r="K1820" s="1253"/>
      <c r="L1820" s="1253"/>
      <c r="M1820" s="1253"/>
      <c r="N1820" s="1253"/>
      <c r="O1820" s="1253"/>
      <c r="P1820" s="1253"/>
    </row>
    <row r="1821" spans="1:16" ht="43.8" thickBot="1" x14ac:dyDescent="0.35">
      <c r="A1821" s="1253"/>
      <c r="B1821" s="2872" t="s">
        <v>672</v>
      </c>
      <c r="C1821" s="2596" t="s">
        <v>673</v>
      </c>
      <c r="D1821" s="2597" t="s">
        <v>674</v>
      </c>
      <c r="E1821" s="2598">
        <v>19877000</v>
      </c>
      <c r="F1821" s="1630" t="s">
        <v>675</v>
      </c>
      <c r="G1821" s="1253"/>
      <c r="H1821" s="1253"/>
      <c r="I1821" s="1253"/>
      <c r="J1821" s="1253"/>
      <c r="K1821" s="1253"/>
      <c r="L1821" s="1253"/>
      <c r="M1821" s="1253"/>
      <c r="N1821" s="1253"/>
      <c r="O1821" s="1253"/>
      <c r="P1821" s="1253"/>
    </row>
    <row r="1822" spans="1:16" ht="43.8" thickBot="1" x14ac:dyDescent="0.35">
      <c r="A1822" s="1253"/>
      <c r="B1822" s="2873"/>
      <c r="C1822" s="2599"/>
      <c r="D1822" s="2597" t="s">
        <v>1085</v>
      </c>
      <c r="E1822" s="2598">
        <v>1256000</v>
      </c>
      <c r="F1822" s="1628"/>
      <c r="G1822" s="1253"/>
      <c r="H1822" s="1253"/>
      <c r="I1822" s="1253"/>
      <c r="J1822" s="1253"/>
      <c r="K1822" s="1253"/>
      <c r="L1822" s="1253"/>
      <c r="M1822" s="1253"/>
      <c r="N1822" s="1253"/>
      <c r="O1822" s="1253"/>
      <c r="P1822" s="1253"/>
    </row>
    <row r="1823" spans="1:16" ht="101.4" thickBot="1" x14ac:dyDescent="0.35">
      <c r="A1823" s="1253"/>
      <c r="B1823" s="2874"/>
      <c r="C1823" s="2600" t="s">
        <v>1086</v>
      </c>
      <c r="D1823" s="2601" t="s">
        <v>678</v>
      </c>
      <c r="E1823" s="2598">
        <v>4567890</v>
      </c>
      <c r="F1823" s="1638"/>
      <c r="G1823" s="1253"/>
      <c r="H1823" s="1253"/>
      <c r="I1823" s="1253"/>
      <c r="J1823" s="1253"/>
      <c r="K1823" s="1253"/>
      <c r="L1823" s="1253"/>
      <c r="M1823" s="1253"/>
      <c r="N1823" s="1253"/>
      <c r="O1823" s="1253"/>
      <c r="P1823" s="1253"/>
    </row>
    <row r="1824" spans="1:16" ht="15.6" thickTop="1" thickBot="1" x14ac:dyDescent="0.35">
      <c r="A1824" s="1253"/>
      <c r="B1824" s="2603" t="s">
        <v>679</v>
      </c>
      <c r="C1824" s="2603"/>
      <c r="D1824" s="2604" t="s">
        <v>602</v>
      </c>
      <c r="E1824" s="2605">
        <f>SUM(E1821:E1823)</f>
        <v>25700890</v>
      </c>
      <c r="F1824" s="2618"/>
      <c r="G1824" s="1253"/>
      <c r="H1824" s="1253"/>
      <c r="I1824" s="1253"/>
      <c r="J1824" s="1253"/>
      <c r="K1824" s="1253"/>
      <c r="L1824" s="1253"/>
      <c r="M1824" s="1253"/>
      <c r="N1824" s="1253"/>
      <c r="O1824" s="1253"/>
      <c r="P1824" s="1253"/>
    </row>
    <row r="1825" spans="1:22" ht="15.6" thickTop="1" thickBot="1" x14ac:dyDescent="0.35">
      <c r="A1825" s="1253"/>
      <c r="B1825" s="2603" t="s">
        <v>680</v>
      </c>
      <c r="C1825" s="2603"/>
      <c r="D1825" s="2604" t="s">
        <v>602</v>
      </c>
      <c r="E1825" s="2605">
        <f>+E1824+E1816+E1792+E1770</f>
        <v>722442084.20000005</v>
      </c>
      <c r="F1825" s="2618"/>
      <c r="G1825" s="1253"/>
      <c r="H1825" s="1253"/>
      <c r="I1825" s="1253"/>
      <c r="J1825" s="1253"/>
      <c r="K1825" s="1253"/>
      <c r="L1825" s="1253"/>
      <c r="M1825" s="1253"/>
      <c r="N1825" s="1253"/>
      <c r="O1825" s="1253"/>
      <c r="P1825" s="1253"/>
    </row>
    <row r="1826" spans="1:22" ht="18.600000000000001" thickTop="1" x14ac:dyDescent="0.3">
      <c r="A1826" s="1" t="s">
        <v>1369</v>
      </c>
      <c r="B1826" s="1" t="s">
        <v>1</v>
      </c>
      <c r="C1826" s="1"/>
      <c r="D1826" s="1"/>
      <c r="E1826" s="2162"/>
      <c r="F1826" s="2160"/>
      <c r="G1826" s="2160"/>
      <c r="H1826" s="2160"/>
      <c r="I1826" s="2160"/>
      <c r="J1826" s="2160"/>
      <c r="K1826" s="2160"/>
      <c r="L1826" s="2160"/>
      <c r="M1826" s="2160"/>
      <c r="N1826" s="2160"/>
      <c r="O1826" s="2160"/>
      <c r="P1826" s="2160"/>
      <c r="Q1826" s="2160"/>
      <c r="R1826" s="2160"/>
      <c r="S1826" s="2160"/>
      <c r="T1826" s="2160"/>
      <c r="U1826" s="2160"/>
      <c r="V1826" s="2160"/>
    </row>
    <row r="1827" spans="1:22" ht="18" x14ac:dyDescent="0.3">
      <c r="A1827" s="1" t="s">
        <v>1370</v>
      </c>
      <c r="B1827" s="4" t="s">
        <v>3</v>
      </c>
      <c r="C1827" s="5"/>
      <c r="D1827" s="1"/>
      <c r="E1827" s="2162"/>
      <c r="F1827" s="2160"/>
      <c r="G1827" s="2160"/>
      <c r="H1827" s="2160"/>
      <c r="I1827" s="2160"/>
      <c r="J1827" s="2160"/>
      <c r="K1827" s="2160"/>
      <c r="L1827" s="2160"/>
      <c r="M1827" s="2160"/>
      <c r="N1827" s="2160"/>
      <c r="O1827" s="2160"/>
      <c r="P1827" s="2160"/>
      <c r="Q1827" s="2160"/>
      <c r="R1827" s="2160"/>
      <c r="S1827" s="2160"/>
      <c r="T1827" s="2160"/>
      <c r="U1827" s="2160"/>
      <c r="V1827" s="2160"/>
    </row>
    <row r="1828" spans="1:22" ht="18" x14ac:dyDescent="0.35">
      <c r="A1828" s="1" t="s">
        <v>1371</v>
      </c>
      <c r="B1828" s="3062" t="s">
        <v>1372</v>
      </c>
      <c r="C1828" s="3062"/>
      <c r="D1828" s="3063"/>
      <c r="E1828" s="3064"/>
      <c r="F1828" s="553"/>
      <c r="G1828" s="74"/>
      <c r="H1828" s="74"/>
      <c r="I1828" s="74"/>
      <c r="J1828" s="74"/>
      <c r="K1828" s="74"/>
      <c r="L1828" s="74"/>
      <c r="M1828" s="74"/>
      <c r="N1828" s="74"/>
      <c r="O1828" s="3065"/>
      <c r="P1828" s="74"/>
      <c r="Q1828" s="3"/>
      <c r="R1828" s="3"/>
      <c r="S1828" s="3"/>
      <c r="T1828" s="3"/>
      <c r="U1828" s="3"/>
      <c r="V1828" s="3"/>
    </row>
    <row r="1829" spans="1:22" ht="18" x14ac:dyDescent="0.3">
      <c r="A1829" s="1" t="s">
        <v>1373</v>
      </c>
      <c r="B1829" s="6" t="s">
        <v>7</v>
      </c>
      <c r="C1829" s="1"/>
      <c r="D1829" s="1"/>
      <c r="E1829" s="3066"/>
      <c r="F1829" s="2160"/>
      <c r="G1829" s="2160"/>
      <c r="H1829" s="2160"/>
      <c r="I1829" s="2160"/>
      <c r="J1829" s="2160"/>
      <c r="K1829" s="2160"/>
      <c r="L1829" s="2160"/>
      <c r="M1829" s="2160"/>
      <c r="N1829" s="2160"/>
      <c r="O1829" s="2160"/>
      <c r="P1829" s="2160"/>
      <c r="Q1829" s="2160"/>
      <c r="R1829" s="2160"/>
      <c r="S1829" s="2160"/>
      <c r="T1829" s="2160"/>
      <c r="U1829" s="2160"/>
      <c r="V1829" s="2160"/>
    </row>
    <row r="1830" spans="1:22" ht="18" x14ac:dyDescent="0.3">
      <c r="A1830" s="6" t="s">
        <v>8</v>
      </c>
      <c r="B1830" s="573" t="s">
        <v>1374</v>
      </c>
      <c r="C1830" s="573"/>
      <c r="D1830" s="573"/>
      <c r="E1830" s="3066"/>
      <c r="F1830" s="2158"/>
      <c r="G1830" s="2158"/>
      <c r="H1830" s="2158"/>
      <c r="I1830" s="2158"/>
      <c r="J1830" s="2158"/>
      <c r="K1830" s="542"/>
      <c r="L1830" s="1751"/>
      <c r="M1830" s="1751"/>
      <c r="N1830" s="1751"/>
      <c r="O1830" s="1751"/>
      <c r="P1830" s="3067"/>
      <c r="Q1830" s="3"/>
      <c r="R1830" s="3"/>
      <c r="S1830" s="3"/>
      <c r="T1830" s="3"/>
      <c r="U1830" s="3"/>
      <c r="V1830" s="3"/>
    </row>
    <row r="1831" spans="1:22" ht="17.399999999999999" x14ac:dyDescent="0.3">
      <c r="A1831" s="6" t="s">
        <v>273</v>
      </c>
      <c r="B1831" s="573" t="s">
        <v>11</v>
      </c>
      <c r="C1831" s="573"/>
      <c r="D1831" s="573"/>
      <c r="E1831" s="3066"/>
      <c r="F1831" s="3068"/>
      <c r="G1831" s="3068"/>
      <c r="H1831" s="3068"/>
      <c r="I1831" s="3068"/>
      <c r="J1831" s="3068"/>
      <c r="K1831" s="3068"/>
      <c r="L1831" s="3068"/>
      <c r="M1831" s="3068"/>
      <c r="N1831" s="1751"/>
      <c r="O1831" s="1751"/>
      <c r="P1831" s="1751"/>
      <c r="Q1831" s="3"/>
      <c r="R1831" s="3"/>
      <c r="S1831" s="3"/>
      <c r="T1831" s="3"/>
      <c r="U1831" s="3"/>
      <c r="V1831" s="3"/>
    </row>
    <row r="1832" spans="1:22" ht="18" x14ac:dyDescent="0.35">
      <c r="A1832" s="1" t="s">
        <v>70</v>
      </c>
      <c r="B1832" s="1"/>
      <c r="C1832" s="1"/>
      <c r="D1832" s="2"/>
      <c r="E1832" s="2"/>
      <c r="F1832" s="2"/>
      <c r="G1832" s="2"/>
      <c r="H1832" s="2"/>
      <c r="I1832" s="2"/>
      <c r="J1832" s="2788"/>
      <c r="K1832" s="2788"/>
      <c r="L1832" s="2788" t="s">
        <v>133</v>
      </c>
      <c r="M1832" s="2"/>
      <c r="N1832" s="2"/>
      <c r="O1832" s="2"/>
      <c r="P1832" s="2"/>
      <c r="Q1832" s="2"/>
      <c r="R1832" s="2"/>
      <c r="S1832" s="7"/>
      <c r="T1832" s="7"/>
      <c r="U1832" s="7"/>
      <c r="V1832" s="7"/>
    </row>
    <row r="1833" spans="1:22" ht="15.6" x14ac:dyDescent="0.3">
      <c r="A1833" s="1" t="s">
        <v>211</v>
      </c>
      <c r="B1833" s="1"/>
      <c r="C1833" s="1"/>
      <c r="D1833" s="2"/>
      <c r="E1833" s="2"/>
      <c r="F1833" s="2"/>
      <c r="G1833" s="2"/>
      <c r="H1833" s="2"/>
      <c r="I1833" s="2"/>
      <c r="J1833" s="2788"/>
      <c r="K1833" s="2788"/>
      <c r="L1833" s="2788"/>
      <c r="M1833" s="2"/>
      <c r="N1833" s="2"/>
      <c r="O1833" s="2"/>
      <c r="P1833" s="2"/>
      <c r="Q1833" s="2"/>
      <c r="R1833" s="2"/>
      <c r="S1833" s="3"/>
      <c r="T1833" s="3"/>
      <c r="U1833" s="3"/>
      <c r="V1833" s="3"/>
    </row>
    <row r="1834" spans="1:22" ht="15.6" x14ac:dyDescent="0.3">
      <c r="A1834" s="526" t="s">
        <v>1375</v>
      </c>
      <c r="B1834" s="526"/>
      <c r="C1834" s="3069"/>
      <c r="D1834" s="2"/>
      <c r="E1834" s="2"/>
      <c r="F1834" s="2"/>
      <c r="G1834" s="2"/>
      <c r="H1834" s="2"/>
      <c r="I1834" s="2"/>
      <c r="J1834" s="2788"/>
      <c r="K1834" s="2788"/>
      <c r="L1834" s="2788"/>
      <c r="M1834" s="2"/>
      <c r="N1834" s="2"/>
      <c r="O1834" s="2"/>
      <c r="P1834" s="2"/>
      <c r="Q1834" s="2"/>
      <c r="R1834" s="2"/>
      <c r="S1834" s="3"/>
      <c r="T1834" s="3"/>
      <c r="U1834" s="3"/>
      <c r="V1834" s="3"/>
    </row>
    <row r="1835" spans="1:22" ht="15.6" x14ac:dyDescent="0.3">
      <c r="A1835" s="525"/>
      <c r="B1835" s="525"/>
      <c r="C1835" s="525"/>
      <c r="D1835" s="525"/>
      <c r="E1835" s="525"/>
      <c r="F1835" s="525"/>
      <c r="G1835" s="525"/>
      <c r="H1835" s="1551"/>
      <c r="I1835" s="1551"/>
      <c r="J1835" s="1551"/>
      <c r="K1835" s="1551"/>
      <c r="L1835" s="1551"/>
      <c r="M1835" s="2"/>
      <c r="N1835" s="2"/>
      <c r="O1835" s="2"/>
      <c r="P1835" s="2"/>
      <c r="Q1835" s="2"/>
      <c r="R1835" s="2"/>
      <c r="S1835" s="3"/>
      <c r="T1835" s="3"/>
      <c r="U1835" s="3"/>
      <c r="V1835" s="3"/>
    </row>
    <row r="1836" spans="1:22" ht="18.600000000000001" thickBot="1" x14ac:dyDescent="0.4">
      <c r="A1836" s="1552" t="s">
        <v>15</v>
      </c>
      <c r="B1836" s="1552"/>
      <c r="C1836" s="1552"/>
      <c r="D1836" s="1552"/>
      <c r="E1836" s="1552"/>
      <c r="F1836" s="1552"/>
      <c r="G1836" s="1552"/>
      <c r="H1836" s="1552"/>
      <c r="I1836" s="1552"/>
      <c r="J1836" s="1552"/>
      <c r="K1836" s="1552"/>
      <c r="L1836" s="1552"/>
      <c r="M1836" s="1552"/>
      <c r="N1836" s="1552"/>
      <c r="O1836" s="1552"/>
      <c r="P1836" s="1552"/>
      <c r="Q1836" s="1552"/>
      <c r="R1836" s="1552"/>
      <c r="S1836" s="8"/>
      <c r="T1836" s="8"/>
      <c r="U1836" s="8"/>
      <c r="V1836" s="8"/>
    </row>
    <row r="1837" spans="1:22" ht="16.2" thickTop="1" x14ac:dyDescent="0.3">
      <c r="A1837" s="752" t="s">
        <v>16</v>
      </c>
      <c r="B1837" s="744" t="s">
        <v>17</v>
      </c>
      <c r="C1837" s="744"/>
      <c r="D1837" s="743" t="s">
        <v>18</v>
      </c>
      <c r="E1837" s="743" t="s">
        <v>19</v>
      </c>
      <c r="F1837" s="743" t="s">
        <v>20</v>
      </c>
      <c r="G1837" s="743" t="s">
        <v>21</v>
      </c>
      <c r="H1837" s="743" t="s">
        <v>22</v>
      </c>
      <c r="I1837" s="743"/>
      <c r="J1837" s="743"/>
      <c r="K1837" s="743"/>
      <c r="L1837" s="744" t="s">
        <v>23</v>
      </c>
      <c r="M1837" s="744" t="s">
        <v>24</v>
      </c>
      <c r="N1837" s="744"/>
      <c r="O1837" s="744"/>
      <c r="P1837" s="744"/>
      <c r="Q1837" s="744"/>
      <c r="R1837" s="745"/>
      <c r="S1837" s="9"/>
      <c r="T1837" s="9"/>
      <c r="U1837" s="9"/>
      <c r="V1837" s="9"/>
    </row>
    <row r="1838" spans="1:22" ht="15.6" x14ac:dyDescent="0.3">
      <c r="A1838" s="734"/>
      <c r="B1838" s="735"/>
      <c r="C1838" s="735"/>
      <c r="D1838" s="736"/>
      <c r="E1838" s="736"/>
      <c r="F1838" s="736"/>
      <c r="G1838" s="736"/>
      <c r="H1838" s="528" t="s">
        <v>25</v>
      </c>
      <c r="I1838" s="528" t="s">
        <v>26</v>
      </c>
      <c r="J1838" s="528" t="s">
        <v>27</v>
      </c>
      <c r="K1838" s="528" t="s">
        <v>28</v>
      </c>
      <c r="L1838" s="735"/>
      <c r="M1838" s="735"/>
      <c r="N1838" s="735"/>
      <c r="O1838" s="735"/>
      <c r="P1838" s="735"/>
      <c r="Q1838" s="735"/>
      <c r="R1838" s="746"/>
      <c r="S1838" s="9"/>
      <c r="T1838" s="9"/>
      <c r="U1838" s="9"/>
      <c r="V1838" s="9"/>
    </row>
    <row r="1839" spans="1:22" ht="47.4" thickBot="1" x14ac:dyDescent="0.35">
      <c r="A1839" s="11" t="s">
        <v>1376</v>
      </c>
      <c r="B1839" s="601" t="s">
        <v>1377</v>
      </c>
      <c r="C1839" s="601"/>
      <c r="D1839" s="523" t="s">
        <v>1378</v>
      </c>
      <c r="E1839" s="13" t="s">
        <v>1379</v>
      </c>
      <c r="F1839" s="13">
        <v>4</v>
      </c>
      <c r="G1839" s="13">
        <v>7</v>
      </c>
      <c r="H1839" s="527">
        <v>3</v>
      </c>
      <c r="I1839" s="527">
        <v>2</v>
      </c>
      <c r="J1839" s="527">
        <v>2</v>
      </c>
      <c r="K1839" s="15"/>
      <c r="L1839" s="16"/>
      <c r="M1839" s="595"/>
      <c r="N1839" s="595"/>
      <c r="O1839" s="595"/>
      <c r="P1839" s="595"/>
      <c r="Q1839" s="595"/>
      <c r="R1839" s="596"/>
      <c r="S1839" s="3"/>
      <c r="T1839" s="3"/>
      <c r="U1839" s="3"/>
      <c r="V1839" s="3"/>
    </row>
    <row r="1840" spans="1:22" ht="16.2" thickTop="1" x14ac:dyDescent="0.3">
      <c r="A1840" s="17"/>
      <c r="B1840" s="18"/>
      <c r="C1840" s="18"/>
      <c r="D1840" s="18"/>
      <c r="E1840" s="18"/>
      <c r="F1840" s="18"/>
      <c r="G1840" s="3070"/>
      <c r="H1840" s="18"/>
      <c r="I1840" s="3071"/>
      <c r="J1840" s="18"/>
      <c r="K1840" s="18"/>
      <c r="L1840" s="18"/>
      <c r="M1840" s="18"/>
      <c r="N1840" s="18"/>
      <c r="O1840" s="18"/>
      <c r="P1840" s="18"/>
      <c r="Q1840" s="18"/>
      <c r="R1840" s="19"/>
      <c r="S1840" s="3"/>
      <c r="T1840" s="3"/>
      <c r="U1840" s="3"/>
      <c r="V1840" s="3"/>
    </row>
    <row r="1841" spans="1:22" ht="17.399999999999999" x14ac:dyDescent="0.35">
      <c r="A1841" s="45" t="s">
        <v>33</v>
      </c>
      <c r="B1841" s="20"/>
      <c r="C1841" s="20"/>
      <c r="D1841" s="20"/>
      <c r="E1841" s="20"/>
      <c r="F1841" s="20"/>
      <c r="G1841" s="20"/>
      <c r="H1841" s="20"/>
      <c r="I1841" s="20"/>
      <c r="J1841" s="20"/>
      <c r="K1841" s="20"/>
      <c r="L1841" s="20"/>
      <c r="M1841" s="20"/>
      <c r="N1841" s="20"/>
      <c r="O1841" s="20"/>
      <c r="P1841" s="20"/>
      <c r="Q1841" s="20"/>
      <c r="R1841" s="21"/>
      <c r="S1841" s="8"/>
      <c r="T1841" s="8"/>
      <c r="U1841" s="8"/>
      <c r="V1841" s="8"/>
    </row>
    <row r="1842" spans="1:22" ht="15.6" x14ac:dyDescent="0.3">
      <c r="A1842" s="734" t="s">
        <v>34</v>
      </c>
      <c r="B1842" s="735"/>
      <c r="C1842" s="736" t="s">
        <v>35</v>
      </c>
      <c r="D1842" s="736" t="s">
        <v>36</v>
      </c>
      <c r="E1842" s="736"/>
      <c r="F1842" s="736"/>
      <c r="G1842" s="736"/>
      <c r="H1842" s="736" t="s">
        <v>37</v>
      </c>
      <c r="I1842" s="736"/>
      <c r="J1842" s="736"/>
      <c r="K1842" s="736"/>
      <c r="L1842" s="735" t="s">
        <v>38</v>
      </c>
      <c r="M1842" s="736" t="s">
        <v>39</v>
      </c>
      <c r="N1842" s="736"/>
      <c r="O1842" s="736"/>
      <c r="P1842" s="736"/>
      <c r="Q1842" s="736"/>
      <c r="R1842" s="930"/>
      <c r="S1842" s="9"/>
      <c r="T1842" s="9"/>
      <c r="U1842" s="9"/>
      <c r="V1842" s="9"/>
    </row>
    <row r="1843" spans="1:22" ht="34.200000000000003" thickBot="1" x14ac:dyDescent="0.35">
      <c r="A1843" s="734"/>
      <c r="B1843" s="735"/>
      <c r="C1843" s="736"/>
      <c r="D1843" s="528" t="s">
        <v>40</v>
      </c>
      <c r="E1843" s="528" t="s">
        <v>41</v>
      </c>
      <c r="F1843" s="528" t="s">
        <v>42</v>
      </c>
      <c r="G1843" s="528" t="s">
        <v>43</v>
      </c>
      <c r="H1843" s="528" t="s">
        <v>25</v>
      </c>
      <c r="I1843" s="528" t="s">
        <v>26</v>
      </c>
      <c r="J1843" s="528" t="s">
        <v>27</v>
      </c>
      <c r="K1843" s="528" t="s">
        <v>28</v>
      </c>
      <c r="L1843" s="735"/>
      <c r="M1843" s="22" t="s">
        <v>44</v>
      </c>
      <c r="N1843" s="22" t="s">
        <v>45</v>
      </c>
      <c r="O1843" s="22" t="s">
        <v>46</v>
      </c>
      <c r="P1843" s="22" t="s">
        <v>47</v>
      </c>
      <c r="Q1843" s="22" t="s">
        <v>48</v>
      </c>
      <c r="R1843" s="183" t="s">
        <v>49</v>
      </c>
      <c r="S1843" s="9"/>
      <c r="T1843" s="9"/>
      <c r="U1843" s="9"/>
      <c r="V1843" s="9"/>
    </row>
    <row r="1844" spans="1:22" ht="32.4" thickTop="1" thickBot="1" x14ac:dyDescent="0.35">
      <c r="A1844" s="991" t="s">
        <v>1380</v>
      </c>
      <c r="B1844" s="992"/>
      <c r="C1844" s="3072">
        <f>G1844</f>
        <v>7000</v>
      </c>
      <c r="D1844" s="3073" t="s">
        <v>1381</v>
      </c>
      <c r="E1844" s="3073">
        <v>35</v>
      </c>
      <c r="F1844" s="3074">
        <v>200</v>
      </c>
      <c r="G1844" s="3074">
        <f>E1844*F1844</f>
        <v>7000</v>
      </c>
      <c r="H1844" s="3074">
        <v>4000</v>
      </c>
      <c r="I1844" s="3074">
        <v>4000</v>
      </c>
      <c r="J1844" s="3074">
        <v>4000</v>
      </c>
      <c r="K1844" s="3074">
        <v>2000</v>
      </c>
      <c r="L1844" s="55" t="s">
        <v>223</v>
      </c>
      <c r="M1844" s="3075" t="s">
        <v>53</v>
      </c>
      <c r="N1844" s="3075" t="s">
        <v>54</v>
      </c>
      <c r="O1844" s="49">
        <v>3</v>
      </c>
      <c r="P1844" s="49">
        <v>7</v>
      </c>
      <c r="Q1844" s="49">
        <v>1</v>
      </c>
      <c r="R1844" s="53">
        <v>2</v>
      </c>
      <c r="S1844" s="30"/>
    </row>
    <row r="1845" spans="1:22" ht="44.4" thickTop="1" thickBot="1" x14ac:dyDescent="0.35">
      <c r="A1845" s="3076"/>
      <c r="B1845" s="3077"/>
      <c r="C1845" s="3078"/>
      <c r="D1845" s="3079" t="s">
        <v>1382</v>
      </c>
      <c r="E1845" s="3079" t="s">
        <v>1383</v>
      </c>
      <c r="F1845" s="3080" t="s">
        <v>1384</v>
      </c>
      <c r="G1845" s="3081">
        <v>0</v>
      </c>
      <c r="H1845" s="3080">
        <v>0</v>
      </c>
      <c r="I1845" s="3080">
        <v>0</v>
      </c>
      <c r="J1845" s="3080">
        <v>0</v>
      </c>
      <c r="K1845" s="3080">
        <v>0</v>
      </c>
      <c r="L1845" s="55" t="s">
        <v>223</v>
      </c>
      <c r="M1845" s="3075" t="s">
        <v>53</v>
      </c>
      <c r="N1845" s="3075" t="s">
        <v>54</v>
      </c>
      <c r="O1845" s="49">
        <v>2</v>
      </c>
      <c r="P1845" s="49">
        <v>2</v>
      </c>
      <c r="Q1845" s="49">
        <v>2</v>
      </c>
      <c r="R1845" s="53">
        <v>1</v>
      </c>
      <c r="S1845" s="30"/>
    </row>
    <row r="1846" spans="1:22" ht="32.4" thickTop="1" thickBot="1" x14ac:dyDescent="0.35">
      <c r="A1846" s="991" t="s">
        <v>1385</v>
      </c>
      <c r="B1846" s="992"/>
      <c r="C1846" s="590">
        <f>G1847+G1846</f>
        <v>4080</v>
      </c>
      <c r="D1846" s="3082" t="s">
        <v>1386</v>
      </c>
      <c r="E1846" s="3082">
        <v>30</v>
      </c>
      <c r="F1846" s="3083">
        <v>100</v>
      </c>
      <c r="G1846" s="3083">
        <f>+F1846*E1846</f>
        <v>3000</v>
      </c>
      <c r="H1846" s="3083"/>
      <c r="I1846" s="3074">
        <v>1500</v>
      </c>
      <c r="J1846" s="3074">
        <v>1500</v>
      </c>
      <c r="K1846" s="3074"/>
      <c r="L1846" s="588" t="s">
        <v>223</v>
      </c>
      <c r="M1846" s="3075" t="s">
        <v>53</v>
      </c>
      <c r="N1846" s="3075" t="s">
        <v>54</v>
      </c>
      <c r="O1846" s="49">
        <v>3</v>
      </c>
      <c r="P1846" s="49">
        <v>1</v>
      </c>
      <c r="Q1846" s="49">
        <v>1</v>
      </c>
      <c r="R1846" s="53">
        <v>1</v>
      </c>
      <c r="S1846" s="30"/>
    </row>
    <row r="1847" spans="1:22" ht="32.4" thickTop="1" thickBot="1" x14ac:dyDescent="0.35">
      <c r="A1847" s="3084"/>
      <c r="B1847" s="3085"/>
      <c r="C1847" s="3086"/>
      <c r="D1847" s="3087" t="s">
        <v>1387</v>
      </c>
      <c r="E1847" s="3087">
        <v>36</v>
      </c>
      <c r="F1847" s="3088">
        <v>30</v>
      </c>
      <c r="G1847" s="3089">
        <f t="shared" ref="G1847:G1853" si="62">E1847*F1847</f>
        <v>1080</v>
      </c>
      <c r="H1847" s="3074">
        <v>270</v>
      </c>
      <c r="I1847" s="3074">
        <v>270</v>
      </c>
      <c r="J1847" s="3088">
        <v>270</v>
      </c>
      <c r="K1847" s="3088">
        <v>270</v>
      </c>
      <c r="L1847" s="589"/>
      <c r="M1847" s="3075" t="s">
        <v>53</v>
      </c>
      <c r="N1847" s="3075" t="s">
        <v>54</v>
      </c>
      <c r="O1847" s="49">
        <v>2</v>
      </c>
      <c r="P1847" s="49">
        <v>2</v>
      </c>
      <c r="Q1847" s="49">
        <v>2</v>
      </c>
      <c r="R1847" s="53">
        <v>2</v>
      </c>
      <c r="S1847" s="30"/>
    </row>
    <row r="1848" spans="1:22" ht="32.4" thickTop="1" thickBot="1" x14ac:dyDescent="0.35">
      <c r="A1848" s="3090" t="s">
        <v>1388</v>
      </c>
      <c r="B1848" s="1955"/>
      <c r="C1848" s="3072">
        <f>G1848+G1849</f>
        <v>4800</v>
      </c>
      <c r="D1848" s="3073" t="s">
        <v>1389</v>
      </c>
      <c r="E1848" s="3073">
        <v>800</v>
      </c>
      <c r="F1848" s="3074">
        <v>2</v>
      </c>
      <c r="G1848" s="3074">
        <f t="shared" si="62"/>
        <v>1600</v>
      </c>
      <c r="H1848" s="3074">
        <v>400</v>
      </c>
      <c r="I1848" s="3074">
        <v>400</v>
      </c>
      <c r="J1848" s="3074">
        <v>400</v>
      </c>
      <c r="K1848" s="3074">
        <v>400</v>
      </c>
      <c r="L1848" s="588" t="s">
        <v>223</v>
      </c>
      <c r="M1848" s="3075" t="s">
        <v>53</v>
      </c>
      <c r="N1848" s="3075" t="s">
        <v>54</v>
      </c>
      <c r="O1848" s="49">
        <v>2</v>
      </c>
      <c r="P1848" s="49">
        <v>2</v>
      </c>
      <c r="Q1848" s="49">
        <v>2</v>
      </c>
      <c r="R1848" s="53">
        <v>2</v>
      </c>
      <c r="S1848" s="30"/>
    </row>
    <row r="1849" spans="1:22" ht="32.4" thickTop="1" thickBot="1" x14ac:dyDescent="0.35">
      <c r="A1849" s="732"/>
      <c r="B1849" s="733"/>
      <c r="C1849" s="3078"/>
      <c r="D1849" s="3087" t="s">
        <v>1390</v>
      </c>
      <c r="E1849" s="3087">
        <v>40</v>
      </c>
      <c r="F1849" s="3088">
        <v>80</v>
      </c>
      <c r="G1849" s="3089">
        <f t="shared" si="62"/>
        <v>3200</v>
      </c>
      <c r="H1849" s="3074">
        <v>1600</v>
      </c>
      <c r="I1849" s="3074">
        <v>1200</v>
      </c>
      <c r="J1849" s="3088">
        <v>400</v>
      </c>
      <c r="K1849" s="3088">
        <v>0</v>
      </c>
      <c r="L1849" s="589"/>
      <c r="M1849" s="3075" t="s">
        <v>53</v>
      </c>
      <c r="N1849" s="3075" t="s">
        <v>54</v>
      </c>
      <c r="O1849" s="49">
        <v>2</v>
      </c>
      <c r="P1849" s="49">
        <v>2</v>
      </c>
      <c r="Q1849" s="49">
        <v>2</v>
      </c>
      <c r="R1849" s="53">
        <v>2</v>
      </c>
      <c r="S1849" s="30"/>
    </row>
    <row r="1850" spans="1:22" ht="32.4" thickTop="1" thickBot="1" x14ac:dyDescent="0.35">
      <c r="A1850" s="631" t="s">
        <v>1391</v>
      </c>
      <c r="B1850" s="632"/>
      <c r="C1850" s="3072">
        <f>G1850+G1851</f>
        <v>105700</v>
      </c>
      <c r="D1850" s="3073" t="s">
        <v>1389</v>
      </c>
      <c r="E1850" s="3073">
        <v>7</v>
      </c>
      <c r="F1850" s="3074">
        <v>100</v>
      </c>
      <c r="G1850" s="3074">
        <f t="shared" si="62"/>
        <v>700</v>
      </c>
      <c r="H1850" s="3074">
        <v>300</v>
      </c>
      <c r="I1850" s="3074">
        <v>200</v>
      </c>
      <c r="J1850" s="3074">
        <v>200</v>
      </c>
      <c r="K1850" s="3074">
        <v>0</v>
      </c>
      <c r="L1850" s="588" t="s">
        <v>223</v>
      </c>
      <c r="M1850" s="3075" t="s">
        <v>53</v>
      </c>
      <c r="N1850" s="3075" t="s">
        <v>54</v>
      </c>
      <c r="O1850" s="49">
        <v>2</v>
      </c>
      <c r="P1850" s="49">
        <v>2</v>
      </c>
      <c r="Q1850" s="49">
        <v>2</v>
      </c>
      <c r="R1850" s="53">
        <v>2</v>
      </c>
      <c r="S1850" s="30"/>
    </row>
    <row r="1851" spans="1:22" ht="32.4" thickTop="1" thickBot="1" x14ac:dyDescent="0.35">
      <c r="A1851" s="3091"/>
      <c r="B1851" s="3092"/>
      <c r="C1851" s="3078"/>
      <c r="D1851" s="3079" t="s">
        <v>808</v>
      </c>
      <c r="E1851" s="3079">
        <v>7</v>
      </c>
      <c r="F1851" s="3080">
        <v>15000</v>
      </c>
      <c r="G1851" s="3081">
        <f t="shared" si="62"/>
        <v>105000</v>
      </c>
      <c r="H1851" s="3083">
        <v>45000</v>
      </c>
      <c r="I1851" s="3074">
        <v>30000</v>
      </c>
      <c r="J1851" s="3088">
        <v>30000</v>
      </c>
      <c r="K1851" s="3088">
        <v>0</v>
      </c>
      <c r="L1851" s="589"/>
      <c r="M1851" s="3075" t="s">
        <v>53</v>
      </c>
      <c r="N1851" s="3075" t="s">
        <v>54</v>
      </c>
      <c r="O1851" s="49">
        <v>3</v>
      </c>
      <c r="P1851" s="49">
        <v>1</v>
      </c>
      <c r="Q1851" s="49">
        <v>1</v>
      </c>
      <c r="R1851" s="53">
        <v>1</v>
      </c>
      <c r="S1851" s="30"/>
    </row>
    <row r="1852" spans="1:22" ht="32.4" thickTop="1" thickBot="1" x14ac:dyDescent="0.35">
      <c r="A1852" s="991" t="s">
        <v>1392</v>
      </c>
      <c r="B1852" s="992"/>
      <c r="C1852" s="3093">
        <f>H1853+I1853+J1853</f>
        <v>38400</v>
      </c>
      <c r="D1852" s="3082" t="s">
        <v>1386</v>
      </c>
      <c r="E1852" s="3082">
        <v>45</v>
      </c>
      <c r="F1852" s="3094">
        <v>100</v>
      </c>
      <c r="G1852" s="3081">
        <f t="shared" si="62"/>
        <v>4500</v>
      </c>
      <c r="H1852" s="3083">
        <v>1125</v>
      </c>
      <c r="I1852" s="3074">
        <v>1125</v>
      </c>
      <c r="J1852" s="3095">
        <v>1125</v>
      </c>
      <c r="K1852" s="3095">
        <v>1125</v>
      </c>
      <c r="L1852" s="588" t="s">
        <v>223</v>
      </c>
      <c r="M1852" s="3075" t="s">
        <v>53</v>
      </c>
      <c r="N1852" s="3075" t="s">
        <v>54</v>
      </c>
      <c r="O1852" s="49">
        <v>3</v>
      </c>
      <c r="P1852" s="49">
        <v>1</v>
      </c>
      <c r="Q1852" s="49">
        <v>1</v>
      </c>
      <c r="R1852" s="53">
        <v>1</v>
      </c>
      <c r="S1852" s="30"/>
    </row>
    <row r="1853" spans="1:22" ht="32.4" thickTop="1" thickBot="1" x14ac:dyDescent="0.35">
      <c r="A1853" s="3076"/>
      <c r="B1853" s="3077"/>
      <c r="C1853" s="3096"/>
      <c r="D1853" s="3097" t="s">
        <v>1393</v>
      </c>
      <c r="E1853" s="3097">
        <v>12</v>
      </c>
      <c r="F1853" s="3094">
        <v>3200</v>
      </c>
      <c r="G1853" s="3098">
        <f t="shared" si="62"/>
        <v>38400</v>
      </c>
      <c r="H1853" s="3083">
        <f>F1853*5</f>
        <v>16000</v>
      </c>
      <c r="I1853" s="3074">
        <f>F1853*4</f>
        <v>12800</v>
      </c>
      <c r="J1853" s="3099">
        <f>F1853*3</f>
        <v>9600</v>
      </c>
      <c r="K1853" s="3099">
        <v>0</v>
      </c>
      <c r="L1853" s="589"/>
      <c r="M1853" s="3075" t="s">
        <v>53</v>
      </c>
      <c r="N1853" s="3075" t="s">
        <v>54</v>
      </c>
      <c r="O1853" s="49">
        <v>3</v>
      </c>
      <c r="P1853" s="49">
        <v>7</v>
      </c>
      <c r="Q1853" s="49">
        <v>1</v>
      </c>
      <c r="R1853" s="53">
        <v>2</v>
      </c>
      <c r="S1853" s="30"/>
    </row>
    <row r="1854" spans="1:22" ht="16.2" thickTop="1" x14ac:dyDescent="0.3">
      <c r="A1854" s="991" t="s">
        <v>1394</v>
      </c>
      <c r="B1854" s="992"/>
      <c r="C1854" s="3100"/>
      <c r="D1854" s="48"/>
      <c r="E1854" s="49"/>
      <c r="F1854" s="50"/>
      <c r="G1854" s="51"/>
      <c r="H1854" s="51"/>
      <c r="I1854" s="51"/>
      <c r="J1854" s="51"/>
      <c r="K1854" s="51"/>
      <c r="L1854" s="588"/>
      <c r="M1854" s="3075"/>
      <c r="N1854" s="3075"/>
      <c r="O1854" s="49"/>
      <c r="P1854" s="49"/>
      <c r="Q1854" s="49"/>
      <c r="R1854" s="53"/>
      <c r="S1854" s="30"/>
    </row>
    <row r="1855" spans="1:22" ht="15.6" x14ac:dyDescent="0.3">
      <c r="A1855" s="3076"/>
      <c r="B1855" s="3077"/>
      <c r="C1855" s="3100"/>
      <c r="D1855" s="48"/>
      <c r="E1855" s="49"/>
      <c r="F1855" s="50"/>
      <c r="G1855" s="51"/>
      <c r="H1855" s="51"/>
      <c r="I1855" s="51"/>
      <c r="J1855" s="51"/>
      <c r="K1855" s="51"/>
      <c r="L1855" s="589"/>
      <c r="M1855" s="49"/>
      <c r="N1855" s="49"/>
      <c r="O1855" s="49"/>
      <c r="P1855" s="49"/>
      <c r="Q1855" s="49"/>
      <c r="R1855" s="53"/>
      <c r="S1855" s="30"/>
    </row>
    <row r="1856" spans="1:22" ht="15.6" x14ac:dyDescent="0.3">
      <c r="A1856" s="3101"/>
      <c r="B1856" s="3102"/>
      <c r="C1856" s="3100"/>
      <c r="D1856" s="48"/>
      <c r="E1856" s="49"/>
      <c r="F1856" s="50"/>
      <c r="G1856" s="51"/>
      <c r="H1856" s="51"/>
      <c r="I1856" s="51"/>
      <c r="J1856" s="51"/>
      <c r="K1856" s="51"/>
      <c r="L1856" s="55"/>
      <c r="M1856" s="49"/>
      <c r="N1856" s="49"/>
      <c r="O1856" s="49"/>
      <c r="P1856" s="49"/>
      <c r="Q1856" s="49"/>
      <c r="R1856" s="53"/>
      <c r="S1856" s="30"/>
    </row>
    <row r="1857" spans="1:22" ht="16.2" thickBot="1" x14ac:dyDescent="0.35">
      <c r="A1857" s="3103"/>
      <c r="B1857" s="3104"/>
      <c r="C1857" s="3104"/>
      <c r="D1857" s="3104"/>
      <c r="E1857" s="3104"/>
      <c r="F1857" s="3104"/>
      <c r="G1857" s="3104"/>
      <c r="H1857" s="3104"/>
      <c r="I1857" s="3104"/>
      <c r="J1857" s="3104"/>
      <c r="K1857" s="3105"/>
      <c r="L1857" s="3106" t="s">
        <v>1395</v>
      </c>
      <c r="M1857" s="3107"/>
      <c r="N1857" s="3107"/>
      <c r="O1857" s="3107"/>
      <c r="P1857" s="3107"/>
      <c r="Q1857" s="3107"/>
      <c r="R1857" s="3108"/>
      <c r="S1857" s="3"/>
      <c r="T1857" s="3"/>
      <c r="U1857" s="3"/>
      <c r="V1857" s="3"/>
    </row>
    <row r="1858" spans="1:22" ht="18.600000000000001" thickTop="1" x14ac:dyDescent="0.3">
      <c r="A1858" s="2162" t="s">
        <v>0</v>
      </c>
      <c r="B1858" s="2160" t="s">
        <v>1396</v>
      </c>
      <c r="C1858" s="2160"/>
      <c r="D1858" s="2160"/>
      <c r="E1858" s="2160"/>
      <c r="F1858" s="2160"/>
      <c r="G1858" s="2160"/>
      <c r="H1858" s="2160"/>
      <c r="I1858" s="2160"/>
      <c r="J1858" s="2160"/>
      <c r="K1858" s="2160"/>
      <c r="L1858" s="2160"/>
      <c r="M1858" s="2160"/>
      <c r="N1858" s="2160"/>
      <c r="O1858" s="2160"/>
      <c r="P1858" s="2160"/>
      <c r="Q1858" s="2160"/>
      <c r="R1858" s="2160"/>
    </row>
    <row r="1859" spans="1:22" ht="18" x14ac:dyDescent="0.3">
      <c r="A1859" s="2162" t="s">
        <v>1397</v>
      </c>
      <c r="B1859" s="2160" t="s">
        <v>1398</v>
      </c>
      <c r="C1859" s="2160"/>
      <c r="D1859" s="2160"/>
      <c r="E1859" s="2160"/>
      <c r="F1859" s="2160"/>
      <c r="G1859" s="2160"/>
      <c r="H1859" s="2160"/>
      <c r="I1859" s="2160"/>
      <c r="J1859" s="2160"/>
      <c r="K1859" s="2160"/>
      <c r="L1859" s="2160"/>
      <c r="M1859" s="2160"/>
      <c r="N1859" s="2160"/>
      <c r="O1859" s="2160"/>
      <c r="P1859" s="2160"/>
      <c r="Q1859" s="2160"/>
      <c r="R1859" s="2160"/>
    </row>
    <row r="1860" spans="1:22" ht="18" x14ac:dyDescent="0.35">
      <c r="A1860" s="3066" t="s">
        <v>1399</v>
      </c>
      <c r="B1860" s="553" t="s">
        <v>1400</v>
      </c>
      <c r="C1860" s="74"/>
      <c r="D1860" s="74"/>
      <c r="E1860" s="74"/>
      <c r="F1860" s="74"/>
      <c r="G1860" s="74"/>
      <c r="H1860" s="74"/>
      <c r="I1860" s="74"/>
      <c r="J1860" s="74"/>
      <c r="K1860" s="3065"/>
      <c r="L1860" s="74"/>
      <c r="M1860" s="3"/>
      <c r="N1860" s="3"/>
      <c r="O1860" s="3"/>
      <c r="P1860" s="3"/>
      <c r="Q1860" s="3"/>
      <c r="R1860" s="3"/>
    </row>
    <row r="1861" spans="1:22" ht="18" x14ac:dyDescent="0.3">
      <c r="A1861" s="3066" t="s">
        <v>1401</v>
      </c>
      <c r="B1861" s="2160" t="s">
        <v>1402</v>
      </c>
      <c r="C1861" s="2160"/>
      <c r="D1861" s="2160"/>
      <c r="E1861" s="2160"/>
      <c r="F1861" s="2160"/>
      <c r="G1861" s="2160"/>
      <c r="H1861" s="2160"/>
      <c r="I1861" s="2160"/>
      <c r="J1861" s="2160"/>
      <c r="K1861" s="2160"/>
      <c r="L1861" s="2160"/>
      <c r="M1861" s="2160"/>
      <c r="N1861" s="2160"/>
      <c r="O1861" s="2160"/>
      <c r="P1861" s="2160"/>
      <c r="Q1861" s="2160"/>
      <c r="R1861" s="2160"/>
    </row>
    <row r="1862" spans="1:22" ht="18" x14ac:dyDescent="0.3">
      <c r="A1862" s="3066" t="s">
        <v>1403</v>
      </c>
      <c r="B1862" s="2158" t="s">
        <v>1404</v>
      </c>
      <c r="C1862" s="2158"/>
      <c r="D1862" s="2158"/>
      <c r="E1862" s="2158"/>
      <c r="F1862" s="2158"/>
      <c r="G1862" s="542"/>
      <c r="H1862" s="1751"/>
      <c r="I1862" s="1751"/>
      <c r="J1862" s="1751"/>
      <c r="K1862" s="1751"/>
      <c r="L1862" s="3067"/>
      <c r="M1862" s="3"/>
      <c r="N1862" s="3"/>
      <c r="O1862" s="3"/>
      <c r="P1862" s="3"/>
      <c r="Q1862" s="3"/>
      <c r="R1862" s="3"/>
    </row>
    <row r="1863" spans="1:22" ht="17.399999999999999" x14ac:dyDescent="0.3">
      <c r="A1863" s="3066" t="s">
        <v>1405</v>
      </c>
      <c r="B1863" s="3068" t="s">
        <v>1406</v>
      </c>
      <c r="C1863" s="3068"/>
      <c r="D1863" s="3068"/>
      <c r="E1863" s="3068"/>
      <c r="F1863" s="3068"/>
      <c r="G1863" s="3068"/>
      <c r="H1863" s="3068"/>
      <c r="I1863" s="3068"/>
      <c r="J1863" s="1751"/>
      <c r="K1863" s="1751"/>
      <c r="L1863" s="1751"/>
      <c r="M1863" s="3"/>
      <c r="N1863" s="3"/>
      <c r="O1863" s="3"/>
      <c r="P1863" s="3"/>
      <c r="Q1863" s="3"/>
      <c r="R1863" s="3"/>
    </row>
    <row r="1864" spans="1:22" ht="17.399999999999999" x14ac:dyDescent="0.35">
      <c r="A1864" s="3109" t="s">
        <v>1407</v>
      </c>
      <c r="B1864" s="38"/>
      <c r="C1864" s="38"/>
      <c r="D1864" s="38"/>
      <c r="E1864" s="38"/>
      <c r="F1864" s="38"/>
      <c r="G1864" s="38"/>
      <c r="H1864" s="38"/>
      <c r="I1864" s="38"/>
      <c r="J1864" s="38"/>
      <c r="K1864" s="38"/>
      <c r="L1864" s="38"/>
      <c r="M1864" s="38"/>
      <c r="N1864" s="8"/>
      <c r="O1864" s="8"/>
      <c r="P1864" s="8"/>
      <c r="Q1864" s="8"/>
      <c r="R1864" s="8"/>
    </row>
    <row r="1865" spans="1:22" ht="18.600000000000001" thickBot="1" x14ac:dyDescent="0.4">
      <c r="A1865" s="3110" t="s">
        <v>15</v>
      </c>
      <c r="B1865" s="3110"/>
      <c r="C1865" s="3110"/>
      <c r="D1865" s="3110"/>
      <c r="E1865" s="3110"/>
      <c r="F1865" s="3110"/>
      <c r="G1865" s="3110"/>
      <c r="H1865" s="3110"/>
      <c r="I1865" s="3110"/>
      <c r="J1865" s="3110"/>
      <c r="K1865" s="3110"/>
      <c r="L1865" s="3110"/>
      <c r="M1865" s="3110"/>
      <c r="N1865" s="3110"/>
      <c r="O1865" s="3110"/>
      <c r="P1865" s="3110"/>
      <c r="Q1865" s="3110"/>
      <c r="R1865" s="3110"/>
    </row>
    <row r="1866" spans="1:22" ht="16.2" thickBot="1" x14ac:dyDescent="0.35">
      <c r="A1866" s="3111" t="s">
        <v>16</v>
      </c>
      <c r="B1866" s="3112" t="s">
        <v>17</v>
      </c>
      <c r="C1866" s="3112"/>
      <c r="D1866" s="3113" t="s">
        <v>18</v>
      </c>
      <c r="E1866" s="3114" t="s">
        <v>19</v>
      </c>
      <c r="F1866" s="3114" t="s">
        <v>20</v>
      </c>
      <c r="G1866" s="3114" t="s">
        <v>21</v>
      </c>
      <c r="H1866" s="3114" t="s">
        <v>1408</v>
      </c>
      <c r="I1866" s="3114"/>
      <c r="J1866" s="3114"/>
      <c r="K1866" s="3114"/>
      <c r="L1866" s="3115" t="s">
        <v>23</v>
      </c>
      <c r="M1866" s="3115" t="s">
        <v>24</v>
      </c>
      <c r="N1866" s="3115"/>
      <c r="O1866" s="3115"/>
      <c r="P1866" s="3115"/>
      <c r="Q1866" s="3115"/>
      <c r="R1866" s="3116"/>
    </row>
    <row r="1867" spans="1:22" ht="16.8" thickTop="1" thickBot="1" x14ac:dyDescent="0.35">
      <c r="A1867" s="3117"/>
      <c r="B1867" s="3118"/>
      <c r="C1867" s="3118"/>
      <c r="D1867" s="2168"/>
      <c r="E1867" s="2167"/>
      <c r="F1867" s="2167"/>
      <c r="G1867" s="2167"/>
      <c r="H1867" s="2169" t="s">
        <v>25</v>
      </c>
      <c r="I1867" s="2169" t="s">
        <v>26</v>
      </c>
      <c r="J1867" s="2169" t="s">
        <v>27</v>
      </c>
      <c r="K1867" s="2169" t="s">
        <v>28</v>
      </c>
      <c r="L1867" s="2165"/>
      <c r="M1867" s="2165"/>
      <c r="N1867" s="2165"/>
      <c r="O1867" s="2165"/>
      <c r="P1867" s="2165"/>
      <c r="Q1867" s="2165"/>
      <c r="R1867" s="3119"/>
    </row>
    <row r="1868" spans="1:22" ht="141" thickTop="1" x14ac:dyDescent="0.3">
      <c r="A1868" s="3120" t="s">
        <v>1409</v>
      </c>
      <c r="B1868" s="3121" t="s">
        <v>1410</v>
      </c>
      <c r="C1868" s="3122"/>
      <c r="D1868" s="3123" t="s">
        <v>1411</v>
      </c>
      <c r="E1868" s="3123" t="s">
        <v>1412</v>
      </c>
      <c r="F1868" s="3124" t="s">
        <v>1413</v>
      </c>
      <c r="G1868" s="2312">
        <f>H1868+I1868+J1868</f>
        <v>7</v>
      </c>
      <c r="H1868" s="2268">
        <v>3</v>
      </c>
      <c r="I1868" s="2268">
        <v>2</v>
      </c>
      <c r="J1868" s="2268">
        <v>2</v>
      </c>
      <c r="K1868" s="2269">
        <v>0</v>
      </c>
      <c r="L1868" s="3125">
        <f>C1872+C1874+C1876+C1878+C1880+C1882+C1884+C1886+C1888+C1890+C1892+C1894</f>
        <v>273520</v>
      </c>
      <c r="M1868" s="2271"/>
      <c r="N1868" s="2271"/>
      <c r="O1868" s="2271"/>
      <c r="P1868" s="2271"/>
      <c r="Q1868" s="2271"/>
      <c r="R1868" s="3126"/>
    </row>
    <row r="1869" spans="1:22" ht="18" thickBot="1" x14ac:dyDescent="0.4">
      <c r="A1869" s="3127" t="s">
        <v>33</v>
      </c>
      <c r="B1869" s="3128"/>
      <c r="C1869" s="3128"/>
      <c r="D1869" s="3128"/>
      <c r="E1869" s="3128"/>
      <c r="F1869" s="3128"/>
      <c r="G1869" s="3128"/>
      <c r="H1869" s="3128"/>
      <c r="I1869" s="3128"/>
      <c r="J1869" s="3128"/>
      <c r="K1869" s="3128"/>
      <c r="L1869" s="3128"/>
      <c r="M1869" s="3128"/>
      <c r="N1869" s="3128"/>
      <c r="O1869" s="3128"/>
      <c r="P1869" s="3128"/>
      <c r="Q1869" s="3128"/>
      <c r="R1869" s="3129"/>
    </row>
    <row r="1870" spans="1:22" ht="16.8" thickTop="1" thickBot="1" x14ac:dyDescent="0.35">
      <c r="A1870" s="3117" t="s">
        <v>34</v>
      </c>
      <c r="B1870" s="2165"/>
      <c r="C1870" s="2167" t="s">
        <v>35</v>
      </c>
      <c r="D1870" s="2167" t="s">
        <v>36</v>
      </c>
      <c r="E1870" s="2167"/>
      <c r="F1870" s="2167"/>
      <c r="G1870" s="2167"/>
      <c r="H1870" s="2167" t="s">
        <v>1414</v>
      </c>
      <c r="I1870" s="2167"/>
      <c r="J1870" s="2167"/>
      <c r="K1870" s="2167"/>
      <c r="L1870" s="2165" t="s">
        <v>38</v>
      </c>
      <c r="M1870" s="2167" t="s">
        <v>39</v>
      </c>
      <c r="N1870" s="2167"/>
      <c r="O1870" s="2167"/>
      <c r="P1870" s="2167"/>
      <c r="Q1870" s="2167"/>
      <c r="R1870" s="3130"/>
    </row>
    <row r="1871" spans="1:22" ht="34.799999999999997" thickTop="1" thickBot="1" x14ac:dyDescent="0.35">
      <c r="A1871" s="3117"/>
      <c r="B1871" s="2165"/>
      <c r="C1871" s="2167"/>
      <c r="D1871" s="2169" t="s">
        <v>40</v>
      </c>
      <c r="E1871" s="2169" t="s">
        <v>41</v>
      </c>
      <c r="F1871" s="2169" t="s">
        <v>42</v>
      </c>
      <c r="G1871" s="2169" t="s">
        <v>43</v>
      </c>
      <c r="H1871" s="2169" t="s">
        <v>25</v>
      </c>
      <c r="I1871" s="2169" t="s">
        <v>26</v>
      </c>
      <c r="J1871" s="2169" t="s">
        <v>27</v>
      </c>
      <c r="K1871" s="2169" t="s">
        <v>28</v>
      </c>
      <c r="L1871" s="2165"/>
      <c r="M1871" s="2405" t="s">
        <v>44</v>
      </c>
      <c r="N1871" s="2405" t="s">
        <v>45</v>
      </c>
      <c r="O1871" s="2405" t="s">
        <v>46</v>
      </c>
      <c r="P1871" s="2405" t="s">
        <v>47</v>
      </c>
      <c r="Q1871" s="2405" t="s">
        <v>48</v>
      </c>
      <c r="R1871" s="3131" t="s">
        <v>49</v>
      </c>
    </row>
    <row r="1872" spans="1:22" ht="15" thickTop="1" x14ac:dyDescent="0.3">
      <c r="A1872" s="3132" t="s">
        <v>1415</v>
      </c>
      <c r="B1872" s="3133"/>
      <c r="C1872" s="3134">
        <f>G1872+G1873</f>
        <v>6240</v>
      </c>
      <c r="D1872" s="3135" t="s">
        <v>1416</v>
      </c>
      <c r="E1872" s="3135">
        <v>48</v>
      </c>
      <c r="F1872" s="3136">
        <v>100</v>
      </c>
      <c r="G1872" s="3136">
        <f t="shared" ref="G1872:G1878" si="63">E1872*F1872</f>
        <v>4800</v>
      </c>
      <c r="H1872" s="3136">
        <f>12*F1872</f>
        <v>1200</v>
      </c>
      <c r="I1872" s="3136">
        <f>12*F1872</f>
        <v>1200</v>
      </c>
      <c r="J1872" s="3136">
        <f>12*100</f>
        <v>1200</v>
      </c>
      <c r="K1872" s="3136">
        <f>12*F1872</f>
        <v>1200</v>
      </c>
      <c r="L1872" s="3137" t="s">
        <v>223</v>
      </c>
      <c r="M1872" s="3138" t="s">
        <v>1417</v>
      </c>
      <c r="N1872" s="3138" t="s">
        <v>1417</v>
      </c>
      <c r="O1872" s="3135">
        <v>3</v>
      </c>
      <c r="P1872" s="3135">
        <v>1</v>
      </c>
      <c r="Q1872" s="3135">
        <v>1</v>
      </c>
      <c r="R1872" s="3139">
        <v>1</v>
      </c>
    </row>
    <row r="1873" spans="1:18" ht="15" thickBot="1" x14ac:dyDescent="0.35">
      <c r="A1873" s="3140"/>
      <c r="B1873" s="2936"/>
      <c r="C1873" s="3141"/>
      <c r="D1873" s="3142" t="s">
        <v>1418</v>
      </c>
      <c r="E1873" s="3142">
        <v>48</v>
      </c>
      <c r="F1873" s="3143">
        <v>30</v>
      </c>
      <c r="G1873" s="3143">
        <f t="shared" si="63"/>
        <v>1440</v>
      </c>
      <c r="H1873" s="3143">
        <v>360</v>
      </c>
      <c r="I1873" s="3143">
        <v>360</v>
      </c>
      <c r="J1873" s="3143">
        <v>360</v>
      </c>
      <c r="K1873" s="3143">
        <v>360</v>
      </c>
      <c r="L1873" s="3144" t="s">
        <v>223</v>
      </c>
      <c r="M1873" s="3142" t="s">
        <v>1417</v>
      </c>
      <c r="N1873" s="3142" t="s">
        <v>1417</v>
      </c>
      <c r="O1873" s="3142">
        <v>2</v>
      </c>
      <c r="P1873" s="3142">
        <v>2</v>
      </c>
      <c r="Q1873" s="3142">
        <v>2</v>
      </c>
      <c r="R1873" s="3145">
        <v>2</v>
      </c>
    </row>
    <row r="1874" spans="1:18" ht="15" thickTop="1" x14ac:dyDescent="0.3">
      <c r="A1874" s="3146" t="s">
        <v>1419</v>
      </c>
      <c r="B1874" s="2960"/>
      <c r="C1874" s="3147">
        <f>G1874+G1875</f>
        <v>39300</v>
      </c>
      <c r="D1874" s="3148" t="s">
        <v>1420</v>
      </c>
      <c r="E1874" s="3148">
        <v>6</v>
      </c>
      <c r="F1874" s="3149">
        <v>3000</v>
      </c>
      <c r="G1874" s="3149">
        <f t="shared" si="63"/>
        <v>18000</v>
      </c>
      <c r="H1874" s="3149">
        <f>F1874*4</f>
        <v>12000</v>
      </c>
      <c r="I1874" s="3149">
        <f>F1874*2</f>
        <v>6000</v>
      </c>
      <c r="J1874" s="3149">
        <v>0</v>
      </c>
      <c r="K1874" s="3149">
        <v>0</v>
      </c>
      <c r="L1874" s="3150" t="s">
        <v>223</v>
      </c>
      <c r="M1874" s="3148" t="s">
        <v>1417</v>
      </c>
      <c r="N1874" s="3148" t="s">
        <v>1417</v>
      </c>
      <c r="O1874" s="3148">
        <v>2</v>
      </c>
      <c r="P1874" s="3148">
        <v>4</v>
      </c>
      <c r="Q1874" s="3148">
        <v>4</v>
      </c>
      <c r="R1874" s="3151">
        <v>1</v>
      </c>
    </row>
    <row r="1875" spans="1:18" ht="15" thickBot="1" x14ac:dyDescent="0.35">
      <c r="A1875" s="3152"/>
      <c r="B1875" s="3153"/>
      <c r="C1875" s="3154"/>
      <c r="D1875" s="3155" t="s">
        <v>827</v>
      </c>
      <c r="E1875" s="226">
        <v>6</v>
      </c>
      <c r="F1875" s="531">
        <v>3550</v>
      </c>
      <c r="G1875" s="531">
        <f t="shared" si="63"/>
        <v>21300</v>
      </c>
      <c r="H1875" s="531">
        <f>F1875*4</f>
        <v>14200</v>
      </c>
      <c r="I1875" s="531">
        <f>F1875*2</f>
        <v>7100</v>
      </c>
      <c r="J1875" s="531">
        <v>0</v>
      </c>
      <c r="K1875" s="531">
        <v>0</v>
      </c>
      <c r="L1875" s="3156" t="s">
        <v>223</v>
      </c>
      <c r="M1875" s="226" t="s">
        <v>1417</v>
      </c>
      <c r="N1875" s="226" t="s">
        <v>1417</v>
      </c>
      <c r="O1875" s="226">
        <v>2</v>
      </c>
      <c r="P1875" s="226">
        <v>3</v>
      </c>
      <c r="Q1875" s="226">
        <v>1</v>
      </c>
      <c r="R1875" s="3157">
        <v>1</v>
      </c>
    </row>
    <row r="1876" spans="1:18" ht="15" thickTop="1" x14ac:dyDescent="0.3">
      <c r="A1876" s="3158" t="s">
        <v>1421</v>
      </c>
      <c r="B1876" s="3159"/>
      <c r="C1876" s="3134">
        <f>G1876+G1877</f>
        <v>4800</v>
      </c>
      <c r="D1876" s="3135" t="s">
        <v>1389</v>
      </c>
      <c r="E1876" s="3135">
        <v>800</v>
      </c>
      <c r="F1876" s="3136">
        <v>2</v>
      </c>
      <c r="G1876" s="3136">
        <f t="shared" si="63"/>
        <v>1600</v>
      </c>
      <c r="H1876" s="3136">
        <v>400</v>
      </c>
      <c r="I1876" s="3136">
        <v>400</v>
      </c>
      <c r="J1876" s="3136">
        <v>400</v>
      </c>
      <c r="K1876" s="3136">
        <v>400</v>
      </c>
      <c r="L1876" s="3137" t="s">
        <v>223</v>
      </c>
      <c r="M1876" s="3135" t="s">
        <v>1417</v>
      </c>
      <c r="N1876" s="3135" t="s">
        <v>1417</v>
      </c>
      <c r="O1876" s="3135">
        <v>2</v>
      </c>
      <c r="P1876" s="3135">
        <v>2</v>
      </c>
      <c r="Q1876" s="3135">
        <v>2</v>
      </c>
      <c r="R1876" s="3139">
        <v>2</v>
      </c>
    </row>
    <row r="1877" spans="1:18" ht="15" thickBot="1" x14ac:dyDescent="0.35">
      <c r="A1877" s="3160"/>
      <c r="B1877" s="3161"/>
      <c r="C1877" s="3141"/>
      <c r="D1877" s="3142" t="s">
        <v>1390</v>
      </c>
      <c r="E1877" s="3142">
        <v>40</v>
      </c>
      <c r="F1877" s="3143">
        <v>80</v>
      </c>
      <c r="G1877" s="3143">
        <f t="shared" si="63"/>
        <v>3200</v>
      </c>
      <c r="H1877" s="3143">
        <v>1600</v>
      </c>
      <c r="I1877" s="3143">
        <v>1200</v>
      </c>
      <c r="J1877" s="3143">
        <v>400</v>
      </c>
      <c r="K1877" s="3143">
        <v>0</v>
      </c>
      <c r="L1877" s="3144" t="s">
        <v>223</v>
      </c>
      <c r="M1877" s="3142" t="s">
        <v>1417</v>
      </c>
      <c r="N1877" s="3142" t="s">
        <v>1417</v>
      </c>
      <c r="O1877" s="3142">
        <v>2</v>
      </c>
      <c r="P1877" s="3142">
        <v>2</v>
      </c>
      <c r="Q1877" s="3142">
        <v>2</v>
      </c>
      <c r="R1877" s="3145">
        <v>2</v>
      </c>
    </row>
    <row r="1878" spans="1:18" ht="15" thickTop="1" x14ac:dyDescent="0.3">
      <c r="A1878" s="3162" t="s">
        <v>1422</v>
      </c>
      <c r="B1878" s="3163"/>
      <c r="C1878" s="3147">
        <f>G1878+G1879</f>
        <v>12600</v>
      </c>
      <c r="D1878" s="3148" t="s">
        <v>1386</v>
      </c>
      <c r="E1878" s="3148">
        <v>84</v>
      </c>
      <c r="F1878" s="3149">
        <v>100</v>
      </c>
      <c r="G1878" s="3149">
        <f t="shared" si="63"/>
        <v>8400</v>
      </c>
      <c r="H1878" s="3149">
        <v>2100</v>
      </c>
      <c r="I1878" s="3149">
        <v>2100</v>
      </c>
      <c r="J1878" s="3149">
        <v>2100</v>
      </c>
      <c r="K1878" s="3149">
        <v>2100</v>
      </c>
      <c r="L1878" s="3150" t="s">
        <v>223</v>
      </c>
      <c r="M1878" s="3148" t="s">
        <v>1417</v>
      </c>
      <c r="N1878" s="3148" t="s">
        <v>1417</v>
      </c>
      <c r="O1878" s="3148">
        <v>3</v>
      </c>
      <c r="P1878" s="3148">
        <v>1</v>
      </c>
      <c r="Q1878" s="3148">
        <v>1</v>
      </c>
      <c r="R1878" s="3151">
        <v>1</v>
      </c>
    </row>
    <row r="1879" spans="1:18" ht="15" thickBot="1" x14ac:dyDescent="0.35">
      <c r="A1879" s="3160"/>
      <c r="B1879" s="3161"/>
      <c r="C1879" s="3141"/>
      <c r="D1879" s="3142" t="s">
        <v>1387</v>
      </c>
      <c r="E1879" s="3142">
        <v>84</v>
      </c>
      <c r="F1879" s="3143">
        <v>50</v>
      </c>
      <c r="G1879" s="3143">
        <f>E1879*F1879</f>
        <v>4200</v>
      </c>
      <c r="H1879" s="3143">
        <v>1050</v>
      </c>
      <c r="I1879" s="3143">
        <v>1050</v>
      </c>
      <c r="J1879" s="3143">
        <v>1050</v>
      </c>
      <c r="K1879" s="3143">
        <v>1050</v>
      </c>
      <c r="L1879" s="3144" t="s">
        <v>223</v>
      </c>
      <c r="M1879" s="3142" t="s">
        <v>1417</v>
      </c>
      <c r="N1879" s="3142" t="s">
        <v>1417</v>
      </c>
      <c r="O1879" s="3142">
        <v>2</v>
      </c>
      <c r="P1879" s="3142">
        <v>2</v>
      </c>
      <c r="Q1879" s="3142">
        <v>2</v>
      </c>
      <c r="R1879" s="3145">
        <v>2</v>
      </c>
    </row>
    <row r="1880" spans="1:18" ht="15" thickTop="1" x14ac:dyDescent="0.3">
      <c r="A1880" s="3162" t="s">
        <v>1423</v>
      </c>
      <c r="B1880" s="3163"/>
      <c r="C1880" s="3164">
        <f>G1880+G1881</f>
        <v>19200</v>
      </c>
      <c r="D1880" s="3165" t="s">
        <v>1420</v>
      </c>
      <c r="E1880" s="3148">
        <v>48</v>
      </c>
      <c r="F1880" s="3149">
        <v>400</v>
      </c>
      <c r="G1880" s="3149">
        <f>E1880*F1880</f>
        <v>19200</v>
      </c>
      <c r="H1880" s="3149">
        <f>12*F1880</f>
        <v>4800</v>
      </c>
      <c r="I1880" s="3149">
        <f>12*F1880</f>
        <v>4800</v>
      </c>
      <c r="J1880" s="3149">
        <f>12*F1880</f>
        <v>4800</v>
      </c>
      <c r="K1880" s="3149">
        <f>12*F1880</f>
        <v>4800</v>
      </c>
      <c r="L1880" s="3150" t="s">
        <v>223</v>
      </c>
      <c r="M1880" s="3148" t="s">
        <v>1417</v>
      </c>
      <c r="N1880" s="3148" t="s">
        <v>1417</v>
      </c>
      <c r="O1880" s="3148">
        <v>2</v>
      </c>
      <c r="P1880" s="3148">
        <v>4</v>
      </c>
      <c r="Q1880" s="3148">
        <v>4</v>
      </c>
      <c r="R1880" s="3151">
        <v>1</v>
      </c>
    </row>
    <row r="1881" spans="1:18" ht="28.2" thickBot="1" x14ac:dyDescent="0.35">
      <c r="A1881" s="3160"/>
      <c r="B1881" s="3161"/>
      <c r="C1881" s="3166"/>
      <c r="D1881" s="3167" t="s">
        <v>1424</v>
      </c>
      <c r="E1881" s="3142" t="s">
        <v>1425</v>
      </c>
      <c r="F1881" s="3143">
        <v>0</v>
      </c>
      <c r="G1881" s="3143">
        <v>0</v>
      </c>
      <c r="H1881" s="3143">
        <v>0</v>
      </c>
      <c r="I1881" s="3143">
        <v>0</v>
      </c>
      <c r="J1881" s="3143">
        <v>0</v>
      </c>
      <c r="K1881" s="3143">
        <v>0</v>
      </c>
      <c r="L1881" s="3144" t="s">
        <v>223</v>
      </c>
      <c r="M1881" s="3142" t="s">
        <v>1417</v>
      </c>
      <c r="N1881" s="3142" t="s">
        <v>1417</v>
      </c>
      <c r="O1881" s="3142">
        <v>2</v>
      </c>
      <c r="P1881" s="3142">
        <v>2</v>
      </c>
      <c r="Q1881" s="3142">
        <v>2</v>
      </c>
      <c r="R1881" s="3145">
        <v>2</v>
      </c>
    </row>
    <row r="1882" spans="1:18" ht="15" thickTop="1" x14ac:dyDescent="0.3">
      <c r="A1882" s="3162" t="s">
        <v>1426</v>
      </c>
      <c r="B1882" s="3163"/>
      <c r="C1882" s="3164">
        <f>G1882+G1883</f>
        <v>105700</v>
      </c>
      <c r="D1882" s="3165" t="s">
        <v>1389</v>
      </c>
      <c r="E1882" s="3148">
        <v>7</v>
      </c>
      <c r="F1882" s="3149">
        <v>100</v>
      </c>
      <c r="G1882" s="3149">
        <f>E1882*F1882</f>
        <v>700</v>
      </c>
      <c r="H1882" s="3149">
        <v>300</v>
      </c>
      <c r="I1882" s="3149">
        <v>200</v>
      </c>
      <c r="J1882" s="3149">
        <v>200</v>
      </c>
      <c r="K1882" s="3149">
        <v>0</v>
      </c>
      <c r="L1882" s="3150" t="s">
        <v>223</v>
      </c>
      <c r="M1882" s="3148" t="s">
        <v>1417</v>
      </c>
      <c r="N1882" s="3148" t="s">
        <v>1417</v>
      </c>
      <c r="O1882" s="3148">
        <v>2</v>
      </c>
      <c r="P1882" s="3148">
        <v>2</v>
      </c>
      <c r="Q1882" s="3148">
        <v>2</v>
      </c>
      <c r="R1882" s="3151">
        <v>2</v>
      </c>
    </row>
    <row r="1883" spans="1:18" ht="15" thickBot="1" x14ac:dyDescent="0.35">
      <c r="A1883" s="3160"/>
      <c r="B1883" s="3161"/>
      <c r="C1883" s="3166"/>
      <c r="D1883" s="3168" t="s">
        <v>808</v>
      </c>
      <c r="E1883" s="3142">
        <v>7</v>
      </c>
      <c r="F1883" s="3143">
        <v>15000</v>
      </c>
      <c r="G1883" s="3143">
        <f>E1883*F1883</f>
        <v>105000</v>
      </c>
      <c r="H1883" s="3143">
        <v>45000</v>
      </c>
      <c r="I1883" s="3143">
        <v>30000</v>
      </c>
      <c r="J1883" s="3143">
        <v>30000</v>
      </c>
      <c r="K1883" s="3143">
        <v>0</v>
      </c>
      <c r="L1883" s="3144" t="s">
        <v>223</v>
      </c>
      <c r="M1883" s="3142" t="s">
        <v>1417</v>
      </c>
      <c r="N1883" s="3142" t="s">
        <v>1417</v>
      </c>
      <c r="O1883" s="3142">
        <v>3</v>
      </c>
      <c r="P1883" s="3142">
        <v>1</v>
      </c>
      <c r="Q1883" s="3142">
        <v>1</v>
      </c>
      <c r="R1883" s="3145">
        <v>1</v>
      </c>
    </row>
    <row r="1884" spans="1:18" ht="15" thickTop="1" x14ac:dyDescent="0.3">
      <c r="A1884" s="3169" t="s">
        <v>1427</v>
      </c>
      <c r="B1884" s="3170"/>
      <c r="C1884" s="3164">
        <v>0</v>
      </c>
      <c r="D1884" s="3171" t="s">
        <v>1428</v>
      </c>
      <c r="E1884" s="3171">
        <v>0</v>
      </c>
      <c r="F1884" s="3149">
        <v>0</v>
      </c>
      <c r="G1884" s="3149">
        <v>0</v>
      </c>
      <c r="H1884" s="3149">
        <v>0</v>
      </c>
      <c r="I1884" s="3149">
        <v>0</v>
      </c>
      <c r="J1884" s="3149">
        <v>0</v>
      </c>
      <c r="K1884" s="3149">
        <v>0</v>
      </c>
      <c r="L1884" s="3150" t="s">
        <v>223</v>
      </c>
      <c r="M1884" s="3148" t="s">
        <v>1417</v>
      </c>
      <c r="N1884" s="3148" t="s">
        <v>1417</v>
      </c>
      <c r="O1884" s="3148"/>
      <c r="P1884" s="3148"/>
      <c r="Q1884" s="3148"/>
      <c r="R1884" s="3151"/>
    </row>
    <row r="1885" spans="1:18" ht="15" thickBot="1" x14ac:dyDescent="0.35">
      <c r="A1885" s="3172"/>
      <c r="B1885" s="3173"/>
      <c r="C1885" s="3166"/>
      <c r="D1885" s="3174" t="s">
        <v>1428</v>
      </c>
      <c r="E1885" s="3174">
        <v>0</v>
      </c>
      <c r="F1885" s="3143">
        <v>0</v>
      </c>
      <c r="G1885" s="3143">
        <v>0</v>
      </c>
      <c r="H1885" s="3143">
        <v>0</v>
      </c>
      <c r="I1885" s="3143">
        <v>0</v>
      </c>
      <c r="J1885" s="3143">
        <v>0</v>
      </c>
      <c r="K1885" s="3143">
        <v>0</v>
      </c>
      <c r="L1885" s="3144" t="s">
        <v>223</v>
      </c>
      <c r="M1885" s="3142" t="s">
        <v>1417</v>
      </c>
      <c r="N1885" s="3142" t="s">
        <v>1417</v>
      </c>
      <c r="O1885" s="3142"/>
      <c r="P1885" s="3142"/>
      <c r="Q1885" s="3142"/>
      <c r="R1885" s="3145"/>
    </row>
    <row r="1886" spans="1:18" ht="15" thickTop="1" x14ac:dyDescent="0.3">
      <c r="A1886" s="3175" t="s">
        <v>1429</v>
      </c>
      <c r="B1886" s="3176"/>
      <c r="C1886" s="3164">
        <f>G1886+G1887</f>
        <v>43680</v>
      </c>
      <c r="D1886" s="3165" t="s">
        <v>1386</v>
      </c>
      <c r="E1886" s="3148">
        <v>336</v>
      </c>
      <c r="F1886" s="3149">
        <v>100</v>
      </c>
      <c r="G1886" s="3149">
        <f t="shared" ref="G1886:G1892" si="64">E1886*F1886</f>
        <v>33600</v>
      </c>
      <c r="H1886" s="3149">
        <f>84*100</f>
        <v>8400</v>
      </c>
      <c r="I1886" s="3149">
        <f>84*100</f>
        <v>8400</v>
      </c>
      <c r="J1886" s="3149">
        <f>84*100</f>
        <v>8400</v>
      </c>
      <c r="K1886" s="3149">
        <f>84*100</f>
        <v>8400</v>
      </c>
      <c r="L1886" s="3150" t="s">
        <v>223</v>
      </c>
      <c r="M1886" s="3148" t="s">
        <v>1417</v>
      </c>
      <c r="N1886" s="3148" t="s">
        <v>1417</v>
      </c>
      <c r="O1886" s="3148">
        <v>3</v>
      </c>
      <c r="P1886" s="3148">
        <v>1</v>
      </c>
      <c r="Q1886" s="3148">
        <v>1</v>
      </c>
      <c r="R1886" s="3151">
        <v>1</v>
      </c>
    </row>
    <row r="1887" spans="1:18" ht="15" thickBot="1" x14ac:dyDescent="0.35">
      <c r="A1887" s="3177"/>
      <c r="B1887" s="3178"/>
      <c r="C1887" s="3166"/>
      <c r="D1887" s="3168" t="s">
        <v>1430</v>
      </c>
      <c r="E1887" s="3142">
        <v>336</v>
      </c>
      <c r="F1887" s="3143">
        <v>30</v>
      </c>
      <c r="G1887" s="3143">
        <f t="shared" si="64"/>
        <v>10080</v>
      </c>
      <c r="H1887" s="3143">
        <f>7*4*3*30</f>
        <v>2520</v>
      </c>
      <c r="I1887" s="3143">
        <f>7*4*3*30</f>
        <v>2520</v>
      </c>
      <c r="J1887" s="3143">
        <f>4*7*3*30</f>
        <v>2520</v>
      </c>
      <c r="K1887" s="3143">
        <f>4*7*3*30</f>
        <v>2520</v>
      </c>
      <c r="L1887" s="3144" t="s">
        <v>223</v>
      </c>
      <c r="M1887" s="3142" t="s">
        <v>1417</v>
      </c>
      <c r="N1887" s="3142" t="s">
        <v>1417</v>
      </c>
      <c r="O1887" s="3142">
        <v>2</v>
      </c>
      <c r="P1887" s="3142">
        <v>2</v>
      </c>
      <c r="Q1887" s="3142">
        <v>2</v>
      </c>
      <c r="R1887" s="3145">
        <v>1</v>
      </c>
    </row>
    <row r="1888" spans="1:18" ht="15" thickTop="1" x14ac:dyDescent="0.3">
      <c r="A1888" s="3162" t="s">
        <v>1431</v>
      </c>
      <c r="B1888" s="3163"/>
      <c r="C1888" s="3164">
        <f>G1888+G1889</f>
        <v>39300</v>
      </c>
      <c r="D1888" s="3148" t="s">
        <v>1420</v>
      </c>
      <c r="E1888" s="3148">
        <v>6</v>
      </c>
      <c r="F1888" s="3149">
        <v>3000</v>
      </c>
      <c r="G1888" s="3149">
        <f t="shared" si="64"/>
        <v>18000</v>
      </c>
      <c r="H1888" s="3149">
        <v>0</v>
      </c>
      <c r="I1888" s="3149">
        <v>0</v>
      </c>
      <c r="J1888" s="3149">
        <f>F1888*2</f>
        <v>6000</v>
      </c>
      <c r="K1888" s="3149">
        <f>F1888*2</f>
        <v>6000</v>
      </c>
      <c r="L1888" s="3150" t="s">
        <v>223</v>
      </c>
      <c r="M1888" s="3148" t="s">
        <v>1417</v>
      </c>
      <c r="N1888" s="3148" t="s">
        <v>1417</v>
      </c>
      <c r="O1888" s="3148">
        <v>2</v>
      </c>
      <c r="P1888" s="3148">
        <v>4</v>
      </c>
      <c r="Q1888" s="3148">
        <v>4</v>
      </c>
      <c r="R1888" s="3151">
        <v>1</v>
      </c>
    </row>
    <row r="1889" spans="1:18" ht="15" thickBot="1" x14ac:dyDescent="0.35">
      <c r="A1889" s="3160"/>
      <c r="B1889" s="3161"/>
      <c r="C1889" s="3166"/>
      <c r="D1889" s="3155" t="s">
        <v>827</v>
      </c>
      <c r="E1889" s="226">
        <v>6</v>
      </c>
      <c r="F1889" s="531">
        <v>3550</v>
      </c>
      <c r="G1889" s="3143">
        <f t="shared" si="64"/>
        <v>21300</v>
      </c>
      <c r="H1889" s="3143">
        <v>0</v>
      </c>
      <c r="I1889" s="3143">
        <v>0</v>
      </c>
      <c r="J1889" s="3143">
        <f>F1889*3</f>
        <v>10650</v>
      </c>
      <c r="K1889" s="3143">
        <f>F1889*3</f>
        <v>10650</v>
      </c>
      <c r="L1889" s="3144" t="s">
        <v>223</v>
      </c>
      <c r="M1889" s="3179" t="s">
        <v>1417</v>
      </c>
      <c r="N1889" s="3179" t="s">
        <v>1417</v>
      </c>
      <c r="O1889" s="3179">
        <v>2</v>
      </c>
      <c r="P1889" s="3179">
        <v>3</v>
      </c>
      <c r="Q1889" s="3179">
        <v>1</v>
      </c>
      <c r="R1889" s="3180">
        <v>1</v>
      </c>
    </row>
    <row r="1890" spans="1:18" ht="15" thickTop="1" x14ac:dyDescent="0.3">
      <c r="A1890" s="3162" t="s">
        <v>1432</v>
      </c>
      <c r="B1890" s="3163"/>
      <c r="C1890" s="3164">
        <v>0</v>
      </c>
      <c r="D1890" s="3165" t="s">
        <v>1428</v>
      </c>
      <c r="E1890" s="3148">
        <v>0</v>
      </c>
      <c r="F1890" s="3149">
        <v>0</v>
      </c>
      <c r="G1890" s="3149">
        <f t="shared" si="64"/>
        <v>0</v>
      </c>
      <c r="H1890" s="3149">
        <v>0</v>
      </c>
      <c r="I1890" s="3149">
        <v>0</v>
      </c>
      <c r="J1890" s="3149">
        <v>0</v>
      </c>
      <c r="K1890" s="3149">
        <v>0</v>
      </c>
      <c r="L1890" s="3150" t="s">
        <v>223</v>
      </c>
      <c r="M1890" s="3148" t="s">
        <v>1417</v>
      </c>
      <c r="N1890" s="3148" t="s">
        <v>1417</v>
      </c>
      <c r="O1890" s="3148"/>
      <c r="P1890" s="3148"/>
      <c r="Q1890" s="3148"/>
      <c r="R1890" s="3151"/>
    </row>
    <row r="1891" spans="1:18" ht="15" thickBot="1" x14ac:dyDescent="0.35">
      <c r="A1891" s="3160"/>
      <c r="B1891" s="3161"/>
      <c r="C1891" s="3166"/>
      <c r="D1891" s="3168" t="s">
        <v>1428</v>
      </c>
      <c r="E1891" s="3142">
        <v>0</v>
      </c>
      <c r="F1891" s="3143">
        <v>0</v>
      </c>
      <c r="G1891" s="3143">
        <f t="shared" si="64"/>
        <v>0</v>
      </c>
      <c r="H1891" s="3143">
        <v>0</v>
      </c>
      <c r="I1891" s="3143">
        <v>0</v>
      </c>
      <c r="J1891" s="3143">
        <v>0</v>
      </c>
      <c r="K1891" s="3143">
        <v>0</v>
      </c>
      <c r="L1891" s="3144" t="s">
        <v>223</v>
      </c>
      <c r="M1891" s="3142" t="s">
        <v>1417</v>
      </c>
      <c r="N1891" s="3142" t="s">
        <v>1417</v>
      </c>
      <c r="O1891" s="3142"/>
      <c r="P1891" s="3142"/>
      <c r="Q1891" s="3142"/>
      <c r="R1891" s="3145"/>
    </row>
    <row r="1892" spans="1:18" ht="15" thickTop="1" x14ac:dyDescent="0.3">
      <c r="A1892" s="3162" t="s">
        <v>1433</v>
      </c>
      <c r="B1892" s="3163"/>
      <c r="C1892" s="3181">
        <f>G1892</f>
        <v>2700</v>
      </c>
      <c r="D1892" s="3165" t="s">
        <v>1434</v>
      </c>
      <c r="E1892" s="3148">
        <v>27</v>
      </c>
      <c r="F1892" s="3149">
        <v>100</v>
      </c>
      <c r="G1892" s="3149">
        <f t="shared" si="64"/>
        <v>2700</v>
      </c>
      <c r="H1892" s="3149">
        <v>400</v>
      </c>
      <c r="I1892" s="3149">
        <v>600</v>
      </c>
      <c r="J1892" s="3149">
        <v>800</v>
      </c>
      <c r="K1892" s="3149">
        <v>900</v>
      </c>
      <c r="L1892" s="3150" t="s">
        <v>223</v>
      </c>
      <c r="M1892" s="3148" t="s">
        <v>1417</v>
      </c>
      <c r="N1892" s="3148" t="s">
        <v>1417</v>
      </c>
      <c r="O1892" s="3148">
        <v>2</v>
      </c>
      <c r="P1892" s="3148">
        <v>2</v>
      </c>
      <c r="Q1892" s="3148">
        <v>2</v>
      </c>
      <c r="R1892" s="3151">
        <v>2</v>
      </c>
    </row>
    <row r="1893" spans="1:18" ht="15" thickBot="1" x14ac:dyDescent="0.35">
      <c r="A1893" s="3160"/>
      <c r="B1893" s="3161"/>
      <c r="C1893" s="3182"/>
      <c r="D1893" s="3168" t="s">
        <v>1435</v>
      </c>
      <c r="E1893" s="3142" t="s">
        <v>1436</v>
      </c>
      <c r="F1893" s="3143"/>
      <c r="G1893" s="3143"/>
      <c r="H1893" s="3143"/>
      <c r="I1893" s="3143"/>
      <c r="J1893" s="3143"/>
      <c r="K1893" s="3143"/>
      <c r="L1893" s="3144" t="s">
        <v>223</v>
      </c>
      <c r="M1893" s="3142" t="s">
        <v>1417</v>
      </c>
      <c r="N1893" s="3142" t="s">
        <v>1417</v>
      </c>
      <c r="O1893" s="3142"/>
      <c r="P1893" s="3142"/>
      <c r="Q1893" s="3142"/>
      <c r="R1893" s="3145"/>
    </row>
    <row r="1894" spans="1:18" ht="15" thickTop="1" x14ac:dyDescent="0.3">
      <c r="A1894" s="3183" t="s">
        <v>1437</v>
      </c>
      <c r="B1894" s="2960"/>
      <c r="C1894" s="3164">
        <v>0</v>
      </c>
      <c r="D1894" s="3184">
        <v>0</v>
      </c>
      <c r="E1894" s="3185">
        <v>0</v>
      </c>
      <c r="F1894" s="3185">
        <v>0</v>
      </c>
      <c r="G1894" s="3185">
        <v>0</v>
      </c>
      <c r="H1894" s="3185">
        <v>0</v>
      </c>
      <c r="I1894" s="3185">
        <v>0</v>
      </c>
      <c r="J1894" s="3185">
        <v>0</v>
      </c>
      <c r="K1894" s="3185">
        <v>0</v>
      </c>
      <c r="L1894" s="3186" t="s">
        <v>223</v>
      </c>
      <c r="M1894" s="3155" t="s">
        <v>1417</v>
      </c>
      <c r="N1894" s="3155" t="s">
        <v>1417</v>
      </c>
      <c r="O1894" s="3155"/>
      <c r="P1894" s="3155"/>
      <c r="Q1894" s="3155"/>
      <c r="R1894" s="3187"/>
    </row>
    <row r="1895" spans="1:18" ht="15" thickBot="1" x14ac:dyDescent="0.35">
      <c r="A1895" s="3188"/>
      <c r="B1895" s="3189"/>
      <c r="C1895" s="3166"/>
      <c r="D1895" s="3190">
        <v>0</v>
      </c>
      <c r="E1895" s="3143">
        <v>0</v>
      </c>
      <c r="F1895" s="3143">
        <v>0</v>
      </c>
      <c r="G1895" s="3143">
        <v>0</v>
      </c>
      <c r="H1895" s="3143">
        <v>0</v>
      </c>
      <c r="I1895" s="3143">
        <v>0</v>
      </c>
      <c r="J1895" s="3143">
        <v>0</v>
      </c>
      <c r="K1895" s="3143">
        <v>0</v>
      </c>
      <c r="L1895" s="3144" t="s">
        <v>223</v>
      </c>
      <c r="M1895" s="3142" t="s">
        <v>1417</v>
      </c>
      <c r="N1895" s="3142" t="s">
        <v>1417</v>
      </c>
      <c r="O1895" s="3142"/>
      <c r="P1895" s="3142"/>
      <c r="Q1895" s="3142"/>
      <c r="R1895" s="3145"/>
    </row>
    <row r="1896" spans="1:18" ht="16.2" thickTop="1" x14ac:dyDescent="0.3">
      <c r="A1896" s="3191"/>
      <c r="B1896" s="3192"/>
      <c r="C1896" s="3193">
        <f>SUM(C1872:C1895)</f>
        <v>273520</v>
      </c>
      <c r="D1896" s="3194"/>
      <c r="E1896" s="3194"/>
      <c r="F1896" s="3195"/>
      <c r="G1896" s="3195"/>
      <c r="H1896" s="3196"/>
      <c r="I1896" s="3195"/>
      <c r="J1896" s="3195"/>
      <c r="K1896" s="3196"/>
      <c r="L1896" s="3194"/>
      <c r="M1896" s="3197"/>
      <c r="N1896" s="3197"/>
      <c r="O1896" s="3197"/>
      <c r="P1896" s="3197"/>
      <c r="Q1896" s="3197"/>
      <c r="R1896" s="3198"/>
    </row>
    <row r="1897" spans="1:18" ht="18" thickBot="1" x14ac:dyDescent="0.4">
      <c r="A1897" s="3199" t="s">
        <v>15</v>
      </c>
      <c r="B1897" s="3200"/>
      <c r="C1897" s="3200"/>
      <c r="D1897" s="3200"/>
      <c r="E1897" s="3200"/>
      <c r="F1897" s="3200"/>
      <c r="G1897" s="3200"/>
      <c r="H1897" s="3200"/>
      <c r="I1897" s="3200"/>
      <c r="J1897" s="3200"/>
      <c r="K1897" s="3200"/>
      <c r="L1897" s="3200"/>
      <c r="M1897" s="3200"/>
      <c r="N1897" s="3200"/>
      <c r="O1897" s="3200"/>
      <c r="P1897" s="3200"/>
      <c r="Q1897" s="3200"/>
      <c r="R1897" s="3201"/>
    </row>
    <row r="1898" spans="1:18" ht="16.8" thickTop="1" thickBot="1" x14ac:dyDescent="0.35">
      <c r="A1898" s="3117" t="s">
        <v>16</v>
      </c>
      <c r="B1898" s="3118" t="s">
        <v>17</v>
      </c>
      <c r="C1898" s="3118"/>
      <c r="D1898" s="2166" t="s">
        <v>18</v>
      </c>
      <c r="E1898" s="2167" t="s">
        <v>19</v>
      </c>
      <c r="F1898" s="2167" t="s">
        <v>20</v>
      </c>
      <c r="G1898" s="2167" t="s">
        <v>21</v>
      </c>
      <c r="H1898" s="2167" t="s">
        <v>1408</v>
      </c>
      <c r="I1898" s="2167"/>
      <c r="J1898" s="2167"/>
      <c r="K1898" s="2167"/>
      <c r="L1898" s="2165" t="s">
        <v>23</v>
      </c>
      <c r="M1898" s="2165" t="s">
        <v>24</v>
      </c>
      <c r="N1898" s="2165"/>
      <c r="O1898" s="2165"/>
      <c r="P1898" s="2165"/>
      <c r="Q1898" s="2165"/>
      <c r="R1898" s="3119"/>
    </row>
    <row r="1899" spans="1:18" ht="16.8" thickTop="1" thickBot="1" x14ac:dyDescent="0.35">
      <c r="A1899" s="3117"/>
      <c r="B1899" s="3118"/>
      <c r="C1899" s="3118"/>
      <c r="D1899" s="2168"/>
      <c r="E1899" s="2167"/>
      <c r="F1899" s="2167"/>
      <c r="G1899" s="2167"/>
      <c r="H1899" s="2169" t="s">
        <v>25</v>
      </c>
      <c r="I1899" s="2169" t="s">
        <v>26</v>
      </c>
      <c r="J1899" s="2169" t="s">
        <v>27</v>
      </c>
      <c r="K1899" s="2169" t="s">
        <v>28</v>
      </c>
      <c r="L1899" s="2165"/>
      <c r="M1899" s="2165"/>
      <c r="N1899" s="2165"/>
      <c r="O1899" s="2165"/>
      <c r="P1899" s="2165"/>
      <c r="Q1899" s="2165"/>
      <c r="R1899" s="3119"/>
    </row>
    <row r="1900" spans="1:18" ht="156.6" thickTop="1" x14ac:dyDescent="0.3">
      <c r="A1900" s="3202" t="s">
        <v>1438</v>
      </c>
      <c r="B1900" s="3203" t="s">
        <v>1439</v>
      </c>
      <c r="C1900" s="3204"/>
      <c r="D1900" s="3205" t="s">
        <v>1440</v>
      </c>
      <c r="E1900" s="3205" t="s">
        <v>1441</v>
      </c>
      <c r="F1900" s="3206" t="s">
        <v>1442</v>
      </c>
      <c r="G1900" s="2312">
        <v>4</v>
      </c>
      <c r="H1900" s="2312">
        <v>1</v>
      </c>
      <c r="I1900" s="2312">
        <v>1</v>
      </c>
      <c r="J1900" s="2312">
        <v>1</v>
      </c>
      <c r="K1900" s="2312">
        <v>1</v>
      </c>
      <c r="L1900" s="3125">
        <f>C1905+C1907+C1909+C1912+C1914+C1916+C1918+C1920+C1922+C1924+C1926</f>
        <v>140075</v>
      </c>
      <c r="M1900" s="2271"/>
      <c r="N1900" s="2271"/>
      <c r="O1900" s="2271"/>
      <c r="P1900" s="2271"/>
      <c r="Q1900" s="2271"/>
      <c r="R1900" s="3126"/>
    </row>
    <row r="1901" spans="1:18" x14ac:dyDescent="0.3">
      <c r="A1901" s="3207"/>
      <c r="B1901" s="2613"/>
      <c r="C1901" s="3208"/>
      <c r="D1901" s="2441"/>
      <c r="E1901" s="2441"/>
      <c r="F1901" s="2531"/>
      <c r="G1901" s="2531"/>
      <c r="H1901" s="3208"/>
      <c r="I1901" s="2531"/>
      <c r="J1901" s="2531"/>
      <c r="K1901" s="3208"/>
      <c r="L1901" s="2440"/>
      <c r="M1901" s="2534"/>
      <c r="N1901" s="2534"/>
      <c r="O1901" s="2534"/>
      <c r="P1901" s="2534"/>
      <c r="Q1901" s="2534"/>
      <c r="R1901" s="3209"/>
    </row>
    <row r="1902" spans="1:18" ht="18.600000000000001" thickBot="1" x14ac:dyDescent="0.4">
      <c r="A1902" s="3210" t="s">
        <v>33</v>
      </c>
      <c r="B1902" s="3211"/>
      <c r="C1902" s="3211"/>
      <c r="D1902" s="3211"/>
      <c r="E1902" s="3211"/>
      <c r="F1902" s="3211"/>
      <c r="G1902" s="3211"/>
      <c r="H1902" s="3211"/>
      <c r="I1902" s="3211"/>
      <c r="J1902" s="3211"/>
      <c r="K1902" s="3211"/>
      <c r="L1902" s="3211"/>
      <c r="M1902" s="3211"/>
      <c r="N1902" s="3211"/>
      <c r="O1902" s="3211"/>
      <c r="P1902" s="3211"/>
      <c r="Q1902" s="3211"/>
      <c r="R1902" s="3212"/>
    </row>
    <row r="1903" spans="1:18" ht="16.8" thickTop="1" thickBot="1" x14ac:dyDescent="0.35">
      <c r="A1903" s="3117" t="s">
        <v>34</v>
      </c>
      <c r="B1903" s="2165"/>
      <c r="C1903" s="2167" t="s">
        <v>35</v>
      </c>
      <c r="D1903" s="2167" t="s">
        <v>36</v>
      </c>
      <c r="E1903" s="2167"/>
      <c r="F1903" s="2167"/>
      <c r="G1903" s="2167"/>
      <c r="H1903" s="2167" t="s">
        <v>1414</v>
      </c>
      <c r="I1903" s="2167"/>
      <c r="J1903" s="2167"/>
      <c r="K1903" s="2167"/>
      <c r="L1903" s="2165" t="s">
        <v>38</v>
      </c>
      <c r="M1903" s="2167" t="s">
        <v>39</v>
      </c>
      <c r="N1903" s="2167"/>
      <c r="O1903" s="2167"/>
      <c r="P1903" s="2167"/>
      <c r="Q1903" s="2167"/>
      <c r="R1903" s="3130"/>
    </row>
    <row r="1904" spans="1:18" ht="34.799999999999997" thickTop="1" thickBot="1" x14ac:dyDescent="0.35">
      <c r="A1904" s="3213"/>
      <c r="B1904" s="2291"/>
      <c r="C1904" s="2166"/>
      <c r="D1904" s="2292" t="s">
        <v>40</v>
      </c>
      <c r="E1904" s="2292" t="s">
        <v>41</v>
      </c>
      <c r="F1904" s="2292" t="s">
        <v>42</v>
      </c>
      <c r="G1904" s="2292" t="s">
        <v>43</v>
      </c>
      <c r="H1904" s="2292" t="s">
        <v>25</v>
      </c>
      <c r="I1904" s="2292" t="s">
        <v>26</v>
      </c>
      <c r="J1904" s="2292" t="s">
        <v>27</v>
      </c>
      <c r="K1904" s="2292" t="s">
        <v>28</v>
      </c>
      <c r="L1904" s="2291"/>
      <c r="M1904" s="2293" t="s">
        <v>44</v>
      </c>
      <c r="N1904" s="2293" t="s">
        <v>45</v>
      </c>
      <c r="O1904" s="2293" t="s">
        <v>46</v>
      </c>
      <c r="P1904" s="2293" t="s">
        <v>47</v>
      </c>
      <c r="Q1904" s="2293" t="s">
        <v>48</v>
      </c>
      <c r="R1904" s="3214" t="s">
        <v>49</v>
      </c>
    </row>
    <row r="1905" spans="1:18" ht="15.6" thickTop="1" thickBot="1" x14ac:dyDescent="0.35">
      <c r="A1905" s="3215" t="s">
        <v>1443</v>
      </c>
      <c r="B1905" s="2345"/>
      <c r="C1905" s="3216">
        <f>G1905</f>
        <v>0</v>
      </c>
      <c r="D1905" s="462" t="s">
        <v>1420</v>
      </c>
      <c r="E1905" s="462" t="s">
        <v>1444</v>
      </c>
      <c r="F1905" s="1694">
        <v>0</v>
      </c>
      <c r="G1905" s="1694">
        <v>0</v>
      </c>
      <c r="H1905" s="3217">
        <v>0</v>
      </c>
      <c r="I1905" s="3217">
        <v>0</v>
      </c>
      <c r="J1905" s="1694">
        <v>0</v>
      </c>
      <c r="K1905" s="1694">
        <v>400</v>
      </c>
      <c r="L1905" s="1222" t="s">
        <v>223</v>
      </c>
      <c r="M1905" s="3218" t="s">
        <v>1417</v>
      </c>
      <c r="N1905" s="3218" t="s">
        <v>1417</v>
      </c>
      <c r="O1905" s="462">
        <v>2</v>
      </c>
      <c r="P1905" s="462">
        <v>4</v>
      </c>
      <c r="Q1905" s="462">
        <v>4</v>
      </c>
      <c r="R1905" s="3219">
        <v>1</v>
      </c>
    </row>
    <row r="1906" spans="1:18" ht="28.8" thickTop="1" thickBot="1" x14ac:dyDescent="0.35">
      <c r="A1906" s="3220"/>
      <c r="B1906" s="3221"/>
      <c r="C1906" s="2122"/>
      <c r="D1906" s="1971" t="s">
        <v>1382</v>
      </c>
      <c r="E1906" s="2055" t="s">
        <v>1445</v>
      </c>
      <c r="F1906" s="3222" t="s">
        <v>1384</v>
      </c>
      <c r="G1906" s="3223">
        <v>0</v>
      </c>
      <c r="H1906" s="3222">
        <v>0</v>
      </c>
      <c r="I1906" s="3222">
        <v>0</v>
      </c>
      <c r="J1906" s="3222">
        <v>0</v>
      </c>
      <c r="K1906" s="3222">
        <v>0</v>
      </c>
      <c r="L1906" s="3224" t="s">
        <v>223</v>
      </c>
      <c r="M1906" s="3224" t="s">
        <v>1417</v>
      </c>
      <c r="N1906" s="3224" t="s">
        <v>1417</v>
      </c>
      <c r="O1906" s="3224">
        <v>2</v>
      </c>
      <c r="P1906" s="3224">
        <v>2</v>
      </c>
      <c r="Q1906" s="3225">
        <v>2</v>
      </c>
      <c r="R1906" s="3226">
        <v>1</v>
      </c>
    </row>
    <row r="1907" spans="1:18" ht="15.6" thickTop="1" thickBot="1" x14ac:dyDescent="0.35">
      <c r="A1907" s="3227" t="s">
        <v>1446</v>
      </c>
      <c r="B1907" s="3228"/>
      <c r="C1907" s="3229">
        <f>G1907+G1908</f>
        <v>525</v>
      </c>
      <c r="D1907" s="3230" t="s">
        <v>1386</v>
      </c>
      <c r="E1907" s="3230" t="s">
        <v>1436</v>
      </c>
      <c r="F1907" s="3231">
        <v>100</v>
      </c>
      <c r="G1907" s="3231">
        <f>H1907+I1907+J1907</f>
        <v>300</v>
      </c>
      <c r="H1907" s="3232">
        <v>100</v>
      </c>
      <c r="I1907" s="3232">
        <v>100</v>
      </c>
      <c r="J1907" s="3231">
        <v>100</v>
      </c>
      <c r="K1907" s="3231">
        <v>0</v>
      </c>
      <c r="L1907" s="3233" t="s">
        <v>223</v>
      </c>
      <c r="M1907" s="3230" t="s">
        <v>1417</v>
      </c>
      <c r="N1907" s="3230" t="s">
        <v>1417</v>
      </c>
      <c r="O1907" s="3230">
        <v>3</v>
      </c>
      <c r="P1907" s="3230">
        <v>1</v>
      </c>
      <c r="Q1907" s="3230">
        <v>1</v>
      </c>
      <c r="R1907" s="3234">
        <v>1</v>
      </c>
    </row>
    <row r="1908" spans="1:18" ht="15.6" thickTop="1" thickBot="1" x14ac:dyDescent="0.35">
      <c r="A1908" s="3220"/>
      <c r="B1908" s="3221"/>
      <c r="C1908" s="2122"/>
      <c r="D1908" s="3235" t="s">
        <v>1447</v>
      </c>
      <c r="E1908" s="3236">
        <v>5</v>
      </c>
      <c r="F1908" s="3237">
        <v>30</v>
      </c>
      <c r="G1908" s="3238">
        <f>H1908+I1908+J1908</f>
        <v>225</v>
      </c>
      <c r="H1908" s="3239">
        <v>75</v>
      </c>
      <c r="I1908" s="3239">
        <v>75</v>
      </c>
      <c r="J1908" s="3238">
        <v>75</v>
      </c>
      <c r="K1908" s="3237">
        <v>0</v>
      </c>
      <c r="L1908" s="3224" t="s">
        <v>223</v>
      </c>
      <c r="M1908" s="3224" t="s">
        <v>1417</v>
      </c>
      <c r="N1908" s="3224" t="s">
        <v>1417</v>
      </c>
      <c r="O1908" s="3224">
        <v>2</v>
      </c>
      <c r="P1908" s="3224">
        <v>2</v>
      </c>
      <c r="Q1908" s="3225">
        <v>2</v>
      </c>
      <c r="R1908" s="3226">
        <v>2</v>
      </c>
    </row>
    <row r="1909" spans="1:18" ht="15.6" thickTop="1" thickBot="1" x14ac:dyDescent="0.35">
      <c r="A1909" s="3227" t="s">
        <v>1448</v>
      </c>
      <c r="B1909" s="3228"/>
      <c r="C1909" s="3229">
        <f>G1909+G1910+G1911</f>
        <v>22150</v>
      </c>
      <c r="D1909" s="3231" t="s">
        <v>1449</v>
      </c>
      <c r="E1909" s="3240">
        <v>2</v>
      </c>
      <c r="F1909" s="3241">
        <v>5000</v>
      </c>
      <c r="G1909" s="3231">
        <f t="shared" ref="G1909:G1913" si="65">E1909*F1909</f>
        <v>10000</v>
      </c>
      <c r="H1909" s="3232">
        <v>5000</v>
      </c>
      <c r="I1909" s="3232">
        <v>0</v>
      </c>
      <c r="J1909" s="3231">
        <v>5000</v>
      </c>
      <c r="K1909" s="3241">
        <v>0</v>
      </c>
      <c r="L1909" s="3242" t="s">
        <v>223</v>
      </c>
      <c r="M1909" s="3242" t="s">
        <v>1417</v>
      </c>
      <c r="N1909" s="3242" t="s">
        <v>1417</v>
      </c>
      <c r="O1909" s="3242"/>
      <c r="P1909" s="3242"/>
      <c r="Q1909" s="3243"/>
      <c r="R1909" s="3244"/>
    </row>
    <row r="1910" spans="1:18" ht="15.6" thickTop="1" thickBot="1" x14ac:dyDescent="0.35">
      <c r="A1910" s="3245"/>
      <c r="B1910" s="2347"/>
      <c r="C1910" s="2118"/>
      <c r="D1910" s="1694" t="s">
        <v>808</v>
      </c>
      <c r="E1910" s="3246">
        <v>2</v>
      </c>
      <c r="F1910" s="3247">
        <v>6000</v>
      </c>
      <c r="G1910" s="1694">
        <f t="shared" si="65"/>
        <v>12000</v>
      </c>
      <c r="H1910" s="3217">
        <v>6000</v>
      </c>
      <c r="I1910" s="3217">
        <v>0</v>
      </c>
      <c r="J1910" s="1694">
        <v>6000</v>
      </c>
      <c r="K1910" s="3247">
        <v>0</v>
      </c>
      <c r="L1910" s="3248" t="s">
        <v>223</v>
      </c>
      <c r="M1910" s="3248" t="s">
        <v>1417</v>
      </c>
      <c r="N1910" s="3248" t="s">
        <v>1417</v>
      </c>
      <c r="O1910" s="3248">
        <v>3</v>
      </c>
      <c r="P1910" s="3248">
        <v>1</v>
      </c>
      <c r="Q1910" s="462">
        <v>1</v>
      </c>
      <c r="R1910" s="3219">
        <v>1</v>
      </c>
    </row>
    <row r="1911" spans="1:18" ht="15.6" thickTop="1" thickBot="1" x14ac:dyDescent="0.35">
      <c r="A1911" s="3220"/>
      <c r="B1911" s="3221"/>
      <c r="C1911" s="2122"/>
      <c r="D1911" s="3235" t="s">
        <v>1447</v>
      </c>
      <c r="E1911" s="3236">
        <v>5</v>
      </c>
      <c r="F1911" s="3237">
        <v>30</v>
      </c>
      <c r="G1911" s="3238">
        <f t="shared" si="65"/>
        <v>150</v>
      </c>
      <c r="H1911" s="3239">
        <v>60</v>
      </c>
      <c r="I1911" s="3239">
        <v>60</v>
      </c>
      <c r="J1911" s="3238">
        <v>30</v>
      </c>
      <c r="K1911" s="3237">
        <v>0</v>
      </c>
      <c r="L1911" s="3224" t="s">
        <v>223</v>
      </c>
      <c r="M1911" s="3224" t="s">
        <v>1417</v>
      </c>
      <c r="N1911" s="3224" t="s">
        <v>1417</v>
      </c>
      <c r="O1911" s="3224">
        <v>2</v>
      </c>
      <c r="P1911" s="3224">
        <v>2</v>
      </c>
      <c r="Q1911" s="3225">
        <v>2</v>
      </c>
      <c r="R1911" s="3226">
        <v>2</v>
      </c>
    </row>
    <row r="1912" spans="1:18" ht="15.6" thickTop="1" thickBot="1" x14ac:dyDescent="0.35">
      <c r="A1912" s="3227" t="s">
        <v>1450</v>
      </c>
      <c r="B1912" s="3228"/>
      <c r="C1912" s="3229">
        <f>G1912+G1913</f>
        <v>2100</v>
      </c>
      <c r="D1912" s="3231" t="s">
        <v>1420</v>
      </c>
      <c r="E1912" s="3240">
        <v>3</v>
      </c>
      <c r="F1912" s="3241">
        <v>400</v>
      </c>
      <c r="G1912" s="3231">
        <f t="shared" si="65"/>
        <v>1200</v>
      </c>
      <c r="H1912" s="3232">
        <v>400</v>
      </c>
      <c r="I1912" s="3232">
        <v>400</v>
      </c>
      <c r="J1912" s="3231">
        <v>400</v>
      </c>
      <c r="K1912" s="3241">
        <v>0</v>
      </c>
      <c r="L1912" s="3242" t="s">
        <v>223</v>
      </c>
      <c r="M1912" s="3242" t="s">
        <v>1417</v>
      </c>
      <c r="N1912" s="3242" t="s">
        <v>1417</v>
      </c>
      <c r="O1912" s="3242">
        <v>2</v>
      </c>
      <c r="P1912" s="3242">
        <v>4</v>
      </c>
      <c r="Q1912" s="3230">
        <v>4</v>
      </c>
      <c r="R1912" s="3234">
        <v>1</v>
      </c>
    </row>
    <row r="1913" spans="1:18" ht="15.6" thickTop="1" thickBot="1" x14ac:dyDescent="0.35">
      <c r="A1913" s="3220"/>
      <c r="B1913" s="3221"/>
      <c r="C1913" s="2122"/>
      <c r="D1913" s="3238" t="s">
        <v>1451</v>
      </c>
      <c r="E1913" s="3236">
        <v>3</v>
      </c>
      <c r="F1913" s="3237">
        <v>300</v>
      </c>
      <c r="G1913" s="3238">
        <f t="shared" si="65"/>
        <v>900</v>
      </c>
      <c r="H1913" s="3239">
        <v>300</v>
      </c>
      <c r="I1913" s="3239">
        <v>300</v>
      </c>
      <c r="J1913" s="3238">
        <v>300</v>
      </c>
      <c r="K1913" s="3237">
        <v>0</v>
      </c>
      <c r="L1913" s="3224" t="s">
        <v>223</v>
      </c>
      <c r="M1913" s="3224" t="s">
        <v>1417</v>
      </c>
      <c r="N1913" s="3224" t="s">
        <v>1417</v>
      </c>
      <c r="O1913" s="3224">
        <v>2</v>
      </c>
      <c r="P1913" s="3224">
        <v>2</v>
      </c>
      <c r="Q1913" s="3225">
        <v>2</v>
      </c>
      <c r="R1913" s="3226">
        <v>2</v>
      </c>
    </row>
    <row r="1914" spans="1:18" ht="15.6" thickTop="1" thickBot="1" x14ac:dyDescent="0.35">
      <c r="A1914" s="3227" t="s">
        <v>1452</v>
      </c>
      <c r="B1914" s="3228"/>
      <c r="C1914" s="3229">
        <f>+G1914+G1915</f>
        <v>2800</v>
      </c>
      <c r="D1914" s="3230" t="s">
        <v>1420</v>
      </c>
      <c r="E1914" s="3240">
        <v>4</v>
      </c>
      <c r="F1914" s="3231">
        <v>400</v>
      </c>
      <c r="G1914" s="3231">
        <f>E1914*F1914</f>
        <v>1600</v>
      </c>
      <c r="H1914" s="3232">
        <v>800</v>
      </c>
      <c r="I1914" s="3232">
        <v>400</v>
      </c>
      <c r="J1914" s="3231">
        <v>400</v>
      </c>
      <c r="K1914" s="3231">
        <v>0</v>
      </c>
      <c r="L1914" s="3233" t="s">
        <v>223</v>
      </c>
      <c r="M1914" s="3230" t="s">
        <v>1417</v>
      </c>
      <c r="N1914" s="3230" t="s">
        <v>1417</v>
      </c>
      <c r="O1914" s="3230">
        <v>2</v>
      </c>
      <c r="P1914" s="3230">
        <v>4</v>
      </c>
      <c r="Q1914" s="3230">
        <v>4</v>
      </c>
      <c r="R1914" s="3234">
        <v>1</v>
      </c>
    </row>
    <row r="1915" spans="1:18" ht="15.6" thickTop="1" thickBot="1" x14ac:dyDescent="0.35">
      <c r="A1915" s="3220"/>
      <c r="B1915" s="3221"/>
      <c r="C1915" s="2122"/>
      <c r="D1915" s="3235" t="s">
        <v>1447</v>
      </c>
      <c r="E1915" s="3236">
        <v>6</v>
      </c>
      <c r="F1915" s="3237">
        <v>200</v>
      </c>
      <c r="G1915" s="3249">
        <f>E1915*F1915</f>
        <v>1200</v>
      </c>
      <c r="H1915" s="3250">
        <v>800</v>
      </c>
      <c r="I1915" s="3239">
        <v>200</v>
      </c>
      <c r="J1915" s="3238">
        <v>200</v>
      </c>
      <c r="K1915" s="3237">
        <v>0</v>
      </c>
      <c r="L1915" s="3224" t="s">
        <v>223</v>
      </c>
      <c r="M1915" s="3224" t="s">
        <v>1417</v>
      </c>
      <c r="N1915" s="3224" t="s">
        <v>1417</v>
      </c>
      <c r="O1915" s="3224">
        <v>2</v>
      </c>
      <c r="P1915" s="3224">
        <v>2</v>
      </c>
      <c r="Q1915" s="3225">
        <v>2</v>
      </c>
      <c r="R1915" s="3226">
        <v>2</v>
      </c>
    </row>
    <row r="1916" spans="1:18" ht="15" thickTop="1" x14ac:dyDescent="0.3">
      <c r="A1916" s="3251" t="s">
        <v>1453</v>
      </c>
      <c r="B1916" s="3252"/>
      <c r="C1916" s="3253">
        <f>G1916+G1917</f>
        <v>500</v>
      </c>
      <c r="D1916" s="3230" t="s">
        <v>1386</v>
      </c>
      <c r="E1916" s="3254">
        <v>5</v>
      </c>
      <c r="F1916" s="3149">
        <v>100</v>
      </c>
      <c r="G1916" s="3255">
        <f>H1916+I1916</f>
        <v>500</v>
      </c>
      <c r="H1916" s="3256">
        <v>300</v>
      </c>
      <c r="I1916" s="3257">
        <v>200</v>
      </c>
      <c r="J1916" s="3149">
        <v>0</v>
      </c>
      <c r="K1916" s="3149">
        <v>0</v>
      </c>
      <c r="L1916" s="3150" t="s">
        <v>223</v>
      </c>
      <c r="M1916" s="3258" t="s">
        <v>1417</v>
      </c>
      <c r="N1916" s="3258" t="s">
        <v>1417</v>
      </c>
      <c r="O1916" s="3148">
        <v>3</v>
      </c>
      <c r="P1916" s="3148">
        <v>1</v>
      </c>
      <c r="Q1916" s="3148">
        <v>1</v>
      </c>
      <c r="R1916" s="3151">
        <v>1</v>
      </c>
    </row>
    <row r="1917" spans="1:18" ht="15" thickBot="1" x14ac:dyDescent="0.35">
      <c r="A1917" s="3140"/>
      <c r="B1917" s="1968"/>
      <c r="C1917" s="3259"/>
      <c r="D1917" s="3143" t="s">
        <v>1444</v>
      </c>
      <c r="E1917" s="3260">
        <v>0</v>
      </c>
      <c r="F1917" s="3143">
        <v>0</v>
      </c>
      <c r="G1917" s="3261">
        <v>0</v>
      </c>
      <c r="H1917" s="3262">
        <v>0</v>
      </c>
      <c r="I1917" s="3190">
        <v>0</v>
      </c>
      <c r="J1917" s="3143">
        <v>0</v>
      </c>
      <c r="K1917" s="3143">
        <v>0</v>
      </c>
      <c r="L1917" s="3144" t="s">
        <v>223</v>
      </c>
      <c r="M1917" s="3142" t="s">
        <v>1417</v>
      </c>
      <c r="N1917" s="3142" t="s">
        <v>1417</v>
      </c>
      <c r="O1917" s="3142"/>
      <c r="P1917" s="3142"/>
      <c r="Q1917" s="3142"/>
      <c r="R1917" s="3145"/>
    </row>
    <row r="1918" spans="1:18" ht="15" thickTop="1" x14ac:dyDescent="0.3">
      <c r="A1918" s="3263" t="s">
        <v>1454</v>
      </c>
      <c r="B1918" s="3264"/>
      <c r="C1918" s="3253">
        <f>G1918+G1919</f>
        <v>23000</v>
      </c>
      <c r="D1918" s="3148" t="s">
        <v>1455</v>
      </c>
      <c r="E1918" s="3254">
        <v>40</v>
      </c>
      <c r="F1918" s="3149">
        <v>75</v>
      </c>
      <c r="G1918" s="3255">
        <f>E1918*F1918</f>
        <v>3000</v>
      </c>
      <c r="H1918" s="3256">
        <f>+G1918</f>
        <v>3000</v>
      </c>
      <c r="I1918" s="3257">
        <v>0</v>
      </c>
      <c r="J1918" s="3149">
        <v>0</v>
      </c>
      <c r="K1918" s="3149">
        <v>0</v>
      </c>
      <c r="L1918" s="3150" t="s">
        <v>223</v>
      </c>
      <c r="M1918" s="3148" t="s">
        <v>1417</v>
      </c>
      <c r="N1918" s="3148" t="s">
        <v>1417</v>
      </c>
      <c r="O1918" s="3148">
        <v>3</v>
      </c>
      <c r="P1918" s="3148">
        <v>9</v>
      </c>
      <c r="Q1918" s="3148">
        <v>2</v>
      </c>
      <c r="R1918" s="3151">
        <v>1</v>
      </c>
    </row>
    <row r="1919" spans="1:18" ht="15" thickBot="1" x14ac:dyDescent="0.35">
      <c r="A1919" s="3265"/>
      <c r="B1919" s="3266"/>
      <c r="C1919" s="3259"/>
      <c r="D1919" s="3142" t="s">
        <v>124</v>
      </c>
      <c r="E1919" s="3260">
        <v>1</v>
      </c>
      <c r="F1919" s="3143">
        <v>20000</v>
      </c>
      <c r="G1919" s="3261">
        <f>E1919*F1919</f>
        <v>20000</v>
      </c>
      <c r="H1919" s="3262">
        <f>+G1919</f>
        <v>20000</v>
      </c>
      <c r="I1919" s="3190">
        <v>0</v>
      </c>
      <c r="J1919" s="3143">
        <v>0</v>
      </c>
      <c r="K1919" s="3143">
        <v>0</v>
      </c>
      <c r="L1919" s="3144" t="s">
        <v>223</v>
      </c>
      <c r="M1919" s="3142" t="s">
        <v>1417</v>
      </c>
      <c r="N1919" s="3142" t="s">
        <v>1417</v>
      </c>
      <c r="O1919" s="3142">
        <v>3</v>
      </c>
      <c r="P1919" s="3142">
        <v>1</v>
      </c>
      <c r="Q1919" s="3142">
        <v>1</v>
      </c>
      <c r="R1919" s="3145">
        <v>1</v>
      </c>
    </row>
    <row r="1920" spans="1:18" ht="15" thickTop="1" x14ac:dyDescent="0.3">
      <c r="A1920" s="3267" t="s">
        <v>1456</v>
      </c>
      <c r="B1920" s="3268"/>
      <c r="C1920" s="3269">
        <f>G1920+G1921</f>
        <v>22250</v>
      </c>
      <c r="D1920" s="3165" t="s">
        <v>1455</v>
      </c>
      <c r="E1920" s="3254">
        <v>30</v>
      </c>
      <c r="F1920" s="3149">
        <v>75</v>
      </c>
      <c r="G1920" s="3255">
        <f>F1920*E1920</f>
        <v>2250</v>
      </c>
      <c r="H1920" s="3256">
        <v>0</v>
      </c>
      <c r="I1920" s="3257">
        <v>0</v>
      </c>
      <c r="J1920" s="3149">
        <v>0</v>
      </c>
      <c r="K1920" s="3270">
        <v>0</v>
      </c>
      <c r="L1920" s="3271" t="s">
        <v>223</v>
      </c>
      <c r="M1920" s="3148" t="s">
        <v>1417</v>
      </c>
      <c r="N1920" s="3148" t="s">
        <v>1417</v>
      </c>
      <c r="O1920" s="3148">
        <v>3</v>
      </c>
      <c r="P1920" s="3148">
        <v>9</v>
      </c>
      <c r="Q1920" s="3148">
        <v>2</v>
      </c>
      <c r="R1920" s="3151">
        <v>1</v>
      </c>
    </row>
    <row r="1921" spans="1:18" ht="15" thickBot="1" x14ac:dyDescent="0.35">
      <c r="A1921" s="3188"/>
      <c r="B1921" s="3272"/>
      <c r="C1921" s="3273"/>
      <c r="D1921" s="3142" t="s">
        <v>124</v>
      </c>
      <c r="E1921" s="3260" t="s">
        <v>1457</v>
      </c>
      <c r="F1921" s="3143">
        <v>20000</v>
      </c>
      <c r="G1921" s="3261">
        <f>+F1921</f>
        <v>20000</v>
      </c>
      <c r="H1921" s="3262">
        <v>0</v>
      </c>
      <c r="I1921" s="3190">
        <v>0</v>
      </c>
      <c r="J1921" s="3143">
        <v>0</v>
      </c>
      <c r="K1921" s="3143">
        <v>0</v>
      </c>
      <c r="L1921" s="3144" t="s">
        <v>223</v>
      </c>
      <c r="M1921" s="3142" t="s">
        <v>1417</v>
      </c>
      <c r="N1921" s="3142" t="s">
        <v>1417</v>
      </c>
      <c r="O1921" s="3142">
        <v>3</v>
      </c>
      <c r="P1921" s="3142">
        <v>1</v>
      </c>
      <c r="Q1921" s="3142">
        <v>1</v>
      </c>
      <c r="R1921" s="3145">
        <v>1</v>
      </c>
    </row>
    <row r="1922" spans="1:18" ht="15" thickTop="1" x14ac:dyDescent="0.3">
      <c r="A1922" s="3251" t="s">
        <v>1458</v>
      </c>
      <c r="B1922" s="3252"/>
      <c r="C1922" s="3253">
        <f>G1922+G1923</f>
        <v>66750</v>
      </c>
      <c r="D1922" s="3148" t="s">
        <v>1455</v>
      </c>
      <c r="E1922" s="3254" t="s">
        <v>1459</v>
      </c>
      <c r="F1922" s="3149">
        <v>75</v>
      </c>
      <c r="G1922" s="3149">
        <f>F1922*90</f>
        <v>6750</v>
      </c>
      <c r="H1922" s="3149">
        <v>0</v>
      </c>
      <c r="I1922" s="3149">
        <f>F1922*30</f>
        <v>2250</v>
      </c>
      <c r="J1922" s="3149">
        <f>F1922*30</f>
        <v>2250</v>
      </c>
      <c r="K1922" s="3149">
        <f>F1922*30</f>
        <v>2250</v>
      </c>
      <c r="L1922" s="3150" t="s">
        <v>223</v>
      </c>
      <c r="M1922" s="3148" t="s">
        <v>1417</v>
      </c>
      <c r="N1922" s="3148" t="s">
        <v>1417</v>
      </c>
      <c r="O1922" s="3148">
        <v>3</v>
      </c>
      <c r="P1922" s="3148">
        <v>9</v>
      </c>
      <c r="Q1922" s="3148">
        <v>2</v>
      </c>
      <c r="R1922" s="3151">
        <v>1</v>
      </c>
    </row>
    <row r="1923" spans="1:18" ht="15" thickBot="1" x14ac:dyDescent="0.35">
      <c r="A1923" s="3140"/>
      <c r="B1923" s="1968"/>
      <c r="C1923" s="3259"/>
      <c r="D1923" s="3142" t="s">
        <v>124</v>
      </c>
      <c r="E1923" s="3260">
        <v>3</v>
      </c>
      <c r="F1923" s="3143">
        <v>20000</v>
      </c>
      <c r="G1923" s="3143">
        <f>E1923*F1923</f>
        <v>60000</v>
      </c>
      <c r="H1923" s="3143">
        <v>0</v>
      </c>
      <c r="I1923" s="3143">
        <f>F1923*1</f>
        <v>20000</v>
      </c>
      <c r="J1923" s="3143">
        <f>F1923*1</f>
        <v>20000</v>
      </c>
      <c r="K1923" s="3143">
        <f>F1923*1</f>
        <v>20000</v>
      </c>
      <c r="L1923" s="3144" t="s">
        <v>223</v>
      </c>
      <c r="M1923" s="3142" t="s">
        <v>1417</v>
      </c>
      <c r="N1923" s="3142" t="s">
        <v>1417</v>
      </c>
      <c r="O1923" s="3142">
        <v>3</v>
      </c>
      <c r="P1923" s="3142">
        <v>1</v>
      </c>
      <c r="Q1923" s="3142">
        <v>1</v>
      </c>
      <c r="R1923" s="3145">
        <v>1</v>
      </c>
    </row>
    <row r="1924" spans="1:18" ht="15" thickTop="1" x14ac:dyDescent="0.3">
      <c r="A1924" s="3251" t="s">
        <v>1460</v>
      </c>
      <c r="B1924" s="3252"/>
      <c r="C1924" s="3253">
        <v>0</v>
      </c>
      <c r="D1924" s="3149" t="s">
        <v>1444</v>
      </c>
      <c r="E1924" s="3254">
        <v>0</v>
      </c>
      <c r="F1924" s="3149">
        <v>0</v>
      </c>
      <c r="G1924" s="3149">
        <v>0</v>
      </c>
      <c r="H1924" s="3149">
        <v>0</v>
      </c>
      <c r="I1924" s="3149">
        <v>0</v>
      </c>
      <c r="J1924" s="3149">
        <v>0</v>
      </c>
      <c r="K1924" s="3149">
        <v>0</v>
      </c>
      <c r="L1924" s="3150" t="s">
        <v>223</v>
      </c>
      <c r="M1924" s="3148" t="s">
        <v>1417</v>
      </c>
      <c r="N1924" s="3148" t="s">
        <v>1417</v>
      </c>
      <c r="O1924" s="3148"/>
      <c r="P1924" s="3148"/>
      <c r="Q1924" s="3148"/>
      <c r="R1924" s="3151"/>
    </row>
    <row r="1925" spans="1:18" ht="15" thickBot="1" x14ac:dyDescent="0.35">
      <c r="A1925" s="3140"/>
      <c r="B1925" s="1968"/>
      <c r="C1925" s="3259"/>
      <c r="D1925" s="3143" t="s">
        <v>1444</v>
      </c>
      <c r="E1925" s="3260">
        <v>0</v>
      </c>
      <c r="F1925" s="3143">
        <v>0</v>
      </c>
      <c r="G1925" s="3143">
        <v>0</v>
      </c>
      <c r="H1925" s="3143">
        <v>0</v>
      </c>
      <c r="I1925" s="3143">
        <v>0</v>
      </c>
      <c r="J1925" s="3143">
        <v>0</v>
      </c>
      <c r="K1925" s="3261">
        <v>0</v>
      </c>
      <c r="L1925" s="3274" t="s">
        <v>223</v>
      </c>
      <c r="M1925" s="3168" t="s">
        <v>1417</v>
      </c>
      <c r="N1925" s="3142" t="s">
        <v>1417</v>
      </c>
      <c r="O1925" s="3142"/>
      <c r="P1925" s="3142"/>
      <c r="Q1925" s="3142"/>
      <c r="R1925" s="3145"/>
    </row>
    <row r="1926" spans="1:18" ht="15" thickTop="1" x14ac:dyDescent="0.3">
      <c r="A1926" s="3251" t="s">
        <v>1461</v>
      </c>
      <c r="B1926" s="3252"/>
      <c r="C1926" s="3253">
        <v>0</v>
      </c>
      <c r="D1926" s="3149" t="s">
        <v>1444</v>
      </c>
      <c r="E1926" s="3254">
        <v>0</v>
      </c>
      <c r="F1926" s="3149">
        <v>0</v>
      </c>
      <c r="G1926" s="3149">
        <v>0</v>
      </c>
      <c r="H1926" s="3149">
        <v>0</v>
      </c>
      <c r="I1926" s="3149">
        <v>0</v>
      </c>
      <c r="J1926" s="3149">
        <v>0</v>
      </c>
      <c r="K1926" s="3149">
        <v>0</v>
      </c>
      <c r="L1926" s="3150" t="s">
        <v>223</v>
      </c>
      <c r="M1926" s="3148" t="s">
        <v>1417</v>
      </c>
      <c r="N1926" s="3148" t="s">
        <v>1417</v>
      </c>
      <c r="O1926" s="3148"/>
      <c r="P1926" s="3148"/>
      <c r="Q1926" s="3148"/>
      <c r="R1926" s="3151"/>
    </row>
    <row r="1927" spans="1:18" ht="15" thickBot="1" x14ac:dyDescent="0.35">
      <c r="A1927" s="3140"/>
      <c r="B1927" s="1968"/>
      <c r="C1927" s="3259"/>
      <c r="D1927" s="3143" t="s">
        <v>1444</v>
      </c>
      <c r="E1927" s="3260">
        <v>0</v>
      </c>
      <c r="F1927" s="3143">
        <v>0</v>
      </c>
      <c r="G1927" s="3143">
        <v>0</v>
      </c>
      <c r="H1927" s="3143">
        <v>0</v>
      </c>
      <c r="I1927" s="3143">
        <v>0</v>
      </c>
      <c r="J1927" s="3143">
        <v>0</v>
      </c>
      <c r="K1927" s="3143">
        <v>0</v>
      </c>
      <c r="L1927" s="3144" t="s">
        <v>223</v>
      </c>
      <c r="M1927" s="3142" t="s">
        <v>1417</v>
      </c>
      <c r="N1927" s="3142" t="s">
        <v>1417</v>
      </c>
      <c r="O1927" s="3142"/>
      <c r="P1927" s="3142"/>
      <c r="Q1927" s="3142"/>
      <c r="R1927" s="3145"/>
    </row>
    <row r="1928" spans="1:18" ht="16.2" thickTop="1" x14ac:dyDescent="0.3">
      <c r="A1928" s="3275"/>
      <c r="B1928" s="3276"/>
      <c r="C1928" s="3277">
        <f>SUM(C1905:C1927)</f>
        <v>140075</v>
      </c>
      <c r="D1928" s="3276"/>
      <c r="E1928" s="3276"/>
      <c r="F1928" s="3276"/>
      <c r="G1928" s="3276"/>
      <c r="H1928" s="3276"/>
      <c r="I1928" s="3276"/>
      <c r="J1928" s="3276"/>
      <c r="K1928" s="3276"/>
      <c r="L1928" s="3276"/>
      <c r="M1928" s="3276"/>
      <c r="N1928" s="3276"/>
      <c r="O1928" s="3276"/>
      <c r="P1928" s="3276"/>
      <c r="Q1928" s="3276"/>
      <c r="R1928" s="3278"/>
    </row>
    <row r="1929" spans="1:18" ht="18" thickBot="1" x14ac:dyDescent="0.4">
      <c r="A1929" s="3199" t="s">
        <v>15</v>
      </c>
      <c r="B1929" s="3200"/>
      <c r="C1929" s="3200"/>
      <c r="D1929" s="3200"/>
      <c r="E1929" s="3200"/>
      <c r="F1929" s="3200"/>
      <c r="G1929" s="3200"/>
      <c r="H1929" s="3200"/>
      <c r="I1929" s="3200"/>
      <c r="J1929" s="3200"/>
      <c r="K1929" s="3200"/>
      <c r="L1929" s="3200"/>
      <c r="M1929" s="3200"/>
      <c r="N1929" s="3200"/>
      <c r="O1929" s="3200"/>
      <c r="P1929" s="3200"/>
      <c r="Q1929" s="3200"/>
      <c r="R1929" s="3201"/>
    </row>
    <row r="1930" spans="1:18" ht="16.8" thickTop="1" thickBot="1" x14ac:dyDescent="0.35">
      <c r="A1930" s="3117" t="s">
        <v>16</v>
      </c>
      <c r="B1930" s="2165" t="s">
        <v>17</v>
      </c>
      <c r="C1930" s="2165"/>
      <c r="D1930" s="2166" t="s">
        <v>18</v>
      </c>
      <c r="E1930" s="2167" t="s">
        <v>19</v>
      </c>
      <c r="F1930" s="2167" t="s">
        <v>20</v>
      </c>
      <c r="G1930" s="2167" t="s">
        <v>21</v>
      </c>
      <c r="H1930" s="2167" t="s">
        <v>1408</v>
      </c>
      <c r="I1930" s="2167"/>
      <c r="J1930" s="2167"/>
      <c r="K1930" s="2167"/>
      <c r="L1930" s="2165" t="s">
        <v>23</v>
      </c>
      <c r="M1930" s="2165" t="s">
        <v>24</v>
      </c>
      <c r="N1930" s="2165"/>
      <c r="O1930" s="2165"/>
      <c r="P1930" s="2165"/>
      <c r="Q1930" s="2165"/>
      <c r="R1930" s="3119"/>
    </row>
    <row r="1931" spans="1:18" ht="16.8" thickTop="1" thickBot="1" x14ac:dyDescent="0.35">
      <c r="A1931" s="3117"/>
      <c r="B1931" s="2165"/>
      <c r="C1931" s="2165"/>
      <c r="D1931" s="2168"/>
      <c r="E1931" s="2167"/>
      <c r="F1931" s="2167"/>
      <c r="G1931" s="2167"/>
      <c r="H1931" s="2169" t="s">
        <v>25</v>
      </c>
      <c r="I1931" s="2169" t="s">
        <v>26</v>
      </c>
      <c r="J1931" s="2169" t="s">
        <v>27</v>
      </c>
      <c r="K1931" s="2169" t="s">
        <v>28</v>
      </c>
      <c r="L1931" s="2165"/>
      <c r="M1931" s="2165"/>
      <c r="N1931" s="2165"/>
      <c r="O1931" s="2165"/>
      <c r="P1931" s="2165"/>
      <c r="Q1931" s="2165"/>
      <c r="R1931" s="3119"/>
    </row>
    <row r="1932" spans="1:18" ht="63" thickTop="1" x14ac:dyDescent="0.3">
      <c r="A1932" s="3120" t="s">
        <v>1462</v>
      </c>
      <c r="B1932" s="3279" t="s">
        <v>1463</v>
      </c>
      <c r="C1932" s="3280"/>
      <c r="D1932" s="2312" t="s">
        <v>1464</v>
      </c>
      <c r="E1932" s="2312" t="s">
        <v>1465</v>
      </c>
      <c r="F1932" s="2312">
        <v>0</v>
      </c>
      <c r="G1932" s="2312">
        <v>2</v>
      </c>
      <c r="H1932" s="2268">
        <v>0</v>
      </c>
      <c r="I1932" s="2268">
        <v>0</v>
      </c>
      <c r="J1932" s="2268">
        <v>0</v>
      </c>
      <c r="K1932" s="2269">
        <v>2</v>
      </c>
      <c r="L1932" s="3125">
        <f>SUM(C1936:C1946)</f>
        <v>658000</v>
      </c>
      <c r="M1932" s="2271"/>
      <c r="N1932" s="2271"/>
      <c r="O1932" s="2271"/>
      <c r="P1932" s="2271"/>
      <c r="Q1932" s="2271"/>
      <c r="R1932" s="3126"/>
    </row>
    <row r="1933" spans="1:18" ht="15" thickBot="1" x14ac:dyDescent="0.35">
      <c r="A1933" s="3281"/>
      <c r="B1933" s="3282"/>
      <c r="C1933" s="3282"/>
      <c r="D1933" s="2441"/>
      <c r="E1933" s="2441"/>
      <c r="F1933" s="2441"/>
      <c r="G1933" s="2441"/>
      <c r="H1933" s="2441"/>
      <c r="I1933" s="2441"/>
      <c r="J1933" s="2441"/>
      <c r="K1933" s="2441"/>
      <c r="L1933" s="2531"/>
      <c r="M1933" s="3283"/>
      <c r="N1933" s="3283"/>
      <c r="O1933" s="3283"/>
      <c r="P1933" s="3283"/>
      <c r="Q1933" s="3283"/>
      <c r="R1933" s="3284"/>
    </row>
    <row r="1934" spans="1:18" ht="16.8" thickTop="1" thickBot="1" x14ac:dyDescent="0.35">
      <c r="A1934" s="3117" t="s">
        <v>149</v>
      </c>
      <c r="B1934" s="2165"/>
      <c r="C1934" s="2167" t="s">
        <v>35</v>
      </c>
      <c r="D1934" s="2167" t="s">
        <v>36</v>
      </c>
      <c r="E1934" s="2167"/>
      <c r="F1934" s="2167"/>
      <c r="G1934" s="2167"/>
      <c r="H1934" s="2167" t="s">
        <v>1414</v>
      </c>
      <c r="I1934" s="2167"/>
      <c r="J1934" s="2167"/>
      <c r="K1934" s="2167"/>
      <c r="L1934" s="2165" t="s">
        <v>38</v>
      </c>
      <c r="M1934" s="2167" t="s">
        <v>39</v>
      </c>
      <c r="N1934" s="2167"/>
      <c r="O1934" s="2167"/>
      <c r="P1934" s="2167"/>
      <c r="Q1934" s="2167"/>
      <c r="R1934" s="3130"/>
    </row>
    <row r="1935" spans="1:18" ht="34.799999999999997" thickTop="1" thickBot="1" x14ac:dyDescent="0.35">
      <c r="A1935" s="3117"/>
      <c r="B1935" s="2165"/>
      <c r="C1935" s="2166"/>
      <c r="D1935" s="2292" t="s">
        <v>40</v>
      </c>
      <c r="E1935" s="2292" t="s">
        <v>41</v>
      </c>
      <c r="F1935" s="2292" t="s">
        <v>42</v>
      </c>
      <c r="G1935" s="2292" t="s">
        <v>43</v>
      </c>
      <c r="H1935" s="2292" t="s">
        <v>25</v>
      </c>
      <c r="I1935" s="2292" t="s">
        <v>26</v>
      </c>
      <c r="J1935" s="2292" t="s">
        <v>27</v>
      </c>
      <c r="K1935" s="2292" t="s">
        <v>28</v>
      </c>
      <c r="L1935" s="2291"/>
      <c r="M1935" s="2293" t="s">
        <v>44</v>
      </c>
      <c r="N1935" s="2293" t="s">
        <v>45</v>
      </c>
      <c r="O1935" s="2293" t="s">
        <v>46</v>
      </c>
      <c r="P1935" s="2293" t="s">
        <v>47</v>
      </c>
      <c r="Q1935" s="2293" t="s">
        <v>48</v>
      </c>
      <c r="R1935" s="3214" t="s">
        <v>49</v>
      </c>
    </row>
    <row r="1936" spans="1:18" ht="15.6" thickTop="1" thickBot="1" x14ac:dyDescent="0.35">
      <c r="A1936" s="3285" t="s">
        <v>1466</v>
      </c>
      <c r="B1936" s="3286"/>
      <c r="C1936" s="3287">
        <v>0</v>
      </c>
      <c r="D1936" s="3218" t="s">
        <v>1467</v>
      </c>
      <c r="E1936" s="3218">
        <v>1</v>
      </c>
      <c r="F1936" s="3288">
        <v>0</v>
      </c>
      <c r="G1936" s="3288">
        <v>0</v>
      </c>
      <c r="H1936" s="3217">
        <v>0</v>
      </c>
      <c r="I1936" s="3217">
        <v>0</v>
      </c>
      <c r="J1936" s="3217">
        <v>0</v>
      </c>
      <c r="K1936" s="3217">
        <v>0</v>
      </c>
      <c r="L1936" s="3289" t="s">
        <v>223</v>
      </c>
      <c r="M1936" s="3218" t="s">
        <v>1417</v>
      </c>
      <c r="N1936" s="3218" t="s">
        <v>1417</v>
      </c>
      <c r="O1936" s="3218"/>
      <c r="P1936" s="3218"/>
      <c r="Q1936" s="3218"/>
      <c r="R1936" s="3290"/>
    </row>
    <row r="1937" spans="1:18" ht="15.6" thickTop="1" thickBot="1" x14ac:dyDescent="0.35">
      <c r="A1937" s="3291"/>
      <c r="B1937" s="586"/>
      <c r="C1937" s="1789"/>
      <c r="D1937" s="3292" t="s">
        <v>1468</v>
      </c>
      <c r="E1937" s="3292">
        <v>5</v>
      </c>
      <c r="F1937" s="3293">
        <v>0</v>
      </c>
      <c r="G1937" s="3294">
        <v>0</v>
      </c>
      <c r="H1937" s="3217">
        <v>0</v>
      </c>
      <c r="I1937" s="3217">
        <v>0</v>
      </c>
      <c r="J1937" s="3217">
        <v>0</v>
      </c>
      <c r="K1937" s="3217">
        <v>0</v>
      </c>
      <c r="L1937" s="3295" t="s">
        <v>223</v>
      </c>
      <c r="M1937" s="3292"/>
      <c r="N1937" s="3292"/>
      <c r="O1937" s="3292"/>
      <c r="P1937" s="3292"/>
      <c r="Q1937" s="3292"/>
      <c r="R1937" s="3296"/>
    </row>
    <row r="1938" spans="1:18" ht="16.8" thickTop="1" thickBot="1" x14ac:dyDescent="0.35">
      <c r="A1938" s="3297" t="s">
        <v>1469</v>
      </c>
      <c r="B1938" s="3298"/>
      <c r="C1938" s="534">
        <f>H1938+I1938+J1938+K1938</f>
        <v>520000</v>
      </c>
      <c r="D1938" s="219" t="s">
        <v>1470</v>
      </c>
      <c r="E1938" s="219">
        <v>13</v>
      </c>
      <c r="F1938" s="221">
        <v>40000</v>
      </c>
      <c r="G1938" s="221">
        <f t="shared" ref="G1938:G1944" si="66">E1938*F1938</f>
        <v>520000</v>
      </c>
      <c r="H1938" s="3217">
        <f>F1938*3</f>
        <v>120000</v>
      </c>
      <c r="I1938" s="3217">
        <f>F1938*3</f>
        <v>120000</v>
      </c>
      <c r="J1938" s="3217">
        <f>F1938*3</f>
        <v>120000</v>
      </c>
      <c r="K1938" s="3217">
        <f>F1938*4</f>
        <v>160000</v>
      </c>
      <c r="L1938" s="2446" t="s">
        <v>223</v>
      </c>
      <c r="M1938" s="219" t="s">
        <v>1417</v>
      </c>
      <c r="N1938" s="219" t="s">
        <v>1417</v>
      </c>
      <c r="O1938" s="219">
        <v>1</v>
      </c>
      <c r="P1938" s="219">
        <v>1</v>
      </c>
      <c r="Q1938" s="219">
        <v>1</v>
      </c>
      <c r="R1938" s="3299">
        <v>1</v>
      </c>
    </row>
    <row r="1939" spans="1:18" ht="15.6" thickTop="1" thickBot="1" x14ac:dyDescent="0.35">
      <c r="A1939" s="3297" t="s">
        <v>1471</v>
      </c>
      <c r="B1939" s="3298"/>
      <c r="C1939" s="691">
        <f>F1939+F1940+F1941</f>
        <v>136400</v>
      </c>
      <c r="D1939" s="219" t="s">
        <v>1472</v>
      </c>
      <c r="E1939" s="219">
        <v>2</v>
      </c>
      <c r="F1939" s="221">
        <v>46000</v>
      </c>
      <c r="G1939" s="221">
        <f t="shared" si="66"/>
        <v>92000</v>
      </c>
      <c r="H1939" s="3217">
        <v>46000</v>
      </c>
      <c r="I1939" s="3217">
        <v>0</v>
      </c>
      <c r="J1939" s="3217">
        <v>46000</v>
      </c>
      <c r="K1939" s="3217">
        <v>0</v>
      </c>
      <c r="L1939" s="2446" t="s">
        <v>223</v>
      </c>
      <c r="M1939" s="219" t="s">
        <v>1417</v>
      </c>
      <c r="N1939" s="219" t="s">
        <v>1417</v>
      </c>
      <c r="O1939" s="219">
        <v>4</v>
      </c>
      <c r="P1939" s="219">
        <v>1</v>
      </c>
      <c r="Q1939" s="219">
        <v>4</v>
      </c>
      <c r="R1939" s="3299">
        <v>1</v>
      </c>
    </row>
    <row r="1940" spans="1:18" ht="15.6" thickTop="1" thickBot="1" x14ac:dyDescent="0.35">
      <c r="A1940" s="3300"/>
      <c r="B1940" s="3301"/>
      <c r="C1940" s="988"/>
      <c r="D1940" s="1809" t="s">
        <v>1473</v>
      </c>
      <c r="E1940" s="1809">
        <v>2</v>
      </c>
      <c r="F1940" s="1807">
        <v>85000</v>
      </c>
      <c r="G1940" s="227">
        <f t="shared" si="66"/>
        <v>170000</v>
      </c>
      <c r="H1940" s="3217">
        <v>0</v>
      </c>
      <c r="I1940" s="3217">
        <v>0</v>
      </c>
      <c r="J1940" s="533">
        <v>0</v>
      </c>
      <c r="K1940" s="533">
        <f>E1940*F1940</f>
        <v>170000</v>
      </c>
      <c r="L1940" s="2452" t="s">
        <v>223</v>
      </c>
      <c r="M1940" s="1809" t="s">
        <v>1417</v>
      </c>
      <c r="N1940" s="1809" t="s">
        <v>1417</v>
      </c>
      <c r="O1940" s="1809">
        <v>2</v>
      </c>
      <c r="P1940" s="1809">
        <v>4</v>
      </c>
      <c r="Q1940" s="1809">
        <v>1</v>
      </c>
      <c r="R1940" s="3302">
        <v>2</v>
      </c>
    </row>
    <row r="1941" spans="1:18" ht="28.8" thickTop="1" thickBot="1" x14ac:dyDescent="0.35">
      <c r="A1941" s="3303"/>
      <c r="B1941" s="3304"/>
      <c r="C1941" s="3305"/>
      <c r="D1941" s="204" t="s">
        <v>1474</v>
      </c>
      <c r="E1941" s="204">
        <v>5</v>
      </c>
      <c r="F1941" s="205">
        <v>5400</v>
      </c>
      <c r="G1941" s="3306">
        <f t="shared" si="66"/>
        <v>27000</v>
      </c>
      <c r="H1941" s="3217">
        <v>0</v>
      </c>
      <c r="I1941" s="3217">
        <v>0</v>
      </c>
      <c r="J1941" s="533">
        <v>0</v>
      </c>
      <c r="K1941" s="203">
        <f>+G1941</f>
        <v>27000</v>
      </c>
      <c r="L1941" s="3137" t="s">
        <v>223</v>
      </c>
      <c r="M1941" s="204" t="s">
        <v>1417</v>
      </c>
      <c r="N1941" s="204" t="s">
        <v>1417</v>
      </c>
      <c r="O1941" s="204">
        <v>2</v>
      </c>
      <c r="P1941" s="204">
        <v>3</v>
      </c>
      <c r="Q1941" s="204">
        <v>1</v>
      </c>
      <c r="R1941" s="3307">
        <v>1</v>
      </c>
    </row>
    <row r="1942" spans="1:18" ht="15.6" thickTop="1" thickBot="1" x14ac:dyDescent="0.35">
      <c r="A1942" s="3308" t="s">
        <v>1475</v>
      </c>
      <c r="B1942" s="3309"/>
      <c r="C1942" s="3287">
        <f>G1942+G1943+G1944</f>
        <v>0</v>
      </c>
      <c r="D1942" s="1815" t="s">
        <v>1476</v>
      </c>
      <c r="E1942" s="295">
        <v>0</v>
      </c>
      <c r="F1942" s="3310">
        <v>0</v>
      </c>
      <c r="G1942" s="1814">
        <f t="shared" si="66"/>
        <v>0</v>
      </c>
      <c r="H1942" s="3217">
        <v>0</v>
      </c>
      <c r="I1942" s="3217">
        <v>0</v>
      </c>
      <c r="J1942" s="2355">
        <v>0</v>
      </c>
      <c r="K1942" s="2355">
        <f>+G1942</f>
        <v>0</v>
      </c>
      <c r="L1942" s="1823" t="s">
        <v>223</v>
      </c>
      <c r="M1942" s="1815" t="s">
        <v>1417</v>
      </c>
      <c r="N1942" s="1815" t="s">
        <v>1417</v>
      </c>
      <c r="O1942" s="1815">
        <v>4</v>
      </c>
      <c r="P1942" s="1815">
        <v>1</v>
      </c>
      <c r="Q1942" s="1815">
        <v>4</v>
      </c>
      <c r="R1942" s="3311">
        <v>1</v>
      </c>
    </row>
    <row r="1943" spans="1:18" ht="15.6" thickTop="1" thickBot="1" x14ac:dyDescent="0.35">
      <c r="A1943" s="3162"/>
      <c r="B1943" s="3312"/>
      <c r="C1943" s="1789"/>
      <c r="D1943" s="1815" t="s">
        <v>1477</v>
      </c>
      <c r="E1943" s="1815">
        <v>0</v>
      </c>
      <c r="F1943" s="1814">
        <v>0</v>
      </c>
      <c r="G1943" s="1814">
        <f t="shared" si="66"/>
        <v>0</v>
      </c>
      <c r="H1943" s="3217">
        <v>0</v>
      </c>
      <c r="I1943" s="3217">
        <v>0</v>
      </c>
      <c r="J1943" s="2355">
        <v>0</v>
      </c>
      <c r="K1943" s="2355">
        <f>G1943</f>
        <v>0</v>
      </c>
      <c r="L1943" s="1823" t="s">
        <v>223</v>
      </c>
      <c r="M1943" s="1815" t="s">
        <v>1417</v>
      </c>
      <c r="N1943" s="1815" t="s">
        <v>1417</v>
      </c>
      <c r="O1943" s="1815">
        <v>2</v>
      </c>
      <c r="P1943" s="1815">
        <v>3</v>
      </c>
      <c r="Q1943" s="1815">
        <v>1</v>
      </c>
      <c r="R1943" s="3311">
        <v>2</v>
      </c>
    </row>
    <row r="1944" spans="1:18" ht="15.6" thickTop="1" thickBot="1" x14ac:dyDescent="0.35">
      <c r="A1944" s="3303"/>
      <c r="B1944" s="3051"/>
      <c r="C1944" s="2807"/>
      <c r="D1944" s="1815" t="s">
        <v>1478</v>
      </c>
      <c r="E1944" s="295">
        <v>0</v>
      </c>
      <c r="F1944" s="3310">
        <v>0</v>
      </c>
      <c r="G1944" s="1814">
        <f t="shared" si="66"/>
        <v>0</v>
      </c>
      <c r="H1944" s="3217">
        <v>0</v>
      </c>
      <c r="I1944" s="3217">
        <v>0</v>
      </c>
      <c r="J1944" s="2355">
        <v>0</v>
      </c>
      <c r="K1944" s="2355">
        <f>+G1944</f>
        <v>0</v>
      </c>
      <c r="L1944" s="1823" t="s">
        <v>223</v>
      </c>
      <c r="M1944" s="295" t="s">
        <v>1417</v>
      </c>
      <c r="N1944" s="295" t="s">
        <v>1417</v>
      </c>
      <c r="O1944" s="295">
        <v>2</v>
      </c>
      <c r="P1944" s="295">
        <v>4</v>
      </c>
      <c r="Q1944" s="295">
        <v>1</v>
      </c>
      <c r="R1944" s="3313">
        <v>2</v>
      </c>
    </row>
    <row r="1945" spans="1:18" ht="15.6" thickTop="1" thickBot="1" x14ac:dyDescent="0.35">
      <c r="A1945" s="3308" t="s">
        <v>1479</v>
      </c>
      <c r="B1945" s="3309"/>
      <c r="C1945" s="3287">
        <f>+G1945</f>
        <v>1600</v>
      </c>
      <c r="D1945" s="1815" t="s">
        <v>1420</v>
      </c>
      <c r="E1945" s="1815">
        <v>4</v>
      </c>
      <c r="F1945" s="1814">
        <v>400</v>
      </c>
      <c r="G1945" s="1814">
        <f>E1945*F1945</f>
        <v>1600</v>
      </c>
      <c r="H1945" s="3217">
        <v>400</v>
      </c>
      <c r="I1945" s="3217">
        <v>400</v>
      </c>
      <c r="J1945" s="2355">
        <v>400</v>
      </c>
      <c r="K1945" s="2355">
        <v>400</v>
      </c>
      <c r="L1945" s="1823" t="s">
        <v>223</v>
      </c>
      <c r="M1945" s="1815" t="s">
        <v>1417</v>
      </c>
      <c r="N1945" s="1815" t="s">
        <v>1417</v>
      </c>
      <c r="O1945" s="1815">
        <v>2</v>
      </c>
      <c r="P1945" s="1815">
        <v>4</v>
      </c>
      <c r="Q1945" s="1815">
        <v>4</v>
      </c>
      <c r="R1945" s="3311">
        <v>1</v>
      </c>
    </row>
    <row r="1946" spans="1:18" ht="28.8" thickTop="1" thickBot="1" x14ac:dyDescent="0.35">
      <c r="A1946" s="3162"/>
      <c r="B1946" s="3312"/>
      <c r="C1946" s="1789"/>
      <c r="D1946" s="199" t="s">
        <v>1382</v>
      </c>
      <c r="E1946" s="536" t="s">
        <v>1445</v>
      </c>
      <c r="F1946" s="2132" t="s">
        <v>1384</v>
      </c>
      <c r="G1946" s="3314">
        <v>0</v>
      </c>
      <c r="H1946" s="538">
        <v>0</v>
      </c>
      <c r="I1946" s="538">
        <v>0</v>
      </c>
      <c r="J1946" s="538">
        <v>0</v>
      </c>
      <c r="K1946" s="538">
        <v>0</v>
      </c>
      <c r="L1946" s="1828" t="s">
        <v>223</v>
      </c>
      <c r="M1946" s="2450" t="s">
        <v>1417</v>
      </c>
      <c r="N1946" s="2450" t="s">
        <v>1417</v>
      </c>
      <c r="O1946" s="2450">
        <v>2</v>
      </c>
      <c r="P1946" s="2450">
        <v>2</v>
      </c>
      <c r="Q1946" s="2450">
        <v>2</v>
      </c>
      <c r="R1946" s="3315">
        <v>1</v>
      </c>
    </row>
    <row r="1947" spans="1:18" ht="16.2" thickBot="1" x14ac:dyDescent="0.35">
      <c r="A1947" s="3316" t="s">
        <v>1480</v>
      </c>
      <c r="B1947" s="3317"/>
      <c r="C1947" s="3318">
        <f>SUM(C1936:C1946)</f>
        <v>658000</v>
      </c>
      <c r="D1947" s="3319"/>
      <c r="E1947" s="3319"/>
      <c r="F1947" s="3320"/>
      <c r="G1947" s="3320"/>
      <c r="H1947" s="3321"/>
      <c r="I1947" s="3321"/>
      <c r="J1947" s="3321"/>
      <c r="K1947" s="3321"/>
      <c r="L1947" s="3322">
        <f>L1868+L1900+L1932</f>
        <v>1071595</v>
      </c>
      <c r="M1947" s="3323"/>
      <c r="N1947" s="3323"/>
      <c r="O1947" s="3323"/>
      <c r="P1947" s="3323"/>
      <c r="Q1947" s="3323"/>
      <c r="R1947" s="3324"/>
    </row>
    <row r="1948" spans="1:18" ht="16.2" thickBot="1" x14ac:dyDescent="0.35">
      <c r="A1948" s="3325"/>
      <c r="B1948" s="3326"/>
      <c r="C1948" s="3327">
        <f>C1896+C1928+C1947</f>
        <v>1071595</v>
      </c>
      <c r="D1948" s="3326"/>
      <c r="E1948" s="3326"/>
      <c r="F1948" s="3326"/>
      <c r="G1948" s="3326"/>
      <c r="H1948" s="3326"/>
      <c r="I1948" s="3326"/>
      <c r="J1948" s="3326"/>
      <c r="K1948" s="3326"/>
      <c r="L1948" s="3326"/>
      <c r="M1948" s="3326"/>
      <c r="N1948" s="3326"/>
      <c r="O1948" s="3326"/>
      <c r="P1948" s="3326"/>
      <c r="Q1948" s="3326"/>
      <c r="R1948" s="3328"/>
    </row>
    <row r="1949" spans="1:18" x14ac:dyDescent="0.3">
      <c r="B1949" s="3"/>
      <c r="C1949" s="3329"/>
      <c r="D1949" s="3"/>
      <c r="E1949" s="3"/>
      <c r="F1949" s="3"/>
      <c r="G1949" s="3"/>
      <c r="H1949" s="3"/>
      <c r="I1949" s="3"/>
      <c r="J1949" s="3"/>
      <c r="K1949" s="3"/>
      <c r="L1949" s="3"/>
      <c r="M1949" s="3"/>
      <c r="N1949" s="3"/>
      <c r="O1949" s="3"/>
      <c r="P1949" s="3"/>
      <c r="Q1949" s="3"/>
      <c r="R1949" s="3"/>
    </row>
    <row r="1950" spans="1:18" x14ac:dyDescent="0.3">
      <c r="A1950" t="s">
        <v>1481</v>
      </c>
    </row>
    <row r="1951" spans="1:18" x14ac:dyDescent="0.3">
      <c r="A1951" s="3330" t="s">
        <v>1482</v>
      </c>
      <c r="B1951" s="3330"/>
    </row>
    <row r="1952" spans="1:18" x14ac:dyDescent="0.3">
      <c r="A1952" t="s">
        <v>1483</v>
      </c>
    </row>
    <row r="1953" spans="1:18" x14ac:dyDescent="0.3">
      <c r="A1953" t="s">
        <v>1484</v>
      </c>
    </row>
    <row r="1954" spans="1:18" x14ac:dyDescent="0.3">
      <c r="A1954" t="s">
        <v>1485</v>
      </c>
    </row>
    <row r="1955" spans="1:18" x14ac:dyDescent="0.3">
      <c r="A1955" t="s">
        <v>1486</v>
      </c>
      <c r="L1955" s="1453"/>
    </row>
    <row r="1956" spans="1:18" x14ac:dyDescent="0.3">
      <c r="A1956" t="s">
        <v>1487</v>
      </c>
    </row>
    <row r="1957" spans="1:18" x14ac:dyDescent="0.3">
      <c r="A1957" t="s">
        <v>1488</v>
      </c>
    </row>
    <row r="1958" spans="1:18" x14ac:dyDescent="0.3">
      <c r="A1958" t="s">
        <v>1489</v>
      </c>
    </row>
    <row r="1960" spans="1:18" ht="18" thickBot="1" x14ac:dyDescent="0.35">
      <c r="A1960" s="2619" t="s">
        <v>1087</v>
      </c>
      <c r="B1960" s="2620"/>
      <c r="C1960" s="2620"/>
      <c r="D1960" s="2620"/>
      <c r="E1960" s="2620"/>
      <c r="F1960" s="2621"/>
    </row>
    <row r="1961" spans="1:18" ht="17.399999999999999" x14ac:dyDescent="0.3">
      <c r="A1961" s="2622" t="s">
        <v>1088</v>
      </c>
      <c r="B1961" s="2623" t="s">
        <v>1089</v>
      </c>
      <c r="C1961" s="2623" t="s">
        <v>1090</v>
      </c>
      <c r="D1961" s="2623" t="s">
        <v>1091</v>
      </c>
      <c r="E1961" s="2624" t="s">
        <v>1092</v>
      </c>
      <c r="F1961" s="2760"/>
      <c r="G1961" s="1253"/>
      <c r="H1961" s="1253"/>
      <c r="I1961" s="1253"/>
      <c r="J1961" s="1253"/>
      <c r="K1961" s="1253"/>
      <c r="L1961" s="1253"/>
      <c r="M1961" s="1253"/>
      <c r="N1961" s="1253"/>
      <c r="O1961" s="1253"/>
      <c r="P1961" s="1253"/>
      <c r="Q1961" s="1253"/>
      <c r="R1961" s="1253"/>
    </row>
    <row r="1962" spans="1:18" x14ac:dyDescent="0.3">
      <c r="A1962" s="2625"/>
      <c r="B1962" s="2626"/>
      <c r="C1962" s="2626"/>
      <c r="D1962" s="2626"/>
      <c r="E1962" s="2627" t="s">
        <v>1093</v>
      </c>
      <c r="F1962" s="2761" t="s">
        <v>1094</v>
      </c>
      <c r="G1962" s="1253"/>
      <c r="H1962" s="1253"/>
      <c r="I1962" s="1253"/>
      <c r="J1962" s="1253"/>
      <c r="K1962" s="1253"/>
      <c r="L1962" s="1253"/>
      <c r="M1962" s="1253"/>
      <c r="N1962" s="1253"/>
      <c r="O1962" s="1253"/>
      <c r="P1962" s="1253"/>
      <c r="Q1962" s="1253"/>
      <c r="R1962" s="1253"/>
    </row>
    <row r="1963" spans="1:18" ht="34.799999999999997" x14ac:dyDescent="0.3">
      <c r="A1963" s="2630" t="s">
        <v>1095</v>
      </c>
      <c r="B1963" s="2631" t="s">
        <v>1096</v>
      </c>
      <c r="C1963" s="2632"/>
      <c r="D1963" s="2632"/>
      <c r="E1963" s="2633">
        <v>303641467</v>
      </c>
      <c r="F1963" s="2763">
        <v>366269506</v>
      </c>
      <c r="G1963" s="1253"/>
      <c r="H1963" s="1253"/>
      <c r="I1963" s="1253"/>
      <c r="J1963" s="1253"/>
      <c r="K1963" s="1253"/>
      <c r="L1963" s="1253"/>
      <c r="M1963" s="1253"/>
      <c r="N1963" s="1253"/>
      <c r="O1963" s="1253"/>
      <c r="P1963" s="1253"/>
      <c r="Q1963" s="1253"/>
      <c r="R1963" s="1253"/>
    </row>
    <row r="1964" spans="1:18" ht="87" x14ac:dyDescent="0.3">
      <c r="A1964" s="2634">
        <v>1</v>
      </c>
      <c r="B1964" s="2635" t="s">
        <v>1097</v>
      </c>
      <c r="C1964" s="2636" t="s">
        <v>1098</v>
      </c>
      <c r="D1964" s="2637" t="s">
        <v>1099</v>
      </c>
      <c r="E1964" s="2638"/>
      <c r="F1964" s="2764">
        <v>8664062</v>
      </c>
      <c r="G1964" s="1253"/>
      <c r="H1964" s="1253"/>
      <c r="I1964" s="1253"/>
      <c r="J1964" s="1253"/>
      <c r="K1964" s="1253"/>
      <c r="L1964" s="1253"/>
      <c r="M1964" s="1253"/>
      <c r="N1964" s="1253"/>
      <c r="O1964" s="1253"/>
      <c r="P1964" s="1253"/>
      <c r="Q1964" s="1253"/>
      <c r="R1964" s="1253"/>
    </row>
    <row r="1965" spans="1:18" ht="52.2" x14ac:dyDescent="0.3">
      <c r="A1965" s="2639"/>
      <c r="B1965" s="2635"/>
      <c r="C1965" s="2636"/>
      <c r="D1965" s="2637" t="s">
        <v>1100</v>
      </c>
      <c r="E1965" s="2640"/>
      <c r="F1965" s="2765"/>
      <c r="G1965" s="1253"/>
      <c r="H1965" s="1253"/>
      <c r="I1965" s="1253"/>
      <c r="J1965" s="1253"/>
      <c r="K1965" s="1253"/>
      <c r="L1965" s="1253"/>
      <c r="M1965" s="1253"/>
      <c r="N1965" s="1253"/>
      <c r="O1965" s="1253"/>
      <c r="P1965" s="1253"/>
      <c r="Q1965" s="1253"/>
      <c r="R1965" s="1253"/>
    </row>
    <row r="1966" spans="1:18" ht="52.2" x14ac:dyDescent="0.3">
      <c r="A1966" s="2639"/>
      <c r="B1966" s="2635"/>
      <c r="C1966" s="2636"/>
      <c r="D1966" s="2637" t="s">
        <v>1101</v>
      </c>
      <c r="E1966" s="2640"/>
      <c r="F1966" s="2765"/>
      <c r="G1966" s="1253"/>
      <c r="H1966" s="1253"/>
      <c r="I1966" s="1253"/>
      <c r="J1966" s="1253"/>
      <c r="K1966" s="1253"/>
      <c r="L1966" s="1253"/>
      <c r="M1966" s="1253"/>
      <c r="N1966" s="1253"/>
      <c r="O1966" s="1253"/>
      <c r="P1966" s="1253"/>
      <c r="Q1966" s="1253"/>
      <c r="R1966" s="1253"/>
    </row>
    <row r="1967" spans="1:18" ht="121.8" x14ac:dyDescent="0.3">
      <c r="A1967" s="2639"/>
      <c r="B1967" s="2635"/>
      <c r="C1967" s="2636"/>
      <c r="D1967" s="2637" t="s">
        <v>1102</v>
      </c>
      <c r="E1967" s="2640"/>
      <c r="F1967" s="2765"/>
      <c r="G1967" s="1253"/>
      <c r="H1967" s="1253"/>
      <c r="I1967" s="1253"/>
      <c r="J1967" s="1253"/>
      <c r="K1967" s="1253"/>
      <c r="L1967" s="1253"/>
      <c r="M1967" s="1253"/>
      <c r="N1967" s="1253"/>
      <c r="O1967" s="1253"/>
      <c r="P1967" s="1253"/>
      <c r="Q1967" s="1253"/>
      <c r="R1967" s="1253"/>
    </row>
    <row r="1968" spans="1:18" ht="139.19999999999999" x14ac:dyDescent="0.3">
      <c r="A1968" s="2639"/>
      <c r="B1968" s="2635"/>
      <c r="C1968" s="2636"/>
      <c r="D1968" s="2637" t="s">
        <v>1103</v>
      </c>
      <c r="E1968" s="2641"/>
      <c r="F1968" s="2766"/>
      <c r="G1968" s="1253"/>
      <c r="H1968" s="1253"/>
      <c r="I1968" s="1253"/>
      <c r="J1968" s="1253"/>
      <c r="K1968" s="1253"/>
      <c r="L1968" s="1253"/>
      <c r="M1968" s="1253"/>
      <c r="N1968" s="1253"/>
      <c r="O1968" s="1253"/>
      <c r="P1968" s="1253"/>
      <c r="Q1968" s="1253"/>
      <c r="R1968" s="1253"/>
    </row>
    <row r="1969" spans="1:18" ht="17.399999999999999" x14ac:dyDescent="0.3">
      <c r="A1969" s="2639"/>
      <c r="B1969" s="2635"/>
      <c r="C1969" s="2642"/>
      <c r="D1969" s="2643"/>
      <c r="E1969" s="2643"/>
      <c r="F1969" s="2767"/>
      <c r="G1969" s="1253"/>
      <c r="H1969" s="1253"/>
      <c r="I1969" s="1253"/>
      <c r="J1969" s="1253"/>
      <c r="K1969" s="1253"/>
      <c r="L1969" s="1253"/>
      <c r="M1969" s="1253"/>
      <c r="N1969" s="1253"/>
      <c r="O1969" s="1253"/>
      <c r="P1969" s="1253"/>
      <c r="Q1969" s="1253"/>
      <c r="R1969" s="1253"/>
    </row>
    <row r="1970" spans="1:18" ht="87" x14ac:dyDescent="0.3">
      <c r="A1970" s="2639"/>
      <c r="B1970" s="2635"/>
      <c r="C1970" s="2644" t="s">
        <v>1104</v>
      </c>
      <c r="D1970" s="2645" t="s">
        <v>277</v>
      </c>
      <c r="E1970" s="2646"/>
      <c r="F1970" s="2768">
        <v>5100611</v>
      </c>
      <c r="G1970" s="1253"/>
      <c r="H1970" s="1253"/>
      <c r="I1970" s="1253"/>
      <c r="J1970" s="1253"/>
      <c r="K1970" s="1253"/>
      <c r="L1970" s="1253"/>
      <c r="M1970" s="1253"/>
      <c r="N1970" s="1253"/>
      <c r="O1970" s="1253"/>
      <c r="P1970" s="1253"/>
      <c r="Q1970" s="1253"/>
      <c r="R1970" s="1253"/>
    </row>
    <row r="1971" spans="1:18" ht="174" x14ac:dyDescent="0.3">
      <c r="A1971" s="2639"/>
      <c r="B1971" s="2635"/>
      <c r="C1971" s="2644"/>
      <c r="D1971" s="2645" t="s">
        <v>1105</v>
      </c>
      <c r="E1971" s="2647"/>
      <c r="F1971" s="2769"/>
      <c r="G1971" s="1253"/>
      <c r="H1971" s="1253"/>
      <c r="I1971" s="1253"/>
      <c r="J1971" s="1253"/>
      <c r="K1971" s="1253"/>
      <c r="L1971" s="1253"/>
      <c r="M1971" s="1253"/>
      <c r="N1971" s="1253"/>
      <c r="O1971" s="1253"/>
      <c r="P1971" s="1253"/>
      <c r="Q1971" s="1253"/>
      <c r="R1971" s="1253"/>
    </row>
    <row r="1972" spans="1:18" ht="17.399999999999999" x14ac:dyDescent="0.3">
      <c r="A1972" s="2639"/>
      <c r="B1972" s="2635"/>
      <c r="C1972" s="2642"/>
      <c r="D1972" s="2648"/>
      <c r="E1972" s="2648"/>
      <c r="F1972" s="2770"/>
      <c r="G1972" s="1253"/>
      <c r="H1972" s="1253"/>
      <c r="I1972" s="1253"/>
      <c r="J1972" s="1253"/>
      <c r="K1972" s="1253"/>
      <c r="L1972" s="1253"/>
      <c r="M1972" s="1253"/>
      <c r="N1972" s="1253"/>
      <c r="O1972" s="1253"/>
      <c r="P1972" s="1253"/>
      <c r="Q1972" s="1253"/>
      <c r="R1972" s="1253"/>
    </row>
    <row r="1973" spans="1:18" ht="121.8" x14ac:dyDescent="0.3">
      <c r="A1973" s="2639"/>
      <c r="B1973" s="2635"/>
      <c r="C1973" s="2649" t="s">
        <v>1106</v>
      </c>
      <c r="D1973" s="2645" t="s">
        <v>306</v>
      </c>
      <c r="E1973" s="2646"/>
      <c r="F1973" s="2768">
        <v>4680000</v>
      </c>
      <c r="G1973" s="1253"/>
      <c r="H1973" s="1253"/>
      <c r="I1973" s="1253"/>
      <c r="J1973" s="1253"/>
      <c r="K1973" s="1253"/>
      <c r="L1973" s="1253"/>
      <c r="M1973" s="1253"/>
      <c r="N1973" s="1253"/>
      <c r="O1973" s="1253"/>
      <c r="P1973" s="1253"/>
      <c r="Q1973" s="1253"/>
      <c r="R1973" s="1253"/>
    </row>
    <row r="1974" spans="1:18" ht="69.599999999999994" x14ac:dyDescent="0.3">
      <c r="A1974" s="2639"/>
      <c r="B1974" s="2635"/>
      <c r="C1974" s="2649"/>
      <c r="D1974" s="2645" t="s">
        <v>1107</v>
      </c>
      <c r="E1974" s="2647"/>
      <c r="F1974" s="2769"/>
      <c r="G1974" s="1253"/>
      <c r="H1974" s="1253"/>
      <c r="I1974" s="1253"/>
      <c r="J1974" s="1253"/>
      <c r="K1974" s="1253"/>
      <c r="L1974" s="1253"/>
      <c r="M1974" s="1253"/>
      <c r="N1974" s="1253"/>
      <c r="O1974" s="1253"/>
      <c r="P1974" s="1253"/>
      <c r="Q1974" s="1253"/>
      <c r="R1974" s="1253"/>
    </row>
    <row r="1975" spans="1:18" ht="52.2" x14ac:dyDescent="0.3">
      <c r="A1975" s="2639"/>
      <c r="B1975" s="2635"/>
      <c r="C1975" s="2649"/>
      <c r="D1975" s="2645" t="s">
        <v>1108</v>
      </c>
      <c r="E1975" s="2647"/>
      <c r="F1975" s="2769"/>
      <c r="G1975" s="1253"/>
      <c r="H1975" s="1253"/>
      <c r="I1975" s="1253"/>
      <c r="J1975" s="1253"/>
      <c r="K1975" s="1253"/>
      <c r="L1975" s="1253"/>
      <c r="M1975" s="1253"/>
      <c r="N1975" s="1253"/>
      <c r="O1975" s="1253"/>
      <c r="P1975" s="1253"/>
      <c r="Q1975" s="1253"/>
      <c r="R1975" s="1253"/>
    </row>
    <row r="1976" spans="1:18" ht="87" x14ac:dyDescent="0.3">
      <c r="A1976" s="2639"/>
      <c r="B1976" s="2635"/>
      <c r="C1976" s="2649"/>
      <c r="D1976" s="2645" t="s">
        <v>1109</v>
      </c>
      <c r="E1976" s="2647"/>
      <c r="F1976" s="2769"/>
      <c r="G1976" s="1253"/>
      <c r="H1976" s="1253"/>
      <c r="I1976" s="1253"/>
      <c r="J1976" s="1253"/>
      <c r="K1976" s="1253"/>
      <c r="L1976" s="1253"/>
      <c r="M1976" s="1253"/>
      <c r="N1976" s="1253"/>
      <c r="O1976" s="1253"/>
      <c r="P1976" s="1253"/>
      <c r="Q1976" s="1253"/>
      <c r="R1976" s="1253"/>
    </row>
    <row r="1977" spans="1:18" ht="52.2" x14ac:dyDescent="0.3">
      <c r="A1977" s="2639"/>
      <c r="B1977" s="2635"/>
      <c r="C1977" s="2649"/>
      <c r="D1977" s="2645" t="s">
        <v>1110</v>
      </c>
      <c r="E1977" s="2650"/>
      <c r="F1977" s="2771"/>
      <c r="G1977" s="1253"/>
      <c r="H1977" s="1253"/>
      <c r="I1977" s="1253"/>
      <c r="J1977" s="1253"/>
      <c r="K1977" s="1253"/>
      <c r="L1977" s="1253"/>
      <c r="M1977" s="1253"/>
      <c r="N1977" s="1253"/>
      <c r="O1977" s="1253"/>
      <c r="P1977" s="1253"/>
      <c r="Q1977" s="1253"/>
      <c r="R1977" s="1253"/>
    </row>
    <row r="1978" spans="1:18" ht="17.399999999999999" x14ac:dyDescent="0.3">
      <c r="A1978" s="2639"/>
      <c r="B1978" s="2635"/>
      <c r="C1978" s="2642"/>
      <c r="D1978" s="2648"/>
      <c r="E1978" s="2648"/>
      <c r="F1978" s="2770"/>
      <c r="G1978" s="1253"/>
      <c r="H1978" s="1253"/>
      <c r="I1978" s="1253"/>
      <c r="J1978" s="1253"/>
      <c r="K1978" s="1253"/>
      <c r="L1978" s="1253"/>
      <c r="M1978" s="1253"/>
      <c r="N1978" s="1253"/>
      <c r="O1978" s="1253"/>
      <c r="P1978" s="1253"/>
      <c r="Q1978" s="1253"/>
      <c r="R1978" s="1253"/>
    </row>
    <row r="1979" spans="1:18" ht="104.4" x14ac:dyDescent="0.3">
      <c r="A1979" s="2639"/>
      <c r="B1979" s="2635"/>
      <c r="C1979" s="2636" t="s">
        <v>1111</v>
      </c>
      <c r="D1979" s="2645" t="s">
        <v>1112</v>
      </c>
      <c r="E1979" s="2646"/>
      <c r="F1979" s="2768">
        <v>4431384</v>
      </c>
      <c r="G1979" s="1253"/>
      <c r="H1979" s="1253"/>
      <c r="I1979" s="1253"/>
      <c r="J1979" s="1253"/>
      <c r="K1979" s="1253"/>
      <c r="L1979" s="1253"/>
      <c r="M1979" s="1253"/>
      <c r="N1979" s="1253"/>
      <c r="O1979" s="1253"/>
      <c r="P1979" s="1253"/>
      <c r="Q1979" s="1253"/>
      <c r="R1979" s="1253"/>
    </row>
    <row r="1980" spans="1:18" ht="87" x14ac:dyDescent="0.3">
      <c r="A1980" s="2639"/>
      <c r="B1980" s="2635"/>
      <c r="C1980" s="2636"/>
      <c r="D1980" s="2645" t="s">
        <v>1113</v>
      </c>
      <c r="E1980" s="2647"/>
      <c r="F1980" s="2769"/>
      <c r="G1980" s="1253"/>
      <c r="H1980" s="1253"/>
      <c r="I1980" s="1253"/>
      <c r="J1980" s="1253"/>
      <c r="K1980" s="1253"/>
      <c r="L1980" s="1253"/>
      <c r="M1980" s="1253"/>
      <c r="N1980" s="1253"/>
      <c r="O1980" s="1253"/>
      <c r="P1980" s="1253"/>
      <c r="Q1980" s="1253"/>
      <c r="R1980" s="1253"/>
    </row>
    <row r="1981" spans="1:18" ht="69.599999999999994" x14ac:dyDescent="0.3">
      <c r="A1981" s="2639"/>
      <c r="B1981" s="2635"/>
      <c r="C1981" s="2636"/>
      <c r="D1981" s="2645" t="s">
        <v>1114</v>
      </c>
      <c r="E1981" s="2647"/>
      <c r="F1981" s="2769"/>
      <c r="G1981" s="1253"/>
      <c r="H1981" s="1253"/>
      <c r="I1981" s="1253"/>
      <c r="J1981" s="1253"/>
      <c r="K1981" s="1253"/>
      <c r="L1981" s="1253"/>
      <c r="M1981" s="1253"/>
      <c r="N1981" s="1253"/>
      <c r="O1981" s="1253"/>
      <c r="P1981" s="1253"/>
      <c r="Q1981" s="1253"/>
      <c r="R1981" s="1253"/>
    </row>
    <row r="1982" spans="1:18" ht="104.4" x14ac:dyDescent="0.3">
      <c r="A1982" s="2651"/>
      <c r="B1982" s="2635"/>
      <c r="C1982" s="2636"/>
      <c r="D1982" s="2645" t="s">
        <v>1115</v>
      </c>
      <c r="E1982" s="2650"/>
      <c r="F1982" s="2771"/>
      <c r="G1982" s="1253"/>
      <c r="H1982" s="1253"/>
      <c r="I1982" s="1253"/>
      <c r="J1982" s="1253"/>
      <c r="K1982" s="1253"/>
      <c r="L1982" s="1253"/>
      <c r="M1982" s="1253"/>
      <c r="N1982" s="1253"/>
      <c r="O1982" s="1253"/>
      <c r="P1982" s="1253"/>
      <c r="Q1982" s="1253"/>
      <c r="R1982" s="1253"/>
    </row>
    <row r="1983" spans="1:18" ht="156.6" x14ac:dyDescent="0.3">
      <c r="A1983" s="2652"/>
      <c r="B1983" s="2653" t="s">
        <v>1116</v>
      </c>
      <c r="C1983" s="2637" t="s">
        <v>1117</v>
      </c>
      <c r="D1983" s="2637" t="s">
        <v>1118</v>
      </c>
      <c r="E1983" s="2646"/>
      <c r="F1983" s="2768">
        <v>45500000</v>
      </c>
      <c r="G1983" s="1253"/>
      <c r="H1983" s="1253"/>
      <c r="I1983" s="1253"/>
      <c r="J1983" s="1253"/>
      <c r="K1983" s="1253"/>
      <c r="L1983" s="1253"/>
      <c r="M1983" s="1253"/>
      <c r="N1983" s="1253"/>
      <c r="O1983" s="1253"/>
      <c r="P1983" s="1253"/>
      <c r="Q1983" s="1253"/>
      <c r="R1983" s="1253"/>
    </row>
    <row r="1984" spans="1:18" ht="139.19999999999999" x14ac:dyDescent="0.3">
      <c r="A1984" s="2652"/>
      <c r="B1984" s="2653"/>
      <c r="C1984" s="2649" t="s">
        <v>1119</v>
      </c>
      <c r="D1984" s="2654" t="s">
        <v>1120</v>
      </c>
      <c r="E1984" s="2647"/>
      <c r="F1984" s="2769"/>
      <c r="G1984" s="1253"/>
      <c r="H1984" s="1253"/>
      <c r="I1984" s="1253"/>
      <c r="J1984" s="1253"/>
      <c r="K1984" s="1253"/>
      <c r="L1984" s="1253"/>
      <c r="M1984" s="1253"/>
      <c r="N1984" s="1253"/>
      <c r="O1984" s="1253"/>
      <c r="P1984" s="1253"/>
      <c r="Q1984" s="1253"/>
      <c r="R1984" s="1253"/>
    </row>
    <row r="1985" spans="1:18" ht="139.19999999999999" x14ac:dyDescent="0.3">
      <c r="A1985" s="2652"/>
      <c r="B1985" s="2653"/>
      <c r="C1985" s="2649"/>
      <c r="D1985" s="2655" t="s">
        <v>1121</v>
      </c>
      <c r="E1985" s="2647"/>
      <c r="F1985" s="2769"/>
      <c r="G1985" s="1253"/>
      <c r="H1985" s="1253"/>
      <c r="I1985" s="1253"/>
      <c r="J1985" s="1253"/>
      <c r="K1985" s="1253"/>
      <c r="L1985" s="1253"/>
      <c r="M1985" s="1253"/>
      <c r="N1985" s="1253"/>
      <c r="O1985" s="1253"/>
      <c r="P1985" s="1253"/>
      <c r="Q1985" s="1253"/>
      <c r="R1985" s="1253"/>
    </row>
    <row r="1986" spans="1:18" ht="69.599999999999994" x14ac:dyDescent="0.3">
      <c r="A1986" s="2652"/>
      <c r="B1986" s="2653"/>
      <c r="C1986" s="2649"/>
      <c r="D1986" s="2654" t="s">
        <v>1122</v>
      </c>
      <c r="E1986" s="2647"/>
      <c r="F1986" s="2769"/>
      <c r="G1986" s="1253"/>
      <c r="H1986" s="1253"/>
      <c r="I1986" s="1253"/>
      <c r="J1986" s="1253"/>
      <c r="K1986" s="1253"/>
      <c r="L1986" s="1253"/>
      <c r="M1986" s="1253"/>
      <c r="N1986" s="1253"/>
      <c r="O1986" s="1253"/>
      <c r="P1986" s="1253"/>
      <c r="Q1986" s="1253"/>
      <c r="R1986" s="1253"/>
    </row>
    <row r="1987" spans="1:18" ht="69.599999999999994" x14ac:dyDescent="0.3">
      <c r="A1987" s="2652"/>
      <c r="B1987" s="2653"/>
      <c r="C1987" s="2649"/>
      <c r="D1987" s="2654" t="s">
        <v>1123</v>
      </c>
      <c r="E1987" s="2647"/>
      <c r="F1987" s="2769"/>
      <c r="G1987" s="1253"/>
      <c r="H1987" s="1253"/>
      <c r="I1987" s="1253"/>
      <c r="J1987" s="1253"/>
      <c r="K1987" s="1253"/>
      <c r="L1987" s="1253"/>
      <c r="M1987" s="1253"/>
      <c r="N1987" s="1253"/>
      <c r="O1987" s="1253"/>
      <c r="P1987" s="1253"/>
      <c r="Q1987" s="1253"/>
      <c r="R1987" s="1253"/>
    </row>
    <row r="1988" spans="1:18" ht="121.8" x14ac:dyDescent="0.3">
      <c r="A1988" s="2652"/>
      <c r="B1988" s="2653"/>
      <c r="C1988" s="2637" t="s">
        <v>1104</v>
      </c>
      <c r="D1988" s="2637" t="s">
        <v>1124</v>
      </c>
      <c r="E1988" s="2650"/>
      <c r="F1988" s="2771"/>
      <c r="G1988" s="1253"/>
      <c r="H1988" s="1253"/>
      <c r="I1988" s="1253"/>
      <c r="J1988" s="1253"/>
      <c r="K1988" s="1253"/>
      <c r="L1988" s="1253"/>
      <c r="M1988" s="1253"/>
      <c r="N1988" s="1253"/>
      <c r="O1988" s="1253"/>
      <c r="P1988" s="1253"/>
      <c r="Q1988" s="1253"/>
      <c r="R1988" s="1253"/>
    </row>
    <row r="1989" spans="1:18" ht="121.8" x14ac:dyDescent="0.3">
      <c r="A1989" s="2652"/>
      <c r="B1989" s="2656" t="s">
        <v>1125</v>
      </c>
      <c r="C1989" s="2636" t="s">
        <v>1126</v>
      </c>
      <c r="D1989" s="2637" t="s">
        <v>1127</v>
      </c>
      <c r="E1989" s="2646"/>
      <c r="F1989" s="2768">
        <v>12529300</v>
      </c>
      <c r="G1989" s="1253"/>
      <c r="H1989" s="1253"/>
      <c r="I1989" s="1253"/>
      <c r="J1989" s="1253"/>
      <c r="K1989" s="1253"/>
      <c r="L1989" s="1253"/>
      <c r="M1989" s="1253"/>
      <c r="N1989" s="1253"/>
      <c r="O1989" s="1253"/>
      <c r="P1989" s="1253"/>
      <c r="Q1989" s="1253"/>
      <c r="R1989" s="1253"/>
    </row>
    <row r="1990" spans="1:18" ht="52.2" x14ac:dyDescent="0.3">
      <c r="A1990" s="2652"/>
      <c r="B1990" s="2656"/>
      <c r="C1990" s="2636"/>
      <c r="D1990" s="2637" t="s">
        <v>1128</v>
      </c>
      <c r="E1990" s="2647"/>
      <c r="F1990" s="2769"/>
      <c r="G1990" s="1253"/>
      <c r="H1990" s="1253"/>
      <c r="I1990" s="1253"/>
      <c r="J1990" s="1253"/>
      <c r="K1990" s="1253"/>
      <c r="L1990" s="1253"/>
      <c r="M1990" s="1253"/>
      <c r="N1990" s="1253"/>
      <c r="O1990" s="1253"/>
      <c r="P1990" s="1253"/>
      <c r="Q1990" s="1253"/>
      <c r="R1990" s="1253"/>
    </row>
    <row r="1991" spans="1:18" ht="121.8" x14ac:dyDescent="0.3">
      <c r="A1991" s="2652"/>
      <c r="B1991" s="2656"/>
      <c r="C1991" s="2636"/>
      <c r="D1991" s="2637" t="s">
        <v>1129</v>
      </c>
      <c r="E1991" s="2647"/>
      <c r="F1991" s="2769"/>
      <c r="G1991" s="1253"/>
      <c r="H1991" s="1253"/>
      <c r="I1991" s="1253"/>
      <c r="J1991" s="1253"/>
      <c r="K1991" s="1253"/>
      <c r="L1991" s="1253"/>
      <c r="M1991" s="1253"/>
      <c r="N1991" s="1253"/>
      <c r="O1991" s="1253"/>
      <c r="P1991" s="1253"/>
      <c r="Q1991" s="1253"/>
      <c r="R1991" s="1253"/>
    </row>
    <row r="1992" spans="1:18" ht="104.4" x14ac:dyDescent="0.3">
      <c r="A1992" s="2652"/>
      <c r="B1992" s="2656"/>
      <c r="C1992" s="2636"/>
      <c r="D1992" s="2637" t="s">
        <v>1130</v>
      </c>
      <c r="E1992" s="2647"/>
      <c r="F1992" s="2769"/>
      <c r="G1992" s="1253"/>
      <c r="H1992" s="1253"/>
      <c r="I1992" s="1253"/>
      <c r="J1992" s="1253"/>
      <c r="K1992" s="1253"/>
      <c r="L1992" s="1253"/>
      <c r="M1992" s="1253"/>
      <c r="N1992" s="1253"/>
      <c r="O1992" s="1253"/>
      <c r="P1992" s="1253"/>
      <c r="Q1992" s="1253"/>
      <c r="R1992" s="1253"/>
    </row>
    <row r="1993" spans="1:18" ht="69.599999999999994" x14ac:dyDescent="0.3">
      <c r="A1993" s="2652"/>
      <c r="B1993" s="2656"/>
      <c r="C1993" s="2636"/>
      <c r="D1993" s="2637" t="s">
        <v>1131</v>
      </c>
      <c r="E1993" s="2647"/>
      <c r="F1993" s="2769"/>
      <c r="G1993" s="1253"/>
      <c r="H1993" s="1253"/>
      <c r="I1993" s="1253"/>
      <c r="J1993" s="1253"/>
      <c r="K1993" s="1253"/>
      <c r="L1993" s="1253"/>
      <c r="M1993" s="1253"/>
      <c r="N1993" s="1253"/>
      <c r="O1993" s="1253"/>
      <c r="P1993" s="1253"/>
      <c r="Q1993" s="1253"/>
      <c r="R1993" s="1253"/>
    </row>
    <row r="1994" spans="1:18" ht="69.599999999999994" x14ac:dyDescent="0.3">
      <c r="A1994" s="2652"/>
      <c r="B1994" s="2656"/>
      <c r="C1994" s="2636"/>
      <c r="D1994" s="2645" t="s">
        <v>1132</v>
      </c>
      <c r="E1994" s="2647"/>
      <c r="F1994" s="2769"/>
      <c r="G1994" s="1253"/>
      <c r="H1994" s="1253"/>
      <c r="I1994" s="1253"/>
      <c r="J1994" s="1253"/>
      <c r="K1994" s="1253"/>
      <c r="L1994" s="1253"/>
      <c r="M1994" s="1253"/>
      <c r="N1994" s="1253"/>
      <c r="O1994" s="1253"/>
      <c r="P1994" s="1253"/>
      <c r="Q1994" s="1253"/>
      <c r="R1994" s="1253"/>
    </row>
    <row r="1995" spans="1:18" ht="104.4" x14ac:dyDescent="0.3">
      <c r="A1995" s="2652"/>
      <c r="B1995" s="2656"/>
      <c r="C1995" s="2636" t="s">
        <v>1133</v>
      </c>
      <c r="D1995" s="2637" t="s">
        <v>1134</v>
      </c>
      <c r="E1995" s="2647"/>
      <c r="F1995" s="2769"/>
      <c r="G1995" s="1253"/>
      <c r="H1995" s="1253"/>
      <c r="I1995" s="1253"/>
      <c r="J1995" s="1253"/>
      <c r="K1995" s="1253"/>
      <c r="L1995" s="1253"/>
      <c r="M1995" s="1253"/>
      <c r="N1995" s="1253"/>
      <c r="O1995" s="1253"/>
      <c r="P1995" s="1253"/>
      <c r="Q1995" s="1253"/>
      <c r="R1995" s="1253"/>
    </row>
    <row r="1996" spans="1:18" ht="104.4" x14ac:dyDescent="0.3">
      <c r="A1996" s="2652"/>
      <c r="B1996" s="2656"/>
      <c r="C1996" s="2636"/>
      <c r="D1996" s="2637" t="s">
        <v>1135</v>
      </c>
      <c r="E1996" s="2647"/>
      <c r="F1996" s="2769"/>
      <c r="G1996" s="1253"/>
      <c r="H1996" s="1253"/>
      <c r="I1996" s="1253"/>
      <c r="J1996" s="1253"/>
      <c r="K1996" s="1253"/>
      <c r="L1996" s="1253"/>
      <c r="M1996" s="1253"/>
      <c r="N1996" s="1253"/>
      <c r="O1996" s="1253"/>
      <c r="P1996" s="1253"/>
      <c r="Q1996" s="1253"/>
      <c r="R1996" s="1253"/>
    </row>
    <row r="1997" spans="1:18" ht="52.2" x14ac:dyDescent="0.3">
      <c r="A1997" s="2652"/>
      <c r="B1997" s="2656"/>
      <c r="C1997" s="2637" t="s">
        <v>1136</v>
      </c>
      <c r="D1997" s="2637" t="s">
        <v>1137</v>
      </c>
      <c r="E1997" s="2650"/>
      <c r="F1997" s="2771"/>
      <c r="G1997" s="1253"/>
      <c r="H1997" s="1253"/>
      <c r="I1997" s="1253"/>
      <c r="J1997" s="1253"/>
      <c r="K1997" s="1253"/>
      <c r="L1997" s="1253"/>
      <c r="M1997" s="1253"/>
      <c r="N1997" s="1253"/>
      <c r="O1997" s="1253"/>
      <c r="P1997" s="1253"/>
      <c r="Q1997" s="1253"/>
      <c r="R1997" s="1253"/>
    </row>
    <row r="1998" spans="1:18" ht="121.8" x14ac:dyDescent="0.3">
      <c r="A1998" s="2652"/>
      <c r="B1998" s="2653" t="s">
        <v>1138</v>
      </c>
      <c r="C1998" s="2657" t="s">
        <v>1139</v>
      </c>
      <c r="D1998" s="2637" t="s">
        <v>1140</v>
      </c>
      <c r="E1998" s="2646"/>
      <c r="F1998" s="2768">
        <v>7650000</v>
      </c>
      <c r="G1998" s="1253"/>
      <c r="H1998" s="1253"/>
      <c r="I1998" s="1253"/>
      <c r="J1998" s="1253"/>
      <c r="K1998" s="1253"/>
      <c r="L1998" s="1253"/>
      <c r="M1998" s="1253"/>
      <c r="N1998" s="1253"/>
      <c r="O1998" s="1253"/>
      <c r="P1998" s="1253"/>
      <c r="Q1998" s="1253"/>
      <c r="R1998" s="1253"/>
    </row>
    <row r="1999" spans="1:18" ht="34.799999999999997" x14ac:dyDescent="0.3">
      <c r="A1999" s="2652"/>
      <c r="B1999" s="2653"/>
      <c r="C1999" s="2657"/>
      <c r="D1999" s="2637" t="s">
        <v>1141</v>
      </c>
      <c r="E1999" s="2650"/>
      <c r="F1999" s="2771"/>
      <c r="G1999" s="1253"/>
      <c r="H1999" s="1253"/>
      <c r="I1999" s="1253"/>
      <c r="J1999" s="1253"/>
      <c r="K1999" s="1253"/>
      <c r="L1999" s="1253"/>
      <c r="M1999" s="1253"/>
      <c r="N1999" s="1253"/>
      <c r="O1999" s="1253"/>
      <c r="P1999" s="1253"/>
      <c r="Q1999" s="1253"/>
      <c r="R1999" s="1253"/>
    </row>
    <row r="2000" spans="1:18" ht="139.19999999999999" x14ac:dyDescent="0.3">
      <c r="A2000" s="2652"/>
      <c r="B2000" s="2658" t="s">
        <v>1142</v>
      </c>
      <c r="C2000" s="2657" t="s">
        <v>1143</v>
      </c>
      <c r="D2000" s="2637" t="s">
        <v>1144</v>
      </c>
      <c r="E2000" s="2646"/>
      <c r="F2000" s="2768">
        <v>3850000</v>
      </c>
      <c r="G2000" s="1253"/>
      <c r="H2000" s="1253"/>
      <c r="I2000" s="1253"/>
      <c r="J2000" s="1253"/>
      <c r="K2000" s="1253"/>
      <c r="L2000" s="1253"/>
      <c r="M2000" s="1253"/>
      <c r="N2000" s="1253"/>
      <c r="O2000" s="1253"/>
      <c r="P2000" s="1253"/>
      <c r="Q2000" s="1253"/>
      <c r="R2000" s="1253"/>
    </row>
    <row r="2001" spans="1:18" ht="191.4" x14ac:dyDescent="0.3">
      <c r="A2001" s="2652"/>
      <c r="B2001" s="2659"/>
      <c r="C2001" s="2657"/>
      <c r="D2001" s="2660" t="s">
        <v>1145</v>
      </c>
      <c r="E2001" s="2650"/>
      <c r="F2001" s="2771"/>
      <c r="G2001" s="1253"/>
      <c r="H2001" s="1253"/>
      <c r="I2001" s="1253"/>
      <c r="J2001" s="1253"/>
      <c r="K2001" s="1253"/>
      <c r="L2001" s="1253"/>
      <c r="M2001" s="1253"/>
      <c r="N2001" s="1253"/>
      <c r="O2001" s="1253"/>
      <c r="P2001" s="1253"/>
      <c r="Q2001" s="1253"/>
      <c r="R2001" s="1253"/>
    </row>
    <row r="2002" spans="1:18" ht="17.399999999999999" x14ac:dyDescent="0.3">
      <c r="A2002" s="2661"/>
      <c r="B2002" s="2662"/>
      <c r="C2002" s="2662"/>
      <c r="D2002" s="2662"/>
      <c r="E2002" s="2663">
        <v>86678754</v>
      </c>
      <c r="F2002" s="2772">
        <f>SUM(F1964:F2001)</f>
        <v>92405357</v>
      </c>
      <c r="G2002" s="1253"/>
      <c r="H2002" s="1253"/>
      <c r="I2002" s="1253"/>
      <c r="J2002" s="1253"/>
      <c r="K2002" s="1253"/>
      <c r="L2002" s="1253"/>
      <c r="M2002" s="1253"/>
      <c r="N2002" s="1253"/>
      <c r="O2002" s="1253"/>
      <c r="P2002" s="1253"/>
      <c r="Q2002" s="1253"/>
      <c r="R2002" s="1253"/>
    </row>
    <row r="2003" spans="1:18" ht="156.6" x14ac:dyDescent="0.3">
      <c r="A2003" s="2664" t="s">
        <v>1146</v>
      </c>
      <c r="B2003" s="2658" t="s">
        <v>1147</v>
      </c>
      <c r="C2003" s="2636" t="s">
        <v>1148</v>
      </c>
      <c r="D2003" s="2637" t="s">
        <v>1149</v>
      </c>
      <c r="E2003" s="2665"/>
      <c r="F2003" s="2773"/>
      <c r="G2003" s="1253"/>
      <c r="H2003" s="1253"/>
      <c r="I2003" s="1253"/>
      <c r="J2003" s="1253"/>
      <c r="K2003" s="1253"/>
      <c r="L2003" s="1253"/>
      <c r="M2003" s="1253"/>
      <c r="N2003" s="1253"/>
      <c r="O2003" s="1253"/>
      <c r="P2003" s="1253"/>
      <c r="Q2003" s="1253"/>
      <c r="R2003" s="1253"/>
    </row>
    <row r="2004" spans="1:18" ht="52.2" x14ac:dyDescent="0.3">
      <c r="A2004" s="2664"/>
      <c r="B2004" s="2666"/>
      <c r="C2004" s="2636"/>
      <c r="D2004" s="2637" t="s">
        <v>1150</v>
      </c>
      <c r="E2004" s="2665"/>
      <c r="F2004" s="2773"/>
      <c r="G2004" s="1253"/>
      <c r="H2004" s="1253"/>
      <c r="I2004" s="1253"/>
      <c r="J2004" s="1253"/>
      <c r="K2004" s="1253"/>
      <c r="L2004" s="1253"/>
      <c r="M2004" s="1253"/>
      <c r="N2004" s="1253"/>
      <c r="O2004" s="1253"/>
      <c r="P2004" s="1253"/>
      <c r="Q2004" s="1253"/>
      <c r="R2004" s="1253"/>
    </row>
    <row r="2005" spans="1:18" ht="69.599999999999994" x14ac:dyDescent="0.3">
      <c r="A2005" s="2664"/>
      <c r="B2005" s="2666"/>
      <c r="C2005" s="2636"/>
      <c r="D2005" s="2637" t="s">
        <v>1151</v>
      </c>
      <c r="E2005" s="2665"/>
      <c r="F2005" s="2773"/>
      <c r="G2005" s="1253"/>
      <c r="H2005" s="1253"/>
      <c r="I2005" s="1253"/>
      <c r="J2005" s="1253"/>
      <c r="K2005" s="1253"/>
      <c r="L2005" s="1253"/>
      <c r="M2005" s="1253"/>
      <c r="N2005" s="1253"/>
      <c r="O2005" s="1253"/>
      <c r="P2005" s="1253"/>
      <c r="Q2005" s="1253"/>
      <c r="R2005" s="1253"/>
    </row>
    <row r="2006" spans="1:18" ht="34.799999999999997" x14ac:dyDescent="0.3">
      <c r="A2006" s="2664"/>
      <c r="B2006" s="2666"/>
      <c r="C2006" s="2636"/>
      <c r="D2006" s="2667" t="s">
        <v>1152</v>
      </c>
      <c r="E2006" s="2665"/>
      <c r="F2006" s="2773"/>
      <c r="G2006" s="1253"/>
      <c r="H2006" s="1253"/>
      <c r="I2006" s="1253"/>
      <c r="J2006" s="1253"/>
      <c r="K2006" s="1253"/>
      <c r="L2006" s="1253"/>
      <c r="M2006" s="1253"/>
      <c r="N2006" s="1253"/>
      <c r="O2006" s="1253"/>
      <c r="P2006" s="1253"/>
      <c r="Q2006" s="1253"/>
      <c r="R2006" s="1253"/>
    </row>
    <row r="2007" spans="1:18" ht="278.39999999999998" x14ac:dyDescent="0.3">
      <c r="A2007" s="2664"/>
      <c r="B2007" s="2666"/>
      <c r="C2007" s="2637" t="s">
        <v>1153</v>
      </c>
      <c r="D2007" s="2637" t="s">
        <v>1154</v>
      </c>
      <c r="E2007" s="2665"/>
      <c r="F2007" s="2773"/>
      <c r="G2007" s="1253"/>
      <c r="H2007" s="1253"/>
      <c r="I2007" s="1253"/>
      <c r="J2007" s="1253"/>
      <c r="K2007" s="1253"/>
      <c r="L2007" s="1253"/>
      <c r="M2007" s="1253"/>
      <c r="N2007" s="1253"/>
      <c r="O2007" s="1253"/>
      <c r="P2007" s="1253"/>
      <c r="Q2007" s="1253"/>
      <c r="R2007" s="1253"/>
    </row>
    <row r="2008" spans="1:18" ht="87" x14ac:dyDescent="0.3">
      <c r="A2008" s="2664"/>
      <c r="B2008" s="2659"/>
      <c r="C2008" s="2667" t="s">
        <v>1155</v>
      </c>
      <c r="D2008" s="2667" t="s">
        <v>1156</v>
      </c>
      <c r="E2008" s="2665"/>
      <c r="F2008" s="2773"/>
      <c r="G2008" s="1253"/>
      <c r="H2008" s="1253"/>
      <c r="I2008" s="1253"/>
      <c r="J2008" s="1253"/>
      <c r="K2008" s="1253"/>
      <c r="L2008" s="1253"/>
      <c r="M2008" s="1253"/>
      <c r="N2008" s="1253"/>
      <c r="O2008" s="1253"/>
      <c r="P2008" s="1253"/>
      <c r="Q2008" s="1253"/>
      <c r="R2008" s="1253"/>
    </row>
    <row r="2009" spans="1:18" ht="17.399999999999999" x14ac:dyDescent="0.3">
      <c r="A2009" s="2668"/>
      <c r="B2009" s="2643"/>
      <c r="C2009" s="2643"/>
      <c r="D2009" s="2669"/>
      <c r="E2009" s="2670">
        <v>74855963</v>
      </c>
      <c r="F2009" s="2774">
        <v>81471947</v>
      </c>
      <c r="G2009" s="1253"/>
      <c r="H2009" s="1253"/>
      <c r="I2009" s="1253"/>
      <c r="J2009" s="1253"/>
      <c r="K2009" s="1253"/>
      <c r="L2009" s="1253"/>
      <c r="M2009" s="1253"/>
      <c r="N2009" s="1253"/>
      <c r="O2009" s="1253"/>
      <c r="P2009" s="1253"/>
      <c r="Q2009" s="1253"/>
      <c r="R2009" s="1253"/>
    </row>
    <row r="2010" spans="1:18" ht="87" x14ac:dyDescent="0.3">
      <c r="A2010" s="2671" t="s">
        <v>1157</v>
      </c>
      <c r="B2010" s="2672" t="s">
        <v>1158</v>
      </c>
      <c r="C2010" s="2673" t="s">
        <v>1159</v>
      </c>
      <c r="D2010" s="2637" t="s">
        <v>1160</v>
      </c>
      <c r="E2010" s="2674"/>
      <c r="F2010" s="2775"/>
      <c r="G2010" s="1253"/>
      <c r="H2010" s="1253"/>
      <c r="I2010" s="1253"/>
      <c r="J2010" s="1253"/>
      <c r="K2010" s="1253"/>
      <c r="L2010" s="1253"/>
      <c r="M2010" s="1253"/>
      <c r="N2010" s="1253"/>
      <c r="O2010" s="1253"/>
      <c r="P2010" s="1253"/>
      <c r="Q2010" s="1253"/>
      <c r="R2010" s="1253"/>
    </row>
    <row r="2011" spans="1:18" ht="87" x14ac:dyDescent="0.3">
      <c r="A2011" s="2671"/>
      <c r="B2011" s="2672"/>
      <c r="C2011" s="2675"/>
      <c r="D2011" s="2676" t="s">
        <v>1161</v>
      </c>
      <c r="E2011" s="2674"/>
      <c r="F2011" s="2775"/>
      <c r="G2011" s="1253"/>
      <c r="H2011" s="1253"/>
      <c r="I2011" s="1253"/>
      <c r="J2011" s="1253"/>
      <c r="K2011" s="1253"/>
      <c r="L2011" s="1253"/>
      <c r="M2011" s="1253"/>
      <c r="N2011" s="1253"/>
      <c r="O2011" s="1253"/>
      <c r="P2011" s="1253"/>
      <c r="Q2011" s="1253"/>
      <c r="R2011" s="1253"/>
    </row>
    <row r="2012" spans="1:18" ht="87" x14ac:dyDescent="0.3">
      <c r="A2012" s="2671"/>
      <c r="B2012" s="2672"/>
      <c r="C2012" s="2675"/>
      <c r="D2012" s="2677" t="s">
        <v>1162</v>
      </c>
      <c r="E2012" s="2674"/>
      <c r="F2012" s="2775"/>
      <c r="G2012" s="1253"/>
      <c r="H2012" s="1253"/>
      <c r="I2012" s="1253"/>
      <c r="J2012" s="1253"/>
      <c r="K2012" s="1253"/>
      <c r="L2012" s="1253"/>
      <c r="M2012" s="1253"/>
      <c r="N2012" s="1253"/>
      <c r="O2012" s="1253"/>
      <c r="P2012" s="1253"/>
      <c r="Q2012" s="1253"/>
      <c r="R2012" s="1253"/>
    </row>
    <row r="2013" spans="1:18" ht="121.8" x14ac:dyDescent="0.3">
      <c r="A2013" s="2671"/>
      <c r="B2013" s="2672"/>
      <c r="C2013" s="2675"/>
      <c r="D2013" s="2677" t="s">
        <v>1163</v>
      </c>
      <c r="E2013" s="2674"/>
      <c r="F2013" s="2775"/>
      <c r="G2013" s="1253"/>
      <c r="H2013" s="1253"/>
      <c r="I2013" s="1253"/>
      <c r="J2013" s="1253"/>
      <c r="K2013" s="1253"/>
      <c r="L2013" s="1253"/>
      <c r="M2013" s="1253"/>
      <c r="N2013" s="1253"/>
      <c r="O2013" s="1253"/>
      <c r="P2013" s="1253"/>
      <c r="Q2013" s="1253"/>
      <c r="R2013" s="1253"/>
    </row>
    <row r="2014" spans="1:18" ht="139.19999999999999" x14ac:dyDescent="0.3">
      <c r="A2014" s="2671"/>
      <c r="B2014" s="2672"/>
      <c r="C2014" s="2675"/>
      <c r="D2014" s="2677" t="s">
        <v>1164</v>
      </c>
      <c r="E2014" s="2674"/>
      <c r="F2014" s="2775"/>
      <c r="G2014" s="1253"/>
      <c r="H2014" s="1253"/>
      <c r="I2014" s="1253"/>
      <c r="J2014" s="1253"/>
      <c r="K2014" s="1253"/>
      <c r="L2014" s="1253"/>
      <c r="M2014" s="1253"/>
      <c r="N2014" s="1253"/>
      <c r="O2014" s="1253"/>
      <c r="P2014" s="1253"/>
      <c r="Q2014" s="1253"/>
      <c r="R2014" s="1253"/>
    </row>
    <row r="2015" spans="1:18" ht="69.599999999999994" x14ac:dyDescent="0.3">
      <c r="A2015" s="2671"/>
      <c r="B2015" s="2672"/>
      <c r="C2015" s="2678"/>
      <c r="D2015" s="2677" t="s">
        <v>1165</v>
      </c>
      <c r="E2015" s="2674"/>
      <c r="F2015" s="2775"/>
      <c r="G2015" s="1253"/>
      <c r="H2015" s="1253"/>
      <c r="I2015" s="1253"/>
      <c r="J2015" s="1253"/>
      <c r="K2015" s="1253"/>
      <c r="L2015" s="1253"/>
      <c r="M2015" s="1253"/>
      <c r="N2015" s="1253"/>
      <c r="O2015" s="1253"/>
      <c r="P2015" s="1253"/>
      <c r="Q2015" s="1253"/>
      <c r="R2015" s="1253"/>
    </row>
    <row r="2016" spans="1:18" ht="17.399999999999999" x14ac:dyDescent="0.3">
      <c r="A2016" s="2668"/>
      <c r="B2016" s="2679"/>
      <c r="C2016" s="2680"/>
      <c r="D2016" s="2681"/>
      <c r="E2016" s="2682">
        <v>101879926</v>
      </c>
      <c r="F2016" s="2682">
        <v>135630862</v>
      </c>
      <c r="G2016" s="1253"/>
      <c r="H2016" s="1253"/>
      <c r="I2016" s="1253"/>
      <c r="J2016" s="1253"/>
      <c r="K2016" s="1253"/>
      <c r="L2016" s="1253"/>
      <c r="M2016" s="1253"/>
      <c r="N2016" s="1253"/>
      <c r="O2016" s="1253"/>
      <c r="P2016" s="1253"/>
      <c r="Q2016" s="1253"/>
      <c r="R2016" s="1253"/>
    </row>
    <row r="2017" spans="1:18" ht="87" x14ac:dyDescent="0.3">
      <c r="A2017" s="2683" t="s">
        <v>1166</v>
      </c>
      <c r="B2017" s="2684" t="s">
        <v>1167</v>
      </c>
      <c r="C2017" s="2637" t="s">
        <v>1168</v>
      </c>
      <c r="D2017" s="2637" t="s">
        <v>1169</v>
      </c>
      <c r="E2017" s="2674"/>
      <c r="F2017" s="2775"/>
      <c r="G2017" s="1253"/>
      <c r="H2017" s="1253"/>
      <c r="I2017" s="1253"/>
      <c r="J2017" s="1253"/>
      <c r="K2017" s="1253"/>
      <c r="L2017" s="1253"/>
      <c r="M2017" s="1253"/>
      <c r="N2017" s="1253"/>
      <c r="O2017" s="1253"/>
      <c r="P2017" s="1253"/>
      <c r="Q2017" s="1253"/>
      <c r="R2017" s="1253"/>
    </row>
    <row r="2018" spans="1:18" ht="104.4" x14ac:dyDescent="0.3">
      <c r="A2018" s="2683"/>
      <c r="B2018" s="2684"/>
      <c r="C2018" s="2637" t="s">
        <v>1170</v>
      </c>
      <c r="D2018" s="2685" t="s">
        <v>1171</v>
      </c>
      <c r="E2018" s="2674"/>
      <c r="F2018" s="2775"/>
      <c r="G2018" s="1253"/>
      <c r="H2018" s="1253"/>
      <c r="I2018" s="1253"/>
      <c r="J2018" s="1253"/>
      <c r="K2018" s="1253"/>
      <c r="L2018" s="1253"/>
      <c r="M2018" s="1253"/>
      <c r="N2018" s="1253"/>
      <c r="O2018" s="1253"/>
      <c r="P2018" s="1253"/>
      <c r="Q2018" s="1253"/>
      <c r="R2018" s="1253"/>
    </row>
    <row r="2019" spans="1:18" ht="87" x14ac:dyDescent="0.3">
      <c r="A2019" s="2683"/>
      <c r="B2019" s="2684"/>
      <c r="C2019" s="2637" t="s">
        <v>1172</v>
      </c>
      <c r="D2019" s="2637" t="s">
        <v>1173</v>
      </c>
      <c r="E2019" s="2674"/>
      <c r="F2019" s="2775"/>
      <c r="G2019" s="1253"/>
      <c r="H2019" s="1253"/>
      <c r="I2019" s="1253"/>
      <c r="J2019" s="1253"/>
      <c r="K2019" s="1253"/>
      <c r="L2019" s="1253"/>
      <c r="M2019" s="1253"/>
      <c r="N2019" s="1253"/>
      <c r="O2019" s="1253"/>
      <c r="P2019" s="1253"/>
      <c r="Q2019" s="1253"/>
      <c r="R2019" s="1253"/>
    </row>
    <row r="2020" spans="1:18" ht="69.599999999999994" x14ac:dyDescent="0.3">
      <c r="A2020" s="2683"/>
      <c r="B2020" s="2684"/>
      <c r="C2020" s="2637" t="s">
        <v>1174</v>
      </c>
      <c r="D2020" s="2637" t="s">
        <v>1175</v>
      </c>
      <c r="E2020" s="2674"/>
      <c r="F2020" s="2775"/>
      <c r="G2020" s="1253"/>
      <c r="H2020" s="1253"/>
      <c r="I2020" s="1253"/>
      <c r="J2020" s="1253"/>
      <c r="K2020" s="1253"/>
      <c r="L2020" s="1253"/>
      <c r="M2020" s="1253"/>
      <c r="N2020" s="1253"/>
      <c r="O2020" s="1253"/>
      <c r="P2020" s="1253"/>
      <c r="Q2020" s="1253"/>
      <c r="R2020" s="1253"/>
    </row>
    <row r="2021" spans="1:18" ht="69.599999999999994" x14ac:dyDescent="0.3">
      <c r="A2021" s="2683"/>
      <c r="B2021" s="2684"/>
      <c r="C2021" s="2644" t="s">
        <v>1176</v>
      </c>
      <c r="D2021" s="2637" t="s">
        <v>1177</v>
      </c>
      <c r="E2021" s="2674"/>
      <c r="F2021" s="2775"/>
      <c r="G2021" s="1253"/>
      <c r="H2021" s="1253"/>
      <c r="I2021" s="1253"/>
      <c r="J2021" s="1253"/>
      <c r="K2021" s="1253"/>
      <c r="L2021" s="1253"/>
      <c r="M2021" s="1253"/>
      <c r="N2021" s="1253"/>
      <c r="O2021" s="1253"/>
      <c r="P2021" s="1253"/>
      <c r="Q2021" s="1253"/>
      <c r="R2021" s="1253"/>
    </row>
    <row r="2022" spans="1:18" ht="174" x14ac:dyDescent="0.3">
      <c r="A2022" s="2683"/>
      <c r="B2022" s="2684"/>
      <c r="C2022" s="2644"/>
      <c r="D2022" s="2637" t="s">
        <v>1178</v>
      </c>
      <c r="E2022" s="2674"/>
      <c r="F2022" s="2775"/>
      <c r="G2022" s="1253"/>
      <c r="H2022" s="1253"/>
      <c r="I2022" s="1253"/>
      <c r="J2022" s="1253"/>
      <c r="K2022" s="1253"/>
      <c r="L2022" s="1253"/>
      <c r="M2022" s="1253"/>
      <c r="N2022" s="1253"/>
      <c r="O2022" s="1253"/>
      <c r="P2022" s="1253"/>
      <c r="Q2022" s="1253"/>
      <c r="R2022" s="1253"/>
    </row>
    <row r="2023" spans="1:18" ht="17.399999999999999" x14ac:dyDescent="0.3">
      <c r="A2023" s="2686"/>
      <c r="B2023" s="2687"/>
      <c r="C2023" s="2688"/>
      <c r="D2023" s="2689"/>
      <c r="E2023" s="2690">
        <v>40226824</v>
      </c>
      <c r="F2023" s="2776">
        <v>56761340</v>
      </c>
      <c r="G2023" s="1253"/>
      <c r="H2023" s="1253"/>
      <c r="I2023" s="1253"/>
      <c r="J2023" s="1253"/>
      <c r="K2023" s="1253"/>
      <c r="L2023" s="1253"/>
      <c r="M2023" s="1253"/>
      <c r="N2023" s="1253"/>
      <c r="O2023" s="1253"/>
      <c r="P2023" s="1253"/>
      <c r="Q2023" s="1253"/>
      <c r="R2023" s="1253"/>
    </row>
    <row r="2024" spans="1:18" ht="17.399999999999999" x14ac:dyDescent="0.3">
      <c r="A2024" s="2691" t="s">
        <v>1179</v>
      </c>
      <c r="B2024" s="2692" t="s">
        <v>1180</v>
      </c>
      <c r="C2024" s="2693"/>
      <c r="D2024" s="2694"/>
      <c r="E2024" s="2695">
        <v>17408776</v>
      </c>
      <c r="F2024" s="2777">
        <v>32595446</v>
      </c>
      <c r="G2024" s="1253"/>
      <c r="H2024" s="1253"/>
      <c r="I2024" s="1253"/>
      <c r="J2024" s="1253"/>
      <c r="K2024" s="1253"/>
      <c r="L2024" s="1253"/>
      <c r="M2024" s="1253"/>
      <c r="N2024" s="1253"/>
      <c r="O2024" s="1253"/>
      <c r="P2024" s="1253"/>
      <c r="Q2024" s="1253"/>
      <c r="R2024" s="1253"/>
    </row>
    <row r="2025" spans="1:18" ht="121.8" x14ac:dyDescent="0.3">
      <c r="A2025" s="2671" t="s">
        <v>1181</v>
      </c>
      <c r="B2025" s="2696" t="s">
        <v>1182</v>
      </c>
      <c r="C2025" s="2673" t="s">
        <v>1183</v>
      </c>
      <c r="D2025" s="2637" t="s">
        <v>1184</v>
      </c>
      <c r="E2025" s="2674">
        <v>8890276</v>
      </c>
      <c r="F2025" s="2775">
        <v>14002443</v>
      </c>
      <c r="G2025" s="1253"/>
      <c r="H2025" s="1253"/>
      <c r="I2025" s="1253"/>
      <c r="J2025" s="1253"/>
      <c r="K2025" s="1253"/>
      <c r="L2025" s="1253"/>
      <c r="M2025" s="1253"/>
      <c r="N2025" s="1253"/>
      <c r="O2025" s="1253"/>
      <c r="P2025" s="1253"/>
      <c r="Q2025" s="1253"/>
      <c r="R2025" s="1253"/>
    </row>
    <row r="2026" spans="1:18" ht="174" x14ac:dyDescent="0.3">
      <c r="A2026" s="2671"/>
      <c r="B2026" s="2697"/>
      <c r="C2026" s="2675"/>
      <c r="D2026" s="2698" t="s">
        <v>1185</v>
      </c>
      <c r="E2026" s="2674"/>
      <c r="F2026" s="2775"/>
      <c r="G2026" s="1253"/>
      <c r="H2026" s="1253"/>
      <c r="I2026" s="1253"/>
      <c r="J2026" s="1253"/>
      <c r="K2026" s="1253"/>
      <c r="L2026" s="1253"/>
      <c r="M2026" s="1253"/>
      <c r="N2026" s="1253"/>
      <c r="O2026" s="1253"/>
      <c r="P2026" s="1253"/>
      <c r="Q2026" s="1253"/>
      <c r="R2026" s="1253"/>
    </row>
    <row r="2027" spans="1:18" ht="191.4" x14ac:dyDescent="0.3">
      <c r="A2027" s="2671"/>
      <c r="B2027" s="2697"/>
      <c r="C2027" s="2644" t="s">
        <v>1186</v>
      </c>
      <c r="D2027" s="2637" t="s">
        <v>1187</v>
      </c>
      <c r="E2027" s="2674"/>
      <c r="F2027" s="2775"/>
      <c r="G2027" s="1253"/>
      <c r="H2027" s="1253"/>
      <c r="I2027" s="1253"/>
      <c r="J2027" s="1253"/>
      <c r="K2027" s="1253"/>
      <c r="L2027" s="1253"/>
      <c r="M2027" s="1253"/>
      <c r="N2027" s="1253"/>
      <c r="O2027" s="1253"/>
      <c r="P2027" s="1253"/>
      <c r="Q2027" s="1253"/>
      <c r="R2027" s="1253"/>
    </row>
    <row r="2028" spans="1:18" ht="87" x14ac:dyDescent="0.3">
      <c r="A2028" s="2671"/>
      <c r="B2028" s="2697"/>
      <c r="C2028" s="2644"/>
      <c r="D2028" s="2637" t="s">
        <v>1188</v>
      </c>
      <c r="E2028" s="2674"/>
      <c r="F2028" s="2775"/>
      <c r="G2028" s="1253"/>
      <c r="H2028" s="1253"/>
      <c r="I2028" s="1253"/>
      <c r="J2028" s="1253"/>
      <c r="K2028" s="1253"/>
      <c r="L2028" s="1253"/>
      <c r="M2028" s="1253"/>
      <c r="N2028" s="1253"/>
      <c r="O2028" s="1253"/>
      <c r="P2028" s="1253"/>
      <c r="Q2028" s="1253"/>
      <c r="R2028" s="1253"/>
    </row>
    <row r="2029" spans="1:18" ht="52.2" x14ac:dyDescent="0.3">
      <c r="A2029" s="2671"/>
      <c r="B2029" s="2697"/>
      <c r="C2029" s="2644" t="s">
        <v>1189</v>
      </c>
      <c r="D2029" s="2637" t="s">
        <v>1190</v>
      </c>
      <c r="E2029" s="2674"/>
      <c r="F2029" s="2775"/>
      <c r="G2029" s="1253"/>
      <c r="H2029" s="1253"/>
      <c r="I2029" s="1253"/>
      <c r="J2029" s="1253"/>
      <c r="K2029" s="1253"/>
      <c r="L2029" s="1253"/>
      <c r="M2029" s="1253"/>
      <c r="N2029" s="1253"/>
      <c r="O2029" s="1253"/>
      <c r="P2029" s="1253"/>
      <c r="Q2029" s="1253"/>
      <c r="R2029" s="1253"/>
    </row>
    <row r="2030" spans="1:18" ht="104.4" x14ac:dyDescent="0.3">
      <c r="A2030" s="2671"/>
      <c r="B2030" s="2697"/>
      <c r="C2030" s="2644"/>
      <c r="D2030" s="2637" t="s">
        <v>1191</v>
      </c>
      <c r="E2030" s="2674"/>
      <c r="F2030" s="2775"/>
      <c r="G2030" s="1253"/>
      <c r="H2030" s="1253"/>
      <c r="I2030" s="1253"/>
      <c r="J2030" s="1253"/>
      <c r="K2030" s="1253"/>
      <c r="L2030" s="1253"/>
      <c r="M2030" s="1253"/>
      <c r="N2030" s="1253"/>
      <c r="O2030" s="1253"/>
      <c r="P2030" s="1253"/>
      <c r="Q2030" s="1253"/>
      <c r="R2030" s="1253"/>
    </row>
    <row r="2031" spans="1:18" ht="104.4" x14ac:dyDescent="0.3">
      <c r="A2031" s="2671"/>
      <c r="B2031" s="2697"/>
      <c r="C2031" s="2644"/>
      <c r="D2031" s="2645" t="s">
        <v>1192</v>
      </c>
      <c r="E2031" s="2674"/>
      <c r="F2031" s="2775"/>
      <c r="G2031" s="1253"/>
      <c r="H2031" s="1253"/>
      <c r="I2031" s="1253"/>
      <c r="J2031" s="1253"/>
      <c r="K2031" s="1253"/>
      <c r="L2031" s="1253"/>
      <c r="M2031" s="1253"/>
      <c r="N2031" s="1253"/>
      <c r="O2031" s="1253"/>
      <c r="P2031" s="1253"/>
      <c r="Q2031" s="1253"/>
      <c r="R2031" s="1253"/>
    </row>
    <row r="2032" spans="1:18" ht="69.599999999999994" x14ac:dyDescent="0.3">
      <c r="A2032" s="2671"/>
      <c r="B2032" s="2697"/>
      <c r="C2032" s="2644"/>
      <c r="D2032" s="2645" t="s">
        <v>1193</v>
      </c>
      <c r="E2032" s="2674"/>
      <c r="F2032" s="2775"/>
      <c r="G2032" s="1253"/>
      <c r="H2032" s="1253"/>
      <c r="I2032" s="1253"/>
      <c r="J2032" s="1253"/>
      <c r="K2032" s="1253"/>
      <c r="L2032" s="1253"/>
      <c r="M2032" s="1253"/>
      <c r="N2032" s="1253"/>
      <c r="O2032" s="1253"/>
      <c r="P2032" s="1253"/>
      <c r="Q2032" s="1253"/>
      <c r="R2032" s="1253"/>
    </row>
    <row r="2033" spans="1:18" ht="156.6" x14ac:dyDescent="0.3">
      <c r="A2033" s="2671"/>
      <c r="B2033" s="2697"/>
      <c r="C2033" s="2644"/>
      <c r="D2033" s="2655" t="s">
        <v>1194</v>
      </c>
      <c r="E2033" s="2674"/>
      <c r="F2033" s="2775"/>
      <c r="G2033" s="1253"/>
      <c r="H2033" s="1253"/>
      <c r="I2033" s="1253"/>
      <c r="J2033" s="1253"/>
      <c r="K2033" s="1253"/>
      <c r="L2033" s="1253"/>
      <c r="M2033" s="1253"/>
      <c r="N2033" s="1253"/>
      <c r="O2033" s="1253"/>
      <c r="P2033" s="1253"/>
      <c r="Q2033" s="1253"/>
      <c r="R2033" s="1253"/>
    </row>
    <row r="2034" spans="1:18" ht="87" x14ac:dyDescent="0.3">
      <c r="A2034" s="2671"/>
      <c r="B2034" s="2697"/>
      <c r="C2034" s="2644"/>
      <c r="D2034" s="2645" t="s">
        <v>1195</v>
      </c>
      <c r="E2034" s="2674"/>
      <c r="F2034" s="2775"/>
      <c r="G2034" s="1253"/>
      <c r="H2034" s="1253"/>
      <c r="I2034" s="1253"/>
      <c r="J2034" s="1253"/>
      <c r="K2034" s="1253"/>
      <c r="L2034" s="1253"/>
      <c r="M2034" s="1253"/>
      <c r="N2034" s="1253"/>
      <c r="O2034" s="1253"/>
      <c r="P2034" s="1253"/>
      <c r="Q2034" s="1253"/>
      <c r="R2034" s="1253"/>
    </row>
    <row r="2035" spans="1:18" ht="69.599999999999994" x14ac:dyDescent="0.3">
      <c r="A2035" s="2671"/>
      <c r="B2035" s="2697"/>
      <c r="C2035" s="2644"/>
      <c r="D2035" s="2645" t="s">
        <v>1193</v>
      </c>
      <c r="E2035" s="2674"/>
      <c r="F2035" s="2775"/>
      <c r="G2035" s="1253"/>
      <c r="H2035" s="1253"/>
      <c r="I2035" s="1253"/>
      <c r="J2035" s="1253"/>
      <c r="K2035" s="1253"/>
      <c r="L2035" s="1253"/>
      <c r="M2035" s="1253"/>
      <c r="N2035" s="1253"/>
      <c r="O2035" s="1253"/>
      <c r="P2035" s="1253"/>
      <c r="Q2035" s="1253"/>
      <c r="R2035" s="1253"/>
    </row>
    <row r="2036" spans="1:18" ht="156.6" x14ac:dyDescent="0.3">
      <c r="A2036" s="2671"/>
      <c r="B2036" s="2697"/>
      <c r="C2036" s="2644"/>
      <c r="D2036" s="2655" t="s">
        <v>1194</v>
      </c>
      <c r="E2036" s="2674"/>
      <c r="F2036" s="2775"/>
      <c r="G2036" s="1253"/>
      <c r="H2036" s="1253"/>
      <c r="I2036" s="1253"/>
      <c r="J2036" s="1253"/>
      <c r="K2036" s="1253"/>
      <c r="L2036" s="1253"/>
      <c r="M2036" s="1253"/>
      <c r="N2036" s="1253"/>
      <c r="O2036" s="1253"/>
      <c r="P2036" s="1253"/>
      <c r="Q2036" s="1253"/>
      <c r="R2036" s="1253"/>
    </row>
    <row r="2037" spans="1:18" ht="87" x14ac:dyDescent="0.3">
      <c r="A2037" s="2671"/>
      <c r="B2037" s="2699"/>
      <c r="C2037" s="2644"/>
      <c r="D2037" s="2645" t="s">
        <v>1195</v>
      </c>
      <c r="E2037" s="2674"/>
      <c r="F2037" s="2775"/>
      <c r="G2037" s="1253"/>
      <c r="H2037" s="1253"/>
      <c r="I2037" s="1253"/>
      <c r="J2037" s="1253"/>
      <c r="K2037" s="1253"/>
      <c r="L2037" s="1253"/>
      <c r="M2037" s="1253"/>
      <c r="N2037" s="1253"/>
      <c r="O2037" s="1253"/>
      <c r="P2037" s="1253"/>
      <c r="Q2037" s="1253"/>
      <c r="R2037" s="1253"/>
    </row>
    <row r="2038" spans="1:18" ht="17.399999999999999" x14ac:dyDescent="0.3">
      <c r="A2038" s="2700"/>
      <c r="B2038" s="2701"/>
      <c r="C2038" s="2701"/>
      <c r="D2038" s="2701"/>
      <c r="E2038" s="2701"/>
      <c r="F2038" s="2778"/>
      <c r="G2038" s="1253"/>
      <c r="H2038" s="1253"/>
      <c r="I2038" s="1253"/>
      <c r="J2038" s="1253"/>
      <c r="K2038" s="1253"/>
      <c r="L2038" s="1253"/>
      <c r="M2038" s="1253"/>
      <c r="N2038" s="1253"/>
      <c r="O2038" s="1253"/>
      <c r="P2038" s="1253"/>
      <c r="Q2038" s="1253"/>
      <c r="R2038" s="1253"/>
    </row>
    <row r="2039" spans="1:18" ht="121.8" x14ac:dyDescent="0.3">
      <c r="A2039" s="2702" t="s">
        <v>1196</v>
      </c>
      <c r="B2039" s="2703" t="s">
        <v>1197</v>
      </c>
      <c r="C2039" s="2644" t="s">
        <v>1198</v>
      </c>
      <c r="D2039" s="2637" t="s">
        <v>1199</v>
      </c>
      <c r="E2039" s="2674">
        <v>850000</v>
      </c>
      <c r="F2039" s="2779">
        <v>4926200</v>
      </c>
      <c r="G2039" s="1253"/>
      <c r="H2039" s="1253"/>
      <c r="I2039" s="1253"/>
      <c r="J2039" s="1253"/>
      <c r="K2039" s="1253"/>
      <c r="L2039" s="1253"/>
      <c r="M2039" s="1253"/>
      <c r="N2039" s="1253"/>
      <c r="O2039" s="1253"/>
      <c r="P2039" s="1253"/>
      <c r="Q2039" s="1253"/>
      <c r="R2039" s="1253"/>
    </row>
    <row r="2040" spans="1:18" ht="104.4" x14ac:dyDescent="0.3">
      <c r="A2040" s="2704"/>
      <c r="B2040" s="2705"/>
      <c r="C2040" s="2644"/>
      <c r="D2040" s="2637" t="s">
        <v>1200</v>
      </c>
      <c r="E2040" s="2674"/>
      <c r="F2040" s="2779"/>
      <c r="G2040" s="1253"/>
      <c r="H2040" s="1253"/>
      <c r="I2040" s="1253"/>
      <c r="J2040" s="1253"/>
      <c r="K2040" s="1253"/>
      <c r="L2040" s="1253"/>
      <c r="M2040" s="1253"/>
      <c r="N2040" s="1253"/>
      <c r="O2040" s="1253"/>
      <c r="P2040" s="1253"/>
      <c r="Q2040" s="1253"/>
      <c r="R2040" s="1253"/>
    </row>
    <row r="2041" spans="1:18" ht="156.6" x14ac:dyDescent="0.3">
      <c r="A2041" s="2704"/>
      <c r="B2041" s="2705"/>
      <c r="C2041" s="2706" t="s">
        <v>1201</v>
      </c>
      <c r="D2041" s="2637" t="s">
        <v>1202</v>
      </c>
      <c r="E2041" s="2674"/>
      <c r="F2041" s="2779"/>
      <c r="G2041" s="1253"/>
      <c r="H2041" s="1253"/>
      <c r="I2041" s="1253"/>
      <c r="J2041" s="1253"/>
      <c r="K2041" s="1253"/>
      <c r="L2041" s="1253"/>
      <c r="M2041" s="1253"/>
      <c r="N2041" s="1253"/>
      <c r="O2041" s="1253"/>
      <c r="P2041" s="1253"/>
      <c r="Q2041" s="1253"/>
      <c r="R2041" s="1253"/>
    </row>
    <row r="2042" spans="1:18" ht="121.8" x14ac:dyDescent="0.3">
      <c r="A2042" s="2704"/>
      <c r="B2042" s="2705"/>
      <c r="C2042" s="2706"/>
      <c r="D2042" s="2637" t="s">
        <v>1203</v>
      </c>
      <c r="E2042" s="2674"/>
      <c r="F2042" s="2779"/>
      <c r="G2042" s="1253"/>
      <c r="H2042" s="1253"/>
      <c r="I2042" s="1253"/>
      <c r="J2042" s="1253"/>
      <c r="K2042" s="1253"/>
      <c r="L2042" s="1253"/>
      <c r="M2042" s="1253"/>
      <c r="N2042" s="1253"/>
      <c r="O2042" s="1253"/>
      <c r="P2042" s="1253"/>
      <c r="Q2042" s="1253"/>
      <c r="R2042" s="1253"/>
    </row>
    <row r="2043" spans="1:18" ht="191.4" x14ac:dyDescent="0.3">
      <c r="A2043" s="2707"/>
      <c r="B2043" s="2708"/>
      <c r="C2043" s="2706"/>
      <c r="D2043" s="2645" t="s">
        <v>1204</v>
      </c>
      <c r="E2043" s="2674"/>
      <c r="F2043" s="2779"/>
      <c r="G2043" s="1253"/>
      <c r="H2043" s="1253"/>
      <c r="I2043" s="1253"/>
      <c r="J2043" s="1253"/>
      <c r="K2043" s="1253"/>
      <c r="L2043" s="1253"/>
      <c r="M2043" s="1253"/>
      <c r="N2043" s="1253"/>
      <c r="O2043" s="1253"/>
      <c r="P2043" s="1253"/>
      <c r="Q2043" s="1253"/>
      <c r="R2043" s="1253"/>
    </row>
    <row r="2044" spans="1:18" ht="17.399999999999999" x14ac:dyDescent="0.3">
      <c r="A2044" s="2700"/>
      <c r="B2044" s="2701"/>
      <c r="C2044" s="2701"/>
      <c r="D2044" s="2701"/>
      <c r="E2044" s="2701"/>
      <c r="F2044" s="2778"/>
      <c r="G2044" s="1253"/>
      <c r="H2044" s="1253"/>
      <c r="I2044" s="1253"/>
      <c r="J2044" s="1253"/>
      <c r="K2044" s="1253"/>
      <c r="L2044" s="1253"/>
      <c r="M2044" s="1253"/>
      <c r="N2044" s="1253"/>
      <c r="O2044" s="1253"/>
      <c r="P2044" s="1253"/>
      <c r="Q2044" s="1253"/>
      <c r="R2044" s="1253"/>
    </row>
    <row r="2045" spans="1:18" ht="121.8" x14ac:dyDescent="0.3">
      <c r="A2045" s="2702" t="s">
        <v>1205</v>
      </c>
      <c r="B2045" s="2658" t="s">
        <v>1206</v>
      </c>
      <c r="C2045" s="2673" t="s">
        <v>731</v>
      </c>
      <c r="D2045" s="2637" t="s">
        <v>1207</v>
      </c>
      <c r="E2045" s="2646">
        <v>5064000</v>
      </c>
      <c r="F2045" s="2768">
        <v>9750003</v>
      </c>
      <c r="G2045" s="1253"/>
      <c r="H2045" s="1253"/>
      <c r="I2045" s="1253"/>
      <c r="J2045" s="1253"/>
      <c r="K2045" s="1253"/>
      <c r="L2045" s="1253"/>
      <c r="M2045" s="1253"/>
      <c r="N2045" s="1253"/>
      <c r="O2045" s="1253"/>
      <c r="P2045" s="1253"/>
      <c r="Q2045" s="1253"/>
      <c r="R2045" s="1253"/>
    </row>
    <row r="2046" spans="1:18" ht="156.6" x14ac:dyDescent="0.3">
      <c r="A2046" s="2704"/>
      <c r="B2046" s="2666"/>
      <c r="C2046" s="2675"/>
      <c r="D2046" s="2637" t="s">
        <v>1208</v>
      </c>
      <c r="E2046" s="2647"/>
      <c r="F2046" s="2769"/>
      <c r="G2046" s="1253"/>
      <c r="H2046" s="1253"/>
      <c r="I2046" s="1253"/>
      <c r="J2046" s="1253"/>
      <c r="K2046" s="1253"/>
      <c r="L2046" s="1253"/>
      <c r="M2046" s="1253"/>
      <c r="N2046" s="1253"/>
      <c r="O2046" s="1253"/>
      <c r="P2046" s="1253"/>
      <c r="Q2046" s="1253"/>
      <c r="R2046" s="1253"/>
    </row>
    <row r="2047" spans="1:18" ht="104.4" x14ac:dyDescent="0.3">
      <c r="A2047" s="2704"/>
      <c r="B2047" s="2666"/>
      <c r="C2047" s="2675"/>
      <c r="D2047" s="2645" t="s">
        <v>1209</v>
      </c>
      <c r="E2047" s="2647"/>
      <c r="F2047" s="2769"/>
      <c r="G2047" s="1253"/>
      <c r="H2047" s="1253"/>
      <c r="I2047" s="1253"/>
      <c r="J2047" s="1253"/>
      <c r="K2047" s="1253"/>
      <c r="L2047" s="1253"/>
      <c r="M2047" s="1253"/>
      <c r="N2047" s="1253"/>
      <c r="O2047" s="1253"/>
      <c r="P2047" s="1253"/>
      <c r="Q2047" s="1253"/>
      <c r="R2047" s="1253"/>
    </row>
    <row r="2048" spans="1:18" ht="121.8" x14ac:dyDescent="0.3">
      <c r="A2048" s="2704"/>
      <c r="B2048" s="2666"/>
      <c r="C2048" s="2675"/>
      <c r="D2048" s="2645" t="s">
        <v>1210</v>
      </c>
      <c r="E2048" s="2647"/>
      <c r="F2048" s="2769"/>
      <c r="G2048" s="1253"/>
      <c r="H2048" s="1253"/>
      <c r="I2048" s="1253"/>
      <c r="J2048" s="1253"/>
      <c r="K2048" s="1253"/>
      <c r="L2048" s="1253"/>
      <c r="M2048" s="1253"/>
      <c r="N2048" s="1253"/>
      <c r="O2048" s="1253"/>
      <c r="P2048" s="1253"/>
      <c r="Q2048" s="1253"/>
      <c r="R2048" s="1253"/>
    </row>
    <row r="2049" spans="1:18" ht="122.4" thickBot="1" x14ac:dyDescent="0.35">
      <c r="A2049" s="2709"/>
      <c r="B2049" s="2710"/>
      <c r="C2049" s="2711"/>
      <c r="D2049" s="2712" t="s">
        <v>1211</v>
      </c>
      <c r="E2049" s="2650"/>
      <c r="F2049" s="2771"/>
      <c r="G2049" s="1253"/>
      <c r="H2049" s="1253"/>
      <c r="I2049" s="1253"/>
      <c r="J2049" s="1253"/>
      <c r="K2049" s="1253"/>
      <c r="L2049" s="1253"/>
      <c r="M2049" s="1253"/>
      <c r="N2049" s="1253"/>
      <c r="O2049" s="1253"/>
      <c r="P2049" s="1253"/>
      <c r="Q2049" s="1253"/>
      <c r="R2049" s="1253"/>
    </row>
    <row r="2050" spans="1:18" ht="104.4" x14ac:dyDescent="0.3">
      <c r="A2050" s="2713" t="s">
        <v>1212</v>
      </c>
      <c r="B2050" s="2714" t="s">
        <v>1213</v>
      </c>
      <c r="C2050" s="2673" t="s">
        <v>1214</v>
      </c>
      <c r="D2050" s="2637" t="s">
        <v>1215</v>
      </c>
      <c r="E2050" s="2647">
        <v>2604500</v>
      </c>
      <c r="F2050" s="2769">
        <v>3916800</v>
      </c>
      <c r="G2050" s="1253"/>
      <c r="H2050" s="1253"/>
      <c r="I2050" s="1253"/>
      <c r="J2050" s="1253"/>
      <c r="K2050" s="1253"/>
      <c r="L2050" s="1253"/>
      <c r="M2050" s="1253"/>
      <c r="N2050" s="1253"/>
      <c r="O2050" s="1253"/>
      <c r="P2050" s="1253"/>
      <c r="Q2050" s="1253"/>
      <c r="R2050" s="1253"/>
    </row>
    <row r="2051" spans="1:18" ht="87" x14ac:dyDescent="0.3">
      <c r="A2051" s="2704"/>
      <c r="B2051" s="2666"/>
      <c r="C2051" s="2675"/>
      <c r="D2051" s="2645" t="s">
        <v>1216</v>
      </c>
      <c r="E2051" s="2647"/>
      <c r="F2051" s="2769"/>
      <c r="G2051" s="1253"/>
      <c r="H2051" s="1253"/>
      <c r="I2051" s="1253"/>
      <c r="J2051" s="1253"/>
      <c r="K2051" s="1253"/>
      <c r="L2051" s="1253"/>
      <c r="M2051" s="1253"/>
      <c r="N2051" s="1253"/>
      <c r="O2051" s="1253"/>
      <c r="P2051" s="1253"/>
      <c r="Q2051" s="1253"/>
      <c r="R2051" s="1253"/>
    </row>
    <row r="2052" spans="1:18" ht="87" x14ac:dyDescent="0.3">
      <c r="A2052" s="2704"/>
      <c r="B2052" s="2666"/>
      <c r="C2052" s="2678"/>
      <c r="D2052" s="2637" t="s">
        <v>1217</v>
      </c>
      <c r="E2052" s="2647"/>
      <c r="F2052" s="2769"/>
      <c r="G2052" s="1253"/>
      <c r="H2052" s="1253"/>
      <c r="I2052" s="1253"/>
      <c r="J2052" s="1253"/>
      <c r="K2052" s="1253"/>
      <c r="L2052" s="1253"/>
      <c r="M2052" s="1253"/>
      <c r="N2052" s="1253"/>
      <c r="O2052" s="1253"/>
      <c r="P2052" s="1253"/>
      <c r="Q2052" s="1253"/>
      <c r="R2052" s="1253"/>
    </row>
    <row r="2053" spans="1:18" ht="17.399999999999999" x14ac:dyDescent="0.3">
      <c r="A2053" s="2686" t="s">
        <v>1218</v>
      </c>
      <c r="B2053" s="2715" t="s">
        <v>1219</v>
      </c>
      <c r="C2053" s="2715"/>
      <c r="D2053" s="2715"/>
      <c r="E2053" s="2716">
        <v>17454600</v>
      </c>
      <c r="F2053" s="2780">
        <v>21848355</v>
      </c>
      <c r="G2053" s="1253"/>
      <c r="H2053" s="1253"/>
      <c r="I2053" s="1253"/>
      <c r="J2053" s="1253"/>
      <c r="K2053" s="1253"/>
      <c r="L2053" s="1253"/>
      <c r="M2053" s="1253"/>
      <c r="N2053" s="1253"/>
      <c r="O2053" s="1253"/>
      <c r="P2053" s="1253"/>
      <c r="Q2053" s="1253"/>
      <c r="R2053" s="1253"/>
    </row>
    <row r="2054" spans="1:18" ht="156.6" x14ac:dyDescent="0.3">
      <c r="A2054" s="2671" t="s">
        <v>1220</v>
      </c>
      <c r="B2054" s="2717" t="s">
        <v>1221</v>
      </c>
      <c r="C2054" s="2636" t="s">
        <v>1222</v>
      </c>
      <c r="D2054" s="2637" t="s">
        <v>1223</v>
      </c>
      <c r="E2054" s="2674">
        <v>15709600</v>
      </c>
      <c r="F2054" s="2775">
        <v>16149000</v>
      </c>
      <c r="G2054" s="1253"/>
      <c r="H2054" s="1253"/>
      <c r="I2054" s="1253"/>
      <c r="J2054" s="1253"/>
      <c r="K2054" s="1253"/>
      <c r="L2054" s="1253"/>
      <c r="M2054" s="1253"/>
      <c r="N2054" s="1253"/>
      <c r="O2054" s="1253"/>
      <c r="P2054" s="1253"/>
      <c r="Q2054" s="1253"/>
      <c r="R2054" s="1253"/>
    </row>
    <row r="2055" spans="1:18" ht="261" x14ac:dyDescent="0.3">
      <c r="A2055" s="2671"/>
      <c r="B2055" s="2717"/>
      <c r="C2055" s="2636"/>
      <c r="D2055" s="2637" t="s">
        <v>1224</v>
      </c>
      <c r="E2055" s="2674"/>
      <c r="F2055" s="2775"/>
      <c r="G2055" s="1253"/>
      <c r="H2055" s="1253"/>
      <c r="I2055" s="1253"/>
      <c r="J2055" s="1253"/>
      <c r="K2055" s="1253"/>
      <c r="L2055" s="1253"/>
      <c r="M2055" s="1253"/>
      <c r="N2055" s="1253"/>
      <c r="O2055" s="1253"/>
      <c r="P2055" s="1253"/>
      <c r="Q2055" s="1253"/>
      <c r="R2055" s="1253"/>
    </row>
    <row r="2056" spans="1:18" ht="139.19999999999999" x14ac:dyDescent="0.3">
      <c r="A2056" s="2671"/>
      <c r="B2056" s="2717"/>
      <c r="C2056" s="2636"/>
      <c r="D2056" s="2637" t="s">
        <v>1225</v>
      </c>
      <c r="E2056" s="2674"/>
      <c r="F2056" s="2775"/>
      <c r="G2056" s="1253"/>
      <c r="H2056" s="1253"/>
      <c r="I2056" s="1253"/>
      <c r="J2056" s="1253"/>
      <c r="K2056" s="1253"/>
      <c r="L2056" s="1253"/>
      <c r="M2056" s="1253"/>
      <c r="N2056" s="1253"/>
      <c r="O2056" s="1253"/>
      <c r="P2056" s="1253"/>
      <c r="Q2056" s="1253"/>
      <c r="R2056" s="1253"/>
    </row>
    <row r="2057" spans="1:18" ht="156.6" x14ac:dyDescent="0.3">
      <c r="A2057" s="2671"/>
      <c r="B2057" s="2717"/>
      <c r="C2057" s="2636"/>
      <c r="D2057" s="2645" t="s">
        <v>1226</v>
      </c>
      <c r="E2057" s="2674"/>
      <c r="F2057" s="2775"/>
      <c r="G2057" s="1253"/>
      <c r="H2057" s="1253"/>
      <c r="I2057" s="1253"/>
      <c r="J2057" s="1253"/>
      <c r="K2057" s="1253"/>
      <c r="L2057" s="1253"/>
      <c r="M2057" s="1253"/>
      <c r="N2057" s="1253"/>
      <c r="O2057" s="1253"/>
      <c r="P2057" s="1253"/>
      <c r="Q2057" s="1253"/>
      <c r="R2057" s="1253"/>
    </row>
    <row r="2058" spans="1:18" ht="156.6" x14ac:dyDescent="0.3">
      <c r="A2058" s="2671"/>
      <c r="B2058" s="2717"/>
      <c r="C2058" s="2636"/>
      <c r="D2058" s="3060" t="s">
        <v>1227</v>
      </c>
      <c r="E2058" s="2674"/>
      <c r="F2058" s="2775"/>
      <c r="G2058" s="1253"/>
      <c r="H2058" s="1253"/>
      <c r="I2058" s="1253"/>
      <c r="J2058" s="1253"/>
      <c r="K2058" s="1253"/>
      <c r="L2058" s="1253"/>
      <c r="M2058" s="1253"/>
      <c r="N2058" s="1253"/>
      <c r="O2058" s="1253"/>
      <c r="P2058" s="1253"/>
      <c r="Q2058" s="1253"/>
      <c r="R2058" s="1253"/>
    </row>
    <row r="2059" spans="1:18" ht="17.399999999999999" x14ac:dyDescent="0.3">
      <c r="A2059" s="2700"/>
      <c r="B2059" s="2701"/>
      <c r="C2059" s="2701"/>
      <c r="D2059" s="2701"/>
      <c r="E2059" s="2701"/>
      <c r="F2059" s="2778"/>
      <c r="G2059" s="1253"/>
      <c r="H2059" s="1253"/>
      <c r="I2059" s="1253"/>
      <c r="J2059" s="1253"/>
      <c r="K2059" s="1253"/>
      <c r="L2059" s="1253"/>
      <c r="M2059" s="1253"/>
      <c r="N2059" s="1253"/>
      <c r="O2059" s="1253"/>
      <c r="P2059" s="1253"/>
      <c r="Q2059" s="1253"/>
      <c r="R2059" s="1253"/>
    </row>
    <row r="2060" spans="1:18" ht="208.8" x14ac:dyDescent="0.3">
      <c r="A2060" s="2671" t="s">
        <v>1228</v>
      </c>
      <c r="B2060" s="2636" t="s">
        <v>1229</v>
      </c>
      <c r="C2060" s="2644" t="s">
        <v>1230</v>
      </c>
      <c r="D2060" s="2637" t="s">
        <v>1231</v>
      </c>
      <c r="E2060" s="2674">
        <v>1745000</v>
      </c>
      <c r="F2060" s="2775">
        <v>5699355</v>
      </c>
      <c r="G2060" s="1253"/>
      <c r="H2060" s="1253"/>
      <c r="I2060" s="1253"/>
      <c r="J2060" s="1253"/>
      <c r="K2060" s="1253"/>
      <c r="L2060" s="1253"/>
      <c r="M2060" s="1253"/>
      <c r="N2060" s="1253"/>
      <c r="O2060" s="1253"/>
      <c r="P2060" s="1253"/>
      <c r="Q2060" s="1253"/>
      <c r="R2060" s="1253"/>
    </row>
    <row r="2061" spans="1:18" ht="121.8" x14ac:dyDescent="0.3">
      <c r="A2061" s="2671"/>
      <c r="B2061" s="2636"/>
      <c r="C2061" s="2644"/>
      <c r="D2061" s="2637" t="s">
        <v>1232</v>
      </c>
      <c r="E2061" s="2674"/>
      <c r="F2061" s="2775"/>
      <c r="G2061" s="1253"/>
      <c r="H2061" s="1253"/>
      <c r="I2061" s="1253"/>
      <c r="J2061" s="1253"/>
      <c r="K2061" s="1253"/>
      <c r="L2061" s="1253"/>
      <c r="M2061" s="1253"/>
      <c r="N2061" s="1253"/>
      <c r="O2061" s="1253"/>
      <c r="P2061" s="1253"/>
      <c r="Q2061" s="1253"/>
      <c r="R2061" s="1253"/>
    </row>
    <row r="2062" spans="1:18" ht="104.4" x14ac:dyDescent="0.3">
      <c r="A2062" s="2671"/>
      <c r="B2062" s="2636"/>
      <c r="C2062" s="2644"/>
      <c r="D2062" s="2637" t="s">
        <v>1233</v>
      </c>
      <c r="E2062" s="2674"/>
      <c r="F2062" s="2775"/>
      <c r="G2062" s="1253"/>
      <c r="H2062" s="1253"/>
      <c r="I2062" s="1253"/>
      <c r="J2062" s="1253"/>
      <c r="K2062" s="1253"/>
      <c r="L2062" s="1253"/>
      <c r="M2062" s="1253"/>
      <c r="N2062" s="1253"/>
      <c r="O2062" s="1253"/>
      <c r="P2062" s="1253"/>
      <c r="Q2062" s="1253"/>
      <c r="R2062" s="1253"/>
    </row>
    <row r="2063" spans="1:18" ht="156.6" x14ac:dyDescent="0.3">
      <c r="A2063" s="2671"/>
      <c r="B2063" s="2636"/>
      <c r="C2063" s="2644"/>
      <c r="D2063" s="2637" t="s">
        <v>1234</v>
      </c>
      <c r="E2063" s="2674"/>
      <c r="F2063" s="2775"/>
      <c r="G2063" s="1253"/>
      <c r="H2063" s="1253"/>
      <c r="I2063" s="1253"/>
      <c r="J2063" s="1253"/>
      <c r="K2063" s="1253"/>
      <c r="L2063" s="1253"/>
      <c r="M2063" s="1253"/>
      <c r="N2063" s="1253"/>
      <c r="O2063" s="1253"/>
      <c r="P2063" s="1253"/>
      <c r="Q2063" s="1253"/>
      <c r="R2063" s="1253"/>
    </row>
    <row r="2064" spans="1:18" ht="104.4" x14ac:dyDescent="0.3">
      <c r="A2064" s="2671"/>
      <c r="B2064" s="2636"/>
      <c r="C2064" s="2644"/>
      <c r="D2064" s="3060" t="s">
        <v>1235</v>
      </c>
      <c r="E2064" s="2674"/>
      <c r="F2064" s="2775"/>
      <c r="G2064" s="1253"/>
      <c r="H2064" s="1253"/>
      <c r="I2064" s="1253"/>
      <c r="J2064" s="1253"/>
      <c r="K2064" s="1253"/>
      <c r="L2064" s="1253"/>
      <c r="M2064" s="1253"/>
      <c r="N2064" s="1253"/>
      <c r="O2064" s="1253"/>
      <c r="P2064" s="1253"/>
      <c r="Q2064" s="1253"/>
      <c r="R2064" s="1253"/>
    </row>
    <row r="2065" spans="1:18" ht="121.8" x14ac:dyDescent="0.3">
      <c r="A2065" s="2671"/>
      <c r="B2065" s="2636"/>
      <c r="C2065" s="2644"/>
      <c r="D2065" s="3060" t="s">
        <v>1236</v>
      </c>
      <c r="E2065" s="2674"/>
      <c r="F2065" s="2775"/>
      <c r="G2065" s="1253"/>
      <c r="H2065" s="1253"/>
      <c r="I2065" s="1253"/>
      <c r="J2065" s="1253"/>
      <c r="K2065" s="1253"/>
      <c r="L2065" s="1253"/>
      <c r="M2065" s="1253"/>
      <c r="N2065" s="1253"/>
      <c r="O2065" s="1253"/>
      <c r="P2065" s="1253"/>
      <c r="Q2065" s="1253"/>
      <c r="R2065" s="1253"/>
    </row>
    <row r="2066" spans="1:18" ht="17.399999999999999" x14ac:dyDescent="0.3">
      <c r="A2066" s="2700"/>
      <c r="B2066" s="2701"/>
      <c r="C2066" s="2701"/>
      <c r="D2066" s="2701"/>
      <c r="E2066" s="2701"/>
      <c r="F2066" s="2778"/>
      <c r="G2066" s="1253"/>
      <c r="H2066" s="1253"/>
      <c r="I2066" s="1253"/>
      <c r="J2066" s="1253"/>
      <c r="K2066" s="1253"/>
      <c r="L2066" s="1253"/>
      <c r="M2066" s="1253"/>
      <c r="N2066" s="1253"/>
      <c r="O2066" s="1253"/>
      <c r="P2066" s="1253"/>
      <c r="Q2066" s="1253"/>
      <c r="R2066" s="1253"/>
    </row>
    <row r="2067" spans="1:18" ht="34.799999999999997" x14ac:dyDescent="0.3">
      <c r="A2067" s="2683" t="s">
        <v>1237</v>
      </c>
      <c r="B2067" s="2644" t="s">
        <v>1238</v>
      </c>
      <c r="C2067" s="2644" t="s">
        <v>1239</v>
      </c>
      <c r="D2067" s="2637" t="s">
        <v>1240</v>
      </c>
      <c r="E2067" s="2721"/>
      <c r="F2067" s="2781"/>
      <c r="G2067" s="1253"/>
      <c r="H2067" s="1253"/>
      <c r="I2067" s="1253"/>
      <c r="J2067" s="1253"/>
      <c r="K2067" s="1253"/>
      <c r="L2067" s="1253"/>
      <c r="M2067" s="1253"/>
      <c r="N2067" s="1253"/>
      <c r="O2067" s="1253"/>
      <c r="P2067" s="1253"/>
      <c r="Q2067" s="1253"/>
      <c r="R2067" s="1253"/>
    </row>
    <row r="2068" spans="1:18" ht="87" x14ac:dyDescent="0.3">
      <c r="A2068" s="2683"/>
      <c r="B2068" s="2644"/>
      <c r="C2068" s="2644"/>
      <c r="D2068" s="2637" t="s">
        <v>1241</v>
      </c>
      <c r="E2068" s="2721"/>
      <c r="F2068" s="2781"/>
      <c r="G2068" s="1253"/>
      <c r="H2068" s="1253"/>
      <c r="I2068" s="1253"/>
      <c r="J2068" s="1253"/>
      <c r="K2068" s="1253"/>
      <c r="L2068" s="1253"/>
      <c r="M2068" s="1253"/>
      <c r="N2068" s="1253"/>
      <c r="O2068" s="1253"/>
      <c r="P2068" s="1253"/>
      <c r="Q2068" s="1253"/>
      <c r="R2068" s="1253"/>
    </row>
    <row r="2069" spans="1:18" ht="17.399999999999999" x14ac:dyDescent="0.3">
      <c r="A2069" s="2686" t="s">
        <v>1242</v>
      </c>
      <c r="B2069" s="2722" t="s">
        <v>1243</v>
      </c>
      <c r="C2069" s="2722"/>
      <c r="D2069" s="2643"/>
      <c r="E2069" s="2723">
        <v>33174110</v>
      </c>
      <c r="F2069" s="2782">
        <v>40117944</v>
      </c>
      <c r="G2069" s="1253"/>
      <c r="H2069" s="1253"/>
      <c r="I2069" s="1253"/>
      <c r="J2069" s="1253"/>
      <c r="K2069" s="1253"/>
      <c r="L2069" s="1253"/>
      <c r="M2069" s="1253"/>
      <c r="N2069" s="1253"/>
      <c r="O2069" s="1253"/>
      <c r="P2069" s="1253"/>
      <c r="Q2069" s="1253"/>
      <c r="R2069" s="1253"/>
    </row>
    <row r="2070" spans="1:18" ht="87" x14ac:dyDescent="0.3">
      <c r="A2070" s="2671" t="s">
        <v>1244</v>
      </c>
      <c r="B2070" s="2724" t="s">
        <v>1245</v>
      </c>
      <c r="C2070" s="2636" t="s">
        <v>1246</v>
      </c>
      <c r="D2070" s="2637" t="s">
        <v>1247</v>
      </c>
      <c r="E2070" s="2725">
        <v>22877124</v>
      </c>
      <c r="F2070" s="2779">
        <v>28687616</v>
      </c>
      <c r="G2070" s="1253"/>
      <c r="H2070" s="1253"/>
      <c r="I2070" s="1253"/>
      <c r="J2070" s="1253"/>
      <c r="K2070" s="1253"/>
      <c r="L2070" s="1253"/>
      <c r="M2070" s="1253"/>
      <c r="N2070" s="1253"/>
      <c r="O2070" s="1253"/>
      <c r="P2070" s="1253"/>
      <c r="Q2070" s="1253"/>
      <c r="R2070" s="1253"/>
    </row>
    <row r="2071" spans="1:18" ht="87" x14ac:dyDescent="0.3">
      <c r="A2071" s="2671"/>
      <c r="B2071" s="2726"/>
      <c r="C2071" s="2636"/>
      <c r="D2071" s="2637" t="s">
        <v>1248</v>
      </c>
      <c r="E2071" s="2725"/>
      <c r="F2071" s="2779"/>
      <c r="G2071" s="1253"/>
      <c r="H2071" s="1253"/>
      <c r="I2071" s="1253"/>
      <c r="J2071" s="1253"/>
      <c r="K2071" s="1253"/>
      <c r="L2071" s="1253"/>
      <c r="M2071" s="1253"/>
      <c r="N2071" s="1253"/>
      <c r="O2071" s="1253"/>
      <c r="P2071" s="1253"/>
      <c r="Q2071" s="1253"/>
      <c r="R2071" s="1253"/>
    </row>
    <row r="2072" spans="1:18" ht="156.6" x14ac:dyDescent="0.3">
      <c r="A2072" s="2671"/>
      <c r="B2072" s="2726"/>
      <c r="C2072" s="2636"/>
      <c r="D2072" s="2637" t="s">
        <v>1249</v>
      </c>
      <c r="E2072" s="2725"/>
      <c r="F2072" s="2779"/>
      <c r="G2072" s="1253"/>
      <c r="H2072" s="1253"/>
      <c r="I2072" s="1253"/>
      <c r="J2072" s="1253"/>
      <c r="K2072" s="1253"/>
      <c r="L2072" s="1253"/>
      <c r="M2072" s="1253"/>
      <c r="N2072" s="1253"/>
      <c r="O2072" s="1253"/>
      <c r="P2072" s="1253"/>
      <c r="Q2072" s="1253"/>
      <c r="R2072" s="1253"/>
    </row>
    <row r="2073" spans="1:18" ht="34.799999999999997" x14ac:dyDescent="0.3">
      <c r="A2073" s="2671"/>
      <c r="B2073" s="2726"/>
      <c r="C2073" s="2636"/>
      <c r="D2073" s="2637" t="s">
        <v>1250</v>
      </c>
      <c r="E2073" s="2725"/>
      <c r="F2073" s="2779"/>
      <c r="G2073" s="1253"/>
      <c r="H2073" s="1253"/>
      <c r="I2073" s="1253"/>
      <c r="J2073" s="1253"/>
      <c r="K2073" s="1253"/>
      <c r="L2073" s="1253"/>
      <c r="M2073" s="1253"/>
      <c r="N2073" s="1253"/>
      <c r="O2073" s="1253"/>
      <c r="P2073" s="1253"/>
      <c r="Q2073" s="1253"/>
      <c r="R2073" s="1253"/>
    </row>
    <row r="2074" spans="1:18" ht="104.4" x14ac:dyDescent="0.3">
      <c r="A2074" s="2671"/>
      <c r="B2074" s="2726"/>
      <c r="C2074" s="2636"/>
      <c r="D2074" s="2637" t="s">
        <v>1251</v>
      </c>
      <c r="E2074" s="2725"/>
      <c r="F2074" s="2779"/>
      <c r="G2074" s="1253"/>
      <c r="H2074" s="1253"/>
      <c r="I2074" s="1253"/>
      <c r="J2074" s="1253"/>
      <c r="K2074" s="1253"/>
      <c r="L2074" s="1253"/>
      <c r="M2074" s="1253"/>
      <c r="N2074" s="1253"/>
      <c r="O2074" s="1253"/>
      <c r="P2074" s="1253"/>
      <c r="Q2074" s="1253"/>
      <c r="R2074" s="1253"/>
    </row>
    <row r="2075" spans="1:18" ht="104.4" x14ac:dyDescent="0.3">
      <c r="A2075" s="2671"/>
      <c r="B2075" s="2726"/>
      <c r="C2075" s="2636"/>
      <c r="D2075" s="2637" t="s">
        <v>1252</v>
      </c>
      <c r="E2075" s="2725"/>
      <c r="F2075" s="2779"/>
      <c r="G2075" s="1253"/>
      <c r="H2075" s="1253"/>
      <c r="I2075" s="1253"/>
      <c r="J2075" s="1253"/>
      <c r="K2075" s="1253"/>
      <c r="L2075" s="1253"/>
      <c r="M2075" s="1253"/>
      <c r="N2075" s="1253"/>
      <c r="O2075" s="1253"/>
      <c r="P2075" s="1253"/>
      <c r="Q2075" s="1253"/>
      <c r="R2075" s="1253"/>
    </row>
    <row r="2076" spans="1:18" ht="69.599999999999994" x14ac:dyDescent="0.3">
      <c r="A2076" s="2671"/>
      <c r="B2076" s="2726"/>
      <c r="C2076" s="2636"/>
      <c r="D2076" s="2698" t="s">
        <v>1253</v>
      </c>
      <c r="E2076" s="2725"/>
      <c r="F2076" s="2779"/>
      <c r="G2076" s="1253"/>
      <c r="H2076" s="1253"/>
      <c r="I2076" s="1253"/>
      <c r="J2076" s="1253"/>
      <c r="K2076" s="1253"/>
      <c r="L2076" s="1253"/>
      <c r="M2076" s="1253"/>
      <c r="N2076" s="1253"/>
      <c r="O2076" s="1253"/>
      <c r="P2076" s="1253"/>
      <c r="Q2076" s="1253"/>
      <c r="R2076" s="1253"/>
    </row>
    <row r="2077" spans="1:18" ht="104.4" x14ac:dyDescent="0.3">
      <c r="A2077" s="2671"/>
      <c r="B2077" s="2726"/>
      <c r="C2077" s="2636"/>
      <c r="D2077" s="2698" t="s">
        <v>1254</v>
      </c>
      <c r="E2077" s="2725"/>
      <c r="F2077" s="2779"/>
      <c r="G2077" s="1253"/>
      <c r="H2077" s="1253"/>
      <c r="I2077" s="1253"/>
      <c r="J2077" s="1253"/>
      <c r="K2077" s="1253"/>
      <c r="L2077" s="1253"/>
      <c r="M2077" s="1253"/>
      <c r="N2077" s="1253"/>
      <c r="O2077" s="1253"/>
      <c r="P2077" s="1253"/>
      <c r="Q2077" s="1253"/>
      <c r="R2077" s="1253"/>
    </row>
    <row r="2078" spans="1:18" ht="52.2" x14ac:dyDescent="0.3">
      <c r="A2078" s="2671"/>
      <c r="B2078" s="2727"/>
      <c r="C2078" s="2636"/>
      <c r="D2078" s="2698" t="s">
        <v>1255</v>
      </c>
      <c r="E2078" s="2725"/>
      <c r="F2078" s="2779"/>
      <c r="G2078" s="1253"/>
      <c r="H2078" s="1253"/>
      <c r="I2078" s="1253"/>
      <c r="J2078" s="1253"/>
      <c r="K2078" s="1253"/>
      <c r="L2078" s="1253"/>
      <c r="M2078" s="1253"/>
      <c r="N2078" s="1253"/>
      <c r="O2078" s="1253"/>
      <c r="P2078" s="1253"/>
      <c r="Q2078" s="1253"/>
      <c r="R2078" s="1253"/>
    </row>
    <row r="2079" spans="1:18" ht="17.399999999999999" x14ac:dyDescent="0.3">
      <c r="A2079" s="2700"/>
      <c r="B2079" s="2701"/>
      <c r="C2079" s="2701"/>
      <c r="D2079" s="2701"/>
      <c r="E2079" s="2701"/>
      <c r="F2079" s="2778"/>
      <c r="G2079" s="1253"/>
      <c r="H2079" s="1253"/>
      <c r="I2079" s="1253"/>
      <c r="J2079" s="1253"/>
      <c r="K2079" s="1253"/>
      <c r="L2079" s="1253"/>
      <c r="M2079" s="1253"/>
      <c r="N2079" s="1253"/>
      <c r="O2079" s="1253"/>
      <c r="P2079" s="1253"/>
      <c r="Q2079" s="1253"/>
      <c r="R2079" s="1253"/>
    </row>
    <row r="2080" spans="1:18" ht="174" x14ac:dyDescent="0.3">
      <c r="A2080" s="2683" t="s">
        <v>1256</v>
      </c>
      <c r="B2080" s="2728" t="s">
        <v>1257</v>
      </c>
      <c r="C2080" s="2644" t="s">
        <v>1258</v>
      </c>
      <c r="D2080" s="2729" t="s">
        <v>1259</v>
      </c>
      <c r="E2080" s="2725">
        <v>10296986</v>
      </c>
      <c r="F2080" s="2779">
        <v>11430328</v>
      </c>
      <c r="G2080" s="1253"/>
      <c r="H2080" s="1253"/>
      <c r="I2080" s="1253"/>
      <c r="J2080" s="1253"/>
      <c r="K2080" s="1253"/>
      <c r="L2080" s="1253"/>
      <c r="M2080" s="1253"/>
      <c r="N2080" s="1253"/>
      <c r="O2080" s="1253"/>
      <c r="P2080" s="1253"/>
      <c r="Q2080" s="1253"/>
      <c r="R2080" s="1253"/>
    </row>
    <row r="2081" spans="1:18" ht="104.4" x14ac:dyDescent="0.3">
      <c r="A2081" s="2730"/>
      <c r="B2081" s="2731"/>
      <c r="C2081" s="2644"/>
      <c r="D2081" s="2637" t="s">
        <v>1252</v>
      </c>
      <c r="E2081" s="2725"/>
      <c r="F2081" s="2779"/>
      <c r="G2081" s="1253"/>
      <c r="H2081" s="1253"/>
      <c r="I2081" s="1253"/>
      <c r="J2081" s="1253"/>
      <c r="K2081" s="1253"/>
      <c r="L2081" s="1253"/>
      <c r="M2081" s="1253"/>
      <c r="N2081" s="1253"/>
      <c r="O2081" s="1253"/>
      <c r="P2081" s="1253"/>
      <c r="Q2081" s="1253"/>
      <c r="R2081" s="1253"/>
    </row>
    <row r="2082" spans="1:18" ht="104.4" x14ac:dyDescent="0.3">
      <c r="A2082" s="2730"/>
      <c r="B2082" s="2731"/>
      <c r="C2082" s="2644"/>
      <c r="D2082" s="2729" t="s">
        <v>1260</v>
      </c>
      <c r="E2082" s="2725"/>
      <c r="F2082" s="2779"/>
      <c r="G2082" s="1253"/>
      <c r="H2082" s="1253"/>
      <c r="I2082" s="1253"/>
      <c r="J2082" s="1253"/>
      <c r="K2082" s="1253"/>
      <c r="L2082" s="1253"/>
      <c r="M2082" s="1253"/>
      <c r="N2082" s="1253"/>
      <c r="O2082" s="1253"/>
      <c r="P2082" s="1253"/>
      <c r="Q2082" s="1253"/>
      <c r="R2082" s="1253"/>
    </row>
    <row r="2083" spans="1:18" ht="121.8" x14ac:dyDescent="0.3">
      <c r="A2083" s="2730"/>
      <c r="B2083" s="2731"/>
      <c r="C2083" s="2637" t="s">
        <v>1261</v>
      </c>
      <c r="D2083" s="2729" t="s">
        <v>1262</v>
      </c>
      <c r="E2083" s="2725"/>
      <c r="F2083" s="2779"/>
      <c r="G2083" s="1253"/>
      <c r="H2083" s="1253"/>
      <c r="I2083" s="1253"/>
      <c r="J2083" s="1253"/>
      <c r="K2083" s="1253"/>
      <c r="L2083" s="1253"/>
      <c r="M2083" s="1253"/>
      <c r="N2083" s="1253"/>
      <c r="O2083" s="1253"/>
      <c r="P2083" s="1253"/>
      <c r="Q2083" s="1253"/>
      <c r="R2083" s="1253"/>
    </row>
    <row r="2084" spans="1:18" ht="104.4" x14ac:dyDescent="0.3">
      <c r="A2084" s="2730"/>
      <c r="B2084" s="2731"/>
      <c r="C2084" s="2637" t="s">
        <v>1263</v>
      </c>
      <c r="D2084" s="2637" t="s">
        <v>1264</v>
      </c>
      <c r="E2084" s="2725"/>
      <c r="F2084" s="2779"/>
      <c r="G2084" s="1253"/>
      <c r="H2084" s="1253"/>
      <c r="I2084" s="1253"/>
      <c r="J2084" s="1253"/>
      <c r="K2084" s="1253"/>
      <c r="L2084" s="1253"/>
      <c r="M2084" s="1253"/>
      <c r="N2084" s="1253"/>
      <c r="O2084" s="1253"/>
      <c r="P2084" s="1253"/>
      <c r="Q2084" s="1253"/>
      <c r="R2084" s="1253"/>
    </row>
    <row r="2085" spans="1:18" ht="87" x14ac:dyDescent="0.3">
      <c r="A2085" s="2730"/>
      <c r="B2085" s="2731"/>
      <c r="C2085" s="2644" t="s">
        <v>1265</v>
      </c>
      <c r="D2085" s="2729" t="s">
        <v>1266</v>
      </c>
      <c r="E2085" s="2725"/>
      <c r="F2085" s="2779"/>
      <c r="G2085" s="1253"/>
      <c r="H2085" s="1253"/>
      <c r="I2085" s="1253"/>
      <c r="J2085" s="1253"/>
      <c r="K2085" s="1253"/>
      <c r="L2085" s="1253"/>
      <c r="M2085" s="1253"/>
      <c r="N2085" s="1253"/>
      <c r="O2085" s="1253"/>
      <c r="P2085" s="1253"/>
      <c r="Q2085" s="1253"/>
      <c r="R2085" s="1253"/>
    </row>
    <row r="2086" spans="1:18" ht="121.8" x14ac:dyDescent="0.3">
      <c r="A2086" s="2730"/>
      <c r="B2086" s="2731"/>
      <c r="C2086" s="2644"/>
      <c r="D2086" s="2729" t="s">
        <v>1267</v>
      </c>
      <c r="E2086" s="2725"/>
      <c r="F2086" s="2779"/>
      <c r="G2086" s="1253"/>
      <c r="H2086" s="1253"/>
      <c r="I2086" s="1253"/>
      <c r="J2086" s="1253"/>
      <c r="K2086" s="1253"/>
      <c r="L2086" s="1253"/>
      <c r="M2086" s="1253"/>
      <c r="N2086" s="1253"/>
      <c r="O2086" s="1253"/>
      <c r="P2086" s="1253"/>
      <c r="Q2086" s="1253"/>
      <c r="R2086" s="1253"/>
    </row>
    <row r="2087" spans="1:18" ht="139.19999999999999" x14ac:dyDescent="0.3">
      <c r="A2087" s="2732"/>
      <c r="B2087" s="2731"/>
      <c r="C2087" s="2733"/>
      <c r="D2087" s="2698" t="s">
        <v>1268</v>
      </c>
      <c r="E2087" s="2725"/>
      <c r="F2087" s="2779"/>
      <c r="G2087" s="1253"/>
      <c r="H2087" s="1253"/>
      <c r="I2087" s="1253"/>
      <c r="J2087" s="1253"/>
      <c r="K2087" s="1253"/>
      <c r="L2087" s="1253"/>
      <c r="M2087" s="1253"/>
      <c r="N2087" s="1253"/>
      <c r="O2087" s="1253"/>
      <c r="P2087" s="1253"/>
      <c r="Q2087" s="1253"/>
      <c r="R2087" s="1253"/>
    </row>
    <row r="2088" spans="1:18" ht="139.19999999999999" x14ac:dyDescent="0.3">
      <c r="A2088" s="2732"/>
      <c r="B2088" s="2734"/>
      <c r="C2088" s="2733"/>
      <c r="D2088" s="2698" t="s">
        <v>1269</v>
      </c>
      <c r="E2088" s="2725"/>
      <c r="F2088" s="2779"/>
      <c r="G2088" s="1253"/>
      <c r="H2088" s="1253"/>
      <c r="I2088" s="1253"/>
      <c r="J2088" s="1253"/>
      <c r="K2088" s="1253"/>
      <c r="L2088" s="1253"/>
      <c r="M2088" s="1253"/>
      <c r="N2088" s="1253"/>
      <c r="O2088" s="1253"/>
      <c r="P2088" s="1253"/>
      <c r="Q2088" s="1253"/>
      <c r="R2088" s="1253"/>
    </row>
    <row r="2089" spans="1:18" ht="17.399999999999999" x14ac:dyDescent="0.3">
      <c r="A2089" s="2735"/>
      <c r="B2089" s="2715"/>
      <c r="C2089" s="2715"/>
      <c r="D2089" s="2715"/>
      <c r="E2089" s="2736"/>
      <c r="F2089" s="2783"/>
      <c r="G2089" s="1253"/>
      <c r="H2089" s="1253"/>
      <c r="I2089" s="1253"/>
      <c r="J2089" s="1253"/>
      <c r="K2089" s="1253"/>
      <c r="L2089" s="1253"/>
      <c r="M2089" s="1253"/>
      <c r="N2089" s="1253"/>
      <c r="O2089" s="1253"/>
      <c r="P2089" s="1253"/>
      <c r="Q2089" s="1253"/>
      <c r="R2089" s="1253"/>
    </row>
    <row r="2090" spans="1:18" ht="17.399999999999999" x14ac:dyDescent="0.3">
      <c r="A2090" s="2737" t="s">
        <v>1270</v>
      </c>
      <c r="B2090" s="2738" t="s">
        <v>1271</v>
      </c>
      <c r="C2090" s="2739"/>
      <c r="D2090" s="2698"/>
      <c r="E2090" s="2740">
        <v>50000000</v>
      </c>
      <c r="F2090" s="2784">
        <v>60000000</v>
      </c>
      <c r="G2090" s="1253"/>
      <c r="H2090" s="1253"/>
      <c r="I2090" s="1253"/>
      <c r="J2090" s="1253"/>
      <c r="K2090" s="1253"/>
      <c r="L2090" s="1253"/>
      <c r="M2090" s="1253"/>
      <c r="N2090" s="1253"/>
      <c r="O2090" s="1253"/>
      <c r="P2090" s="1253"/>
      <c r="Q2090" s="1253"/>
      <c r="R2090" s="1253"/>
    </row>
    <row r="2091" spans="1:18" ht="18" thickBot="1" x14ac:dyDescent="0.35">
      <c r="A2091" s="2741"/>
      <c r="B2091" s="2742" t="s">
        <v>1272</v>
      </c>
      <c r="C2091" s="2743"/>
      <c r="D2091" s="2744"/>
      <c r="E2091" s="2745"/>
      <c r="F2091" s="2785"/>
      <c r="G2091" s="1253"/>
      <c r="H2091" s="1253"/>
      <c r="I2091" s="1253"/>
      <c r="J2091" s="1253"/>
      <c r="K2091" s="1253"/>
      <c r="L2091" s="1253"/>
      <c r="M2091" s="1253"/>
      <c r="N2091" s="1253"/>
      <c r="O2091" s="1253"/>
      <c r="P2091" s="1253"/>
      <c r="Q2091" s="1253"/>
      <c r="R2091" s="1253"/>
    </row>
    <row r="2092" spans="1:18" ht="105" thickBot="1" x14ac:dyDescent="0.35">
      <c r="A2092" s="2713" t="s">
        <v>1273</v>
      </c>
      <c r="B2092" s="2714" t="s">
        <v>1274</v>
      </c>
      <c r="C2092" s="2746" t="s">
        <v>1275</v>
      </c>
      <c r="D2092" s="2747" t="s">
        <v>1276</v>
      </c>
      <c r="E2092" s="2674">
        <v>3384000</v>
      </c>
      <c r="F2092" s="2775">
        <v>6981043</v>
      </c>
      <c r="G2092" s="1253"/>
      <c r="H2092" s="1253"/>
      <c r="I2092" s="1253"/>
      <c r="J2092" s="1253"/>
      <c r="K2092" s="1253"/>
      <c r="L2092" s="1253"/>
      <c r="M2092" s="1253"/>
      <c r="N2092" s="1253"/>
      <c r="O2092" s="1253"/>
      <c r="P2092" s="1253"/>
      <c r="Q2092" s="1253"/>
      <c r="R2092" s="1253"/>
    </row>
    <row r="2093" spans="1:18" ht="139.19999999999999" x14ac:dyDescent="0.3">
      <c r="A2093" s="2704"/>
      <c r="B2093" s="2666"/>
      <c r="C2093" s="2675"/>
      <c r="D2093" s="2637" t="s">
        <v>1277</v>
      </c>
      <c r="E2093" s="2674"/>
      <c r="F2093" s="2775"/>
      <c r="G2093" s="1253"/>
      <c r="H2093" s="1253"/>
      <c r="I2093" s="1253"/>
      <c r="J2093" s="1253"/>
      <c r="K2093" s="1253"/>
      <c r="L2093" s="1253"/>
      <c r="M2093" s="1253"/>
      <c r="N2093" s="1253"/>
      <c r="O2093" s="1253"/>
      <c r="P2093" s="1253"/>
      <c r="Q2093" s="1253"/>
      <c r="R2093" s="1253"/>
    </row>
    <row r="2094" spans="1:18" ht="156.6" x14ac:dyDescent="0.3">
      <c r="A2094" s="2704" t="s">
        <v>1278</v>
      </c>
      <c r="B2094" s="2675" t="s">
        <v>1279</v>
      </c>
      <c r="C2094" s="2675" t="s">
        <v>1280</v>
      </c>
      <c r="D2094" s="2637" t="s">
        <v>1281</v>
      </c>
      <c r="E2094" s="2674"/>
      <c r="F2094" s="2775"/>
      <c r="G2094" s="1253"/>
      <c r="H2094" s="1253"/>
      <c r="I2094" s="1253"/>
      <c r="J2094" s="1253"/>
      <c r="K2094" s="1253"/>
      <c r="L2094" s="1253"/>
      <c r="M2094" s="1253"/>
      <c r="N2094" s="1253"/>
      <c r="O2094" s="1253"/>
      <c r="P2094" s="1253"/>
      <c r="Q2094" s="1253"/>
      <c r="R2094" s="1253"/>
    </row>
    <row r="2095" spans="1:18" ht="156.6" x14ac:dyDescent="0.3">
      <c r="A2095" s="2704"/>
      <c r="B2095" s="2675"/>
      <c r="C2095" s="2675"/>
      <c r="D2095" s="2637" t="s">
        <v>1282</v>
      </c>
      <c r="E2095" s="2674"/>
      <c r="F2095" s="2775"/>
      <c r="G2095" s="1253"/>
      <c r="H2095" s="1253"/>
      <c r="I2095" s="1253"/>
      <c r="J2095" s="1253"/>
      <c r="K2095" s="1253"/>
      <c r="L2095" s="1253"/>
      <c r="M2095" s="1253"/>
      <c r="N2095" s="1253"/>
      <c r="O2095" s="1253"/>
      <c r="P2095" s="1253"/>
      <c r="Q2095" s="1253"/>
      <c r="R2095" s="1253"/>
    </row>
    <row r="2096" spans="1:18" ht="139.19999999999999" x14ac:dyDescent="0.3">
      <c r="A2096" s="2704"/>
      <c r="B2096" s="2675"/>
      <c r="C2096" s="2675"/>
      <c r="D2096" s="2637" t="s">
        <v>1283</v>
      </c>
      <c r="E2096" s="2674"/>
      <c r="F2096" s="2775"/>
      <c r="G2096" s="1253"/>
      <c r="H2096" s="1253"/>
      <c r="I2096" s="1253"/>
      <c r="J2096" s="1253"/>
      <c r="K2096" s="1253"/>
      <c r="L2096" s="1253"/>
      <c r="M2096" s="1253"/>
      <c r="N2096" s="1253"/>
      <c r="O2096" s="1253"/>
      <c r="P2096" s="1253"/>
      <c r="Q2096" s="1253"/>
      <c r="R2096" s="1253"/>
    </row>
    <row r="2097" spans="1:18" ht="174" x14ac:dyDescent="0.3">
      <c r="A2097" s="2704"/>
      <c r="B2097" s="2675"/>
      <c r="C2097" s="2675"/>
      <c r="D2097" s="2637" t="s">
        <v>1284</v>
      </c>
      <c r="E2097" s="2674"/>
      <c r="F2097" s="2775"/>
      <c r="G2097" s="1253"/>
      <c r="H2097" s="1253"/>
      <c r="I2097" s="1253"/>
      <c r="J2097" s="1253"/>
      <c r="K2097" s="1253"/>
      <c r="L2097" s="1253"/>
      <c r="M2097" s="1253"/>
      <c r="N2097" s="1253"/>
      <c r="O2097" s="1253"/>
      <c r="P2097" s="1253"/>
      <c r="Q2097" s="1253"/>
      <c r="R2097" s="1253"/>
    </row>
    <row r="2098" spans="1:18" ht="104.4" x14ac:dyDescent="0.3">
      <c r="A2098" s="2704"/>
      <c r="B2098" s="2675"/>
      <c r="C2098" s="2675"/>
      <c r="D2098" s="2637" t="s">
        <v>1285</v>
      </c>
      <c r="E2098" s="2674"/>
      <c r="F2098" s="2775"/>
      <c r="G2098" s="1253"/>
      <c r="H2098" s="1253"/>
      <c r="I2098" s="1253"/>
      <c r="J2098" s="1253"/>
      <c r="K2098" s="1253"/>
      <c r="L2098" s="1253"/>
      <c r="M2098" s="1253"/>
      <c r="N2098" s="1253"/>
      <c r="O2098" s="1253"/>
      <c r="P2098" s="1253"/>
      <c r="Q2098" s="1253"/>
      <c r="R2098" s="1253"/>
    </row>
    <row r="2099" spans="1:18" ht="69.599999999999994" x14ac:dyDescent="0.3">
      <c r="A2099" s="2704"/>
      <c r="B2099" s="2675"/>
      <c r="C2099" s="2675"/>
      <c r="D2099" s="2748" t="s">
        <v>1286</v>
      </c>
      <c r="E2099" s="2674"/>
      <c r="F2099" s="2775"/>
      <c r="G2099" s="1253"/>
      <c r="H2099" s="1253"/>
      <c r="I2099" s="1253"/>
      <c r="J2099" s="1253"/>
      <c r="K2099" s="1253"/>
      <c r="L2099" s="1253"/>
      <c r="M2099" s="1253"/>
      <c r="N2099" s="1253"/>
      <c r="O2099" s="1253"/>
      <c r="P2099" s="1253"/>
      <c r="Q2099" s="1253"/>
      <c r="R2099" s="1253"/>
    </row>
    <row r="2100" spans="1:18" ht="104.4" x14ac:dyDescent="0.3">
      <c r="A2100" s="2704"/>
      <c r="B2100" s="2675"/>
      <c r="C2100" s="2675"/>
      <c r="D2100" s="2749" t="s">
        <v>1287</v>
      </c>
      <c r="E2100" s="2674"/>
      <c r="F2100" s="2775"/>
      <c r="G2100" s="1253"/>
      <c r="H2100" s="1253"/>
      <c r="I2100" s="1253"/>
      <c r="J2100" s="1253"/>
      <c r="K2100" s="1253"/>
      <c r="L2100" s="1253"/>
      <c r="M2100" s="1253"/>
      <c r="N2100" s="1253"/>
      <c r="O2100" s="1253"/>
      <c r="P2100" s="1253"/>
      <c r="Q2100" s="1253"/>
      <c r="R2100" s="1253"/>
    </row>
    <row r="2101" spans="1:18" ht="191.4" x14ac:dyDescent="0.3">
      <c r="A2101" s="2707"/>
      <c r="B2101" s="2678"/>
      <c r="C2101" s="2678"/>
      <c r="D2101" s="2750" t="s">
        <v>1288</v>
      </c>
      <c r="E2101" s="2674"/>
      <c r="F2101" s="2775"/>
      <c r="G2101" s="1253"/>
      <c r="H2101" s="1253"/>
      <c r="I2101" s="1253"/>
      <c r="J2101" s="1253"/>
      <c r="K2101" s="1253"/>
      <c r="L2101" s="1253"/>
      <c r="M2101" s="1253"/>
      <c r="N2101" s="1253"/>
      <c r="O2101" s="1253"/>
      <c r="P2101" s="1253"/>
      <c r="Q2101" s="1253"/>
      <c r="R2101" s="1253"/>
    </row>
    <row r="2102" spans="1:18" ht="17.399999999999999" x14ac:dyDescent="0.3">
      <c r="A2102" s="2735" t="s">
        <v>1289</v>
      </c>
      <c r="B2102" s="2751" t="s">
        <v>1290</v>
      </c>
      <c r="C2102" s="2751"/>
      <c r="D2102" s="2751"/>
      <c r="E2102" s="2752">
        <v>67029779</v>
      </c>
      <c r="F2102" s="2786">
        <v>87736300</v>
      </c>
      <c r="G2102" s="1253"/>
      <c r="H2102" s="1253"/>
      <c r="I2102" s="1253"/>
      <c r="J2102" s="1253"/>
      <c r="K2102" s="1253"/>
      <c r="L2102" s="1253"/>
      <c r="M2102" s="1253"/>
      <c r="N2102" s="1253"/>
      <c r="O2102" s="1253"/>
      <c r="P2102" s="1253"/>
      <c r="Q2102" s="1253"/>
      <c r="R2102" s="1253"/>
    </row>
    <row r="2103" spans="1:18" ht="121.8" x14ac:dyDescent="0.3">
      <c r="A2103" s="2671" t="s">
        <v>1289</v>
      </c>
      <c r="B2103" s="2753" t="s">
        <v>1291</v>
      </c>
      <c r="C2103" s="2636" t="s">
        <v>1292</v>
      </c>
      <c r="D2103" s="2729" t="s">
        <v>1293</v>
      </c>
      <c r="E2103" s="2725">
        <v>33633407</v>
      </c>
      <c r="F2103" s="2779">
        <v>81000200</v>
      </c>
      <c r="G2103" s="1253"/>
      <c r="H2103" s="1253"/>
      <c r="I2103" s="1253"/>
      <c r="J2103" s="1253"/>
      <c r="K2103" s="1253"/>
      <c r="L2103" s="1253"/>
      <c r="M2103" s="1253"/>
      <c r="N2103" s="1253"/>
      <c r="O2103" s="1253"/>
      <c r="P2103" s="1253"/>
      <c r="Q2103" s="1253"/>
      <c r="R2103" s="1253"/>
    </row>
    <row r="2104" spans="1:18" ht="52.2" x14ac:dyDescent="0.3">
      <c r="A2104" s="2671"/>
      <c r="B2104" s="2753"/>
      <c r="C2104" s="2636"/>
      <c r="D2104" s="2698" t="s">
        <v>1294</v>
      </c>
      <c r="E2104" s="2725"/>
      <c r="F2104" s="2779"/>
      <c r="G2104" s="1253"/>
      <c r="H2104" s="1253"/>
      <c r="I2104" s="1253"/>
      <c r="J2104" s="1253"/>
      <c r="K2104" s="1253"/>
      <c r="L2104" s="1253"/>
      <c r="M2104" s="1253"/>
      <c r="N2104" s="1253"/>
      <c r="O2104" s="1253"/>
      <c r="P2104" s="1253"/>
      <c r="Q2104" s="1253"/>
      <c r="R2104" s="1253"/>
    </row>
    <row r="2105" spans="1:18" ht="87" x14ac:dyDescent="0.3">
      <c r="A2105" s="2671"/>
      <c r="B2105" s="2753"/>
      <c r="C2105" s="2636"/>
      <c r="D2105" s="2754" t="s">
        <v>1295</v>
      </c>
      <c r="E2105" s="2725"/>
      <c r="F2105" s="2779"/>
      <c r="G2105" s="1253"/>
      <c r="H2105" s="1253"/>
      <c r="I2105" s="1253"/>
      <c r="J2105" s="1253"/>
      <c r="K2105" s="1253"/>
      <c r="L2105" s="1253"/>
      <c r="M2105" s="1253"/>
      <c r="N2105" s="1253"/>
      <c r="O2105" s="1253"/>
      <c r="P2105" s="1253"/>
      <c r="Q2105" s="1253"/>
      <c r="R2105" s="1253"/>
    </row>
    <row r="2106" spans="1:18" ht="122.4" thickBot="1" x14ac:dyDescent="0.35">
      <c r="A2106" s="2755"/>
      <c r="B2106" s="2756" t="s">
        <v>1296</v>
      </c>
      <c r="C2106" s="2757" t="s">
        <v>1297</v>
      </c>
      <c r="D2106" s="2758"/>
      <c r="E2106" s="2759">
        <v>33396372</v>
      </c>
      <c r="F2106" s="2787">
        <v>33736100</v>
      </c>
      <c r="G2106" s="1253"/>
      <c r="H2106" s="1253"/>
      <c r="I2106" s="1253"/>
      <c r="J2106" s="1253"/>
      <c r="K2106" s="1253"/>
      <c r="L2106" s="1253"/>
      <c r="M2106" s="1253"/>
      <c r="N2106" s="1253"/>
      <c r="O2106" s="1253"/>
      <c r="P2106" s="1253"/>
      <c r="Q2106" s="1253"/>
      <c r="R2106" s="1253"/>
    </row>
    <row r="2108" spans="1:18" x14ac:dyDescent="0.3">
      <c r="A2108" s="1441" t="s">
        <v>555</v>
      </c>
      <c r="B2108" s="1441"/>
      <c r="C2108" s="1441"/>
      <c r="D2108" s="1441"/>
      <c r="E2108" s="1441"/>
    </row>
    <row r="2109" spans="1:18" x14ac:dyDescent="0.3">
      <c r="A2109" s="1441" t="s">
        <v>1056</v>
      </c>
      <c r="B2109" s="1441"/>
      <c r="C2109" s="1441"/>
      <c r="D2109" s="1441"/>
      <c r="E2109" s="1441"/>
    </row>
    <row r="2110" spans="1:18" x14ac:dyDescent="0.3">
      <c r="A2110" s="1441" t="s">
        <v>1057</v>
      </c>
      <c r="B2110" s="1441"/>
      <c r="C2110" s="1441"/>
      <c r="D2110" s="1441"/>
      <c r="E2110" s="1441"/>
    </row>
    <row r="2111" spans="1:18" x14ac:dyDescent="0.3">
      <c r="A2111" s="1441" t="s">
        <v>1058</v>
      </c>
      <c r="B2111" s="1441"/>
      <c r="C2111" s="1441"/>
      <c r="D2111" s="1441"/>
      <c r="E2111" s="1441"/>
    </row>
    <row r="2112" spans="1:18" x14ac:dyDescent="0.3">
      <c r="A2112" s="1441" t="s">
        <v>1059</v>
      </c>
      <c r="B2112" s="1441"/>
      <c r="C2112" s="1441"/>
      <c r="D2112" s="1441"/>
      <c r="E2112" s="1441"/>
    </row>
    <row r="2113" spans="1:18" x14ac:dyDescent="0.3">
      <c r="A2113" s="1441" t="s">
        <v>560</v>
      </c>
      <c r="B2113" s="1441"/>
      <c r="C2113" s="1441"/>
      <c r="D2113" s="1441"/>
      <c r="E2113" s="1441"/>
    </row>
    <row r="2114" spans="1:18" ht="15" thickBot="1" x14ac:dyDescent="0.35">
      <c r="A2114" s="2548" t="s">
        <v>1060</v>
      </c>
      <c r="B2114" s="2548"/>
      <c r="C2114" s="2548"/>
      <c r="D2114" s="2548"/>
      <c r="E2114" s="2548"/>
    </row>
    <row r="2115" spans="1:18" x14ac:dyDescent="0.3">
      <c r="A2115" s="2549" t="s">
        <v>562</v>
      </c>
      <c r="B2115" s="2550" t="s">
        <v>1061</v>
      </c>
      <c r="C2115" s="2551" t="s">
        <v>564</v>
      </c>
      <c r="D2115" s="2550" t="s">
        <v>1062</v>
      </c>
      <c r="E2115" s="2606" t="s">
        <v>566</v>
      </c>
      <c r="F2115" s="1253"/>
      <c r="G2115" s="1253"/>
      <c r="H2115" s="1253"/>
      <c r="I2115" s="1253"/>
      <c r="J2115" s="1253"/>
      <c r="K2115" s="1253"/>
      <c r="L2115" s="1253"/>
      <c r="M2115" s="1253"/>
      <c r="N2115" s="1253"/>
      <c r="O2115" s="1253"/>
      <c r="P2115" s="1253"/>
      <c r="Q2115" s="1253"/>
      <c r="R2115" s="1253"/>
    </row>
    <row r="2116" spans="1:18" x14ac:dyDescent="0.3">
      <c r="A2116" s="2552"/>
      <c r="B2116" s="2553"/>
      <c r="C2116" s="2554"/>
      <c r="D2116" s="2553"/>
      <c r="E2116" s="2607"/>
      <c r="F2116" s="1253"/>
      <c r="G2116" s="1253"/>
      <c r="H2116" s="1253"/>
      <c r="I2116" s="1253"/>
      <c r="J2116" s="1253"/>
      <c r="K2116" s="1253"/>
      <c r="L2116" s="1253"/>
      <c r="M2116" s="1253"/>
      <c r="N2116" s="1253"/>
      <c r="O2116" s="1253"/>
      <c r="P2116" s="1253"/>
      <c r="Q2116" s="1253"/>
      <c r="R2116" s="1253"/>
    </row>
    <row r="2117" spans="1:18" ht="72" x14ac:dyDescent="0.3">
      <c r="A2117" s="2555" t="s">
        <v>567</v>
      </c>
      <c r="B2117" s="1448" t="s">
        <v>568</v>
      </c>
      <c r="C2117" s="1449" t="s">
        <v>569</v>
      </c>
      <c r="D2117" s="1450">
        <v>2600000</v>
      </c>
      <c r="E2117" s="1637" t="s">
        <v>1063</v>
      </c>
      <c r="F2117" s="1253"/>
      <c r="G2117" s="1253"/>
      <c r="H2117" s="1253"/>
      <c r="I2117" s="1253"/>
      <c r="J2117" s="1253"/>
      <c r="K2117" s="1253"/>
      <c r="L2117" s="1253"/>
      <c r="M2117" s="1253"/>
      <c r="N2117" s="1253"/>
      <c r="O2117" s="1253"/>
      <c r="P2117" s="1253"/>
      <c r="Q2117" s="1253"/>
      <c r="R2117" s="1253"/>
    </row>
    <row r="2118" spans="1:18" ht="43.2" x14ac:dyDescent="0.3">
      <c r="A2118" s="2555"/>
      <c r="B2118" s="1448"/>
      <c r="C2118" s="1449" t="s">
        <v>571</v>
      </c>
      <c r="D2118" s="1450">
        <v>15500000</v>
      </c>
      <c r="E2118" s="1637" t="s">
        <v>1064</v>
      </c>
      <c r="F2118" s="1253"/>
      <c r="G2118" s="1253"/>
      <c r="H2118" s="1253"/>
      <c r="I2118" s="1253"/>
      <c r="J2118" s="1253"/>
      <c r="K2118" s="1253"/>
      <c r="L2118" s="1253"/>
      <c r="M2118" s="1253"/>
      <c r="N2118" s="1253"/>
      <c r="O2118" s="1253"/>
      <c r="P2118" s="1253"/>
      <c r="Q2118" s="1253"/>
      <c r="R2118" s="1253"/>
    </row>
    <row r="2119" spans="1:18" ht="28.8" x14ac:dyDescent="0.3">
      <c r="A2119" s="2555"/>
      <c r="B2119" s="1448"/>
      <c r="C2119" s="1449" t="s">
        <v>573</v>
      </c>
      <c r="D2119" s="1450">
        <v>12800000</v>
      </c>
      <c r="E2119" s="1637" t="s">
        <v>1064</v>
      </c>
      <c r="F2119" s="1253"/>
      <c r="G2119" s="1253"/>
      <c r="H2119" s="1253"/>
      <c r="I2119" s="1253"/>
      <c r="J2119" s="1253"/>
      <c r="K2119" s="1253"/>
      <c r="L2119" s="1253"/>
      <c r="M2119" s="1253"/>
      <c r="N2119" s="1253"/>
      <c r="O2119" s="1253"/>
      <c r="P2119" s="1253"/>
      <c r="Q2119" s="1253"/>
      <c r="R2119" s="1253"/>
    </row>
    <row r="2120" spans="1:18" ht="43.2" x14ac:dyDescent="0.3">
      <c r="A2120" s="2555"/>
      <c r="B2120" s="1448"/>
      <c r="C2120" s="1449" t="s">
        <v>574</v>
      </c>
      <c r="D2120" s="1450">
        <v>2945000</v>
      </c>
      <c r="E2120" s="1616" t="s">
        <v>575</v>
      </c>
      <c r="F2120" s="1253"/>
      <c r="G2120" s="1253"/>
      <c r="H2120" s="1253"/>
      <c r="I2120" s="1253"/>
      <c r="J2120" s="1253"/>
      <c r="K2120" s="1253"/>
      <c r="L2120" s="1253"/>
      <c r="M2120" s="1253"/>
      <c r="N2120" s="1253"/>
      <c r="O2120" s="1253"/>
      <c r="P2120" s="1253"/>
      <c r="Q2120" s="1253"/>
      <c r="R2120" s="1253"/>
    </row>
    <row r="2121" spans="1:18" ht="28.8" x14ac:dyDescent="0.3">
      <c r="A2121" s="2555"/>
      <c r="B2121" s="1448"/>
      <c r="C2121" s="1449" t="s">
        <v>576</v>
      </c>
      <c r="D2121" s="1450">
        <v>4920000</v>
      </c>
      <c r="E2121" s="1637" t="s">
        <v>1064</v>
      </c>
      <c r="F2121" s="1253"/>
      <c r="G2121" s="1253"/>
      <c r="H2121" s="1253"/>
      <c r="I2121" s="1253"/>
      <c r="J2121" s="1253"/>
      <c r="K2121" s="1253"/>
      <c r="L2121" s="1253"/>
      <c r="M2121" s="1253"/>
      <c r="N2121" s="1253"/>
      <c r="O2121" s="1253"/>
      <c r="P2121" s="1253"/>
      <c r="Q2121" s="1253"/>
      <c r="R2121" s="1253"/>
    </row>
    <row r="2122" spans="1:18" ht="57.6" x14ac:dyDescent="0.3">
      <c r="A2122" s="2555"/>
      <c r="B2122" s="1448"/>
      <c r="C2122" s="1449" t="s">
        <v>1065</v>
      </c>
      <c r="D2122" s="1450">
        <v>3700000</v>
      </c>
      <c r="E2122" s="1621" t="s">
        <v>578</v>
      </c>
      <c r="F2122" s="1253"/>
      <c r="G2122" s="1253"/>
      <c r="H2122" s="1253"/>
      <c r="I2122" s="1253"/>
      <c r="J2122" s="1253"/>
      <c r="K2122" s="1253"/>
      <c r="L2122" s="1253"/>
      <c r="M2122" s="1253"/>
      <c r="N2122" s="1253"/>
      <c r="O2122" s="1253"/>
      <c r="P2122" s="1253"/>
      <c r="Q2122" s="1253"/>
      <c r="R2122" s="1253"/>
    </row>
    <row r="2123" spans="1:18" ht="57.6" x14ac:dyDescent="0.3">
      <c r="A2123" s="2555"/>
      <c r="B2123" s="1448"/>
      <c r="C2123" s="1449" t="s">
        <v>579</v>
      </c>
      <c r="D2123" s="1450">
        <v>3500000</v>
      </c>
      <c r="E2123" s="1637" t="s">
        <v>1066</v>
      </c>
      <c r="F2123" s="1253"/>
      <c r="G2123" s="1253"/>
      <c r="H2123" s="1253"/>
      <c r="I2123" s="1253"/>
      <c r="J2123" s="1253"/>
      <c r="K2123" s="1253"/>
      <c r="L2123" s="1253"/>
      <c r="M2123" s="1253"/>
      <c r="N2123" s="1253"/>
      <c r="O2123" s="1253"/>
      <c r="P2123" s="1253"/>
      <c r="Q2123" s="1253"/>
      <c r="R2123" s="1253"/>
    </row>
    <row r="2124" spans="1:18" ht="43.2" x14ac:dyDescent="0.3">
      <c r="A2124" s="2555"/>
      <c r="B2124" s="1451" t="s">
        <v>581</v>
      </c>
      <c r="C2124" s="1452" t="s">
        <v>582</v>
      </c>
      <c r="D2124" s="1450">
        <v>1190250</v>
      </c>
      <c r="E2124" s="1622" t="s">
        <v>583</v>
      </c>
      <c r="F2124" s="1253"/>
      <c r="G2124" s="1253"/>
      <c r="H2124" s="1253"/>
      <c r="I2124" s="1253"/>
      <c r="J2124" s="1253"/>
      <c r="K2124" s="1253"/>
      <c r="L2124" s="1253"/>
      <c r="M2124" s="1253"/>
      <c r="N2124" s="1253"/>
      <c r="O2124" s="1253"/>
      <c r="P2124" s="1253"/>
      <c r="Q2124" s="1253"/>
      <c r="R2124" s="1253"/>
    </row>
    <row r="2125" spans="1:18" ht="43.2" x14ac:dyDescent="0.3">
      <c r="A2125" s="2555"/>
      <c r="B2125" s="1451"/>
      <c r="C2125" s="1452" t="s">
        <v>584</v>
      </c>
      <c r="D2125" s="1450">
        <v>1765000</v>
      </c>
      <c r="E2125" s="1622" t="s">
        <v>583</v>
      </c>
      <c r="F2125" s="1253"/>
      <c r="G2125" s="1253"/>
      <c r="H2125" s="1253"/>
      <c r="I2125" s="1253"/>
      <c r="J2125" s="1253"/>
      <c r="K2125" s="1253"/>
      <c r="L2125" s="1253"/>
      <c r="M2125" s="1253"/>
      <c r="N2125" s="1253"/>
      <c r="O2125" s="1253"/>
      <c r="P2125" s="1253"/>
      <c r="Q2125" s="1253"/>
      <c r="R2125" s="1253"/>
    </row>
    <row r="2126" spans="1:18" ht="43.2" x14ac:dyDescent="0.3">
      <c r="A2126" s="2555"/>
      <c r="B2126" s="1451"/>
      <c r="C2126" s="1452" t="s">
        <v>585</v>
      </c>
      <c r="D2126" s="1450">
        <v>12166750</v>
      </c>
      <c r="E2126" s="1622" t="s">
        <v>583</v>
      </c>
      <c r="F2126" s="1253"/>
      <c r="G2126" s="1253"/>
      <c r="H2126" s="1253"/>
      <c r="I2126" s="1253"/>
      <c r="J2126" s="1253"/>
      <c r="K2126" s="1253"/>
      <c r="L2126" s="1253"/>
      <c r="M2126" s="1253"/>
      <c r="N2126" s="1253"/>
      <c r="O2126" s="1253"/>
      <c r="P2126" s="1253"/>
      <c r="Q2126" s="1253"/>
      <c r="R2126" s="1253"/>
    </row>
    <row r="2127" spans="1:18" ht="43.2" x14ac:dyDescent="0.3">
      <c r="A2127" s="2555"/>
      <c r="B2127" s="1451"/>
      <c r="C2127" s="1452" t="s">
        <v>586</v>
      </c>
      <c r="D2127" s="1450">
        <v>125000</v>
      </c>
      <c r="E2127" s="1622" t="s">
        <v>583</v>
      </c>
      <c r="F2127" s="1253"/>
      <c r="G2127" s="1253"/>
      <c r="H2127" s="1253"/>
      <c r="I2127" s="1253"/>
      <c r="J2127" s="1253"/>
      <c r="K2127" s="1253"/>
      <c r="L2127" s="1253"/>
      <c r="M2127" s="1253"/>
      <c r="N2127" s="1253"/>
      <c r="O2127" s="1253"/>
      <c r="P2127" s="1253"/>
      <c r="Q2127" s="1253"/>
      <c r="R2127" s="1253"/>
    </row>
    <row r="2128" spans="1:18" ht="57.6" x14ac:dyDescent="0.3">
      <c r="A2128" s="2555"/>
      <c r="B2128" s="1451"/>
      <c r="C2128" s="1452" t="s">
        <v>587</v>
      </c>
      <c r="D2128" s="1450">
        <v>220000</v>
      </c>
      <c r="E2128" s="1616" t="s">
        <v>583</v>
      </c>
      <c r="F2128" s="1253"/>
      <c r="G2128" s="1253"/>
      <c r="H2128" s="1253"/>
      <c r="I2128" s="1253"/>
      <c r="J2128" s="1253"/>
      <c r="K2128" s="1253"/>
      <c r="L2128" s="1253"/>
      <c r="M2128" s="1253"/>
      <c r="N2128" s="1253"/>
      <c r="O2128" s="1253"/>
      <c r="P2128" s="1253"/>
      <c r="Q2128" s="1253"/>
      <c r="R2128" s="1253"/>
    </row>
    <row r="2129" spans="1:18" ht="43.2" x14ac:dyDescent="0.3">
      <c r="A2129" s="2555"/>
      <c r="B2129" s="1451"/>
      <c r="C2129" s="1452" t="s">
        <v>588</v>
      </c>
      <c r="D2129" s="1450">
        <v>96300847</v>
      </c>
      <c r="E2129" s="1616" t="s">
        <v>583</v>
      </c>
      <c r="F2129" s="1253"/>
      <c r="G2129" s="1253"/>
      <c r="H2129" s="1253"/>
      <c r="I2129" s="1253"/>
      <c r="J2129" s="1253"/>
      <c r="K2129" s="1253"/>
      <c r="L2129" s="1253"/>
      <c r="M2129" s="1253"/>
      <c r="N2129" s="1253"/>
      <c r="O2129" s="1253"/>
      <c r="P2129" s="1253"/>
      <c r="Q2129" s="1253"/>
      <c r="R2129" s="1253"/>
    </row>
    <row r="2130" spans="1:18" ht="43.2" x14ac:dyDescent="0.3">
      <c r="A2130" s="2555" t="s">
        <v>589</v>
      </c>
      <c r="B2130" s="1451" t="s">
        <v>590</v>
      </c>
      <c r="C2130" s="1452" t="s">
        <v>591</v>
      </c>
      <c r="D2130" s="1450">
        <v>10275000</v>
      </c>
      <c r="E2130" s="1620" t="s">
        <v>1067</v>
      </c>
      <c r="F2130" s="1253"/>
      <c r="G2130" s="1253"/>
      <c r="H2130" s="1253"/>
      <c r="I2130" s="1253"/>
      <c r="J2130" s="1253"/>
      <c r="K2130" s="1253"/>
      <c r="L2130" s="1253"/>
      <c r="M2130" s="1253"/>
      <c r="N2130" s="1253"/>
      <c r="O2130" s="1253"/>
      <c r="P2130" s="1253"/>
      <c r="Q2130" s="1253"/>
      <c r="R2130" s="1253"/>
    </row>
    <row r="2131" spans="1:18" ht="86.4" x14ac:dyDescent="0.3">
      <c r="A2131" s="2555"/>
      <c r="B2131" s="1451"/>
      <c r="C2131" s="1452" t="s">
        <v>593</v>
      </c>
      <c r="D2131" s="1450">
        <v>1640000</v>
      </c>
      <c r="E2131" s="1620" t="s">
        <v>1067</v>
      </c>
      <c r="F2131" s="1253"/>
      <c r="G2131" s="1253"/>
      <c r="H2131" s="1253"/>
      <c r="I2131" s="1253"/>
      <c r="J2131" s="1253"/>
      <c r="K2131" s="1253"/>
      <c r="L2131" s="1253"/>
      <c r="M2131" s="1253"/>
      <c r="N2131" s="1253"/>
      <c r="O2131" s="1253"/>
      <c r="P2131" s="1253"/>
      <c r="Q2131" s="1253"/>
      <c r="R2131" s="1253"/>
    </row>
    <row r="2132" spans="1:18" ht="57.6" x14ac:dyDescent="0.3">
      <c r="A2132" s="2555"/>
      <c r="B2132" s="1451"/>
      <c r="C2132" s="1452" t="s">
        <v>594</v>
      </c>
      <c r="D2132" s="1450">
        <v>9500000</v>
      </c>
      <c r="E2132" s="1620" t="s">
        <v>1067</v>
      </c>
      <c r="F2132" s="1253"/>
      <c r="G2132" s="1253"/>
      <c r="H2132" s="1253"/>
      <c r="I2132" s="1253"/>
      <c r="J2132" s="1253"/>
      <c r="K2132" s="1253"/>
      <c r="L2132" s="1253"/>
      <c r="M2132" s="1253"/>
      <c r="N2132" s="1253"/>
      <c r="O2132" s="1253"/>
      <c r="P2132" s="1253"/>
      <c r="Q2132" s="1253"/>
      <c r="R2132" s="1253"/>
    </row>
    <row r="2133" spans="1:18" ht="72" x14ac:dyDescent="0.3">
      <c r="A2133" s="2555"/>
      <c r="B2133" s="1451"/>
      <c r="C2133" s="1452" t="s">
        <v>595</v>
      </c>
      <c r="D2133" s="1450">
        <v>15665000</v>
      </c>
      <c r="E2133" s="1620" t="s">
        <v>1067</v>
      </c>
      <c r="F2133" s="1253"/>
      <c r="G2133" s="1253"/>
      <c r="H2133" s="1253"/>
      <c r="I2133" s="1253"/>
      <c r="J2133" s="1253"/>
      <c r="K2133" s="1253"/>
      <c r="L2133" s="1253"/>
      <c r="M2133" s="1253"/>
      <c r="N2133" s="1253"/>
      <c r="O2133" s="1253"/>
      <c r="P2133" s="1253"/>
      <c r="Q2133" s="1253"/>
      <c r="R2133" s="1253"/>
    </row>
    <row r="2134" spans="1:18" ht="72" x14ac:dyDescent="0.3">
      <c r="A2134" s="2555"/>
      <c r="B2134" s="1451"/>
      <c r="C2134" s="1452" t="s">
        <v>596</v>
      </c>
      <c r="D2134" s="1450">
        <v>14620000</v>
      </c>
      <c r="E2134" s="1620" t="s">
        <v>1067</v>
      </c>
      <c r="F2134" s="1253"/>
      <c r="G2134" s="1253"/>
      <c r="H2134" s="1253"/>
      <c r="I2134" s="1253"/>
      <c r="J2134" s="1253"/>
      <c r="K2134" s="1253"/>
      <c r="L2134" s="1253"/>
      <c r="M2134" s="1253"/>
      <c r="N2134" s="1253"/>
      <c r="O2134" s="1253"/>
      <c r="P2134" s="1253"/>
      <c r="Q2134" s="1253"/>
      <c r="R2134" s="1253"/>
    </row>
    <row r="2135" spans="1:18" ht="86.4" x14ac:dyDescent="0.3">
      <c r="A2135" s="2555"/>
      <c r="B2135" s="1451"/>
      <c r="C2135" s="1452" t="s">
        <v>597</v>
      </c>
      <c r="D2135" s="1450">
        <v>21895000</v>
      </c>
      <c r="E2135" s="1620" t="s">
        <v>598</v>
      </c>
      <c r="F2135" s="1253"/>
      <c r="G2135" s="1253"/>
      <c r="H2135" s="1253"/>
      <c r="I2135" s="1253"/>
      <c r="J2135" s="1253"/>
      <c r="K2135" s="1253"/>
      <c r="L2135" s="1253"/>
      <c r="M2135" s="1253"/>
      <c r="N2135" s="1253"/>
      <c r="O2135" s="1253"/>
      <c r="P2135" s="1253"/>
      <c r="Q2135" s="1253"/>
      <c r="R2135" s="1253"/>
    </row>
    <row r="2136" spans="1:18" ht="72" x14ac:dyDescent="0.3">
      <c r="A2136" s="2555"/>
      <c r="B2136" s="1454" t="s">
        <v>599</v>
      </c>
      <c r="C2136" s="1452" t="s">
        <v>600</v>
      </c>
      <c r="D2136" s="1450">
        <v>35500000</v>
      </c>
      <c r="E2136" s="1621" t="s">
        <v>578</v>
      </c>
      <c r="F2136" s="1253"/>
      <c r="G2136" s="1253"/>
      <c r="H2136" s="1253"/>
      <c r="I2136" s="1253"/>
      <c r="J2136" s="1253"/>
      <c r="K2136" s="1253"/>
      <c r="L2136" s="1253"/>
      <c r="M2136" s="1253"/>
      <c r="N2136" s="1253"/>
      <c r="O2136" s="1253"/>
      <c r="P2136" s="1253"/>
      <c r="Q2136" s="1253"/>
      <c r="R2136" s="1253"/>
    </row>
    <row r="2137" spans="1:18" x14ac:dyDescent="0.3">
      <c r="A2137" s="2556"/>
      <c r="B2137" s="1454"/>
      <c r="C2137" s="1452"/>
      <c r="D2137" s="1450"/>
      <c r="E2137" s="1622"/>
      <c r="F2137" s="1253"/>
      <c r="G2137" s="1253"/>
      <c r="H2137" s="1253"/>
      <c r="I2137" s="1253"/>
      <c r="J2137" s="1253"/>
      <c r="K2137" s="1253"/>
      <c r="L2137" s="1253"/>
      <c r="M2137" s="1253"/>
      <c r="N2137" s="1253"/>
      <c r="O2137" s="1253"/>
      <c r="P2137" s="1253"/>
      <c r="Q2137" s="1253"/>
      <c r="R2137" s="1253"/>
    </row>
    <row r="2138" spans="1:18" ht="15" thickBot="1" x14ac:dyDescent="0.35">
      <c r="A2138" s="2557" t="s">
        <v>601</v>
      </c>
      <c r="B2138" s="2558"/>
      <c r="C2138" s="2559" t="s">
        <v>602</v>
      </c>
      <c r="D2138" s="2560">
        <f>SUM(D2117:D2137)</f>
        <v>266827847</v>
      </c>
      <c r="E2138" s="2608"/>
      <c r="F2138" s="1253"/>
      <c r="G2138" s="1253"/>
      <c r="H2138" s="1253"/>
      <c r="I2138" s="1253"/>
      <c r="J2138" s="1253"/>
      <c r="K2138" s="1253"/>
      <c r="L2138" s="1253"/>
      <c r="M2138" s="1253"/>
      <c r="N2138" s="1253"/>
      <c r="O2138" s="1253"/>
      <c r="P2138" s="1253"/>
      <c r="Q2138" s="1253"/>
      <c r="R2138" s="1253"/>
    </row>
    <row r="2139" spans="1:18" ht="15" thickTop="1" x14ac:dyDescent="0.3">
      <c r="D2139" s="1458" t="e">
        <f>+D2138+#REF!+#REF!+#REF!</f>
        <v>#REF!</v>
      </c>
      <c r="E2139" s="1453"/>
      <c r="F2139" s="1253"/>
      <c r="G2139" s="1253"/>
      <c r="H2139" s="1253"/>
      <c r="I2139" s="1253"/>
      <c r="J2139" s="1253"/>
      <c r="K2139" s="1253"/>
      <c r="L2139" s="1253"/>
      <c r="M2139" s="1253"/>
      <c r="N2139" s="1253"/>
      <c r="O2139" s="1253"/>
      <c r="P2139" s="1253"/>
      <c r="Q2139" s="1253"/>
      <c r="R2139" s="1253"/>
    </row>
    <row r="2140" spans="1:18" ht="15" thickBot="1" x14ac:dyDescent="0.35">
      <c r="A2140" s="1459" t="s">
        <v>731</v>
      </c>
      <c r="B2140" s="1459"/>
      <c r="C2140" s="1459"/>
      <c r="D2140" s="1459"/>
      <c r="E2140" s="1459"/>
      <c r="F2140" s="1253"/>
      <c r="G2140" s="1253"/>
      <c r="H2140" s="1253"/>
      <c r="I2140" s="1253"/>
      <c r="J2140" s="1253"/>
      <c r="K2140" s="1253"/>
      <c r="L2140" s="1253"/>
      <c r="M2140" s="1253"/>
      <c r="N2140" s="1253"/>
      <c r="O2140" s="1253"/>
      <c r="P2140" s="1253"/>
      <c r="Q2140" s="1253"/>
      <c r="R2140" s="1253"/>
    </row>
    <row r="2141" spans="1:18" x14ac:dyDescent="0.3">
      <c r="A2141" s="2561" t="s">
        <v>562</v>
      </c>
      <c r="B2141" s="2561" t="s">
        <v>1061</v>
      </c>
      <c r="C2141" s="2562" t="s">
        <v>564</v>
      </c>
      <c r="D2141" s="2561" t="s">
        <v>1062</v>
      </c>
      <c r="E2141" s="2609" t="s">
        <v>566</v>
      </c>
      <c r="F2141" s="1253"/>
      <c r="G2141" s="1253"/>
      <c r="H2141" s="1253"/>
      <c r="I2141" s="1253"/>
      <c r="J2141" s="1253"/>
      <c r="K2141" s="1253"/>
      <c r="L2141" s="1253"/>
      <c r="M2141" s="1253"/>
      <c r="N2141" s="1253"/>
      <c r="O2141" s="1253"/>
      <c r="P2141" s="1253"/>
      <c r="Q2141" s="1253"/>
      <c r="R2141" s="1253"/>
    </row>
    <row r="2142" spans="1:18" ht="15" thickBot="1" x14ac:dyDescent="0.35">
      <c r="A2142" s="2563"/>
      <c r="B2142" s="2563"/>
      <c r="C2142" s="2564"/>
      <c r="D2142" s="2563"/>
      <c r="E2142" s="2610"/>
      <c r="F2142" s="1253"/>
      <c r="G2142" s="1253"/>
      <c r="H2142" s="1253"/>
      <c r="I2142" s="1253"/>
      <c r="J2142" s="1253"/>
      <c r="K2142" s="1253"/>
      <c r="L2142" s="1253"/>
      <c r="M2142" s="1253"/>
      <c r="N2142" s="1253"/>
      <c r="O2142" s="1253"/>
      <c r="P2142" s="1253"/>
      <c r="Q2142" s="1253"/>
      <c r="R2142" s="1253"/>
    </row>
    <row r="2143" spans="1:18" ht="57.6" x14ac:dyDescent="0.3">
      <c r="A2143" s="2565" t="s">
        <v>604</v>
      </c>
      <c r="B2143" s="2566" t="s">
        <v>605</v>
      </c>
      <c r="C2143" s="2567" t="s">
        <v>606</v>
      </c>
      <c r="D2143" s="2568">
        <v>3600000</v>
      </c>
      <c r="E2143" s="2611" t="s">
        <v>1069</v>
      </c>
      <c r="F2143" s="1253"/>
      <c r="G2143" s="1253"/>
      <c r="H2143" s="1253"/>
      <c r="I2143" s="1253"/>
      <c r="J2143" s="1253"/>
      <c r="K2143" s="1253"/>
      <c r="L2143" s="1253"/>
      <c r="M2143" s="1253"/>
      <c r="N2143" s="1253"/>
      <c r="O2143" s="1253"/>
      <c r="P2143" s="1253"/>
      <c r="Q2143" s="1253"/>
      <c r="R2143" s="1253"/>
    </row>
    <row r="2144" spans="1:18" ht="86.4" x14ac:dyDescent="0.3">
      <c r="A2144" s="2569"/>
      <c r="B2144" s="1467"/>
      <c r="C2144" s="3331" t="s">
        <v>608</v>
      </c>
      <c r="D2144" s="1469">
        <v>44000000</v>
      </c>
      <c r="E2144" s="1628"/>
      <c r="F2144" s="1253"/>
      <c r="G2144" s="1253"/>
      <c r="H2144" s="1253"/>
      <c r="I2144" s="1253"/>
      <c r="J2144" s="1253"/>
      <c r="K2144" s="1253"/>
      <c r="L2144" s="1253"/>
      <c r="M2144" s="1253"/>
      <c r="N2144" s="1253"/>
      <c r="O2144" s="1253"/>
      <c r="P2144" s="1253"/>
      <c r="Q2144" s="1253"/>
      <c r="R2144" s="1253"/>
    </row>
    <row r="2145" spans="1:18" ht="86.4" x14ac:dyDescent="0.3">
      <c r="A2145" s="2569"/>
      <c r="B2145" s="1470"/>
      <c r="C2145" s="1471" t="s">
        <v>609</v>
      </c>
      <c r="D2145" s="1469">
        <v>2000000</v>
      </c>
      <c r="E2145" s="1628"/>
      <c r="F2145" s="1253"/>
      <c r="G2145" s="1253"/>
      <c r="H2145" s="1253"/>
      <c r="I2145" s="1253"/>
      <c r="J2145" s="1253"/>
      <c r="K2145" s="1253"/>
      <c r="L2145" s="1253"/>
      <c r="M2145" s="1253"/>
      <c r="N2145" s="1253"/>
      <c r="O2145" s="1253"/>
      <c r="P2145" s="1253"/>
      <c r="Q2145" s="1253"/>
      <c r="R2145" s="1253"/>
    </row>
    <row r="2146" spans="1:18" ht="72" x14ac:dyDescent="0.3">
      <c r="A2146" s="2569"/>
      <c r="B2146" s="1472" t="s">
        <v>610</v>
      </c>
      <c r="C2146" s="1473" t="s">
        <v>611</v>
      </c>
      <c r="D2146" s="1469">
        <v>7385000</v>
      </c>
      <c r="E2146" s="1628" t="s">
        <v>1069</v>
      </c>
      <c r="F2146" s="1253"/>
      <c r="G2146" s="1253"/>
      <c r="H2146" s="1253"/>
      <c r="I2146" s="1253"/>
      <c r="J2146" s="1253"/>
      <c r="K2146" s="1253"/>
      <c r="L2146" s="1253"/>
      <c r="M2146" s="1253"/>
      <c r="N2146" s="1253"/>
      <c r="O2146" s="1253"/>
      <c r="P2146" s="1253"/>
      <c r="Q2146" s="1253"/>
      <c r="R2146" s="1253"/>
    </row>
    <row r="2147" spans="1:18" ht="43.2" x14ac:dyDescent="0.3">
      <c r="A2147" s="2569"/>
      <c r="B2147" s="1474"/>
      <c r="C2147" s="1475" t="s">
        <v>612</v>
      </c>
      <c r="D2147" s="1469">
        <v>5200000</v>
      </c>
      <c r="E2147" s="1628"/>
      <c r="F2147" s="1253"/>
      <c r="G2147" s="1253"/>
      <c r="H2147" s="1253"/>
      <c r="I2147" s="1253"/>
      <c r="J2147" s="1253"/>
      <c r="K2147" s="1253"/>
      <c r="L2147" s="1253"/>
      <c r="M2147" s="1253"/>
      <c r="N2147" s="1253"/>
      <c r="O2147" s="1253"/>
      <c r="P2147" s="1253"/>
      <c r="Q2147" s="1253"/>
      <c r="R2147" s="1253"/>
    </row>
    <row r="2148" spans="1:18" ht="43.2" x14ac:dyDescent="0.3">
      <c r="A2148" s="2569"/>
      <c r="B2148" s="1474"/>
      <c r="C2148" s="1476" t="s">
        <v>613</v>
      </c>
      <c r="D2148" s="1469">
        <v>15000000</v>
      </c>
      <c r="E2148" s="1621" t="s">
        <v>1070</v>
      </c>
      <c r="F2148" s="1253"/>
      <c r="G2148" s="1253"/>
      <c r="H2148" s="1253"/>
      <c r="I2148" s="1253"/>
      <c r="J2148" s="1253"/>
      <c r="K2148" s="1253"/>
      <c r="L2148" s="1253"/>
      <c r="M2148" s="1253"/>
      <c r="N2148" s="1253"/>
      <c r="O2148" s="1253"/>
      <c r="P2148" s="1253"/>
      <c r="Q2148" s="1253"/>
      <c r="R2148" s="1253"/>
    </row>
    <row r="2149" spans="1:18" ht="129.6" x14ac:dyDescent="0.3">
      <c r="A2149" s="2569"/>
      <c r="B2149" s="1477" t="s">
        <v>614</v>
      </c>
      <c r="C2149" s="1478" t="s">
        <v>615</v>
      </c>
      <c r="D2149" s="1469">
        <v>2650000</v>
      </c>
      <c r="E2149" s="1621" t="s">
        <v>1069</v>
      </c>
      <c r="F2149" s="1253"/>
      <c r="G2149" s="1253"/>
      <c r="H2149" s="1253"/>
      <c r="I2149" s="1253"/>
      <c r="J2149" s="1253"/>
      <c r="K2149" s="1253"/>
      <c r="L2149" s="1253"/>
      <c r="M2149" s="1253"/>
      <c r="N2149" s="1253"/>
      <c r="O2149" s="1253"/>
      <c r="P2149" s="1253"/>
      <c r="Q2149" s="1253"/>
      <c r="R2149" s="1253"/>
    </row>
    <row r="2150" spans="1:18" ht="57.6" x14ac:dyDescent="0.3">
      <c r="A2150" s="2569"/>
      <c r="B2150" s="1641" t="s">
        <v>617</v>
      </c>
      <c r="C2150" s="1480" t="s">
        <v>618</v>
      </c>
      <c r="D2150" s="1469">
        <v>4680000</v>
      </c>
      <c r="E2150" s="1628" t="s">
        <v>1071</v>
      </c>
      <c r="F2150" s="1253"/>
      <c r="G2150" s="1253"/>
      <c r="H2150" s="1253"/>
      <c r="I2150" s="1253"/>
      <c r="J2150" s="1253"/>
      <c r="K2150" s="1253"/>
      <c r="L2150" s="1253"/>
      <c r="M2150" s="1253"/>
      <c r="N2150" s="1253"/>
      <c r="O2150" s="1253"/>
      <c r="P2150" s="1253"/>
      <c r="Q2150" s="1253"/>
      <c r="R2150" s="1253"/>
    </row>
    <row r="2151" spans="1:18" ht="28.8" x14ac:dyDescent="0.3">
      <c r="A2151" s="2569"/>
      <c r="B2151" s="2570"/>
      <c r="C2151" s="2571" t="s">
        <v>620</v>
      </c>
      <c r="D2151" s="1469">
        <v>4783194</v>
      </c>
      <c r="E2151" s="1628"/>
      <c r="F2151" s="1253"/>
      <c r="G2151" s="1253"/>
      <c r="H2151" s="1253"/>
      <c r="I2151" s="1253"/>
      <c r="J2151" s="1253"/>
      <c r="K2151" s="1253"/>
      <c r="L2151" s="1253"/>
      <c r="M2151" s="1253"/>
      <c r="N2151" s="1253"/>
      <c r="O2151" s="1253"/>
      <c r="P2151" s="1253"/>
      <c r="Q2151" s="1253"/>
      <c r="R2151" s="1253"/>
    </row>
    <row r="2152" spans="1:18" ht="43.2" x14ac:dyDescent="0.3">
      <c r="A2152" s="2569"/>
      <c r="B2152" s="1642"/>
      <c r="C2152" s="2572" t="s">
        <v>621</v>
      </c>
      <c r="D2152" s="1469">
        <v>15253600</v>
      </c>
      <c r="E2152" s="1628"/>
      <c r="F2152" s="1253"/>
      <c r="G2152" s="1253"/>
      <c r="H2152" s="1253"/>
      <c r="I2152" s="1253"/>
      <c r="J2152" s="1253"/>
      <c r="K2152" s="1253"/>
      <c r="L2152" s="1253"/>
      <c r="M2152" s="1253"/>
      <c r="N2152" s="1253"/>
      <c r="O2152" s="1253"/>
      <c r="P2152" s="1253"/>
      <c r="Q2152" s="1253"/>
      <c r="R2152" s="1253"/>
    </row>
    <row r="2153" spans="1:18" ht="57.6" x14ac:dyDescent="0.3">
      <c r="A2153" s="2569"/>
      <c r="B2153" s="1641" t="s">
        <v>624</v>
      </c>
      <c r="C2153" s="1490" t="s">
        <v>625</v>
      </c>
      <c r="D2153" s="1469">
        <v>6675000</v>
      </c>
      <c r="E2153" s="2612" t="s">
        <v>626</v>
      </c>
      <c r="F2153" s="1253"/>
      <c r="G2153" s="1253"/>
      <c r="H2153" s="1253"/>
      <c r="I2153" s="1253"/>
      <c r="J2153" s="1253"/>
      <c r="K2153" s="1253"/>
      <c r="L2153" s="1253"/>
      <c r="M2153" s="1253"/>
      <c r="N2153" s="1253"/>
      <c r="O2153" s="1253"/>
      <c r="P2153" s="1253"/>
      <c r="Q2153" s="1253"/>
      <c r="R2153" s="1253"/>
    </row>
    <row r="2154" spans="1:18" ht="43.2" x14ac:dyDescent="0.3">
      <c r="A2154" s="2569"/>
      <c r="B2154" s="2570"/>
      <c r="C2154" s="1490" t="s">
        <v>627</v>
      </c>
      <c r="D2154" s="1469">
        <v>4587500</v>
      </c>
      <c r="E2154" s="2612"/>
      <c r="F2154" s="1253"/>
      <c r="G2154" s="1253"/>
      <c r="H2154" s="1253"/>
      <c r="I2154" s="1253"/>
      <c r="J2154" s="1253"/>
      <c r="K2154" s="1253"/>
      <c r="L2154" s="1253"/>
      <c r="M2154" s="1253"/>
      <c r="N2154" s="1253"/>
      <c r="O2154" s="1253"/>
      <c r="P2154" s="1253"/>
      <c r="Q2154" s="1253"/>
      <c r="R2154" s="1253"/>
    </row>
    <row r="2155" spans="1:18" x14ac:dyDescent="0.3">
      <c r="A2155" s="2569"/>
      <c r="B2155" s="2570"/>
      <c r="C2155" s="3061" t="s">
        <v>628</v>
      </c>
      <c r="D2155" s="1469">
        <v>1568000</v>
      </c>
      <c r="E2155" s="2612"/>
      <c r="F2155" s="1253"/>
      <c r="G2155" s="1253"/>
      <c r="H2155" s="1253"/>
      <c r="I2155" s="1253"/>
      <c r="J2155" s="1253"/>
      <c r="K2155" s="1253"/>
      <c r="L2155" s="1253"/>
      <c r="M2155" s="1253"/>
      <c r="N2155" s="1253"/>
      <c r="O2155" s="1253"/>
      <c r="P2155" s="1253"/>
      <c r="Q2155" s="1253"/>
      <c r="R2155" s="1253"/>
    </row>
    <row r="2156" spans="1:18" ht="43.2" x14ac:dyDescent="0.3">
      <c r="A2156" s="2577"/>
      <c r="B2156" s="1642"/>
      <c r="C2156" s="2579" t="s">
        <v>629</v>
      </c>
      <c r="D2156" s="1469">
        <v>1050000</v>
      </c>
      <c r="E2156" s="2613" t="s">
        <v>1072</v>
      </c>
      <c r="F2156" s="1253"/>
      <c r="G2156" s="1253"/>
      <c r="H2156" s="1253"/>
      <c r="I2156" s="1253"/>
      <c r="J2156" s="1253"/>
      <c r="K2156" s="1253"/>
      <c r="L2156" s="1253"/>
      <c r="M2156" s="1253"/>
      <c r="N2156" s="1253"/>
      <c r="O2156" s="1253"/>
      <c r="P2156" s="1253"/>
      <c r="Q2156" s="1253"/>
      <c r="R2156" s="1253"/>
    </row>
    <row r="2157" spans="1:18" ht="100.8" x14ac:dyDescent="0.3">
      <c r="A2157" s="1493"/>
      <c r="B2157" s="1494" t="s">
        <v>631</v>
      </c>
      <c r="C2157" s="1495" t="s">
        <v>632</v>
      </c>
      <c r="D2157" s="2580">
        <v>4500000</v>
      </c>
      <c r="E2157" s="2614" t="s">
        <v>1067</v>
      </c>
      <c r="F2157" s="1253"/>
      <c r="G2157" s="1253"/>
      <c r="H2157" s="1253"/>
      <c r="I2157" s="1253"/>
      <c r="J2157" s="1253"/>
      <c r="K2157" s="1253"/>
      <c r="L2157" s="1253"/>
      <c r="M2157" s="1253"/>
      <c r="N2157" s="1253"/>
      <c r="O2157" s="1253"/>
      <c r="P2157" s="1253"/>
      <c r="Q2157" s="1253"/>
      <c r="R2157" s="1253"/>
    </row>
    <row r="2158" spans="1:18" ht="72" x14ac:dyDescent="0.3">
      <c r="A2158" s="1497"/>
      <c r="B2158" s="1498"/>
      <c r="C2158" s="1495" t="s">
        <v>633</v>
      </c>
      <c r="D2158" s="2580">
        <v>1200000</v>
      </c>
      <c r="E2158" s="2614"/>
      <c r="F2158" s="1253"/>
      <c r="G2158" s="1253"/>
      <c r="H2158" s="1253"/>
      <c r="I2158" s="1253"/>
      <c r="J2158" s="1253"/>
      <c r="K2158" s="1253"/>
      <c r="L2158" s="1253"/>
      <c r="M2158" s="1253"/>
      <c r="N2158" s="1253"/>
      <c r="O2158" s="1253"/>
      <c r="P2158" s="1253"/>
      <c r="Q2158" s="1253"/>
      <c r="R2158" s="1253"/>
    </row>
    <row r="2159" spans="1:18" ht="43.8" thickBot="1" x14ac:dyDescent="0.35">
      <c r="A2159" s="1500"/>
      <c r="B2159" s="1501"/>
      <c r="C2159" s="1495" t="s">
        <v>634</v>
      </c>
      <c r="D2159" s="2580">
        <v>1650000</v>
      </c>
      <c r="E2159" s="2615"/>
      <c r="F2159" s="1253"/>
      <c r="G2159" s="1253"/>
      <c r="H2159" s="1253"/>
      <c r="I2159" s="1253"/>
      <c r="J2159" s="1253"/>
      <c r="K2159" s="1253"/>
      <c r="L2159" s="1253"/>
      <c r="M2159" s="1253"/>
      <c r="N2159" s="1253"/>
      <c r="O2159" s="1253"/>
      <c r="P2159" s="1253"/>
      <c r="Q2159" s="1253"/>
      <c r="R2159" s="1253"/>
    </row>
    <row r="2160" spans="1:18" ht="15.6" thickTop="1" thickBot="1" x14ac:dyDescent="0.35">
      <c r="A2160" s="2581" t="s">
        <v>635</v>
      </c>
      <c r="B2160" s="2582"/>
      <c r="C2160" s="2583" t="s">
        <v>602</v>
      </c>
      <c r="D2160" s="2584">
        <f>SUM(D2143:D2159)</f>
        <v>125782294</v>
      </c>
      <c r="E2160" s="2616"/>
      <c r="F2160" s="1253"/>
      <c r="G2160" s="1253"/>
      <c r="H2160" s="1253"/>
      <c r="I2160" s="1253"/>
      <c r="J2160" s="1253"/>
      <c r="K2160" s="1253"/>
      <c r="L2160" s="1253"/>
      <c r="M2160" s="1253"/>
      <c r="N2160" s="1253"/>
      <c r="O2160" s="1253"/>
      <c r="P2160" s="1253"/>
      <c r="Q2160" s="1253"/>
      <c r="R2160" s="1253"/>
    </row>
    <row r="2161" spans="1:18" x14ac:dyDescent="0.3">
      <c r="F2161" s="1253"/>
      <c r="G2161" s="1253"/>
      <c r="H2161" s="1253"/>
      <c r="I2161" s="1253"/>
      <c r="J2161" s="1253"/>
      <c r="K2161" s="1253"/>
      <c r="L2161" s="1253"/>
      <c r="M2161" s="1253"/>
      <c r="N2161" s="1253"/>
      <c r="O2161" s="1253"/>
      <c r="P2161" s="1253"/>
      <c r="Q2161" s="1253"/>
      <c r="R2161" s="1253"/>
    </row>
    <row r="2162" spans="1:18" ht="16.2" thickBot="1" x14ac:dyDescent="0.35">
      <c r="A2162" s="1506" t="s">
        <v>1073</v>
      </c>
      <c r="B2162" s="1506"/>
      <c r="C2162" s="1506"/>
      <c r="D2162" s="1506"/>
      <c r="E2162" s="1506"/>
      <c r="F2162" s="1253"/>
      <c r="G2162" s="1253"/>
      <c r="H2162" s="1253"/>
      <c r="I2162" s="1253"/>
      <c r="J2162" s="1253"/>
      <c r="K2162" s="1253"/>
      <c r="L2162" s="1253"/>
      <c r="M2162" s="1253"/>
      <c r="N2162" s="1253"/>
      <c r="O2162" s="1253"/>
      <c r="P2162" s="1253"/>
      <c r="Q2162" s="1253"/>
      <c r="R2162" s="1253"/>
    </row>
    <row r="2163" spans="1:18" x14ac:dyDescent="0.3">
      <c r="A2163" s="2549" t="s">
        <v>562</v>
      </c>
      <c r="B2163" s="2550" t="s">
        <v>1061</v>
      </c>
      <c r="C2163" s="2551" t="s">
        <v>564</v>
      </c>
      <c r="D2163" s="2550" t="s">
        <v>1062</v>
      </c>
      <c r="E2163" s="2606" t="s">
        <v>566</v>
      </c>
      <c r="F2163" s="1253"/>
      <c r="G2163" s="1253"/>
      <c r="H2163" s="1253"/>
      <c r="I2163" s="1253"/>
      <c r="J2163" s="1253"/>
      <c r="K2163" s="1253"/>
      <c r="L2163" s="1253"/>
      <c r="M2163" s="1253"/>
      <c r="N2163" s="1253"/>
      <c r="O2163" s="1253"/>
      <c r="P2163" s="1253"/>
      <c r="Q2163" s="1253"/>
      <c r="R2163" s="1253"/>
    </row>
    <row r="2164" spans="1:18" x14ac:dyDescent="0.3">
      <c r="A2164" s="2552"/>
      <c r="B2164" s="2553"/>
      <c r="C2164" s="2554"/>
      <c r="D2164" s="2553"/>
      <c r="E2164" s="2607"/>
      <c r="F2164" s="1253"/>
      <c r="G2164" s="1253"/>
      <c r="H2164" s="1253"/>
      <c r="I2164" s="1253"/>
      <c r="J2164" s="1253"/>
      <c r="K2164" s="1253"/>
      <c r="L2164" s="1253"/>
      <c r="M2164" s="1253"/>
      <c r="N2164" s="1253"/>
      <c r="O2164" s="1253"/>
      <c r="P2164" s="1253"/>
      <c r="Q2164" s="1253"/>
      <c r="R2164" s="1253"/>
    </row>
    <row r="2165" spans="1:18" ht="43.2" x14ac:dyDescent="0.3">
      <c r="A2165" s="1509" t="s">
        <v>637</v>
      </c>
      <c r="B2165" s="1451" t="s">
        <v>638</v>
      </c>
      <c r="C2165" s="1510" t="s">
        <v>639</v>
      </c>
      <c r="D2165" s="1450">
        <v>1500000</v>
      </c>
      <c r="E2165" s="1641" t="s">
        <v>1074</v>
      </c>
      <c r="F2165" s="1253"/>
      <c r="G2165" s="1253"/>
      <c r="H2165" s="1253"/>
      <c r="I2165" s="1253"/>
      <c r="J2165" s="1253"/>
      <c r="K2165" s="1253"/>
      <c r="L2165" s="1253"/>
      <c r="M2165" s="1253"/>
      <c r="N2165" s="1253"/>
      <c r="O2165" s="1253"/>
      <c r="P2165" s="1253"/>
      <c r="Q2165" s="1253"/>
      <c r="R2165" s="1253"/>
    </row>
    <row r="2166" spans="1:18" ht="57.6" x14ac:dyDescent="0.3">
      <c r="A2166" s="1509"/>
      <c r="B2166" s="1451"/>
      <c r="C2166" s="1510" t="s">
        <v>641</v>
      </c>
      <c r="D2166" s="1450">
        <v>3500000</v>
      </c>
      <c r="E2166" s="1642"/>
      <c r="F2166" s="1253"/>
      <c r="G2166" s="1253"/>
      <c r="H2166" s="1253"/>
      <c r="I2166" s="1253"/>
      <c r="J2166" s="1253"/>
      <c r="K2166" s="1253"/>
      <c r="L2166" s="1253"/>
      <c r="M2166" s="1253"/>
      <c r="N2166" s="1253"/>
      <c r="O2166" s="1253"/>
      <c r="P2166" s="1253"/>
      <c r="Q2166" s="1253"/>
      <c r="R2166" s="1253"/>
    </row>
    <row r="2167" spans="1:18" ht="86.4" x14ac:dyDescent="0.3">
      <c r="A2167" s="1509"/>
      <c r="B2167" s="1451"/>
      <c r="C2167" s="1513" t="s">
        <v>642</v>
      </c>
      <c r="D2167" s="1450">
        <v>27250188</v>
      </c>
      <c r="E2167" s="1637" t="s">
        <v>1075</v>
      </c>
      <c r="F2167" s="1253"/>
      <c r="G2167" s="1253"/>
      <c r="H2167" s="1253"/>
      <c r="I2167" s="1253"/>
      <c r="J2167" s="1253"/>
      <c r="K2167" s="1253"/>
      <c r="L2167" s="1253"/>
      <c r="M2167" s="1253"/>
      <c r="N2167" s="1253"/>
      <c r="O2167" s="1253"/>
      <c r="P2167" s="1253"/>
      <c r="Q2167" s="1253"/>
      <c r="R2167" s="1253"/>
    </row>
    <row r="2168" spans="1:18" ht="43.2" x14ac:dyDescent="0.3">
      <c r="A2168" s="1509"/>
      <c r="B2168" s="1451"/>
      <c r="C2168" s="1510" t="s">
        <v>644</v>
      </c>
      <c r="D2168" s="1450">
        <v>16850770</v>
      </c>
      <c r="E2168" s="1637" t="s">
        <v>1076</v>
      </c>
      <c r="F2168" s="1253"/>
      <c r="G2168" s="1253"/>
      <c r="H2168" s="1253"/>
      <c r="I2168" s="1253"/>
      <c r="J2168" s="1253"/>
      <c r="K2168" s="1253"/>
      <c r="L2168" s="1253"/>
      <c r="M2168" s="1253"/>
      <c r="N2168" s="1253"/>
      <c r="O2168" s="1253"/>
      <c r="P2168" s="1253"/>
      <c r="Q2168" s="1253"/>
      <c r="R2168" s="1253"/>
    </row>
    <row r="2169" spans="1:18" ht="57.6" x14ac:dyDescent="0.3">
      <c r="A2169" s="1509"/>
      <c r="B2169" s="1451"/>
      <c r="C2169" s="1513" t="s">
        <v>646</v>
      </c>
      <c r="D2169" s="1450">
        <v>1800000</v>
      </c>
      <c r="E2169" s="1637" t="s">
        <v>1064</v>
      </c>
      <c r="F2169" s="1253"/>
      <c r="G2169" s="1253"/>
      <c r="H2169" s="1253"/>
      <c r="I2169" s="1253"/>
      <c r="J2169" s="1253"/>
      <c r="K2169" s="1253"/>
      <c r="L2169" s="1253"/>
      <c r="M2169" s="1253"/>
      <c r="N2169" s="1253"/>
      <c r="O2169" s="1253"/>
      <c r="P2169" s="1253"/>
      <c r="Q2169" s="1253"/>
      <c r="R2169" s="1253"/>
    </row>
    <row r="2170" spans="1:18" ht="115.2" x14ac:dyDescent="0.3">
      <c r="A2170" s="1509"/>
      <c r="B2170" s="1451" t="s">
        <v>647</v>
      </c>
      <c r="C2170" s="1514" t="s">
        <v>648</v>
      </c>
      <c r="D2170" s="1450">
        <v>88700000</v>
      </c>
      <c r="E2170" s="1637" t="s">
        <v>649</v>
      </c>
      <c r="F2170" s="1253"/>
      <c r="G2170" s="1253"/>
      <c r="H2170" s="1253"/>
      <c r="I2170" s="1253"/>
      <c r="J2170" s="1253"/>
      <c r="K2170" s="1253"/>
      <c r="L2170" s="1253"/>
      <c r="M2170" s="1253"/>
      <c r="N2170" s="1253"/>
      <c r="O2170" s="1253"/>
      <c r="P2170" s="1253"/>
      <c r="Q2170" s="1253"/>
      <c r="R2170" s="1253"/>
    </row>
    <row r="2171" spans="1:18" ht="72" x14ac:dyDescent="0.3">
      <c r="A2171" s="1509"/>
      <c r="B2171" s="1451"/>
      <c r="C2171" s="1515" t="s">
        <v>650</v>
      </c>
      <c r="D2171" s="1450">
        <v>17800000</v>
      </c>
      <c r="E2171" s="1637" t="s">
        <v>649</v>
      </c>
      <c r="F2171" s="1253"/>
      <c r="G2171" s="1253"/>
      <c r="H2171" s="1253"/>
      <c r="I2171" s="1253"/>
      <c r="J2171" s="1253"/>
      <c r="K2171" s="1253"/>
      <c r="L2171" s="1253"/>
      <c r="M2171" s="1253"/>
      <c r="N2171" s="1253"/>
      <c r="O2171" s="1253"/>
      <c r="P2171" s="1253"/>
      <c r="Q2171" s="1253"/>
      <c r="R2171" s="1253"/>
    </row>
    <row r="2172" spans="1:18" ht="100.8" x14ac:dyDescent="0.3">
      <c r="A2172" s="1509"/>
      <c r="B2172" s="1516" t="s">
        <v>651</v>
      </c>
      <c r="C2172" s="1515" t="s">
        <v>1077</v>
      </c>
      <c r="D2172" s="1450">
        <v>48943591.200000003</v>
      </c>
      <c r="E2172" s="1620" t="s">
        <v>1078</v>
      </c>
      <c r="F2172" s="1253"/>
      <c r="G2172" s="1253"/>
      <c r="H2172" s="1253"/>
      <c r="I2172" s="1253"/>
      <c r="J2172" s="1253"/>
      <c r="K2172" s="1253"/>
      <c r="L2172" s="1253"/>
      <c r="M2172" s="1253"/>
      <c r="N2172" s="1253"/>
      <c r="O2172" s="1253"/>
      <c r="P2172" s="1253"/>
      <c r="Q2172" s="1253"/>
      <c r="R2172" s="1253"/>
    </row>
    <row r="2173" spans="1:18" ht="72" x14ac:dyDescent="0.3">
      <c r="A2173" s="1509"/>
      <c r="B2173" s="1516"/>
      <c r="C2173" s="1510" t="s">
        <v>654</v>
      </c>
      <c r="D2173" s="1450">
        <v>46479704</v>
      </c>
      <c r="E2173" s="1620" t="s">
        <v>1079</v>
      </c>
      <c r="F2173" s="1253"/>
      <c r="G2173" s="1253"/>
      <c r="H2173" s="1253"/>
      <c r="I2173" s="1253"/>
      <c r="J2173" s="1253"/>
      <c r="K2173" s="1253"/>
      <c r="L2173" s="1253"/>
      <c r="M2173" s="1253"/>
      <c r="N2173" s="1253"/>
      <c r="O2173" s="1253"/>
      <c r="P2173" s="1253"/>
      <c r="Q2173" s="1253"/>
      <c r="R2173" s="1253"/>
    </row>
    <row r="2174" spans="1:18" ht="57.6" x14ac:dyDescent="0.3">
      <c r="A2174" s="1509"/>
      <c r="B2174" s="1516"/>
      <c r="C2174" s="1510" t="s">
        <v>656</v>
      </c>
      <c r="D2174" s="1450">
        <v>23779650</v>
      </c>
      <c r="E2174" s="1620" t="s">
        <v>1080</v>
      </c>
      <c r="F2174" s="1253"/>
      <c r="G2174" s="1253"/>
      <c r="H2174" s="1253"/>
      <c r="I2174" s="1253"/>
      <c r="J2174" s="1253"/>
      <c r="K2174" s="1253"/>
      <c r="L2174" s="1253"/>
      <c r="M2174" s="1253"/>
      <c r="N2174" s="1253"/>
      <c r="O2174" s="1253"/>
      <c r="P2174" s="1253"/>
      <c r="Q2174" s="1253"/>
      <c r="R2174" s="1253"/>
    </row>
    <row r="2175" spans="1:18" ht="58.2" thickBot="1" x14ac:dyDescent="0.35">
      <c r="A2175" s="1517"/>
      <c r="B2175" s="1518"/>
      <c r="C2175" s="1519" t="s">
        <v>658</v>
      </c>
      <c r="D2175" s="1520">
        <v>1502300</v>
      </c>
      <c r="E2175" s="1643" t="s">
        <v>1080</v>
      </c>
      <c r="F2175" s="1253"/>
      <c r="G2175" s="1253"/>
      <c r="H2175" s="1253"/>
      <c r="I2175" s="1253"/>
      <c r="J2175" s="1253"/>
      <c r="K2175" s="1253"/>
      <c r="L2175" s="1253"/>
      <c r="M2175" s="1253"/>
      <c r="N2175" s="1253"/>
      <c r="O2175" s="1253"/>
      <c r="P2175" s="1253"/>
      <c r="Q2175" s="1253"/>
      <c r="R2175" s="1253"/>
    </row>
    <row r="2176" spans="1:18" ht="72" x14ac:dyDescent="0.3">
      <c r="A2176" s="1500"/>
      <c r="B2176" s="1501" t="s">
        <v>659</v>
      </c>
      <c r="C2176" s="1522" t="s">
        <v>660</v>
      </c>
      <c r="D2176" s="2588">
        <v>1723000</v>
      </c>
      <c r="E2176" s="1644" t="s">
        <v>1081</v>
      </c>
      <c r="F2176" s="1253"/>
      <c r="G2176" s="1253"/>
      <c r="H2176" s="1253"/>
      <c r="I2176" s="1253"/>
      <c r="J2176" s="1253"/>
      <c r="K2176" s="1253"/>
      <c r="L2176" s="1253"/>
      <c r="M2176" s="1253"/>
      <c r="N2176" s="1253"/>
      <c r="O2176" s="1253"/>
      <c r="P2176" s="1253"/>
      <c r="Q2176" s="1253"/>
      <c r="R2176" s="1253"/>
    </row>
    <row r="2177" spans="1:18" ht="43.2" x14ac:dyDescent="0.3">
      <c r="A2177" s="1524"/>
      <c r="B2177" s="2589"/>
      <c r="C2177" s="1526" t="s">
        <v>662</v>
      </c>
      <c r="D2177" s="1450">
        <v>895000</v>
      </c>
      <c r="E2177" s="1637" t="s">
        <v>1081</v>
      </c>
      <c r="F2177" s="1253"/>
      <c r="G2177" s="1253"/>
      <c r="H2177" s="1253"/>
      <c r="I2177" s="1253"/>
      <c r="J2177" s="1253"/>
      <c r="K2177" s="1253"/>
      <c r="L2177" s="1253"/>
      <c r="M2177" s="1253"/>
      <c r="N2177" s="1253"/>
      <c r="O2177" s="1253"/>
      <c r="P2177" s="1253"/>
      <c r="Q2177" s="1253"/>
      <c r="R2177" s="1253"/>
    </row>
    <row r="2178" spans="1:18" ht="43.2" x14ac:dyDescent="0.3">
      <c r="A2178" s="1524"/>
      <c r="B2178" s="2589"/>
      <c r="C2178" s="1510" t="s">
        <v>663</v>
      </c>
      <c r="D2178" s="1450">
        <v>11500000</v>
      </c>
      <c r="E2178" s="1637" t="s">
        <v>1082</v>
      </c>
      <c r="F2178" s="1253"/>
      <c r="G2178" s="1253"/>
      <c r="H2178" s="1253"/>
      <c r="I2178" s="1253"/>
      <c r="J2178" s="1253"/>
      <c r="K2178" s="1253"/>
      <c r="L2178" s="1253"/>
      <c r="M2178" s="1253"/>
      <c r="N2178" s="1253"/>
      <c r="O2178" s="1253"/>
      <c r="P2178" s="1253"/>
      <c r="Q2178" s="1253"/>
      <c r="R2178" s="1253"/>
    </row>
    <row r="2179" spans="1:18" ht="43.2" x14ac:dyDescent="0.3">
      <c r="A2179" s="1524"/>
      <c r="B2179" s="2589"/>
      <c r="C2179" s="1510" t="s">
        <v>665</v>
      </c>
      <c r="D2179" s="1450">
        <v>478200</v>
      </c>
      <c r="E2179" s="1637" t="s">
        <v>1082</v>
      </c>
      <c r="F2179" s="1253"/>
      <c r="G2179" s="1253"/>
      <c r="H2179" s="1253"/>
      <c r="I2179" s="1253"/>
      <c r="J2179" s="1253"/>
      <c r="K2179" s="1253"/>
      <c r="L2179" s="1253"/>
      <c r="M2179" s="1253"/>
      <c r="N2179" s="1253"/>
      <c r="O2179" s="1253"/>
      <c r="P2179" s="1253"/>
      <c r="Q2179" s="1253"/>
      <c r="R2179" s="1253"/>
    </row>
    <row r="2180" spans="1:18" ht="57.6" x14ac:dyDescent="0.3">
      <c r="A2180" s="1524"/>
      <c r="B2180" s="2589" t="s">
        <v>666</v>
      </c>
      <c r="C2180" s="1526" t="s">
        <v>667</v>
      </c>
      <c r="D2180" s="1450">
        <v>2778650</v>
      </c>
      <c r="E2180" s="1645" t="s">
        <v>1080</v>
      </c>
      <c r="F2180" s="1253"/>
      <c r="G2180" s="1253"/>
      <c r="H2180" s="1253"/>
      <c r="I2180" s="1253"/>
      <c r="J2180" s="1253"/>
      <c r="K2180" s="1253"/>
      <c r="L2180" s="1253"/>
      <c r="M2180" s="1253"/>
      <c r="N2180" s="1253"/>
      <c r="O2180" s="1253"/>
      <c r="P2180" s="1253"/>
      <c r="Q2180" s="1253"/>
      <c r="R2180" s="1253"/>
    </row>
    <row r="2181" spans="1:18" ht="57.6" x14ac:dyDescent="0.3">
      <c r="A2181" s="1524"/>
      <c r="B2181" s="2589"/>
      <c r="C2181" s="1526" t="s">
        <v>668</v>
      </c>
      <c r="D2181" s="1450">
        <v>1500000</v>
      </c>
      <c r="E2181" s="1646"/>
      <c r="F2181" s="1253"/>
      <c r="G2181" s="1253"/>
      <c r="H2181" s="1253"/>
      <c r="I2181" s="1253"/>
      <c r="J2181" s="1253"/>
      <c r="K2181" s="1253"/>
      <c r="L2181" s="1253"/>
      <c r="M2181" s="1253"/>
      <c r="N2181" s="1253"/>
      <c r="O2181" s="1253"/>
      <c r="P2181" s="1253"/>
      <c r="Q2181" s="1253"/>
      <c r="R2181" s="1253"/>
    </row>
    <row r="2182" spans="1:18" x14ac:dyDescent="0.3">
      <c r="A2182" s="1524"/>
      <c r="B2182" s="2589"/>
      <c r="C2182" s="1529" t="s">
        <v>669</v>
      </c>
      <c r="D2182" s="1450">
        <v>1650000</v>
      </c>
      <c r="E2182" s="1646"/>
      <c r="F2182" s="1253"/>
      <c r="G2182" s="1253"/>
      <c r="H2182" s="1253"/>
      <c r="I2182" s="1253"/>
      <c r="J2182" s="1253"/>
      <c r="K2182" s="1253"/>
      <c r="L2182" s="1253"/>
      <c r="M2182" s="1253"/>
      <c r="N2182" s="1253"/>
      <c r="O2182" s="1253"/>
      <c r="P2182" s="1253"/>
      <c r="Q2182" s="1253"/>
      <c r="R2182" s="1253"/>
    </row>
    <row r="2183" spans="1:18" x14ac:dyDescent="0.3">
      <c r="A2183" s="1531"/>
      <c r="B2183" s="2589"/>
      <c r="C2183" s="1529"/>
      <c r="D2183" s="1450">
        <v>5500000</v>
      </c>
      <c r="E2183" s="1647"/>
      <c r="F2183" s="1253"/>
      <c r="G2183" s="1253"/>
      <c r="H2183" s="1253"/>
      <c r="I2183" s="1253"/>
      <c r="J2183" s="1253"/>
      <c r="K2183" s="1253"/>
      <c r="L2183" s="1253"/>
      <c r="M2183" s="1253"/>
      <c r="N2183" s="1253"/>
      <c r="O2183" s="1253"/>
      <c r="P2183" s="1253"/>
      <c r="Q2183" s="1253"/>
      <c r="R2183" s="1253"/>
    </row>
    <row r="2184" spans="1:18" ht="15" thickBot="1" x14ac:dyDescent="0.35">
      <c r="A2184" s="2590" t="s">
        <v>670</v>
      </c>
      <c r="B2184" s="2591"/>
      <c r="C2184" s="2592" t="s">
        <v>602</v>
      </c>
      <c r="D2184" s="2593">
        <f>SUM(D2165:D2183)</f>
        <v>304131053.19999999</v>
      </c>
      <c r="E2184" s="2617"/>
      <c r="F2184" s="1253"/>
      <c r="G2184" s="1253"/>
      <c r="H2184" s="1253"/>
      <c r="I2184" s="1253"/>
      <c r="J2184" s="1253"/>
      <c r="K2184" s="1253"/>
      <c r="L2184" s="1253"/>
      <c r="M2184" s="1253"/>
      <c r="N2184" s="1253"/>
      <c r="O2184" s="1253"/>
      <c r="P2184" s="1253"/>
      <c r="Q2184" s="1253"/>
      <c r="R2184" s="1253"/>
    </row>
    <row r="2185" spans="1:18" x14ac:dyDescent="0.3">
      <c r="F2185" s="1253"/>
      <c r="G2185" s="1253"/>
      <c r="H2185" s="1253"/>
      <c r="I2185" s="1253"/>
      <c r="J2185" s="1253"/>
      <c r="K2185" s="1253"/>
      <c r="L2185" s="1253"/>
      <c r="M2185" s="1253"/>
      <c r="N2185" s="1253"/>
      <c r="O2185" s="1253"/>
      <c r="P2185" s="1253"/>
      <c r="Q2185" s="1253"/>
      <c r="R2185" s="1253"/>
    </row>
    <row r="2186" spans="1:18" ht="15" thickBot="1" x14ac:dyDescent="0.35">
      <c r="A2186" s="1442" t="s">
        <v>1083</v>
      </c>
      <c r="B2186" s="1442"/>
      <c r="C2186" s="1442"/>
      <c r="D2186" s="1442"/>
      <c r="E2186" s="1442"/>
      <c r="F2186" s="1253"/>
      <c r="G2186" s="1253"/>
      <c r="H2186" s="1253"/>
      <c r="I2186" s="1253"/>
      <c r="J2186" s="1253"/>
      <c r="K2186" s="1253"/>
      <c r="L2186" s="1253"/>
      <c r="M2186" s="1253"/>
      <c r="N2186" s="1253"/>
      <c r="O2186" s="1253"/>
      <c r="P2186" s="1253"/>
      <c r="Q2186" s="1253"/>
      <c r="R2186" s="1253"/>
    </row>
    <row r="2187" spans="1:18" x14ac:dyDescent="0.3">
      <c r="A2187" s="2594" t="s">
        <v>562</v>
      </c>
      <c r="B2187" s="2561" t="s">
        <v>1061</v>
      </c>
      <c r="C2187" s="2562" t="s">
        <v>564</v>
      </c>
      <c r="D2187" s="2561" t="s">
        <v>1084</v>
      </c>
      <c r="E2187" s="2606" t="s">
        <v>566</v>
      </c>
      <c r="F2187" s="1253"/>
      <c r="G2187" s="1253"/>
      <c r="H2187" s="1253"/>
      <c r="I2187" s="1253"/>
      <c r="J2187" s="1253"/>
      <c r="K2187" s="1253"/>
      <c r="L2187" s="1253"/>
      <c r="M2187" s="1253"/>
      <c r="N2187" s="1253"/>
      <c r="O2187" s="1253"/>
      <c r="P2187" s="1253"/>
      <c r="Q2187" s="1253"/>
      <c r="R2187" s="1253"/>
    </row>
    <row r="2188" spans="1:18" ht="15" thickBot="1" x14ac:dyDescent="0.35">
      <c r="A2188" s="2595"/>
      <c r="B2188" s="2563"/>
      <c r="C2188" s="2564"/>
      <c r="D2188" s="2563"/>
      <c r="E2188" s="2607"/>
      <c r="F2188" s="1253"/>
      <c r="G2188" s="1253"/>
      <c r="H2188" s="1253"/>
      <c r="I2188" s="1253"/>
      <c r="J2188" s="1253"/>
      <c r="K2188" s="1253"/>
      <c r="L2188" s="1253"/>
      <c r="M2188" s="1253"/>
      <c r="N2188" s="1253"/>
      <c r="O2188" s="1253"/>
      <c r="P2188" s="1253"/>
      <c r="Q2188" s="1253"/>
      <c r="R2188" s="1253"/>
    </row>
    <row r="2189" spans="1:18" ht="43.8" thickBot="1" x14ac:dyDescent="0.35">
      <c r="A2189" s="1538" t="s">
        <v>672</v>
      </c>
      <c r="B2189" s="2596" t="s">
        <v>673</v>
      </c>
      <c r="C2189" s="2597" t="s">
        <v>674</v>
      </c>
      <c r="D2189" s="2598">
        <v>19877000</v>
      </c>
      <c r="E2189" s="1630" t="s">
        <v>675</v>
      </c>
      <c r="F2189" s="1253"/>
      <c r="G2189" s="1253"/>
      <c r="H2189" s="1253"/>
      <c r="I2189" s="1253"/>
      <c r="J2189" s="1253"/>
      <c r="K2189" s="1253"/>
      <c r="L2189" s="1253"/>
      <c r="M2189" s="1253"/>
      <c r="N2189" s="1253"/>
      <c r="O2189" s="1253"/>
      <c r="P2189" s="1253"/>
      <c r="Q2189" s="1253"/>
      <c r="R2189" s="1253"/>
    </row>
    <row r="2190" spans="1:18" ht="43.8" thickBot="1" x14ac:dyDescent="0.35">
      <c r="A2190" s="1542"/>
      <c r="B2190" s="2599"/>
      <c r="C2190" s="2597" t="s">
        <v>1085</v>
      </c>
      <c r="D2190" s="2598">
        <v>1256000</v>
      </c>
      <c r="E2190" s="1628"/>
      <c r="F2190" s="1253"/>
      <c r="G2190" s="1253"/>
      <c r="H2190" s="1253"/>
      <c r="I2190" s="1253"/>
      <c r="J2190" s="1253"/>
      <c r="K2190" s="1253"/>
      <c r="L2190" s="1253"/>
      <c r="M2190" s="1253"/>
      <c r="N2190" s="1253"/>
      <c r="O2190" s="1253"/>
      <c r="P2190" s="1253"/>
      <c r="Q2190" s="1253"/>
      <c r="R2190" s="1253"/>
    </row>
    <row r="2191" spans="1:18" ht="130.19999999999999" thickBot="1" x14ac:dyDescent="0.35">
      <c r="A2191" s="1545"/>
      <c r="B2191" s="2600" t="s">
        <v>1086</v>
      </c>
      <c r="C2191" s="2601" t="s">
        <v>678</v>
      </c>
      <c r="D2191" s="2598">
        <v>4567890</v>
      </c>
      <c r="E2191" s="1638"/>
      <c r="F2191" s="1253"/>
      <c r="G2191" s="1253"/>
      <c r="H2191" s="1253"/>
      <c r="I2191" s="1253"/>
      <c r="J2191" s="1253"/>
      <c r="K2191" s="1253"/>
      <c r="L2191" s="1253"/>
      <c r="M2191" s="1253"/>
      <c r="N2191" s="1253"/>
      <c r="O2191" s="1253"/>
      <c r="P2191" s="1253"/>
      <c r="Q2191" s="1253"/>
      <c r="R2191" s="1253"/>
    </row>
    <row r="2192" spans="1:18" ht="15.6" thickTop="1" thickBot="1" x14ac:dyDescent="0.35">
      <c r="A2192" s="2602" t="s">
        <v>679</v>
      </c>
      <c r="B2192" s="2603"/>
      <c r="C2192" s="2604" t="s">
        <v>602</v>
      </c>
      <c r="D2192" s="2605">
        <f>SUM(D2189:D2191)</f>
        <v>25700890</v>
      </c>
      <c r="E2192" s="2618"/>
      <c r="F2192" s="1253"/>
      <c r="G2192" s="1253"/>
      <c r="H2192" s="1253"/>
      <c r="I2192" s="1253"/>
      <c r="J2192" s="1253"/>
      <c r="K2192" s="1253"/>
      <c r="L2192" s="1253"/>
      <c r="M2192" s="1253"/>
      <c r="N2192" s="1253"/>
      <c r="O2192" s="1253"/>
      <c r="P2192" s="1253"/>
      <c r="Q2192" s="1253"/>
      <c r="R2192" s="1253"/>
    </row>
    <row r="2193" spans="1:18" ht="15.6" thickTop="1" thickBot="1" x14ac:dyDescent="0.35">
      <c r="A2193" s="2602" t="s">
        <v>680</v>
      </c>
      <c r="B2193" s="2603"/>
      <c r="C2193" s="2604" t="s">
        <v>602</v>
      </c>
      <c r="D2193" s="2605">
        <f>+D2192+D2184+D2160+D2138</f>
        <v>722442084.20000005</v>
      </c>
      <c r="E2193" s="2618"/>
      <c r="F2193" s="1253"/>
      <c r="G2193" s="1253"/>
      <c r="H2193" s="1253"/>
      <c r="I2193" s="1253"/>
      <c r="J2193" s="1253"/>
      <c r="K2193" s="1253"/>
      <c r="L2193" s="1253"/>
      <c r="M2193" s="1253"/>
      <c r="N2193" s="1253"/>
      <c r="O2193" s="1253"/>
      <c r="P2193" s="1253"/>
      <c r="Q2193" s="1253"/>
      <c r="R2193" s="1253"/>
    </row>
    <row r="2194" spans="1:18" ht="15" thickTop="1" x14ac:dyDescent="0.3">
      <c r="A2194" s="247"/>
      <c r="B2194" s="247"/>
      <c r="C2194" s="247"/>
      <c r="D2194" s="247"/>
      <c r="E2194" s="247"/>
    </row>
    <row r="2195" spans="1:18" x14ac:dyDescent="0.3">
      <c r="A2195" s="248" t="s">
        <v>0</v>
      </c>
      <c r="B2195" s="248" t="s">
        <v>1</v>
      </c>
      <c r="C2195" s="248"/>
      <c r="D2195" s="248"/>
      <c r="E2195" s="247"/>
      <c r="G2195" s="9"/>
      <c r="H2195" s="9"/>
    </row>
    <row r="2196" spans="1:18" x14ac:dyDescent="0.3">
      <c r="A2196" s="248" t="s">
        <v>2</v>
      </c>
      <c r="B2196" s="248" t="s">
        <v>1</v>
      </c>
      <c r="C2196" s="248"/>
      <c r="D2196" s="248"/>
      <c r="E2196" s="247"/>
    </row>
    <row r="2197" spans="1:18" x14ac:dyDescent="0.3">
      <c r="A2197" s="9" t="s">
        <v>2</v>
      </c>
      <c r="B2197" s="249" t="s">
        <v>3</v>
      </c>
      <c r="C2197" s="250"/>
      <c r="D2197" s="9"/>
      <c r="E2197" s="247"/>
    </row>
    <row r="2198" spans="1:18" x14ac:dyDescent="0.3">
      <c r="A2198" s="9" t="s">
        <v>4</v>
      </c>
      <c r="B2198" s="875" t="s">
        <v>5</v>
      </c>
      <c r="C2198" s="875"/>
      <c r="D2198" s="9"/>
      <c r="E2198" s="247"/>
    </row>
    <row r="2199" spans="1:18" x14ac:dyDescent="0.3">
      <c r="A2199" s="9" t="s">
        <v>68</v>
      </c>
      <c r="B2199" s="79" t="s">
        <v>7</v>
      </c>
      <c r="C2199" s="9"/>
      <c r="D2199" s="9"/>
      <c r="E2199" s="247"/>
    </row>
    <row r="2200" spans="1:18" x14ac:dyDescent="0.3">
      <c r="A2200" s="79" t="s">
        <v>8</v>
      </c>
      <c r="B2200" s="876" t="s">
        <v>272</v>
      </c>
      <c r="C2200" s="876"/>
      <c r="D2200" s="876"/>
      <c r="E2200" s="247"/>
    </row>
    <row r="2201" spans="1:18" ht="15.6" x14ac:dyDescent="0.3">
      <c r="A2201" s="251" t="s">
        <v>273</v>
      </c>
      <c r="B2201" s="877" t="s">
        <v>11</v>
      </c>
      <c r="C2201" s="878"/>
      <c r="D2201" s="879"/>
      <c r="E2201" s="252"/>
      <c r="F2201" s="252"/>
      <c r="G2201" s="252"/>
      <c r="H2201" s="252"/>
      <c r="I2201" s="252"/>
    </row>
    <row r="2202" spans="1:18" ht="18.600000000000001" thickBot="1" x14ac:dyDescent="0.4">
      <c r="A2202" s="253" t="s">
        <v>274</v>
      </c>
      <c r="C2202" s="254"/>
      <c r="D2202" s="254"/>
      <c r="E2202" s="7"/>
      <c r="F2202" s="7"/>
      <c r="K2202" s="255" t="s">
        <v>275</v>
      </c>
    </row>
    <row r="2203" spans="1:18" ht="16.2" thickBot="1" x14ac:dyDescent="0.35">
      <c r="A2203" s="880" t="s">
        <v>135</v>
      </c>
      <c r="B2203" s="881"/>
      <c r="C2203" s="881"/>
      <c r="D2203" s="881"/>
      <c r="E2203" s="881"/>
      <c r="F2203" s="881"/>
      <c r="G2203" s="881"/>
      <c r="H2203" s="881"/>
      <c r="I2203" s="881"/>
      <c r="J2203" s="881"/>
      <c r="K2203" s="881"/>
      <c r="L2203" s="882"/>
      <c r="M2203" s="256"/>
      <c r="N2203" s="257"/>
      <c r="O2203" s="257"/>
      <c r="P2203" s="257"/>
      <c r="Q2203" s="257"/>
    </row>
    <row r="2204" spans="1:18" ht="16.2" thickBot="1" x14ac:dyDescent="0.35">
      <c r="A2204" s="883" t="s">
        <v>136</v>
      </c>
      <c r="B2204" s="885" t="s">
        <v>137</v>
      </c>
      <c r="C2204" s="885" t="s">
        <v>138</v>
      </c>
      <c r="D2204" s="885" t="s">
        <v>139</v>
      </c>
      <c r="E2204" s="885" t="s">
        <v>140</v>
      </c>
      <c r="F2204" s="887" t="s">
        <v>141</v>
      </c>
      <c r="G2204" s="889" t="s">
        <v>142</v>
      </c>
      <c r="H2204" s="890"/>
      <c r="I2204" s="890"/>
      <c r="J2204" s="891"/>
      <c r="K2204" s="892" t="s">
        <v>23</v>
      </c>
      <c r="L2204" s="893"/>
      <c r="M2204" s="848" t="s">
        <v>24</v>
      </c>
      <c r="N2204" s="848"/>
      <c r="O2204" s="848"/>
      <c r="P2204" s="848"/>
      <c r="Q2204" s="849"/>
    </row>
    <row r="2205" spans="1:18" x14ac:dyDescent="0.3">
      <c r="A2205" s="884"/>
      <c r="B2205" s="886"/>
      <c r="C2205" s="886"/>
      <c r="D2205" s="886"/>
      <c r="E2205" s="886"/>
      <c r="F2205" s="888"/>
      <c r="G2205" s="482" t="s">
        <v>25</v>
      </c>
      <c r="H2205" s="483" t="s">
        <v>26</v>
      </c>
      <c r="I2205" s="483" t="s">
        <v>156</v>
      </c>
      <c r="J2205" s="484" t="s">
        <v>28</v>
      </c>
      <c r="K2205" s="894"/>
      <c r="L2205" s="895"/>
      <c r="M2205" s="848"/>
      <c r="N2205" s="848"/>
      <c r="O2205" s="848"/>
      <c r="P2205" s="848"/>
      <c r="Q2205" s="849"/>
    </row>
    <row r="2206" spans="1:18" ht="66.599999999999994" thickBot="1" x14ac:dyDescent="0.35">
      <c r="A2206" s="485" t="s">
        <v>276</v>
      </c>
      <c r="B2206" s="485" t="s">
        <v>277</v>
      </c>
      <c r="C2206" s="481" t="s">
        <v>278</v>
      </c>
      <c r="D2206" s="303" t="s">
        <v>279</v>
      </c>
      <c r="E2206" s="304">
        <v>1</v>
      </c>
      <c r="F2206" s="304">
        <v>7</v>
      </c>
      <c r="G2206" s="304">
        <v>2</v>
      </c>
      <c r="H2206" s="304">
        <v>2</v>
      </c>
      <c r="I2206" s="304">
        <v>2</v>
      </c>
      <c r="J2206" s="304">
        <v>1</v>
      </c>
      <c r="K2206" s="850" t="e">
        <f>+B2210+B2214+B2215+B2226+B2234+#REF!</f>
        <v>#REF!</v>
      </c>
      <c r="L2206" s="851"/>
      <c r="M2206" s="852" t="s">
        <v>280</v>
      </c>
      <c r="N2206" s="853"/>
      <c r="O2206" s="853"/>
      <c r="P2206" s="853"/>
      <c r="Q2206" s="854"/>
    </row>
    <row r="2207" spans="1:18" ht="16.2" thickBot="1" x14ac:dyDescent="0.35">
      <c r="A2207" s="258" t="s">
        <v>33</v>
      </c>
      <c r="B2207" s="259"/>
      <c r="C2207" s="260"/>
      <c r="D2207" s="261"/>
      <c r="E2207" s="262"/>
      <c r="F2207" s="262"/>
      <c r="G2207" s="262"/>
      <c r="H2207" s="262"/>
      <c r="I2207" s="262"/>
      <c r="J2207" s="262"/>
      <c r="K2207" s="263"/>
      <c r="L2207" s="263"/>
      <c r="M2207" s="264"/>
      <c r="N2207" s="264"/>
      <c r="O2207" s="264"/>
      <c r="P2207" s="264"/>
      <c r="Q2207" s="265"/>
    </row>
    <row r="2208" spans="1:18" ht="16.2" thickBot="1" x14ac:dyDescent="0.35">
      <c r="A2208" s="843" t="s">
        <v>149</v>
      </c>
      <c r="B2208" s="873" t="s">
        <v>150</v>
      </c>
      <c r="C2208" s="812" t="s">
        <v>36</v>
      </c>
      <c r="D2208" s="813"/>
      <c r="E2208" s="813"/>
      <c r="F2208" s="814"/>
      <c r="G2208" s="812" t="s">
        <v>281</v>
      </c>
      <c r="H2208" s="813"/>
      <c r="I2208" s="813"/>
      <c r="J2208" s="814"/>
      <c r="K2208" s="841" t="s">
        <v>152</v>
      </c>
      <c r="L2208" s="816" t="s">
        <v>153</v>
      </c>
      <c r="M2208" s="846"/>
      <c r="N2208" s="846"/>
      <c r="O2208" s="846"/>
      <c r="P2208" s="861"/>
      <c r="Q2208" s="862"/>
    </row>
    <row r="2209" spans="1:17" ht="63" thickBot="1" x14ac:dyDescent="0.35">
      <c r="A2209" s="844"/>
      <c r="B2209" s="874"/>
      <c r="C2209" s="486" t="s">
        <v>282</v>
      </c>
      <c r="D2209" s="487" t="s">
        <v>41</v>
      </c>
      <c r="E2209" s="487" t="s">
        <v>155</v>
      </c>
      <c r="F2209" s="487" t="s">
        <v>43</v>
      </c>
      <c r="G2209" s="487" t="s">
        <v>25</v>
      </c>
      <c r="H2209" s="487" t="s">
        <v>26</v>
      </c>
      <c r="I2209" s="487" t="s">
        <v>156</v>
      </c>
      <c r="J2209" s="488" t="s">
        <v>28</v>
      </c>
      <c r="K2209" s="842"/>
      <c r="L2209" s="487" t="s">
        <v>44</v>
      </c>
      <c r="M2209" s="487" t="s">
        <v>45</v>
      </c>
      <c r="N2209" s="487" t="s">
        <v>46</v>
      </c>
      <c r="O2209" s="487" t="s">
        <v>47</v>
      </c>
      <c r="P2209" s="487" t="s">
        <v>48</v>
      </c>
      <c r="Q2209" s="487" t="s">
        <v>49</v>
      </c>
    </row>
    <row r="2210" spans="1:17" ht="15" thickBot="1" x14ac:dyDescent="0.35">
      <c r="A2210" s="863" t="s">
        <v>283</v>
      </c>
      <c r="B2210" s="866">
        <f>SUM(F2210:F2212)</f>
        <v>27250</v>
      </c>
      <c r="C2210" s="266" t="s">
        <v>284</v>
      </c>
      <c r="D2210" s="267">
        <v>4</v>
      </c>
      <c r="E2210" s="268">
        <v>5000</v>
      </c>
      <c r="F2210" s="268">
        <f>+E2210*D2210</f>
        <v>20000</v>
      </c>
      <c r="G2210" s="269"/>
      <c r="H2210" s="269">
        <v>20000</v>
      </c>
      <c r="I2210" s="269"/>
      <c r="J2210" s="269"/>
      <c r="K2210" s="270" t="s">
        <v>285</v>
      </c>
      <c r="L2210" s="271">
        <v>1</v>
      </c>
      <c r="M2210" s="272" t="s">
        <v>54</v>
      </c>
      <c r="N2210" s="273"/>
      <c r="O2210" s="273"/>
      <c r="P2210" s="273"/>
      <c r="Q2210" s="274"/>
    </row>
    <row r="2211" spans="1:17" ht="15" thickBot="1" x14ac:dyDescent="0.35">
      <c r="A2211" s="864"/>
      <c r="B2211" s="867"/>
      <c r="C2211" s="275" t="s">
        <v>286</v>
      </c>
      <c r="D2211" s="276">
        <v>5</v>
      </c>
      <c r="E2211" s="277">
        <v>250</v>
      </c>
      <c r="F2211" s="268">
        <f>+E2211*D2211</f>
        <v>1250</v>
      </c>
      <c r="G2211" s="277"/>
      <c r="H2211" s="277">
        <v>1250</v>
      </c>
      <c r="I2211" s="277"/>
      <c r="J2211" s="277"/>
      <c r="K2211" s="278"/>
      <c r="L2211" s="279">
        <v>1</v>
      </c>
      <c r="M2211" s="280" t="s">
        <v>54</v>
      </c>
      <c r="N2211" s="281">
        <v>3</v>
      </c>
      <c r="O2211" s="281">
        <v>9</v>
      </c>
      <c r="P2211" s="281">
        <v>2</v>
      </c>
      <c r="Q2211" s="282" t="s">
        <v>54</v>
      </c>
    </row>
    <row r="2212" spans="1:17" x14ac:dyDescent="0.3">
      <c r="A2212" s="864"/>
      <c r="B2212" s="867"/>
      <c r="C2212" s="283" t="s">
        <v>106</v>
      </c>
      <c r="D2212" s="540">
        <v>6</v>
      </c>
      <c r="E2212" s="284">
        <v>1000</v>
      </c>
      <c r="F2212" s="268">
        <f>+E2212*D2212</f>
        <v>6000</v>
      </c>
      <c r="G2212" s="277"/>
      <c r="H2212" s="277">
        <v>6000</v>
      </c>
      <c r="I2212" s="277"/>
      <c r="J2212" s="277"/>
      <c r="K2212" s="278" t="s">
        <v>287</v>
      </c>
      <c r="L2212" s="279">
        <v>1</v>
      </c>
      <c r="M2212" s="280" t="s">
        <v>54</v>
      </c>
      <c r="N2212" s="281">
        <v>2</v>
      </c>
      <c r="O2212" s="281">
        <v>2</v>
      </c>
      <c r="P2212" s="281">
        <v>2</v>
      </c>
      <c r="Q2212" s="282" t="s">
        <v>54</v>
      </c>
    </row>
    <row r="2213" spans="1:17" x14ac:dyDescent="0.3">
      <c r="A2213" s="865"/>
      <c r="B2213" s="868"/>
      <c r="C2213" s="285"/>
      <c r="D2213" s="286"/>
      <c r="E2213" s="277"/>
      <c r="F2213" s="287">
        <f>SUM(F2210:F2212)</f>
        <v>27250</v>
      </c>
      <c r="G2213" s="277"/>
      <c r="H2213" s="277"/>
      <c r="I2213" s="277"/>
      <c r="J2213" s="277"/>
      <c r="K2213" s="288"/>
      <c r="L2213" s="279">
        <v>1</v>
      </c>
      <c r="M2213" s="280" t="s">
        <v>54</v>
      </c>
      <c r="N2213" s="281"/>
      <c r="O2213" s="281"/>
      <c r="P2213" s="281"/>
      <c r="Q2213" s="282"/>
    </row>
    <row r="2214" spans="1:17" ht="47.4" thickBot="1" x14ac:dyDescent="0.35">
      <c r="A2214" s="544" t="s">
        <v>288</v>
      </c>
      <c r="B2214" s="290">
        <f>SUM(F2214)</f>
        <v>100000</v>
      </c>
      <c r="C2214" s="291" t="s">
        <v>289</v>
      </c>
      <c r="D2214" s="100">
        <v>10</v>
      </c>
      <c r="E2214" s="292">
        <v>10000</v>
      </c>
      <c r="F2214" s="293">
        <f>+E2214*D2214</f>
        <v>100000</v>
      </c>
      <c r="G2214" s="294"/>
      <c r="H2214" s="294"/>
      <c r="I2214" s="294">
        <v>100000</v>
      </c>
      <c r="J2214" s="294"/>
      <c r="K2214" s="278" t="s">
        <v>285</v>
      </c>
      <c r="L2214" s="295">
        <v>1</v>
      </c>
      <c r="M2214" s="296" t="s">
        <v>54</v>
      </c>
      <c r="N2214" s="297">
        <v>2</v>
      </c>
      <c r="O2214" s="297">
        <v>8</v>
      </c>
      <c r="P2214" s="297">
        <v>6</v>
      </c>
      <c r="Q2214" s="298" t="s">
        <v>290</v>
      </c>
    </row>
    <row r="2215" spans="1:17" x14ac:dyDescent="0.3">
      <c r="A2215" s="869" t="s">
        <v>291</v>
      </c>
      <c r="B2215" s="871">
        <f>SUM(F2215:F2216)</f>
        <v>5000</v>
      </c>
      <c r="C2215" s="299" t="s">
        <v>222</v>
      </c>
      <c r="D2215" s="540">
        <v>45</v>
      </c>
      <c r="E2215" s="277">
        <v>100</v>
      </c>
      <c r="F2215" s="277">
        <f>+E2215*D2215</f>
        <v>4500</v>
      </c>
      <c r="G2215" s="269"/>
      <c r="H2215" s="269">
        <v>4500</v>
      </c>
      <c r="I2215" s="269"/>
      <c r="J2215" s="269"/>
      <c r="K2215" s="288" t="s">
        <v>285</v>
      </c>
      <c r="L2215" s="279">
        <v>1</v>
      </c>
      <c r="M2215" s="270" t="s">
        <v>54</v>
      </c>
      <c r="N2215" s="270">
        <v>3</v>
      </c>
      <c r="O2215" s="270">
        <v>1</v>
      </c>
      <c r="P2215" s="270">
        <v>1</v>
      </c>
      <c r="Q2215" s="300" t="s">
        <v>54</v>
      </c>
    </row>
    <row r="2216" spans="1:17" x14ac:dyDescent="0.3">
      <c r="A2216" s="870"/>
      <c r="B2216" s="872"/>
      <c r="C2216" s="301" t="s">
        <v>286</v>
      </c>
      <c r="D2216" s="491">
        <v>2</v>
      </c>
      <c r="E2216" s="492">
        <v>250</v>
      </c>
      <c r="F2216" s="492">
        <f>+E2216*D2216</f>
        <v>500</v>
      </c>
      <c r="G2216" s="492"/>
      <c r="H2216" s="492">
        <v>500</v>
      </c>
      <c r="I2216" s="492"/>
      <c r="J2216" s="492"/>
      <c r="K2216" s="327" t="s">
        <v>285</v>
      </c>
      <c r="L2216" s="493">
        <v>1</v>
      </c>
      <c r="M2216" s="327" t="s">
        <v>54</v>
      </c>
      <c r="N2216" s="327">
        <v>3</v>
      </c>
      <c r="O2216" s="327">
        <v>9</v>
      </c>
      <c r="P2216" s="327">
        <v>2</v>
      </c>
      <c r="Q2216" s="329" t="s">
        <v>54</v>
      </c>
    </row>
    <row r="2217" spans="1:17" ht="16.2" thickBot="1" x14ac:dyDescent="0.35">
      <c r="A2217" s="855" t="s">
        <v>135</v>
      </c>
      <c r="B2217" s="857" t="s">
        <v>137</v>
      </c>
      <c r="C2217" s="489"/>
      <c r="D2217" s="857" t="s">
        <v>139</v>
      </c>
      <c r="E2217" s="857" t="s">
        <v>140</v>
      </c>
      <c r="F2217" s="859" t="s">
        <v>141</v>
      </c>
      <c r="G2217" s="825" t="s">
        <v>142</v>
      </c>
      <c r="H2217" s="826"/>
      <c r="I2217" s="826"/>
      <c r="J2217" s="827"/>
      <c r="K2217" s="828" t="s">
        <v>23</v>
      </c>
      <c r="L2217" s="829"/>
      <c r="M2217" s="832" t="s">
        <v>24</v>
      </c>
      <c r="N2217" s="832"/>
      <c r="O2217" s="832"/>
      <c r="P2217" s="832"/>
      <c r="Q2217" s="833"/>
    </row>
    <row r="2218" spans="1:17" ht="16.2" thickBot="1" x14ac:dyDescent="0.35">
      <c r="A2218" s="856"/>
      <c r="B2218" s="858"/>
      <c r="C2218" s="490" t="s">
        <v>36</v>
      </c>
      <c r="D2218" s="858"/>
      <c r="E2218" s="858"/>
      <c r="F2218" s="860"/>
      <c r="G2218" s="547" t="s">
        <v>25</v>
      </c>
      <c r="H2218" s="499" t="s">
        <v>26</v>
      </c>
      <c r="I2218" s="499" t="s">
        <v>156</v>
      </c>
      <c r="J2218" s="500" t="s">
        <v>28</v>
      </c>
      <c r="K2218" s="830"/>
      <c r="L2218" s="831"/>
      <c r="M2218" s="834"/>
      <c r="N2218" s="834"/>
      <c r="O2218" s="834"/>
      <c r="P2218" s="834"/>
      <c r="Q2218" s="835"/>
    </row>
    <row r="2219" spans="1:17" ht="47.4" thickBot="1" x14ac:dyDescent="0.35">
      <c r="A2219" s="494" t="s">
        <v>292</v>
      </c>
      <c r="B2219" s="495" t="s">
        <v>293</v>
      </c>
      <c r="C2219" s="302" t="s">
        <v>282</v>
      </c>
      <c r="D2219" s="496" t="s">
        <v>294</v>
      </c>
      <c r="E2219" s="497">
        <v>1</v>
      </c>
      <c r="F2219" s="497">
        <v>15</v>
      </c>
      <c r="G2219" s="497">
        <v>3</v>
      </c>
      <c r="H2219" s="497">
        <v>4</v>
      </c>
      <c r="I2219" s="497">
        <v>4</v>
      </c>
      <c r="J2219" s="497">
        <v>4</v>
      </c>
      <c r="K2219" s="836">
        <f>+B2226</f>
        <v>2000</v>
      </c>
      <c r="L2219" s="837"/>
      <c r="M2219" s="838"/>
      <c r="N2219" s="839"/>
      <c r="O2219" s="839"/>
      <c r="P2219" s="839"/>
      <c r="Q2219" s="840"/>
    </row>
    <row r="2220" spans="1:17" ht="18" thickBot="1" x14ac:dyDescent="0.35">
      <c r="A2220" s="306" t="s">
        <v>33</v>
      </c>
      <c r="B2220" s="259"/>
      <c r="C2220" s="307"/>
      <c r="D2220" s="261"/>
      <c r="E2220" s="262"/>
      <c r="F2220" s="262"/>
      <c r="G2220" s="262"/>
      <c r="H2220" s="262"/>
      <c r="I2220" s="262"/>
      <c r="J2220" s="262"/>
      <c r="K2220" s="263"/>
      <c r="L2220" s="263"/>
      <c r="M2220" s="264"/>
      <c r="N2220" s="264"/>
      <c r="O2220" s="264"/>
      <c r="P2220" s="264"/>
      <c r="Q2220" s="265"/>
    </row>
    <row r="2221" spans="1:17" ht="16.2" thickBot="1" x14ac:dyDescent="0.35">
      <c r="A2221" s="843" t="s">
        <v>149</v>
      </c>
      <c r="B2221" s="845" t="s">
        <v>150</v>
      </c>
      <c r="C2221" s="501"/>
      <c r="D2221" s="552"/>
      <c r="E2221" s="543"/>
      <c r="F2221" s="546"/>
      <c r="G2221" s="812" t="s">
        <v>281</v>
      </c>
      <c r="H2221" s="846"/>
      <c r="I2221" s="846"/>
      <c r="J2221" s="847"/>
      <c r="K2221" s="841" t="s">
        <v>152</v>
      </c>
      <c r="L2221" s="812" t="s">
        <v>153</v>
      </c>
      <c r="M2221" s="813"/>
      <c r="N2221" s="813"/>
      <c r="O2221" s="813"/>
      <c r="P2221" s="823"/>
      <c r="Q2221" s="824"/>
    </row>
    <row r="2222" spans="1:17" ht="63" thickBot="1" x14ac:dyDescent="0.35">
      <c r="A2222" s="844"/>
      <c r="B2222" s="845"/>
      <c r="C2222" s="505"/>
      <c r="D2222" s="487" t="s">
        <v>41</v>
      </c>
      <c r="E2222" s="487" t="s">
        <v>155</v>
      </c>
      <c r="F2222" s="487" t="s">
        <v>43</v>
      </c>
      <c r="G2222" s="487" t="s">
        <v>25</v>
      </c>
      <c r="H2222" s="487" t="s">
        <v>26</v>
      </c>
      <c r="I2222" s="487" t="s">
        <v>156</v>
      </c>
      <c r="J2222" s="488" t="s">
        <v>28</v>
      </c>
      <c r="K2222" s="842"/>
      <c r="L2222" s="487" t="s">
        <v>44</v>
      </c>
      <c r="M2222" s="487" t="s">
        <v>45</v>
      </c>
      <c r="N2222" s="487" t="s">
        <v>46</v>
      </c>
      <c r="O2222" s="487" t="s">
        <v>47</v>
      </c>
      <c r="P2222" s="487" t="s">
        <v>48</v>
      </c>
      <c r="Q2222" s="487" t="s">
        <v>49</v>
      </c>
    </row>
    <row r="2223" spans="1:17" ht="15" thickBot="1" x14ac:dyDescent="0.35">
      <c r="A2223" s="817" t="s">
        <v>295</v>
      </c>
      <c r="B2223" s="308"/>
      <c r="C2223" s="309" t="s">
        <v>219</v>
      </c>
      <c r="D2223" s="310">
        <v>1</v>
      </c>
      <c r="E2223" s="268">
        <v>0</v>
      </c>
      <c r="F2223" s="268">
        <v>0</v>
      </c>
      <c r="G2223" s="268"/>
      <c r="H2223" s="268">
        <v>1</v>
      </c>
      <c r="I2223" s="269"/>
      <c r="J2223" s="269"/>
      <c r="K2223" s="270"/>
      <c r="L2223" s="270">
        <v>1</v>
      </c>
      <c r="M2223" s="270" t="s">
        <v>54</v>
      </c>
      <c r="N2223" s="273"/>
      <c r="O2223" s="273"/>
      <c r="P2223" s="273"/>
      <c r="Q2223" s="274"/>
    </row>
    <row r="2224" spans="1:17" ht="15" thickBot="1" x14ac:dyDescent="0.35">
      <c r="A2224" s="818"/>
      <c r="B2224" s="311"/>
      <c r="C2224" s="312"/>
      <c r="D2224" s="313"/>
      <c r="E2224" s="284"/>
      <c r="F2224" s="284"/>
      <c r="G2224" s="284"/>
      <c r="H2224" s="284"/>
      <c r="I2224" s="277"/>
      <c r="J2224" s="277"/>
      <c r="K2224" s="288"/>
      <c r="L2224" s="288"/>
      <c r="M2224" s="288"/>
      <c r="N2224" s="281"/>
      <c r="O2224" s="281"/>
      <c r="P2224" s="281"/>
      <c r="Q2224" s="314"/>
    </row>
    <row r="2225" spans="1:17" x14ac:dyDescent="0.3">
      <c r="A2225" s="818"/>
      <c r="B2225" s="311"/>
      <c r="C2225" s="315" t="s">
        <v>138</v>
      </c>
      <c r="D2225" s="316"/>
      <c r="E2225" s="284"/>
      <c r="F2225" s="284"/>
      <c r="G2225" s="284"/>
      <c r="H2225" s="284"/>
      <c r="I2225" s="277"/>
      <c r="J2225" s="277"/>
      <c r="K2225" s="288"/>
      <c r="L2225" s="288"/>
      <c r="M2225" s="288"/>
      <c r="N2225" s="281"/>
      <c r="O2225" s="281"/>
      <c r="P2225" s="281"/>
      <c r="Q2225" s="314"/>
    </row>
    <row r="2226" spans="1:17" ht="16.2" thickBot="1" x14ac:dyDescent="0.35">
      <c r="A2226" s="317" t="s">
        <v>296</v>
      </c>
      <c r="B2226" s="318">
        <f>SUM(F2226)</f>
        <v>2000</v>
      </c>
      <c r="C2226" s="319" t="s">
        <v>289</v>
      </c>
      <c r="D2226" s="316">
        <v>1</v>
      </c>
      <c r="E2226" s="320">
        <v>2000</v>
      </c>
      <c r="F2226" s="321">
        <f>+E2226*D2226</f>
        <v>2000</v>
      </c>
      <c r="G2226" s="322"/>
      <c r="H2226" s="323">
        <v>2000</v>
      </c>
      <c r="I2226" s="324"/>
      <c r="J2226" s="324"/>
      <c r="K2226" s="325"/>
      <c r="L2226" s="326">
        <v>1</v>
      </c>
      <c r="M2226" s="327" t="s">
        <v>54</v>
      </c>
      <c r="N2226" s="328">
        <v>2</v>
      </c>
      <c r="O2226" s="328">
        <v>2</v>
      </c>
      <c r="P2226" s="328">
        <v>2</v>
      </c>
      <c r="Q2226" s="329" t="s">
        <v>54</v>
      </c>
    </row>
    <row r="2227" spans="1:17" ht="15" thickBot="1" x14ac:dyDescent="0.35">
      <c r="A2227" s="330" t="s">
        <v>297</v>
      </c>
      <c r="B2227" s="331"/>
      <c r="C2227" s="332"/>
      <c r="D2227" s="333"/>
      <c r="E2227" s="334"/>
      <c r="F2227" s="334"/>
      <c r="G2227" s="335"/>
      <c r="H2227" s="335"/>
      <c r="I2227" s="335"/>
      <c r="J2227" s="335"/>
      <c r="K2227" s="336"/>
      <c r="L2227" s="336"/>
      <c r="M2227" s="336"/>
      <c r="N2227" s="337"/>
      <c r="O2227" s="337"/>
      <c r="P2227" s="337"/>
      <c r="Q2227" s="338"/>
    </row>
    <row r="2228" spans="1:17" x14ac:dyDescent="0.3">
      <c r="A2228" s="819" t="s">
        <v>298</v>
      </c>
      <c r="B2228" s="821" t="s">
        <v>137</v>
      </c>
      <c r="C2228" s="506"/>
      <c r="D2228" s="796" t="s">
        <v>139</v>
      </c>
      <c r="E2228" s="796" t="s">
        <v>140</v>
      </c>
      <c r="F2228" s="796" t="s">
        <v>141</v>
      </c>
      <c r="G2228" s="781" t="s">
        <v>142</v>
      </c>
      <c r="H2228" s="782"/>
      <c r="I2228" s="782"/>
      <c r="J2228" s="783"/>
      <c r="K2228" s="784" t="s">
        <v>23</v>
      </c>
      <c r="L2228" s="785"/>
      <c r="M2228" s="788" t="s">
        <v>24</v>
      </c>
      <c r="N2228" s="789"/>
      <c r="O2228" s="789"/>
      <c r="P2228" s="789"/>
      <c r="Q2228" s="790"/>
    </row>
    <row r="2229" spans="1:17" ht="15" thickBot="1" x14ac:dyDescent="0.35">
      <c r="A2229" s="820"/>
      <c r="B2229" s="822"/>
      <c r="C2229" s="507" t="s">
        <v>36</v>
      </c>
      <c r="D2229" s="797"/>
      <c r="E2229" s="797"/>
      <c r="F2229" s="797"/>
      <c r="G2229" s="508" t="s">
        <v>25</v>
      </c>
      <c r="H2229" s="508" t="s">
        <v>26</v>
      </c>
      <c r="I2229" s="508" t="s">
        <v>156</v>
      </c>
      <c r="J2229" s="508" t="s">
        <v>28</v>
      </c>
      <c r="K2229" s="786"/>
      <c r="L2229" s="787"/>
      <c r="M2229" s="791"/>
      <c r="N2229" s="792"/>
      <c r="O2229" s="792"/>
      <c r="P2229" s="792"/>
      <c r="Q2229" s="793"/>
    </row>
    <row r="2230" spans="1:17" ht="156" x14ac:dyDescent="0.3">
      <c r="A2230" s="339" t="s">
        <v>299</v>
      </c>
      <c r="B2230" s="339" t="s">
        <v>300</v>
      </c>
      <c r="C2230" s="340" t="s">
        <v>282</v>
      </c>
      <c r="D2230" s="341" t="s">
        <v>301</v>
      </c>
      <c r="E2230" s="342">
        <v>0</v>
      </c>
      <c r="F2230" s="343">
        <v>2</v>
      </c>
      <c r="G2230" s="344"/>
      <c r="H2230" s="345">
        <v>1</v>
      </c>
      <c r="I2230" s="345">
        <v>1</v>
      </c>
      <c r="J2230" s="346"/>
      <c r="K2230" s="794">
        <f>SUM(B2234:B2236)</f>
        <v>120000</v>
      </c>
      <c r="L2230" s="795"/>
      <c r="M2230" s="347"/>
      <c r="N2230" s="348"/>
      <c r="O2230" s="348"/>
      <c r="P2230" s="348"/>
      <c r="Q2230" s="349"/>
    </row>
    <row r="2231" spans="1:17" ht="15" thickBot="1" x14ac:dyDescent="0.35">
      <c r="A2231" s="350" t="s">
        <v>148</v>
      </c>
      <c r="B2231" s="351"/>
      <c r="C2231" s="352"/>
      <c r="D2231" s="351"/>
      <c r="E2231" s="351"/>
      <c r="F2231" s="351"/>
      <c r="G2231" s="351"/>
      <c r="H2231" s="351"/>
      <c r="I2231" s="351"/>
      <c r="J2231" s="351"/>
      <c r="K2231" s="351"/>
      <c r="L2231" s="353"/>
      <c r="M2231" s="354"/>
      <c r="N2231" s="355"/>
      <c r="O2231" s="355"/>
      <c r="P2231" s="355"/>
      <c r="Q2231" s="355"/>
    </row>
    <row r="2232" spans="1:17" ht="16.2" thickBot="1" x14ac:dyDescent="0.35">
      <c r="A2232" s="808" t="s">
        <v>149</v>
      </c>
      <c r="B2232" s="810" t="s">
        <v>150</v>
      </c>
      <c r="C2232" s="509" t="s">
        <v>302</v>
      </c>
      <c r="D2232" s="543"/>
      <c r="E2232" s="543"/>
      <c r="F2232" s="546"/>
      <c r="G2232" s="812" t="s">
        <v>281</v>
      </c>
      <c r="H2232" s="813"/>
      <c r="I2232" s="813"/>
      <c r="J2232" s="814"/>
      <c r="K2232" s="815" t="s">
        <v>152</v>
      </c>
      <c r="L2232" s="816" t="s">
        <v>153</v>
      </c>
      <c r="M2232" s="770"/>
      <c r="N2232" s="770"/>
      <c r="O2232" s="770"/>
      <c r="P2232" s="771"/>
      <c r="Q2232" s="772"/>
    </row>
    <row r="2233" spans="1:17" ht="63" thickBot="1" x14ac:dyDescent="0.35">
      <c r="A2233" s="809"/>
      <c r="B2233" s="811"/>
      <c r="C2233" s="510" t="s">
        <v>303</v>
      </c>
      <c r="D2233" s="487" t="s">
        <v>41</v>
      </c>
      <c r="E2233" s="487" t="s">
        <v>155</v>
      </c>
      <c r="F2233" s="487" t="s">
        <v>43</v>
      </c>
      <c r="G2233" s="487" t="s">
        <v>25</v>
      </c>
      <c r="H2233" s="487" t="s">
        <v>26</v>
      </c>
      <c r="I2233" s="487" t="s">
        <v>156</v>
      </c>
      <c r="J2233" s="488" t="s">
        <v>28</v>
      </c>
      <c r="K2233" s="768"/>
      <c r="L2233" s="487" t="s">
        <v>44</v>
      </c>
      <c r="M2233" s="487" t="s">
        <v>45</v>
      </c>
      <c r="N2233" s="487" t="s">
        <v>46</v>
      </c>
      <c r="O2233" s="487" t="s">
        <v>47</v>
      </c>
      <c r="P2233" s="487" t="s">
        <v>48</v>
      </c>
      <c r="Q2233" s="487" t="s">
        <v>49</v>
      </c>
    </row>
    <row r="2234" spans="1:17" ht="31.2" x14ac:dyDescent="0.3">
      <c r="A2234" s="356" t="s">
        <v>304</v>
      </c>
      <c r="B2234" s="773">
        <f>SUM(F2234:F2235)</f>
        <v>120000</v>
      </c>
      <c r="C2234" s="357" t="s">
        <v>303</v>
      </c>
      <c r="D2234" s="358">
        <v>1</v>
      </c>
      <c r="E2234" s="359">
        <v>60000</v>
      </c>
      <c r="F2234" s="360">
        <f>+E2234*D2234</f>
        <v>60000</v>
      </c>
      <c r="G2234" s="361"/>
      <c r="H2234" s="361"/>
      <c r="I2234" s="362">
        <v>60000</v>
      </c>
      <c r="J2234" s="362"/>
      <c r="K2234" s="363" t="s">
        <v>285</v>
      </c>
      <c r="L2234" s="363">
        <v>1</v>
      </c>
      <c r="M2234" s="364" t="s">
        <v>54</v>
      </c>
      <c r="N2234" s="363">
        <v>4</v>
      </c>
      <c r="O2234" s="363">
        <v>1</v>
      </c>
      <c r="P2234" s="363">
        <v>4</v>
      </c>
      <c r="Q2234" s="365" t="s">
        <v>54</v>
      </c>
    </row>
    <row r="2235" spans="1:17" ht="15.6" x14ac:dyDescent="0.3">
      <c r="A2235" s="775"/>
      <c r="B2235" s="774"/>
      <c r="C2235" s="366" t="s">
        <v>303</v>
      </c>
      <c r="D2235" s="367">
        <v>1</v>
      </c>
      <c r="E2235" s="368">
        <v>60000</v>
      </c>
      <c r="F2235" s="362">
        <f>+E2235*D2235</f>
        <v>60000</v>
      </c>
      <c r="G2235" s="362"/>
      <c r="H2235" s="362"/>
      <c r="I2235" s="361"/>
      <c r="J2235" s="362">
        <v>60000</v>
      </c>
      <c r="K2235" s="369" t="s">
        <v>285</v>
      </c>
      <c r="L2235" s="369">
        <v>1</v>
      </c>
      <c r="M2235" s="370" t="s">
        <v>54</v>
      </c>
      <c r="N2235" s="369">
        <v>4</v>
      </c>
      <c r="O2235" s="369">
        <v>1</v>
      </c>
      <c r="P2235" s="369">
        <v>4</v>
      </c>
      <c r="Q2235" s="371" t="s">
        <v>54</v>
      </c>
    </row>
    <row r="2236" spans="1:17" ht="15.6" x14ac:dyDescent="0.3">
      <c r="A2236" s="776"/>
      <c r="B2236" s="372"/>
      <c r="C2236" s="373"/>
      <c r="D2236" s="374"/>
      <c r="E2236" s="375"/>
      <c r="F2236" s="375"/>
      <c r="G2236" s="362"/>
      <c r="H2236" s="362"/>
      <c r="I2236" s="361"/>
      <c r="J2236" s="362"/>
      <c r="K2236" s="369"/>
      <c r="L2236" s="369"/>
      <c r="M2236" s="370"/>
      <c r="N2236" s="369"/>
      <c r="O2236" s="369"/>
      <c r="P2236" s="369"/>
      <c r="Q2236" s="369"/>
    </row>
    <row r="2237" spans="1:17" ht="15.6" x14ac:dyDescent="0.3">
      <c r="A2237" s="376" t="s">
        <v>305</v>
      </c>
      <c r="B2237" s="351"/>
      <c r="C2237" s="377"/>
      <c r="D2237" s="351"/>
      <c r="E2237" s="351"/>
      <c r="F2237" s="351"/>
      <c r="G2237" s="351"/>
      <c r="H2237" s="351"/>
      <c r="I2237" s="351"/>
      <c r="J2237" s="351"/>
      <c r="K2237" s="351"/>
      <c r="L2237" s="353"/>
      <c r="M2237" s="378"/>
      <c r="N2237" s="378"/>
      <c r="O2237" s="378"/>
      <c r="P2237" s="378"/>
      <c r="Q2237" s="378"/>
    </row>
    <row r="2238" spans="1:17" ht="15.6" x14ac:dyDescent="0.3">
      <c r="A2238" s="777" t="s">
        <v>136</v>
      </c>
      <c r="B2238" s="777" t="s">
        <v>137</v>
      </c>
      <c r="C2238" s="511"/>
      <c r="D2238" s="779" t="s">
        <v>139</v>
      </c>
      <c r="E2238" s="779" t="s">
        <v>140</v>
      </c>
      <c r="F2238" s="798" t="s">
        <v>141</v>
      </c>
      <c r="G2238" s="800" t="s">
        <v>142</v>
      </c>
      <c r="H2238" s="801"/>
      <c r="I2238" s="801"/>
      <c r="J2238" s="802"/>
      <c r="K2238" s="803" t="s">
        <v>23</v>
      </c>
      <c r="L2238" s="804"/>
      <c r="M2238" s="805" t="s">
        <v>24</v>
      </c>
      <c r="N2238" s="806"/>
      <c r="O2238" s="806"/>
      <c r="P2238" s="806"/>
      <c r="Q2238" s="807"/>
    </row>
    <row r="2239" spans="1:17" ht="16.2" thickBot="1" x14ac:dyDescent="0.35">
      <c r="A2239" s="778"/>
      <c r="B2239" s="778"/>
      <c r="C2239" s="512" t="s">
        <v>36</v>
      </c>
      <c r="D2239" s="780"/>
      <c r="E2239" s="780"/>
      <c r="F2239" s="799"/>
      <c r="G2239" s="551" t="s">
        <v>25</v>
      </c>
      <c r="H2239" s="514" t="s">
        <v>26</v>
      </c>
      <c r="I2239" s="514" t="s">
        <v>156</v>
      </c>
      <c r="J2239" s="515" t="s">
        <v>28</v>
      </c>
      <c r="K2239" s="803"/>
      <c r="L2239" s="804"/>
      <c r="M2239" s="805"/>
      <c r="N2239" s="806"/>
      <c r="O2239" s="806"/>
      <c r="P2239" s="806"/>
      <c r="Q2239" s="807"/>
    </row>
    <row r="2240" spans="1:17" ht="63" thickBot="1" x14ac:dyDescent="0.35">
      <c r="A2240" s="379" t="s">
        <v>306</v>
      </c>
      <c r="B2240" s="380"/>
      <c r="C2240" s="340" t="s">
        <v>282</v>
      </c>
      <c r="D2240" s="381"/>
      <c r="E2240" s="382"/>
      <c r="F2240" s="383"/>
      <c r="G2240" s="383"/>
      <c r="H2240" s="383"/>
      <c r="I2240" s="383"/>
      <c r="J2240" s="383"/>
      <c r="K2240" s="755"/>
      <c r="L2240" s="756"/>
      <c r="M2240" s="757"/>
      <c r="N2240" s="758"/>
      <c r="O2240" s="758"/>
      <c r="P2240" s="758"/>
      <c r="Q2240" s="759"/>
    </row>
    <row r="2241" spans="1:18" ht="16.2" thickBot="1" x14ac:dyDescent="0.35">
      <c r="A2241" s="384" t="s">
        <v>148</v>
      </c>
      <c r="B2241" s="385"/>
      <c r="C2241" s="386"/>
      <c r="D2241" s="385"/>
      <c r="E2241" s="385"/>
      <c r="F2241" s="385"/>
      <c r="G2241" s="385"/>
      <c r="H2241" s="385"/>
      <c r="I2241" s="385"/>
      <c r="J2241" s="385"/>
      <c r="K2241" s="385"/>
      <c r="L2241" s="385"/>
      <c r="M2241" s="378"/>
      <c r="N2241" s="378"/>
      <c r="O2241" s="378"/>
      <c r="P2241" s="378"/>
      <c r="Q2241" s="378"/>
    </row>
    <row r="2242" spans="1:18" ht="16.2" thickBot="1" x14ac:dyDescent="0.35">
      <c r="A2242" s="760" t="s">
        <v>149</v>
      </c>
      <c r="B2242" s="762" t="s">
        <v>150</v>
      </c>
      <c r="C2242" s="509"/>
      <c r="D2242" s="548"/>
      <c r="E2242" s="548"/>
      <c r="F2242" s="517"/>
      <c r="G2242" s="764" t="s">
        <v>281</v>
      </c>
      <c r="H2242" s="765"/>
      <c r="I2242" s="765"/>
      <c r="J2242" s="766"/>
      <c r="K2242" s="767" t="s">
        <v>152</v>
      </c>
      <c r="L2242" s="769" t="s">
        <v>153</v>
      </c>
      <c r="M2242" s="770"/>
      <c r="N2242" s="770"/>
      <c r="O2242" s="770"/>
      <c r="P2242" s="771"/>
      <c r="Q2242" s="772"/>
    </row>
    <row r="2243" spans="1:18" ht="63" thickBot="1" x14ac:dyDescent="0.35">
      <c r="A2243" s="761"/>
      <c r="B2243" s="763"/>
      <c r="C2243" s="518"/>
      <c r="D2243" s="487" t="s">
        <v>41</v>
      </c>
      <c r="E2243" s="487" t="s">
        <v>155</v>
      </c>
      <c r="F2243" s="487" t="s">
        <v>43</v>
      </c>
      <c r="G2243" s="487" t="s">
        <v>25</v>
      </c>
      <c r="H2243" s="487" t="s">
        <v>26</v>
      </c>
      <c r="I2243" s="487" t="s">
        <v>156</v>
      </c>
      <c r="J2243" s="488" t="s">
        <v>28</v>
      </c>
      <c r="K2243" s="768"/>
      <c r="L2243" s="487" t="s">
        <v>44</v>
      </c>
      <c r="M2243" s="487" t="s">
        <v>45</v>
      </c>
      <c r="N2243" s="487" t="s">
        <v>46</v>
      </c>
      <c r="O2243" s="487" t="s">
        <v>47</v>
      </c>
      <c r="P2243" s="487" t="s">
        <v>48</v>
      </c>
      <c r="Q2243" s="487" t="s">
        <v>49</v>
      </c>
    </row>
    <row r="2244" spans="1:18" ht="31.2" x14ac:dyDescent="0.3">
      <c r="A2244" s="387" t="s">
        <v>307</v>
      </c>
      <c r="B2244" s="388"/>
      <c r="C2244" s="389"/>
      <c r="D2244" s="390">
        <v>4</v>
      </c>
      <c r="E2244" s="391">
        <v>0</v>
      </c>
      <c r="F2244" s="391">
        <v>0</v>
      </c>
      <c r="G2244" s="391">
        <v>1</v>
      </c>
      <c r="H2244" s="391">
        <v>1</v>
      </c>
      <c r="I2244" s="391">
        <v>1</v>
      </c>
      <c r="J2244" s="391">
        <v>1</v>
      </c>
      <c r="K2244" s="392"/>
      <c r="L2244" s="392"/>
      <c r="M2244" s="392"/>
      <c r="N2244" s="392"/>
      <c r="O2244" s="392"/>
      <c r="P2244" s="392"/>
      <c r="Q2244" s="393"/>
    </row>
    <row r="2245" spans="1:18" ht="31.2" x14ac:dyDescent="0.3">
      <c r="A2245" s="394" t="s">
        <v>308</v>
      </c>
      <c r="B2245" s="395"/>
      <c r="C2245" s="389"/>
      <c r="D2245" s="188">
        <v>1</v>
      </c>
      <c r="E2245" s="396">
        <v>0</v>
      </c>
      <c r="F2245" s="396">
        <v>0</v>
      </c>
      <c r="G2245" s="396">
        <v>1</v>
      </c>
      <c r="H2245" s="396"/>
      <c r="I2245" s="396"/>
      <c r="J2245" s="396"/>
      <c r="K2245" s="397"/>
      <c r="L2245" s="397"/>
      <c r="M2245" s="397"/>
      <c r="N2245" s="397"/>
      <c r="O2245" s="397"/>
      <c r="P2245" s="397"/>
      <c r="Q2245" s="397"/>
    </row>
    <row r="2246" spans="1:18" ht="46.8" x14ac:dyDescent="0.3">
      <c r="A2246" s="398" t="s">
        <v>309</v>
      </c>
      <c r="B2246" s="399"/>
      <c r="C2246" s="389"/>
      <c r="D2246" s="400">
        <v>1</v>
      </c>
      <c r="E2246" s="401">
        <v>0</v>
      </c>
      <c r="F2246" s="389">
        <v>0</v>
      </c>
      <c r="G2246" s="389"/>
      <c r="H2246" s="389">
        <v>1</v>
      </c>
      <c r="I2246" s="389"/>
      <c r="J2246" s="389"/>
      <c r="K2246" s="389"/>
      <c r="L2246" s="397"/>
      <c r="M2246" s="397"/>
      <c r="N2246" s="397"/>
      <c r="O2246" s="397"/>
      <c r="P2246" s="397"/>
      <c r="Q2246" s="397"/>
    </row>
    <row r="2247" spans="1:18" ht="15.6" x14ac:dyDescent="0.3">
      <c r="A2247" s="251" t="s">
        <v>210</v>
      </c>
      <c r="B2247" s="974" t="s">
        <v>11</v>
      </c>
      <c r="C2247" s="974"/>
      <c r="D2247" s="974"/>
      <c r="E2247" s="252"/>
      <c r="F2247" s="252"/>
      <c r="G2247" s="252"/>
      <c r="H2247" s="252"/>
      <c r="I2247" s="406" t="s">
        <v>12</v>
      </c>
      <c r="J2247" s="252"/>
      <c r="K2247" s="252"/>
      <c r="L2247" s="252"/>
      <c r="M2247" s="252"/>
      <c r="N2247" s="252"/>
      <c r="O2247" s="252"/>
      <c r="P2247" s="252"/>
      <c r="Q2247" s="252"/>
      <c r="R2247" s="3"/>
    </row>
    <row r="2248" spans="1:18" ht="18" x14ac:dyDescent="0.35">
      <c r="A2248" s="975" t="s">
        <v>310</v>
      </c>
      <c r="B2248" s="975"/>
      <c r="C2248" s="402"/>
      <c r="D2248" s="252"/>
      <c r="E2248" s="252"/>
      <c r="F2248" s="252"/>
      <c r="G2248" s="252"/>
      <c r="H2248" s="252"/>
      <c r="I2248" s="405"/>
      <c r="J2248" s="252"/>
      <c r="K2248" s="252"/>
      <c r="L2248" s="252"/>
      <c r="M2248" s="252"/>
      <c r="N2248" s="252"/>
      <c r="O2248" s="252"/>
      <c r="P2248" s="252"/>
      <c r="Q2248" s="252"/>
      <c r="R2248" s="3"/>
    </row>
    <row r="2249" spans="1:18" ht="18.600000000000001" thickBot="1" x14ac:dyDescent="0.4">
      <c r="A2249" s="407" t="s">
        <v>15</v>
      </c>
      <c r="B2249" s="38"/>
      <c r="C2249" s="38"/>
      <c r="D2249" s="38"/>
      <c r="E2249" s="38"/>
      <c r="F2249" s="38"/>
      <c r="G2249" s="38"/>
      <c r="H2249" s="38"/>
      <c r="I2249" s="38"/>
      <c r="J2249" s="38"/>
      <c r="K2249" s="38"/>
      <c r="L2249" s="38"/>
      <c r="M2249" s="38"/>
      <c r="N2249" s="8"/>
      <c r="O2249" s="8"/>
      <c r="P2249" s="8"/>
      <c r="Q2249" s="8"/>
      <c r="R2249" s="8"/>
    </row>
    <row r="2250" spans="1:18" ht="16.2" thickTop="1" x14ac:dyDescent="0.3">
      <c r="A2250" s="752" t="s">
        <v>311</v>
      </c>
      <c r="B2250" s="744" t="s">
        <v>17</v>
      </c>
      <c r="C2250" s="744"/>
      <c r="D2250" s="743" t="s">
        <v>18</v>
      </c>
      <c r="E2250" s="743" t="s">
        <v>19</v>
      </c>
      <c r="F2250" s="743" t="s">
        <v>20</v>
      </c>
      <c r="G2250" s="743" t="s">
        <v>21</v>
      </c>
      <c r="H2250" s="743" t="s">
        <v>22</v>
      </c>
      <c r="I2250" s="743"/>
      <c r="J2250" s="743"/>
      <c r="K2250" s="743"/>
      <c r="L2250" s="744" t="s">
        <v>23</v>
      </c>
      <c r="M2250" s="744" t="s">
        <v>24</v>
      </c>
      <c r="N2250" s="744"/>
      <c r="O2250" s="744"/>
      <c r="P2250" s="744"/>
      <c r="Q2250" s="744"/>
      <c r="R2250" s="745"/>
    </row>
    <row r="2251" spans="1:18" ht="15.6" x14ac:dyDescent="0.3">
      <c r="A2251" s="734"/>
      <c r="B2251" s="735"/>
      <c r="C2251" s="735"/>
      <c r="D2251" s="736"/>
      <c r="E2251" s="736"/>
      <c r="F2251" s="736"/>
      <c r="G2251" s="736"/>
      <c r="H2251" s="528" t="s">
        <v>25</v>
      </c>
      <c r="I2251" s="528" t="s">
        <v>312</v>
      </c>
      <c r="J2251" s="528" t="s">
        <v>27</v>
      </c>
      <c r="K2251" s="528" t="s">
        <v>28</v>
      </c>
      <c r="L2251" s="735"/>
      <c r="M2251" s="735"/>
      <c r="N2251" s="735"/>
      <c r="O2251" s="735"/>
      <c r="P2251" s="735"/>
      <c r="Q2251" s="735"/>
      <c r="R2251" s="746"/>
    </row>
    <row r="2252" spans="1:18" ht="31.2" x14ac:dyDescent="0.3">
      <c r="A2252" s="408" t="s">
        <v>313</v>
      </c>
      <c r="B2252" s="933" t="s">
        <v>314</v>
      </c>
      <c r="C2252" s="933"/>
      <c r="D2252" s="60" t="s">
        <v>315</v>
      </c>
      <c r="E2252" s="60" t="s">
        <v>316</v>
      </c>
      <c r="F2252" s="60">
        <v>1</v>
      </c>
      <c r="G2252" s="60">
        <v>1</v>
      </c>
      <c r="H2252" s="60"/>
      <c r="I2252" s="60"/>
      <c r="J2252" s="60">
        <v>1</v>
      </c>
      <c r="K2252" s="60"/>
      <c r="L2252" s="61">
        <f>SUM(C2257:C2276)</f>
        <v>2444850</v>
      </c>
      <c r="M2252" s="967"/>
      <c r="N2252" s="967"/>
      <c r="O2252" s="967"/>
      <c r="P2252" s="967"/>
      <c r="Q2252" s="967"/>
      <c r="R2252" s="968"/>
    </row>
    <row r="2253" spans="1:18" x14ac:dyDescent="0.3">
      <c r="A2253" s="409"/>
      <c r="B2253" s="410"/>
      <c r="C2253" s="410"/>
      <c r="D2253" s="410"/>
      <c r="E2253" s="410"/>
      <c r="F2253" s="410"/>
      <c r="G2253" s="410"/>
      <c r="H2253" s="410"/>
      <c r="I2253" s="410"/>
      <c r="J2253" s="410"/>
      <c r="K2253" s="410"/>
      <c r="L2253" s="410"/>
      <c r="M2253" s="410"/>
      <c r="N2253" s="410"/>
      <c r="O2253" s="410"/>
      <c r="P2253" s="410"/>
      <c r="Q2253" s="410"/>
      <c r="R2253" s="411"/>
    </row>
    <row r="2254" spans="1:18" ht="18" x14ac:dyDescent="0.35">
      <c r="A2254" s="412" t="s">
        <v>220</v>
      </c>
      <c r="B2254" s="413"/>
      <c r="C2254" s="413"/>
      <c r="D2254" s="413"/>
      <c r="E2254" s="413"/>
      <c r="F2254" s="413"/>
      <c r="G2254" s="413"/>
      <c r="H2254" s="413"/>
      <c r="I2254" s="413"/>
      <c r="J2254" s="413"/>
      <c r="K2254" s="413"/>
      <c r="L2254" s="413"/>
      <c r="M2254" s="413"/>
      <c r="N2254" s="413"/>
      <c r="O2254" s="413"/>
      <c r="P2254" s="413"/>
      <c r="Q2254" s="413"/>
      <c r="R2254" s="414"/>
    </row>
    <row r="2255" spans="1:18" x14ac:dyDescent="0.3">
      <c r="A2255" s="969" t="s">
        <v>34</v>
      </c>
      <c r="B2255" s="970"/>
      <c r="C2255" s="971" t="s">
        <v>35</v>
      </c>
      <c r="D2255" s="971" t="s">
        <v>36</v>
      </c>
      <c r="E2255" s="971"/>
      <c r="F2255" s="971"/>
      <c r="G2255" s="971"/>
      <c r="H2255" s="971" t="s">
        <v>37</v>
      </c>
      <c r="I2255" s="971"/>
      <c r="J2255" s="971"/>
      <c r="K2255" s="971"/>
      <c r="L2255" s="970" t="s">
        <v>38</v>
      </c>
      <c r="M2255" s="971" t="s">
        <v>39</v>
      </c>
      <c r="N2255" s="971"/>
      <c r="O2255" s="971"/>
      <c r="P2255" s="971"/>
      <c r="Q2255" s="971"/>
      <c r="R2255" s="972"/>
    </row>
    <row r="2256" spans="1:18" ht="30.6" x14ac:dyDescent="0.3">
      <c r="A2256" s="969"/>
      <c r="B2256" s="970"/>
      <c r="C2256" s="971"/>
      <c r="D2256" s="556" t="s">
        <v>40</v>
      </c>
      <c r="E2256" s="556" t="s">
        <v>41</v>
      </c>
      <c r="F2256" s="556" t="s">
        <v>42</v>
      </c>
      <c r="G2256" s="556" t="s">
        <v>43</v>
      </c>
      <c r="H2256" s="556" t="s">
        <v>25</v>
      </c>
      <c r="I2256" s="556" t="s">
        <v>26</v>
      </c>
      <c r="J2256" s="556" t="s">
        <v>27</v>
      </c>
      <c r="K2256" s="556" t="s">
        <v>28</v>
      </c>
      <c r="L2256" s="970"/>
      <c r="M2256" s="416" t="s">
        <v>44</v>
      </c>
      <c r="N2256" s="416" t="s">
        <v>45</v>
      </c>
      <c r="O2256" s="416" t="s">
        <v>46</v>
      </c>
      <c r="P2256" s="416" t="s">
        <v>47</v>
      </c>
      <c r="Q2256" s="416" t="s">
        <v>48</v>
      </c>
      <c r="R2256" s="417" t="s">
        <v>49</v>
      </c>
    </row>
    <row r="2257" spans="1:18" ht="27.6" x14ac:dyDescent="0.3">
      <c r="A2257" s="614" t="s">
        <v>317</v>
      </c>
      <c r="B2257" s="615"/>
      <c r="C2257" s="563">
        <f>SUM(G2257)</f>
        <v>6000</v>
      </c>
      <c r="D2257" s="35" t="s">
        <v>83</v>
      </c>
      <c r="E2257" s="24">
        <v>6</v>
      </c>
      <c r="F2257" s="25">
        <v>1000</v>
      </c>
      <c r="G2257" s="26">
        <f>+F2257*E2257</f>
        <v>6000</v>
      </c>
      <c r="H2257" s="24">
        <v>1000</v>
      </c>
      <c r="I2257" s="24">
        <v>1000</v>
      </c>
      <c r="J2257" s="24">
        <v>2000</v>
      </c>
      <c r="K2257" s="24">
        <v>2000</v>
      </c>
      <c r="L2257" s="926" t="s">
        <v>318</v>
      </c>
      <c r="M2257" s="24">
        <v>1</v>
      </c>
      <c r="N2257" s="562" t="s">
        <v>79</v>
      </c>
      <c r="O2257" s="562">
        <v>3</v>
      </c>
      <c r="P2257" s="419">
        <v>1</v>
      </c>
      <c r="Q2257" s="419">
        <v>1</v>
      </c>
      <c r="R2257" s="420" t="s">
        <v>79</v>
      </c>
    </row>
    <row r="2258" spans="1:18" x14ac:dyDescent="0.3">
      <c r="A2258" s="614" t="s">
        <v>319</v>
      </c>
      <c r="B2258" s="615"/>
      <c r="C2258" s="963">
        <v>6900</v>
      </c>
      <c r="D2258" s="35" t="s">
        <v>320</v>
      </c>
      <c r="E2258" s="24">
        <v>3</v>
      </c>
      <c r="F2258" s="25">
        <v>1800</v>
      </c>
      <c r="G2258" s="26">
        <f t="shared" ref="G2258:G2276" si="67">+F2258*E2258</f>
        <v>5400</v>
      </c>
      <c r="H2258" s="24"/>
      <c r="I2258" s="24">
        <v>5400</v>
      </c>
      <c r="J2258" s="24"/>
      <c r="K2258" s="24"/>
      <c r="L2258" s="926"/>
      <c r="M2258" s="24">
        <v>1</v>
      </c>
      <c r="N2258" s="562" t="s">
        <v>79</v>
      </c>
      <c r="O2258" s="24">
        <v>2</v>
      </c>
      <c r="P2258" s="24">
        <v>2</v>
      </c>
      <c r="Q2258" s="24">
        <v>3</v>
      </c>
      <c r="R2258" s="29">
        <v>1</v>
      </c>
    </row>
    <row r="2259" spans="1:18" x14ac:dyDescent="0.3">
      <c r="A2259" s="614"/>
      <c r="B2259" s="615"/>
      <c r="C2259" s="963"/>
      <c r="D2259" s="35" t="s">
        <v>321</v>
      </c>
      <c r="E2259" s="24">
        <v>1</v>
      </c>
      <c r="F2259" s="25">
        <v>1500</v>
      </c>
      <c r="G2259" s="26">
        <f t="shared" si="67"/>
        <v>1500</v>
      </c>
      <c r="H2259" s="24"/>
      <c r="I2259" s="24"/>
      <c r="J2259" s="24"/>
      <c r="K2259" s="24"/>
      <c r="L2259" s="554" t="s">
        <v>318</v>
      </c>
      <c r="M2259" s="24">
        <v>1</v>
      </c>
      <c r="N2259" s="562" t="s">
        <v>79</v>
      </c>
      <c r="O2259" s="24">
        <v>2</v>
      </c>
      <c r="P2259" s="24">
        <v>2</v>
      </c>
      <c r="Q2259" s="24">
        <v>3</v>
      </c>
      <c r="R2259" s="29">
        <v>1</v>
      </c>
    </row>
    <row r="2260" spans="1:18" ht="15.6" x14ac:dyDescent="0.3">
      <c r="A2260" s="964" t="s">
        <v>322</v>
      </c>
      <c r="B2260" s="965"/>
      <c r="C2260" s="421">
        <f>SUM(G2260)</f>
        <v>5000</v>
      </c>
      <c r="D2260" s="35" t="s">
        <v>323</v>
      </c>
      <c r="E2260" s="24">
        <v>1</v>
      </c>
      <c r="F2260" s="25">
        <v>5000</v>
      </c>
      <c r="G2260" s="25">
        <f t="shared" si="67"/>
        <v>5000</v>
      </c>
      <c r="H2260" s="24"/>
      <c r="I2260" s="24"/>
      <c r="J2260" s="24">
        <v>2500</v>
      </c>
      <c r="K2260" s="24">
        <v>2500</v>
      </c>
      <c r="L2260" s="554" t="s">
        <v>318</v>
      </c>
      <c r="M2260" s="24">
        <v>1</v>
      </c>
      <c r="N2260" s="562" t="s">
        <v>79</v>
      </c>
      <c r="O2260" s="24">
        <v>2</v>
      </c>
      <c r="P2260" s="24">
        <v>2</v>
      </c>
      <c r="Q2260" s="24">
        <v>2</v>
      </c>
      <c r="R2260" s="29">
        <v>1</v>
      </c>
    </row>
    <row r="2261" spans="1:18" x14ac:dyDescent="0.3">
      <c r="A2261" s="966" t="s">
        <v>324</v>
      </c>
      <c r="B2261" s="966"/>
      <c r="C2261" s="963">
        <f>SUM(H2261:H2262)</f>
        <v>27600</v>
      </c>
      <c r="D2261" s="422" t="s">
        <v>320</v>
      </c>
      <c r="E2261" s="562">
        <f>3*4</f>
        <v>12</v>
      </c>
      <c r="F2261" s="197">
        <v>1800</v>
      </c>
      <c r="G2261" s="233">
        <f t="shared" si="67"/>
        <v>21600</v>
      </c>
      <c r="H2261" s="562">
        <f>+G2261</f>
        <v>21600</v>
      </c>
      <c r="I2261" s="423"/>
      <c r="J2261" s="423"/>
      <c r="K2261" s="423"/>
      <c r="L2261" s="423"/>
      <c r="M2261" s="562">
        <v>1</v>
      </c>
      <c r="N2261" s="562" t="s">
        <v>79</v>
      </c>
      <c r="O2261" s="562">
        <v>2</v>
      </c>
      <c r="P2261" s="562">
        <v>2</v>
      </c>
      <c r="Q2261" s="562">
        <v>3</v>
      </c>
      <c r="R2261" s="420">
        <v>1</v>
      </c>
    </row>
    <row r="2262" spans="1:18" x14ac:dyDescent="0.3">
      <c r="A2262" s="966"/>
      <c r="B2262" s="966"/>
      <c r="C2262" s="963"/>
      <c r="D2262" s="422" t="s">
        <v>321</v>
      </c>
      <c r="E2262" s="562">
        <f>1*4</f>
        <v>4</v>
      </c>
      <c r="F2262" s="197">
        <v>1500</v>
      </c>
      <c r="G2262" s="233">
        <f t="shared" si="67"/>
        <v>6000</v>
      </c>
      <c r="H2262" s="562">
        <f>+G2262</f>
        <v>6000</v>
      </c>
      <c r="I2262" s="423"/>
      <c r="J2262" s="423"/>
      <c r="K2262" s="423"/>
      <c r="L2262" s="423"/>
      <c r="M2262" s="423">
        <v>1</v>
      </c>
      <c r="N2262" s="562" t="s">
        <v>79</v>
      </c>
      <c r="O2262" s="562">
        <v>2</v>
      </c>
      <c r="P2262" s="562">
        <v>2</v>
      </c>
      <c r="Q2262" s="562">
        <v>3</v>
      </c>
      <c r="R2262" s="420">
        <v>1</v>
      </c>
    </row>
    <row r="2263" spans="1:18" x14ac:dyDescent="0.3">
      <c r="A2263" s="960" t="s">
        <v>325</v>
      </c>
      <c r="B2263" s="961"/>
      <c r="C2263" s="927">
        <v>88225</v>
      </c>
      <c r="D2263" s="35" t="s">
        <v>326</v>
      </c>
      <c r="E2263" s="424">
        <v>60</v>
      </c>
      <c r="F2263" s="425">
        <v>10</v>
      </c>
      <c r="G2263" s="25">
        <f t="shared" si="67"/>
        <v>600</v>
      </c>
      <c r="H2263" s="426"/>
      <c r="I2263" s="426">
        <v>600</v>
      </c>
      <c r="J2263" s="24"/>
      <c r="K2263" s="426"/>
      <c r="L2263" s="554" t="s">
        <v>318</v>
      </c>
      <c r="M2263" s="24">
        <v>1</v>
      </c>
      <c r="N2263" s="424"/>
      <c r="O2263" s="424"/>
      <c r="P2263" s="424"/>
      <c r="Q2263" s="424"/>
      <c r="R2263" s="427"/>
    </row>
    <row r="2264" spans="1:18" ht="27.6" x14ac:dyDescent="0.3">
      <c r="A2264" s="611"/>
      <c r="B2264" s="962"/>
      <c r="C2264" s="927"/>
      <c r="D2264" s="35" t="s">
        <v>83</v>
      </c>
      <c r="E2264" s="424">
        <v>75</v>
      </c>
      <c r="F2264" s="425">
        <v>300</v>
      </c>
      <c r="G2264" s="25">
        <f t="shared" si="67"/>
        <v>22500</v>
      </c>
      <c r="H2264" s="426">
        <v>1</v>
      </c>
      <c r="I2264" s="426"/>
      <c r="J2264" s="24"/>
      <c r="K2264" s="426"/>
      <c r="L2264" s="926" t="s">
        <v>318</v>
      </c>
      <c r="M2264" s="24">
        <v>1</v>
      </c>
      <c r="N2264" s="562" t="s">
        <v>79</v>
      </c>
      <c r="O2264" s="562">
        <v>3</v>
      </c>
      <c r="P2264" s="419">
        <v>1</v>
      </c>
      <c r="Q2264" s="419">
        <v>1</v>
      </c>
      <c r="R2264" s="420" t="s">
        <v>79</v>
      </c>
    </row>
    <row r="2265" spans="1:18" ht="27.6" x14ac:dyDescent="0.3">
      <c r="A2265" s="611"/>
      <c r="B2265" s="962"/>
      <c r="C2265" s="927"/>
      <c r="D2265" s="35" t="s">
        <v>114</v>
      </c>
      <c r="E2265" s="424">
        <v>75</v>
      </c>
      <c r="F2265" s="425">
        <v>600</v>
      </c>
      <c r="G2265" s="25">
        <f t="shared" si="67"/>
        <v>45000</v>
      </c>
      <c r="H2265" s="426"/>
      <c r="I2265" s="426"/>
      <c r="J2265" s="24"/>
      <c r="K2265" s="426"/>
      <c r="L2265" s="926"/>
      <c r="M2265" s="24">
        <v>1</v>
      </c>
      <c r="N2265" s="562" t="s">
        <v>79</v>
      </c>
      <c r="O2265" s="562">
        <v>3</v>
      </c>
      <c r="P2265" s="419">
        <v>1</v>
      </c>
      <c r="Q2265" s="419">
        <v>1</v>
      </c>
      <c r="R2265" s="420" t="s">
        <v>79</v>
      </c>
    </row>
    <row r="2266" spans="1:18" x14ac:dyDescent="0.3">
      <c r="A2266" s="611"/>
      <c r="B2266" s="962"/>
      <c r="C2266" s="927"/>
      <c r="D2266" s="35" t="s">
        <v>327</v>
      </c>
      <c r="E2266" s="424"/>
      <c r="F2266" s="425"/>
      <c r="G2266" s="25"/>
      <c r="H2266" s="426"/>
      <c r="I2266" s="426"/>
      <c r="J2266" s="24"/>
      <c r="K2266" s="426"/>
      <c r="L2266" s="554"/>
      <c r="M2266" s="24">
        <v>1</v>
      </c>
      <c r="N2266" s="562" t="s">
        <v>79</v>
      </c>
      <c r="O2266" s="562">
        <v>2</v>
      </c>
      <c r="P2266" s="419">
        <v>2</v>
      </c>
      <c r="Q2266" s="419">
        <v>3</v>
      </c>
      <c r="R2266" s="420">
        <v>1</v>
      </c>
    </row>
    <row r="2267" spans="1:18" x14ac:dyDescent="0.3">
      <c r="A2267" s="611"/>
      <c r="B2267" s="962"/>
      <c r="C2267" s="927"/>
      <c r="D2267" s="35" t="s">
        <v>328</v>
      </c>
      <c r="E2267" s="424"/>
      <c r="F2267" s="425"/>
      <c r="G2267" s="25"/>
      <c r="H2267" s="426"/>
      <c r="I2267" s="426"/>
      <c r="J2267" s="24"/>
      <c r="K2267" s="426"/>
      <c r="L2267" s="554"/>
      <c r="M2267" s="24"/>
      <c r="N2267" s="562"/>
      <c r="O2267" s="562"/>
      <c r="P2267" s="419"/>
      <c r="Q2267" s="419"/>
      <c r="R2267" s="420"/>
    </row>
    <row r="2268" spans="1:18" x14ac:dyDescent="0.3">
      <c r="A2268" s="611"/>
      <c r="B2268" s="962"/>
      <c r="C2268" s="927"/>
      <c r="D2268" s="35" t="s">
        <v>329</v>
      </c>
      <c r="E2268" s="424">
        <v>80</v>
      </c>
      <c r="F2268" s="425">
        <v>150</v>
      </c>
      <c r="G2268" s="25">
        <f t="shared" si="67"/>
        <v>12000</v>
      </c>
      <c r="H2268" s="426"/>
      <c r="I2268" s="426"/>
      <c r="J2268" s="24"/>
      <c r="K2268" s="426"/>
      <c r="L2268" s="926" t="s">
        <v>318</v>
      </c>
      <c r="M2268" s="24">
        <v>1</v>
      </c>
      <c r="N2268" s="562" t="s">
        <v>79</v>
      </c>
      <c r="O2268" s="424">
        <v>3</v>
      </c>
      <c r="P2268" s="424">
        <v>3</v>
      </c>
      <c r="Q2268" s="424">
        <v>2</v>
      </c>
      <c r="R2268" s="427">
        <v>1</v>
      </c>
    </row>
    <row r="2269" spans="1:18" x14ac:dyDescent="0.3">
      <c r="A2269" s="611" t="s">
        <v>330</v>
      </c>
      <c r="B2269" s="962"/>
      <c r="C2269" s="957">
        <f>SUM(G2269:G2271)</f>
        <v>1024375</v>
      </c>
      <c r="D2269" s="428" t="s">
        <v>80</v>
      </c>
      <c r="E2269" s="429">
        <v>25</v>
      </c>
      <c r="F2269" s="425">
        <v>125</v>
      </c>
      <c r="G2269" s="25">
        <f t="shared" si="67"/>
        <v>3125</v>
      </c>
      <c r="H2269" s="426"/>
      <c r="I2269" s="426"/>
      <c r="J2269" s="24"/>
      <c r="K2269" s="430">
        <v>3124</v>
      </c>
      <c r="L2269" s="926"/>
      <c r="M2269" s="24">
        <v>1</v>
      </c>
      <c r="N2269" s="562" t="s">
        <v>79</v>
      </c>
      <c r="O2269" s="24">
        <v>3</v>
      </c>
      <c r="P2269" s="24">
        <v>3</v>
      </c>
      <c r="Q2269" s="24">
        <v>3</v>
      </c>
      <c r="R2269" s="29">
        <v>1</v>
      </c>
    </row>
    <row r="2270" spans="1:18" ht="41.4" x14ac:dyDescent="0.3">
      <c r="A2270" s="611"/>
      <c r="B2270" s="962"/>
      <c r="C2270" s="957"/>
      <c r="D2270" s="428" t="s">
        <v>331</v>
      </c>
      <c r="E2270" s="429">
        <v>50</v>
      </c>
      <c r="F2270" s="425">
        <v>20000</v>
      </c>
      <c r="G2270" s="25">
        <f t="shared" si="67"/>
        <v>1000000</v>
      </c>
      <c r="H2270" s="426"/>
      <c r="I2270" s="426"/>
      <c r="J2270" s="24"/>
      <c r="K2270" s="430">
        <v>1000000</v>
      </c>
      <c r="L2270" s="554" t="s">
        <v>332</v>
      </c>
      <c r="M2270" s="24">
        <v>1</v>
      </c>
      <c r="N2270" s="562" t="s">
        <v>79</v>
      </c>
      <c r="O2270" s="424">
        <v>1</v>
      </c>
      <c r="P2270" s="424">
        <v>2</v>
      </c>
      <c r="Q2270" s="424">
        <v>2</v>
      </c>
      <c r="R2270" s="427">
        <v>9</v>
      </c>
    </row>
    <row r="2271" spans="1:18" x14ac:dyDescent="0.3">
      <c r="A2271" s="611"/>
      <c r="B2271" s="962"/>
      <c r="C2271" s="957"/>
      <c r="D2271" s="428" t="s">
        <v>333</v>
      </c>
      <c r="E2271" s="429">
        <v>25</v>
      </c>
      <c r="F2271" s="425">
        <v>850</v>
      </c>
      <c r="G2271" s="25">
        <f t="shared" si="67"/>
        <v>21250</v>
      </c>
      <c r="H2271" s="426"/>
      <c r="I2271" s="426"/>
      <c r="J2271" s="24"/>
      <c r="K2271" s="430">
        <v>21250</v>
      </c>
      <c r="L2271" s="554"/>
      <c r="M2271" s="24">
        <v>1</v>
      </c>
      <c r="N2271" s="424" t="s">
        <v>79</v>
      </c>
      <c r="O2271" s="424"/>
      <c r="P2271" s="424"/>
      <c r="Q2271" s="424"/>
      <c r="R2271" s="427"/>
    </row>
    <row r="2272" spans="1:18" ht="15.6" x14ac:dyDescent="0.3">
      <c r="A2272" s="928" t="s">
        <v>334</v>
      </c>
      <c r="B2272" s="929"/>
      <c r="C2272" s="957">
        <f>SUM(G2273:G2276)</f>
        <v>1286750</v>
      </c>
      <c r="D2272" s="428"/>
      <c r="E2272" s="429">
        <v>100</v>
      </c>
      <c r="F2272" s="431">
        <v>800</v>
      </c>
      <c r="G2272" s="197">
        <f t="shared" si="67"/>
        <v>80000</v>
      </c>
      <c r="H2272" s="432"/>
      <c r="I2272" s="432"/>
      <c r="J2272" s="433">
        <v>80000</v>
      </c>
      <c r="K2272" s="432"/>
      <c r="L2272" s="640" t="s">
        <v>332</v>
      </c>
      <c r="M2272" s="562">
        <v>1</v>
      </c>
      <c r="N2272" s="562" t="s">
        <v>79</v>
      </c>
      <c r="O2272" s="429">
        <v>2</v>
      </c>
      <c r="P2272" s="429">
        <v>2</v>
      </c>
      <c r="Q2272" s="429">
        <v>2</v>
      </c>
      <c r="R2272" s="434">
        <v>2</v>
      </c>
    </row>
    <row r="2273" spans="1:18" ht="15.6" x14ac:dyDescent="0.3">
      <c r="A2273" s="958" t="s">
        <v>335</v>
      </c>
      <c r="B2273" s="959"/>
      <c r="C2273" s="957"/>
      <c r="D2273" s="428" t="s">
        <v>106</v>
      </c>
      <c r="E2273" s="429">
        <v>800</v>
      </c>
      <c r="F2273" s="425">
        <v>350</v>
      </c>
      <c r="G2273" s="197">
        <f t="shared" si="67"/>
        <v>280000</v>
      </c>
      <c r="H2273" s="432"/>
      <c r="I2273" s="432"/>
      <c r="J2273" s="433">
        <v>280000</v>
      </c>
      <c r="K2273" s="197"/>
      <c r="L2273" s="917"/>
      <c r="M2273" s="562">
        <v>1</v>
      </c>
      <c r="N2273" s="429" t="s">
        <v>79</v>
      </c>
      <c r="O2273" s="429">
        <v>2</v>
      </c>
      <c r="P2273" s="429">
        <v>2</v>
      </c>
      <c r="Q2273" s="429">
        <v>2</v>
      </c>
      <c r="R2273" s="434">
        <v>2</v>
      </c>
    </row>
    <row r="2274" spans="1:18" ht="15.6" x14ac:dyDescent="0.3">
      <c r="A2274" s="958" t="s">
        <v>336</v>
      </c>
      <c r="B2274" s="959"/>
      <c r="C2274" s="957"/>
      <c r="D2274" s="428" t="s">
        <v>106</v>
      </c>
      <c r="E2274" s="429">
        <v>800</v>
      </c>
      <c r="F2274" s="425">
        <v>800</v>
      </c>
      <c r="G2274" s="197">
        <f t="shared" si="67"/>
        <v>640000</v>
      </c>
      <c r="H2274" s="432"/>
      <c r="I2274" s="432"/>
      <c r="J2274" s="433">
        <v>640000</v>
      </c>
      <c r="K2274" s="432"/>
      <c r="L2274" s="917"/>
      <c r="M2274" s="562">
        <v>1</v>
      </c>
      <c r="N2274" s="429" t="s">
        <v>79</v>
      </c>
      <c r="O2274" s="429">
        <v>2</v>
      </c>
      <c r="P2274" s="429">
        <v>2</v>
      </c>
      <c r="Q2274" s="429">
        <v>2</v>
      </c>
      <c r="R2274" s="434">
        <v>2</v>
      </c>
    </row>
    <row r="2275" spans="1:18" ht="15.6" x14ac:dyDescent="0.3">
      <c r="A2275" s="958" t="s">
        <v>337</v>
      </c>
      <c r="B2275" s="959"/>
      <c r="C2275" s="957"/>
      <c r="D2275" s="428" t="s">
        <v>106</v>
      </c>
      <c r="E2275" s="429">
        <v>400</v>
      </c>
      <c r="F2275" s="425">
        <v>800</v>
      </c>
      <c r="G2275" s="197">
        <f t="shared" si="67"/>
        <v>320000</v>
      </c>
      <c r="H2275" s="432"/>
      <c r="I2275" s="432"/>
      <c r="J2275" s="433">
        <v>320000</v>
      </c>
      <c r="K2275" s="432"/>
      <c r="L2275" s="917"/>
      <c r="M2275" s="562">
        <v>1</v>
      </c>
      <c r="N2275" s="429" t="s">
        <v>79</v>
      </c>
      <c r="O2275" s="429">
        <v>2</v>
      </c>
      <c r="P2275" s="429">
        <v>2</v>
      </c>
      <c r="Q2275" s="429">
        <v>2</v>
      </c>
      <c r="R2275" s="434">
        <v>2</v>
      </c>
    </row>
    <row r="2276" spans="1:18" ht="15.6" x14ac:dyDescent="0.3">
      <c r="A2276" s="958" t="s">
        <v>338</v>
      </c>
      <c r="B2276" s="959"/>
      <c r="C2276" s="957"/>
      <c r="D2276" s="428" t="s">
        <v>106</v>
      </c>
      <c r="E2276" s="429">
        <v>55</v>
      </c>
      <c r="F2276" s="425">
        <v>850</v>
      </c>
      <c r="G2276" s="197">
        <f t="shared" si="67"/>
        <v>46750</v>
      </c>
      <c r="H2276" s="432"/>
      <c r="I2276" s="432"/>
      <c r="J2276" s="433">
        <v>46750</v>
      </c>
      <c r="K2276" s="432"/>
      <c r="L2276" s="641"/>
      <c r="M2276" s="562">
        <v>1</v>
      </c>
      <c r="N2276" s="429" t="s">
        <v>79</v>
      </c>
      <c r="O2276" s="429">
        <v>2</v>
      </c>
      <c r="P2276" s="429">
        <v>2</v>
      </c>
      <c r="Q2276" s="429">
        <v>2</v>
      </c>
      <c r="R2276" s="434">
        <v>2</v>
      </c>
    </row>
    <row r="2277" spans="1:18" ht="18" x14ac:dyDescent="0.35">
      <c r="A2277" s="953" t="s">
        <v>15</v>
      </c>
      <c r="B2277" s="954"/>
      <c r="C2277" s="954"/>
      <c r="D2277" s="954"/>
      <c r="E2277" s="954"/>
      <c r="F2277" s="954"/>
      <c r="G2277" s="954"/>
      <c r="H2277" s="954"/>
      <c r="I2277" s="954"/>
      <c r="J2277" s="954"/>
      <c r="K2277" s="954"/>
      <c r="L2277" s="954"/>
      <c r="M2277" s="954"/>
      <c r="N2277" s="954"/>
      <c r="O2277" s="954"/>
      <c r="P2277" s="954"/>
      <c r="Q2277" s="954"/>
      <c r="R2277" s="955"/>
    </row>
    <row r="2278" spans="1:18" ht="15.6" x14ac:dyDescent="0.3">
      <c r="A2278" s="949" t="s">
        <v>16</v>
      </c>
      <c r="B2278" s="950" t="s">
        <v>17</v>
      </c>
      <c r="C2278" s="950"/>
      <c r="D2278" s="951" t="s">
        <v>18</v>
      </c>
      <c r="E2278" s="951" t="s">
        <v>19</v>
      </c>
      <c r="F2278" s="951" t="s">
        <v>20</v>
      </c>
      <c r="G2278" s="951" t="s">
        <v>21</v>
      </c>
      <c r="H2278" s="951" t="s">
        <v>22</v>
      </c>
      <c r="I2278" s="951"/>
      <c r="J2278" s="951"/>
      <c r="K2278" s="951"/>
      <c r="L2278" s="950" t="s">
        <v>23</v>
      </c>
      <c r="M2278" s="950" t="s">
        <v>24</v>
      </c>
      <c r="N2278" s="950"/>
      <c r="O2278" s="950"/>
      <c r="P2278" s="950"/>
      <c r="Q2278" s="950"/>
      <c r="R2278" s="956"/>
    </row>
    <row r="2279" spans="1:18" ht="15.6" x14ac:dyDescent="0.3">
      <c r="A2279" s="949"/>
      <c r="B2279" s="950"/>
      <c r="C2279" s="950"/>
      <c r="D2279" s="951"/>
      <c r="E2279" s="951"/>
      <c r="F2279" s="951"/>
      <c r="G2279" s="951"/>
      <c r="H2279" s="559" t="s">
        <v>25</v>
      </c>
      <c r="I2279" s="559" t="s">
        <v>26</v>
      </c>
      <c r="J2279" s="559" t="s">
        <v>27</v>
      </c>
      <c r="K2279" s="559" t="s">
        <v>28</v>
      </c>
      <c r="L2279" s="950"/>
      <c r="M2279" s="950"/>
      <c r="N2279" s="950"/>
      <c r="O2279" s="950"/>
      <c r="P2279" s="950"/>
      <c r="Q2279" s="950"/>
      <c r="R2279" s="956"/>
    </row>
    <row r="2280" spans="1:18" ht="31.2" x14ac:dyDescent="0.3">
      <c r="A2280" s="435" t="s">
        <v>339</v>
      </c>
      <c r="B2280" s="933" t="s">
        <v>340</v>
      </c>
      <c r="C2280" s="933"/>
      <c r="D2280" s="436" t="s">
        <v>341</v>
      </c>
      <c r="E2280" s="436" t="s">
        <v>342</v>
      </c>
      <c r="F2280" s="436">
        <v>125</v>
      </c>
      <c r="G2280" s="436">
        <f>650*0.8</f>
        <v>520</v>
      </c>
      <c r="H2280" s="436">
        <v>130</v>
      </c>
      <c r="I2280" s="436">
        <v>130</v>
      </c>
      <c r="J2280" s="436">
        <v>130</v>
      </c>
      <c r="K2280" s="436">
        <v>130</v>
      </c>
      <c r="L2280" s="437">
        <f>SUM(C2284:C2294)</f>
        <v>861200</v>
      </c>
      <c r="M2280" s="944"/>
      <c r="N2280" s="944"/>
      <c r="O2280" s="944"/>
      <c r="P2280" s="944"/>
      <c r="Q2280" s="944"/>
      <c r="R2280" s="945"/>
    </row>
    <row r="2281" spans="1:18" ht="16.2" x14ac:dyDescent="0.35">
      <c r="A2281" s="946" t="s">
        <v>220</v>
      </c>
      <c r="B2281" s="947"/>
      <c r="C2281" s="947"/>
      <c r="D2281" s="947"/>
      <c r="E2281" s="947"/>
      <c r="F2281" s="947"/>
      <c r="G2281" s="947"/>
      <c r="H2281" s="947"/>
      <c r="I2281" s="947"/>
      <c r="J2281" s="947"/>
      <c r="K2281" s="947"/>
      <c r="L2281" s="947"/>
      <c r="M2281" s="947"/>
      <c r="N2281" s="947"/>
      <c r="O2281" s="947"/>
      <c r="P2281" s="947"/>
      <c r="Q2281" s="947"/>
      <c r="R2281" s="948"/>
    </row>
    <row r="2282" spans="1:18" ht="15.6" x14ac:dyDescent="0.3">
      <c r="A2282" s="949" t="s">
        <v>34</v>
      </c>
      <c r="B2282" s="950"/>
      <c r="C2282" s="951" t="s">
        <v>35</v>
      </c>
      <c r="D2282" s="951" t="s">
        <v>36</v>
      </c>
      <c r="E2282" s="951"/>
      <c r="F2282" s="951"/>
      <c r="G2282" s="951"/>
      <c r="H2282" s="951" t="s">
        <v>37</v>
      </c>
      <c r="I2282" s="951"/>
      <c r="J2282" s="951"/>
      <c r="K2282" s="951"/>
      <c r="L2282" s="950" t="s">
        <v>38</v>
      </c>
      <c r="M2282" s="951" t="s">
        <v>39</v>
      </c>
      <c r="N2282" s="951"/>
      <c r="O2282" s="951"/>
      <c r="P2282" s="951"/>
      <c r="Q2282" s="951"/>
      <c r="R2282" s="952"/>
    </row>
    <row r="2283" spans="1:18" ht="33.6" x14ac:dyDescent="0.3">
      <c r="A2283" s="949"/>
      <c r="B2283" s="950"/>
      <c r="C2283" s="951"/>
      <c r="D2283" s="559" t="s">
        <v>40</v>
      </c>
      <c r="E2283" s="559" t="s">
        <v>41</v>
      </c>
      <c r="F2283" s="559" t="s">
        <v>42</v>
      </c>
      <c r="G2283" s="559" t="s">
        <v>43</v>
      </c>
      <c r="H2283" s="559" t="s">
        <v>25</v>
      </c>
      <c r="I2283" s="559" t="s">
        <v>26</v>
      </c>
      <c r="J2283" s="559" t="s">
        <v>27</v>
      </c>
      <c r="K2283" s="559" t="s">
        <v>28</v>
      </c>
      <c r="L2283" s="950"/>
      <c r="M2283" s="71" t="s">
        <v>44</v>
      </c>
      <c r="N2283" s="71" t="s">
        <v>45</v>
      </c>
      <c r="O2283" s="71" t="s">
        <v>46</v>
      </c>
      <c r="P2283" s="71" t="s">
        <v>47</v>
      </c>
      <c r="Q2283" s="71" t="s">
        <v>48</v>
      </c>
      <c r="R2283" s="72" t="s">
        <v>49</v>
      </c>
    </row>
    <row r="2284" spans="1:18" ht="27.6" x14ac:dyDescent="0.3">
      <c r="A2284" s="614" t="s">
        <v>343</v>
      </c>
      <c r="B2284" s="615"/>
      <c r="C2284" s="939">
        <f>SUM(G2285:G2289)</f>
        <v>799200</v>
      </c>
      <c r="D2284" s="35" t="s">
        <v>344</v>
      </c>
      <c r="E2284" s="424">
        <v>2</v>
      </c>
      <c r="F2284" s="438"/>
      <c r="G2284" s="25">
        <f t="shared" ref="G2284:G2294" si="68">+F2284*E2284</f>
        <v>0</v>
      </c>
      <c r="H2284" s="439"/>
      <c r="I2284" s="439"/>
      <c r="J2284" s="439"/>
      <c r="K2284" s="439"/>
      <c r="L2284" s="926" t="s">
        <v>345</v>
      </c>
      <c r="M2284" s="424">
        <v>1</v>
      </c>
      <c r="N2284" s="562" t="s">
        <v>79</v>
      </c>
      <c r="O2284" s="562">
        <v>2</v>
      </c>
      <c r="P2284" s="419">
        <v>8</v>
      </c>
      <c r="Q2284" s="419">
        <v>7</v>
      </c>
      <c r="R2284" s="420" t="s">
        <v>346</v>
      </c>
    </row>
    <row r="2285" spans="1:18" ht="27.6" x14ac:dyDescent="0.3">
      <c r="A2285" s="940" t="s">
        <v>347</v>
      </c>
      <c r="B2285" s="941"/>
      <c r="C2285" s="939"/>
      <c r="D2285" s="35" t="s">
        <v>344</v>
      </c>
      <c r="E2285" s="24">
        <v>2</v>
      </c>
      <c r="F2285" s="25">
        <v>40800</v>
      </c>
      <c r="G2285" s="25">
        <f t="shared" si="68"/>
        <v>81600</v>
      </c>
      <c r="H2285" s="25">
        <v>40800</v>
      </c>
      <c r="I2285" s="25">
        <v>40800</v>
      </c>
      <c r="J2285" s="25"/>
      <c r="K2285" s="25"/>
      <c r="L2285" s="926"/>
      <c r="M2285" s="424">
        <v>1</v>
      </c>
      <c r="N2285" s="562" t="s">
        <v>79</v>
      </c>
      <c r="O2285" s="562">
        <v>2</v>
      </c>
      <c r="P2285" s="419">
        <v>8</v>
      </c>
      <c r="Q2285" s="419">
        <v>7</v>
      </c>
      <c r="R2285" s="420" t="s">
        <v>346</v>
      </c>
    </row>
    <row r="2286" spans="1:18" ht="27.6" x14ac:dyDescent="0.3">
      <c r="A2286" s="942" t="s">
        <v>348</v>
      </c>
      <c r="B2286" s="943"/>
      <c r="C2286" s="939"/>
      <c r="D2286" s="35" t="s">
        <v>344</v>
      </c>
      <c r="E2286" s="24">
        <v>2</v>
      </c>
      <c r="F2286" s="25">
        <v>140000</v>
      </c>
      <c r="G2286" s="25">
        <f t="shared" si="68"/>
        <v>280000</v>
      </c>
      <c r="H2286" s="25"/>
      <c r="I2286" s="25">
        <v>140000</v>
      </c>
      <c r="J2286" s="25">
        <v>140000</v>
      </c>
      <c r="K2286" s="25"/>
      <c r="L2286" s="926" t="s">
        <v>345</v>
      </c>
      <c r="M2286" s="424">
        <v>1</v>
      </c>
      <c r="N2286" s="562" t="s">
        <v>79</v>
      </c>
      <c r="O2286" s="562">
        <v>2</v>
      </c>
      <c r="P2286" s="419">
        <v>8</v>
      </c>
      <c r="Q2286" s="419">
        <v>7</v>
      </c>
      <c r="R2286" s="420" t="s">
        <v>346</v>
      </c>
    </row>
    <row r="2287" spans="1:18" ht="27.6" x14ac:dyDescent="0.3">
      <c r="A2287" s="942" t="s">
        <v>349</v>
      </c>
      <c r="B2287" s="943"/>
      <c r="C2287" s="939"/>
      <c r="D2287" s="35" t="s">
        <v>344</v>
      </c>
      <c r="E2287" s="24">
        <v>2</v>
      </c>
      <c r="F2287" s="25">
        <v>102000</v>
      </c>
      <c r="G2287" s="25">
        <f t="shared" si="68"/>
        <v>204000</v>
      </c>
      <c r="H2287" s="25">
        <v>102000</v>
      </c>
      <c r="I2287" s="25"/>
      <c r="J2287" s="25">
        <v>102000</v>
      </c>
      <c r="K2287" s="25"/>
      <c r="L2287" s="926"/>
      <c r="M2287" s="424">
        <v>1</v>
      </c>
      <c r="N2287" s="562" t="s">
        <v>79</v>
      </c>
      <c r="O2287" s="562">
        <v>2</v>
      </c>
      <c r="P2287" s="419">
        <v>8</v>
      </c>
      <c r="Q2287" s="419">
        <v>7</v>
      </c>
      <c r="R2287" s="420" t="s">
        <v>346</v>
      </c>
    </row>
    <row r="2288" spans="1:18" ht="27.6" x14ac:dyDescent="0.3">
      <c r="A2288" s="942" t="s">
        <v>350</v>
      </c>
      <c r="B2288" s="943"/>
      <c r="C2288" s="939"/>
      <c r="D2288" s="35" t="s">
        <v>344</v>
      </c>
      <c r="E2288" s="24">
        <v>2</v>
      </c>
      <c r="F2288" s="25">
        <v>68800</v>
      </c>
      <c r="G2288" s="25">
        <f t="shared" si="68"/>
        <v>137600</v>
      </c>
      <c r="H2288" s="25"/>
      <c r="I2288" s="25">
        <v>68800</v>
      </c>
      <c r="J2288" s="25"/>
      <c r="K2288" s="25">
        <v>68800</v>
      </c>
      <c r="L2288" s="926" t="s">
        <v>345</v>
      </c>
      <c r="M2288" s="424">
        <v>1</v>
      </c>
      <c r="N2288" s="562" t="s">
        <v>79</v>
      </c>
      <c r="O2288" s="562">
        <v>2</v>
      </c>
      <c r="P2288" s="419">
        <v>8</v>
      </c>
      <c r="Q2288" s="419">
        <v>7</v>
      </c>
      <c r="R2288" s="420" t="s">
        <v>346</v>
      </c>
    </row>
    <row r="2289" spans="1:18" ht="27.6" x14ac:dyDescent="0.3">
      <c r="A2289" s="942" t="s">
        <v>351</v>
      </c>
      <c r="B2289" s="943"/>
      <c r="C2289" s="939"/>
      <c r="D2289" s="35" t="s">
        <v>344</v>
      </c>
      <c r="E2289" s="24">
        <v>1</v>
      </c>
      <c r="F2289" s="25">
        <v>96000</v>
      </c>
      <c r="G2289" s="25">
        <f t="shared" si="68"/>
        <v>96000</v>
      </c>
      <c r="H2289" s="25"/>
      <c r="I2289" s="25">
        <v>96000</v>
      </c>
      <c r="J2289" s="25"/>
      <c r="K2289" s="25"/>
      <c r="L2289" s="926"/>
      <c r="M2289" s="424">
        <v>1</v>
      </c>
      <c r="N2289" s="562" t="s">
        <v>79</v>
      </c>
      <c r="O2289" s="562">
        <v>2</v>
      </c>
      <c r="P2289" s="419">
        <v>8</v>
      </c>
      <c r="Q2289" s="419">
        <v>7</v>
      </c>
      <c r="R2289" s="420" t="s">
        <v>346</v>
      </c>
    </row>
    <row r="2290" spans="1:18" ht="27.6" x14ac:dyDescent="0.3">
      <c r="A2290" s="936" t="s">
        <v>352</v>
      </c>
      <c r="B2290" s="937"/>
      <c r="C2290" s="229">
        <v>32000</v>
      </c>
      <c r="D2290" s="428" t="s">
        <v>83</v>
      </c>
      <c r="E2290" s="562">
        <v>80</v>
      </c>
      <c r="F2290" s="197">
        <v>200</v>
      </c>
      <c r="G2290" s="197">
        <f t="shared" si="68"/>
        <v>16000</v>
      </c>
      <c r="H2290" s="440">
        <v>32000</v>
      </c>
      <c r="I2290" s="197"/>
      <c r="J2290" s="197"/>
      <c r="K2290" s="197"/>
      <c r="L2290" s="938" t="s">
        <v>345</v>
      </c>
      <c r="M2290" s="429">
        <v>1</v>
      </c>
      <c r="N2290" s="562" t="s">
        <v>79</v>
      </c>
      <c r="O2290" s="562">
        <v>2</v>
      </c>
      <c r="P2290" s="419">
        <v>8</v>
      </c>
      <c r="Q2290" s="419">
        <v>7</v>
      </c>
      <c r="R2290" s="420" t="s">
        <v>346</v>
      </c>
    </row>
    <row r="2291" spans="1:18" ht="27.6" x14ac:dyDescent="0.3">
      <c r="A2291" s="936" t="s">
        <v>353</v>
      </c>
      <c r="B2291" s="937"/>
      <c r="C2291" s="555">
        <v>10000</v>
      </c>
      <c r="D2291" s="428" t="s">
        <v>83</v>
      </c>
      <c r="E2291" s="562">
        <v>50</v>
      </c>
      <c r="F2291" s="197">
        <v>200</v>
      </c>
      <c r="G2291" s="197">
        <f t="shared" si="68"/>
        <v>10000</v>
      </c>
      <c r="H2291" s="197"/>
      <c r="I2291" s="440">
        <v>10000</v>
      </c>
      <c r="J2291" s="197"/>
      <c r="K2291" s="197"/>
      <c r="L2291" s="938"/>
      <c r="M2291" s="429">
        <v>1</v>
      </c>
      <c r="N2291" s="562" t="s">
        <v>79</v>
      </c>
      <c r="O2291" s="562">
        <v>2</v>
      </c>
      <c r="P2291" s="419">
        <v>8</v>
      </c>
      <c r="Q2291" s="419">
        <v>7</v>
      </c>
      <c r="R2291" s="420" t="s">
        <v>346</v>
      </c>
    </row>
    <row r="2292" spans="1:18" ht="27.6" x14ac:dyDescent="0.3">
      <c r="A2292" s="936" t="s">
        <v>354</v>
      </c>
      <c r="B2292" s="937"/>
      <c r="C2292" s="555">
        <v>2000</v>
      </c>
      <c r="D2292" s="428" t="s">
        <v>83</v>
      </c>
      <c r="E2292" s="562">
        <v>10</v>
      </c>
      <c r="F2292" s="197">
        <v>200</v>
      </c>
      <c r="G2292" s="197">
        <f t="shared" si="68"/>
        <v>2000</v>
      </c>
      <c r="H2292" s="197"/>
      <c r="I2292" s="197"/>
      <c r="J2292" s="440">
        <v>2000</v>
      </c>
      <c r="K2292" s="197"/>
      <c r="L2292" s="938" t="s">
        <v>345</v>
      </c>
      <c r="M2292" s="429">
        <v>1</v>
      </c>
      <c r="N2292" s="562" t="s">
        <v>79</v>
      </c>
      <c r="O2292" s="562">
        <v>2</v>
      </c>
      <c r="P2292" s="419">
        <v>8</v>
      </c>
      <c r="Q2292" s="419">
        <v>7</v>
      </c>
      <c r="R2292" s="420" t="s">
        <v>346</v>
      </c>
    </row>
    <row r="2293" spans="1:18" ht="27.6" x14ac:dyDescent="0.3">
      <c r="A2293" s="936" t="s">
        <v>355</v>
      </c>
      <c r="B2293" s="937"/>
      <c r="C2293" s="555">
        <v>10000</v>
      </c>
      <c r="D2293" s="428" t="s">
        <v>83</v>
      </c>
      <c r="E2293" s="562">
        <v>50</v>
      </c>
      <c r="F2293" s="197">
        <v>200</v>
      </c>
      <c r="G2293" s="197">
        <f t="shared" si="68"/>
        <v>10000</v>
      </c>
      <c r="H2293" s="197"/>
      <c r="I2293" s="197">
        <v>10000</v>
      </c>
      <c r="J2293" s="197"/>
      <c r="K2293" s="197"/>
      <c r="L2293" s="938"/>
      <c r="M2293" s="429">
        <v>1</v>
      </c>
      <c r="N2293" s="562" t="s">
        <v>79</v>
      </c>
      <c r="O2293" s="562">
        <v>2</v>
      </c>
      <c r="P2293" s="419">
        <v>8</v>
      </c>
      <c r="Q2293" s="419">
        <v>7</v>
      </c>
      <c r="R2293" s="420" t="s">
        <v>346</v>
      </c>
    </row>
    <row r="2294" spans="1:18" ht="31.2" x14ac:dyDescent="0.3">
      <c r="A2294" s="560" t="s">
        <v>356</v>
      </c>
      <c r="B2294" s="561"/>
      <c r="C2294" s="555">
        <v>8000</v>
      </c>
      <c r="D2294" s="428" t="s">
        <v>83</v>
      </c>
      <c r="E2294" s="562">
        <v>10</v>
      </c>
      <c r="F2294" s="197">
        <v>200</v>
      </c>
      <c r="G2294" s="197">
        <f t="shared" si="68"/>
        <v>2000</v>
      </c>
      <c r="H2294" s="440">
        <v>2000</v>
      </c>
      <c r="I2294" s="197"/>
      <c r="J2294" s="440">
        <v>2000</v>
      </c>
      <c r="K2294" s="440">
        <v>2000</v>
      </c>
      <c r="L2294" s="562" t="s">
        <v>345</v>
      </c>
      <c r="M2294" s="429">
        <v>1</v>
      </c>
      <c r="N2294" s="562" t="s">
        <v>79</v>
      </c>
      <c r="O2294" s="562">
        <v>2</v>
      </c>
      <c r="P2294" s="419">
        <v>8</v>
      </c>
      <c r="Q2294" s="419">
        <v>7</v>
      </c>
      <c r="R2294" s="420" t="s">
        <v>346</v>
      </c>
    </row>
    <row r="2295" spans="1:18" ht="15.6" x14ac:dyDescent="0.3">
      <c r="A2295" s="734" t="s">
        <v>357</v>
      </c>
      <c r="B2295" s="735" t="s">
        <v>17</v>
      </c>
      <c r="C2295" s="735"/>
      <c r="D2295" s="736" t="s">
        <v>18</v>
      </c>
      <c r="E2295" s="736" t="s">
        <v>19</v>
      </c>
      <c r="F2295" s="736" t="s">
        <v>20</v>
      </c>
      <c r="G2295" s="736" t="s">
        <v>21</v>
      </c>
      <c r="H2295" s="736" t="s">
        <v>22</v>
      </c>
      <c r="I2295" s="736"/>
      <c r="J2295" s="736"/>
      <c r="K2295" s="736"/>
      <c r="L2295" s="735" t="s">
        <v>23</v>
      </c>
      <c r="M2295" s="735" t="s">
        <v>24</v>
      </c>
      <c r="N2295" s="735"/>
      <c r="O2295" s="735"/>
      <c r="P2295" s="735"/>
      <c r="Q2295" s="735"/>
      <c r="R2295" s="746"/>
    </row>
    <row r="2296" spans="1:18" ht="15.6" x14ac:dyDescent="0.3">
      <c r="A2296" s="734"/>
      <c r="B2296" s="735"/>
      <c r="C2296" s="735"/>
      <c r="D2296" s="736"/>
      <c r="E2296" s="736"/>
      <c r="F2296" s="736"/>
      <c r="G2296" s="736"/>
      <c r="H2296" s="528" t="s">
        <v>25</v>
      </c>
      <c r="I2296" s="528" t="s">
        <v>26</v>
      </c>
      <c r="J2296" s="528" t="s">
        <v>27</v>
      </c>
      <c r="K2296" s="528" t="s">
        <v>28</v>
      </c>
      <c r="L2296" s="735"/>
      <c r="M2296" s="735"/>
      <c r="N2296" s="735"/>
      <c r="O2296" s="735"/>
      <c r="P2296" s="735"/>
      <c r="Q2296" s="735"/>
      <c r="R2296" s="746"/>
    </row>
    <row r="2297" spans="1:18" ht="31.2" x14ac:dyDescent="0.3">
      <c r="A2297" s="435" t="s">
        <v>358</v>
      </c>
      <c r="B2297" s="933" t="s">
        <v>359</v>
      </c>
      <c r="C2297" s="933"/>
      <c r="D2297" s="562" t="s">
        <v>360</v>
      </c>
      <c r="E2297" s="562" t="s">
        <v>361</v>
      </c>
      <c r="F2297" s="562">
        <v>115</v>
      </c>
      <c r="G2297" s="444">
        <v>0.5</v>
      </c>
      <c r="H2297" s="562"/>
      <c r="I2297" s="562"/>
      <c r="J2297" s="562"/>
      <c r="K2297" s="562"/>
      <c r="L2297" s="197">
        <f>SUM(C2301:C2336)</f>
        <v>43946450</v>
      </c>
      <c r="M2297" s="934"/>
      <c r="N2297" s="934"/>
      <c r="O2297" s="934"/>
      <c r="P2297" s="934"/>
      <c r="Q2297" s="934"/>
      <c r="R2297" s="935"/>
    </row>
    <row r="2298" spans="1:18" ht="18" x14ac:dyDescent="0.35">
      <c r="A2298" s="412" t="s">
        <v>220</v>
      </c>
      <c r="B2298" s="413"/>
      <c r="C2298" s="413"/>
      <c r="D2298" s="413"/>
      <c r="E2298" s="413"/>
      <c r="F2298" s="413"/>
      <c r="G2298" s="413"/>
      <c r="H2298" s="413"/>
      <c r="I2298" s="413"/>
      <c r="J2298" s="413"/>
      <c r="K2298" s="413"/>
      <c r="L2298" s="413"/>
      <c r="M2298" s="413"/>
      <c r="N2298" s="413"/>
      <c r="O2298" s="413"/>
      <c r="P2298" s="413"/>
      <c r="Q2298" s="413"/>
      <c r="R2298" s="414"/>
    </row>
    <row r="2299" spans="1:18" ht="15.6" x14ac:dyDescent="0.3">
      <c r="A2299" s="734" t="s">
        <v>34</v>
      </c>
      <c r="B2299" s="735"/>
      <c r="C2299" s="736" t="s">
        <v>35</v>
      </c>
      <c r="D2299" s="736" t="s">
        <v>36</v>
      </c>
      <c r="E2299" s="736"/>
      <c r="F2299" s="736"/>
      <c r="G2299" s="736"/>
      <c r="H2299" s="736" t="s">
        <v>37</v>
      </c>
      <c r="I2299" s="736"/>
      <c r="J2299" s="736"/>
      <c r="K2299" s="736"/>
      <c r="L2299" s="735" t="s">
        <v>38</v>
      </c>
      <c r="M2299" s="736" t="s">
        <v>39</v>
      </c>
      <c r="N2299" s="736"/>
      <c r="O2299" s="736"/>
      <c r="P2299" s="736"/>
      <c r="Q2299" s="736"/>
      <c r="R2299" s="930"/>
    </row>
    <row r="2300" spans="1:18" ht="33.6" x14ac:dyDescent="0.3">
      <c r="A2300" s="734"/>
      <c r="B2300" s="735"/>
      <c r="C2300" s="736"/>
      <c r="D2300" s="528" t="s">
        <v>40</v>
      </c>
      <c r="E2300" s="528" t="s">
        <v>41</v>
      </c>
      <c r="F2300" s="528" t="s">
        <v>42</v>
      </c>
      <c r="G2300" s="528" t="s">
        <v>43</v>
      </c>
      <c r="H2300" s="528" t="s">
        <v>25</v>
      </c>
      <c r="I2300" s="528" t="s">
        <v>26</v>
      </c>
      <c r="J2300" s="528" t="s">
        <v>27</v>
      </c>
      <c r="K2300" s="528" t="s">
        <v>28</v>
      </c>
      <c r="L2300" s="735"/>
      <c r="M2300" s="22" t="s">
        <v>44</v>
      </c>
      <c r="N2300" s="22" t="s">
        <v>45</v>
      </c>
      <c r="O2300" s="22" t="s">
        <v>46</v>
      </c>
      <c r="P2300" s="22" t="s">
        <v>47</v>
      </c>
      <c r="Q2300" s="22" t="s">
        <v>48</v>
      </c>
      <c r="R2300" s="183" t="s">
        <v>49</v>
      </c>
    </row>
    <row r="2301" spans="1:18" ht="15.6" x14ac:dyDescent="0.3">
      <c r="A2301" s="906" t="s">
        <v>362</v>
      </c>
      <c r="B2301" s="907"/>
      <c r="C2301" s="563">
        <f t="shared" ref="C2301:C2310" si="69">SUM(F2301)</f>
        <v>5000</v>
      </c>
      <c r="D2301" s="23" t="s">
        <v>363</v>
      </c>
      <c r="E2301" s="24">
        <v>1</v>
      </c>
      <c r="F2301" s="225">
        <v>5000</v>
      </c>
      <c r="G2301" s="25">
        <f t="shared" ref="G2301:G2306" si="70">+F2301*E2301</f>
        <v>5000</v>
      </c>
      <c r="H2301" s="24"/>
      <c r="I2301" s="24"/>
      <c r="J2301" s="24">
        <v>5000000</v>
      </c>
      <c r="K2301" s="24"/>
      <c r="L2301" s="554" t="s">
        <v>318</v>
      </c>
      <c r="M2301" s="24">
        <v>1</v>
      </c>
      <c r="N2301" s="24" t="s">
        <v>79</v>
      </c>
      <c r="O2301" s="24">
        <v>3</v>
      </c>
      <c r="P2301" s="24">
        <v>3</v>
      </c>
      <c r="Q2301" s="24">
        <v>1</v>
      </c>
      <c r="R2301" s="29"/>
    </row>
    <row r="2302" spans="1:18" ht="15.6" x14ac:dyDescent="0.3">
      <c r="A2302" s="931" t="s">
        <v>364</v>
      </c>
      <c r="B2302" s="932"/>
      <c r="C2302" s="445">
        <f t="shared" si="69"/>
        <v>5000</v>
      </c>
      <c r="D2302" s="23" t="s">
        <v>363</v>
      </c>
      <c r="E2302" s="24">
        <v>1</v>
      </c>
      <c r="F2302" s="225">
        <v>5000</v>
      </c>
      <c r="G2302" s="25">
        <f t="shared" si="70"/>
        <v>5000</v>
      </c>
      <c r="H2302" s="26"/>
      <c r="I2302" s="26"/>
      <c r="J2302" s="26"/>
      <c r="K2302" s="26"/>
      <c r="L2302" s="554" t="s">
        <v>318</v>
      </c>
      <c r="M2302" s="24">
        <v>1</v>
      </c>
      <c r="N2302" s="24" t="s">
        <v>79</v>
      </c>
      <c r="O2302" s="24">
        <v>3</v>
      </c>
      <c r="P2302" s="24">
        <v>3</v>
      </c>
      <c r="Q2302" s="24">
        <v>1</v>
      </c>
      <c r="R2302" s="29"/>
    </row>
    <row r="2303" spans="1:18" ht="15.6" x14ac:dyDescent="0.3">
      <c r="A2303" s="928" t="s">
        <v>365</v>
      </c>
      <c r="B2303" s="929"/>
      <c r="C2303" s="563">
        <f t="shared" si="69"/>
        <v>5000</v>
      </c>
      <c r="D2303" s="23" t="s">
        <v>363</v>
      </c>
      <c r="E2303" s="24"/>
      <c r="F2303" s="225">
        <v>5000</v>
      </c>
      <c r="G2303" s="25">
        <f t="shared" si="70"/>
        <v>0</v>
      </c>
      <c r="H2303" s="26"/>
      <c r="I2303" s="26"/>
      <c r="J2303" s="26"/>
      <c r="K2303" s="26"/>
      <c r="L2303" s="554" t="s">
        <v>318</v>
      </c>
      <c r="M2303" s="24">
        <v>1</v>
      </c>
      <c r="N2303" s="24" t="s">
        <v>79</v>
      </c>
      <c r="O2303" s="24">
        <v>3</v>
      </c>
      <c r="P2303" s="24">
        <v>3</v>
      </c>
      <c r="Q2303" s="24">
        <v>1</v>
      </c>
      <c r="R2303" s="29"/>
    </row>
    <row r="2304" spans="1:18" ht="15.6" x14ac:dyDescent="0.3">
      <c r="A2304" s="906" t="s">
        <v>366</v>
      </c>
      <c r="B2304" s="907"/>
      <c r="C2304" s="558">
        <f t="shared" si="69"/>
        <v>5000</v>
      </c>
      <c r="D2304" s="23" t="s">
        <v>363</v>
      </c>
      <c r="E2304" s="424">
        <v>1</v>
      </c>
      <c r="F2304" s="447">
        <v>5000</v>
      </c>
      <c r="G2304" s="25">
        <f t="shared" si="70"/>
        <v>5000</v>
      </c>
      <c r="H2304" s="448"/>
      <c r="I2304" s="448"/>
      <c r="J2304" s="26"/>
      <c r="K2304" s="448"/>
      <c r="L2304" s="554" t="s">
        <v>318</v>
      </c>
      <c r="M2304" s="24">
        <v>1</v>
      </c>
      <c r="N2304" s="24" t="s">
        <v>79</v>
      </c>
      <c r="O2304" s="24">
        <v>3</v>
      </c>
      <c r="P2304" s="24">
        <v>3</v>
      </c>
      <c r="Q2304" s="24">
        <v>1</v>
      </c>
      <c r="R2304" s="427"/>
    </row>
    <row r="2305" spans="1:18" ht="15.6" x14ac:dyDescent="0.3">
      <c r="A2305" s="906" t="s">
        <v>367</v>
      </c>
      <c r="B2305" s="907"/>
      <c r="C2305" s="558">
        <f t="shared" si="69"/>
        <v>5000</v>
      </c>
      <c r="D2305" s="23" t="s">
        <v>363</v>
      </c>
      <c r="E2305" s="424">
        <v>1</v>
      </c>
      <c r="F2305" s="447">
        <v>5000</v>
      </c>
      <c r="G2305" s="25">
        <f t="shared" si="70"/>
        <v>5000</v>
      </c>
      <c r="H2305" s="426"/>
      <c r="I2305" s="426"/>
      <c r="J2305" s="24"/>
      <c r="K2305" s="426"/>
      <c r="L2305" s="554" t="s">
        <v>318</v>
      </c>
      <c r="M2305" s="24">
        <v>1</v>
      </c>
      <c r="N2305" s="24" t="s">
        <v>79</v>
      </c>
      <c r="O2305" s="24">
        <v>3</v>
      </c>
      <c r="P2305" s="24">
        <v>3</v>
      </c>
      <c r="Q2305" s="24">
        <v>1</v>
      </c>
      <c r="R2305" s="427"/>
    </row>
    <row r="2306" spans="1:18" x14ac:dyDescent="0.3">
      <c r="A2306" s="898" t="s">
        <v>368</v>
      </c>
      <c r="B2306" s="899"/>
      <c r="C2306" s="558">
        <f t="shared" si="69"/>
        <v>5000</v>
      </c>
      <c r="D2306" s="23" t="s">
        <v>363</v>
      </c>
      <c r="E2306" s="424">
        <v>1</v>
      </c>
      <c r="F2306" s="447">
        <v>5000</v>
      </c>
      <c r="G2306" s="25">
        <f t="shared" si="70"/>
        <v>5000</v>
      </c>
      <c r="H2306" s="448"/>
      <c r="I2306" s="448"/>
      <c r="J2306" s="26"/>
      <c r="K2306" s="448"/>
      <c r="L2306" s="926" t="s">
        <v>318</v>
      </c>
      <c r="M2306" s="24">
        <v>1</v>
      </c>
      <c r="N2306" s="24" t="s">
        <v>79</v>
      </c>
      <c r="O2306" s="24">
        <v>3</v>
      </c>
      <c r="P2306" s="24">
        <v>3</v>
      </c>
      <c r="Q2306" s="24">
        <v>1</v>
      </c>
      <c r="R2306" s="427"/>
    </row>
    <row r="2307" spans="1:18" x14ac:dyDescent="0.3">
      <c r="A2307" s="924"/>
      <c r="B2307" s="925"/>
      <c r="C2307" s="449"/>
      <c r="D2307" s="23" t="s">
        <v>369</v>
      </c>
      <c r="E2307" s="424">
        <v>1</v>
      </c>
      <c r="F2307" s="447">
        <v>125000</v>
      </c>
      <c r="G2307" s="25">
        <f>+F2307*E2307</f>
        <v>125000</v>
      </c>
      <c r="H2307" s="448">
        <v>31250</v>
      </c>
      <c r="I2307" s="448">
        <v>31250</v>
      </c>
      <c r="J2307" s="26">
        <v>31250</v>
      </c>
      <c r="K2307" s="448">
        <v>31250</v>
      </c>
      <c r="L2307" s="926"/>
      <c r="M2307" s="24"/>
      <c r="N2307" s="24" t="s">
        <v>79</v>
      </c>
      <c r="O2307" s="24"/>
      <c r="P2307" s="24"/>
      <c r="Q2307" s="24"/>
      <c r="R2307" s="427"/>
    </row>
    <row r="2308" spans="1:18" ht="27.6" x14ac:dyDescent="0.3">
      <c r="A2308" s="906" t="s">
        <v>370</v>
      </c>
      <c r="B2308" s="907"/>
      <c r="C2308" s="558">
        <f t="shared" si="69"/>
        <v>450</v>
      </c>
      <c r="D2308" s="23" t="s">
        <v>371</v>
      </c>
      <c r="E2308" s="424">
        <v>100</v>
      </c>
      <c r="F2308" s="447">
        <v>450</v>
      </c>
      <c r="G2308" s="25">
        <f t="shared" ref="G2308:G2316" si="71">+F2308*E2308</f>
        <v>45000</v>
      </c>
      <c r="H2308" s="448"/>
      <c r="I2308" s="450">
        <v>45000</v>
      </c>
      <c r="J2308" s="26"/>
      <c r="K2308" s="448"/>
      <c r="L2308" s="926"/>
      <c r="M2308" s="424"/>
      <c r="N2308" s="562" t="s">
        <v>79</v>
      </c>
      <c r="O2308" s="562">
        <v>3</v>
      </c>
      <c r="P2308" s="419">
        <v>1</v>
      </c>
      <c r="Q2308" s="419">
        <v>1</v>
      </c>
      <c r="R2308" s="420" t="s">
        <v>79</v>
      </c>
    </row>
    <row r="2309" spans="1:18" x14ac:dyDescent="0.3">
      <c r="A2309" s="906"/>
      <c r="B2309" s="907"/>
      <c r="C2309" s="558">
        <f t="shared" si="69"/>
        <v>8000</v>
      </c>
      <c r="D2309" s="23" t="s">
        <v>372</v>
      </c>
      <c r="E2309" s="424">
        <v>100</v>
      </c>
      <c r="F2309" s="447">
        <v>8000</v>
      </c>
      <c r="G2309" s="25">
        <f t="shared" si="71"/>
        <v>800000</v>
      </c>
      <c r="H2309" s="448"/>
      <c r="I2309" s="25">
        <v>800000</v>
      </c>
      <c r="J2309" s="26"/>
      <c r="K2309" s="448"/>
      <c r="L2309" s="554"/>
      <c r="M2309" s="424">
        <v>1</v>
      </c>
      <c r="N2309" s="424" t="s">
        <v>79</v>
      </c>
      <c r="O2309" s="424">
        <v>2</v>
      </c>
      <c r="P2309" s="424">
        <v>8</v>
      </c>
      <c r="Q2309" s="424">
        <v>6</v>
      </c>
      <c r="R2309" s="427">
        <v>1</v>
      </c>
    </row>
    <row r="2310" spans="1:18" x14ac:dyDescent="0.3">
      <c r="A2310" s="906"/>
      <c r="B2310" s="907"/>
      <c r="C2310" s="558">
        <f t="shared" si="69"/>
        <v>5000</v>
      </c>
      <c r="D2310" s="23" t="s">
        <v>373</v>
      </c>
      <c r="E2310" s="424">
        <v>30</v>
      </c>
      <c r="F2310" s="447">
        <v>5000</v>
      </c>
      <c r="G2310" s="25">
        <f t="shared" si="71"/>
        <v>150000</v>
      </c>
      <c r="H2310" s="448"/>
      <c r="I2310" s="25">
        <v>150000</v>
      </c>
      <c r="J2310" s="26"/>
      <c r="K2310" s="448"/>
      <c r="L2310" s="554"/>
      <c r="M2310" s="424">
        <v>1</v>
      </c>
      <c r="N2310" s="424" t="s">
        <v>79</v>
      </c>
      <c r="O2310" s="424"/>
      <c r="P2310" s="424"/>
      <c r="Q2310" s="424"/>
      <c r="R2310" s="427"/>
    </row>
    <row r="2311" spans="1:18" x14ac:dyDescent="0.3">
      <c r="A2311" s="906" t="s">
        <v>374</v>
      </c>
      <c r="B2311" s="907"/>
      <c r="C2311" s="927">
        <f>SUM(G2311:G2313)</f>
        <v>1760000</v>
      </c>
      <c r="D2311" s="23" t="s">
        <v>375</v>
      </c>
      <c r="E2311" s="424">
        <v>550</v>
      </c>
      <c r="F2311" s="447">
        <v>1500</v>
      </c>
      <c r="G2311" s="25">
        <f t="shared" si="71"/>
        <v>825000</v>
      </c>
      <c r="H2311" s="448"/>
      <c r="I2311" s="430">
        <v>825000</v>
      </c>
      <c r="J2311" s="26"/>
      <c r="K2311" s="448"/>
      <c r="L2311" s="554"/>
      <c r="M2311" s="424">
        <v>1</v>
      </c>
      <c r="N2311" s="424" t="s">
        <v>79</v>
      </c>
      <c r="O2311" s="424"/>
      <c r="P2311" s="424"/>
      <c r="Q2311" s="424"/>
      <c r="R2311" s="427"/>
    </row>
    <row r="2312" spans="1:18" ht="27.6" x14ac:dyDescent="0.3">
      <c r="A2312" s="906"/>
      <c r="B2312" s="907"/>
      <c r="C2312" s="927"/>
      <c r="D2312" s="23" t="s">
        <v>371</v>
      </c>
      <c r="E2312" s="424">
        <v>550</v>
      </c>
      <c r="F2312" s="447">
        <v>450</v>
      </c>
      <c r="G2312" s="25">
        <f t="shared" si="71"/>
        <v>247500</v>
      </c>
      <c r="H2312" s="448"/>
      <c r="I2312" s="451">
        <v>247500</v>
      </c>
      <c r="J2312" s="26"/>
      <c r="K2312" s="448"/>
      <c r="L2312" s="554"/>
      <c r="M2312" s="424">
        <v>1</v>
      </c>
      <c r="N2312" s="562" t="s">
        <v>79</v>
      </c>
      <c r="O2312" s="562">
        <v>3</v>
      </c>
      <c r="P2312" s="419">
        <v>1</v>
      </c>
      <c r="Q2312" s="419">
        <v>1</v>
      </c>
      <c r="R2312" s="420" t="s">
        <v>79</v>
      </c>
    </row>
    <row r="2313" spans="1:18" x14ac:dyDescent="0.3">
      <c r="A2313" s="906"/>
      <c r="B2313" s="907"/>
      <c r="C2313" s="927"/>
      <c r="D2313" s="23" t="s">
        <v>376</v>
      </c>
      <c r="E2313" s="424">
        <v>275</v>
      </c>
      <c r="F2313" s="447">
        <v>2500</v>
      </c>
      <c r="G2313" s="25">
        <f t="shared" si="71"/>
        <v>687500</v>
      </c>
      <c r="H2313" s="448"/>
      <c r="I2313" s="451">
        <v>687500</v>
      </c>
      <c r="J2313" s="26"/>
      <c r="K2313" s="448"/>
      <c r="L2313" s="554"/>
      <c r="M2313" s="424">
        <v>1</v>
      </c>
      <c r="N2313" s="424" t="s">
        <v>79</v>
      </c>
      <c r="O2313" s="424"/>
      <c r="P2313" s="424"/>
      <c r="Q2313" s="424"/>
      <c r="R2313" s="427"/>
    </row>
    <row r="2314" spans="1:18" ht="27.6" x14ac:dyDescent="0.3">
      <c r="A2314" s="928" t="s">
        <v>377</v>
      </c>
      <c r="B2314" s="929"/>
      <c r="C2314" s="927">
        <f>SUM(G2314:G2315)</f>
        <v>337500</v>
      </c>
      <c r="D2314" s="23" t="s">
        <v>378</v>
      </c>
      <c r="E2314" s="424">
        <v>150</v>
      </c>
      <c r="F2314" s="447">
        <v>750</v>
      </c>
      <c r="G2314" s="25">
        <f t="shared" si="71"/>
        <v>112500</v>
      </c>
      <c r="H2314" s="448"/>
      <c r="I2314" s="448"/>
      <c r="J2314" s="25">
        <v>112500</v>
      </c>
      <c r="K2314" s="448"/>
      <c r="L2314" s="554"/>
      <c r="M2314" s="424">
        <v>1</v>
      </c>
      <c r="N2314" s="562" t="s">
        <v>79</v>
      </c>
      <c r="O2314" s="562">
        <v>3</v>
      </c>
      <c r="P2314" s="419">
        <v>1</v>
      </c>
      <c r="Q2314" s="419">
        <v>1</v>
      </c>
      <c r="R2314" s="420" t="s">
        <v>79</v>
      </c>
    </row>
    <row r="2315" spans="1:18" x14ac:dyDescent="0.3">
      <c r="A2315" s="928"/>
      <c r="B2315" s="929"/>
      <c r="C2315" s="927"/>
      <c r="D2315" s="23" t="s">
        <v>379</v>
      </c>
      <c r="E2315" s="424">
        <v>150</v>
      </c>
      <c r="F2315" s="447">
        <v>1500</v>
      </c>
      <c r="G2315" s="25">
        <f t="shared" si="71"/>
        <v>225000</v>
      </c>
      <c r="H2315" s="448"/>
      <c r="I2315" s="448"/>
      <c r="J2315" s="25">
        <v>225000</v>
      </c>
      <c r="K2315" s="448"/>
      <c r="L2315" s="554"/>
      <c r="M2315" s="424">
        <v>1</v>
      </c>
      <c r="N2315" s="424" t="s">
        <v>79</v>
      </c>
      <c r="O2315" s="424"/>
      <c r="P2315" s="424"/>
      <c r="Q2315" s="424"/>
      <c r="R2315" s="427"/>
    </row>
    <row r="2316" spans="1:18" ht="15.6" x14ac:dyDescent="0.3">
      <c r="A2316" s="906" t="s">
        <v>380</v>
      </c>
      <c r="B2316" s="907"/>
      <c r="C2316" s="558">
        <f>SUM(G2316)</f>
        <v>20000000</v>
      </c>
      <c r="D2316" s="23" t="s">
        <v>381</v>
      </c>
      <c r="E2316" s="424">
        <v>1</v>
      </c>
      <c r="F2316" s="447">
        <v>20000000</v>
      </c>
      <c r="G2316" s="25">
        <f t="shared" si="71"/>
        <v>20000000</v>
      </c>
      <c r="H2316" s="448">
        <v>20000000</v>
      </c>
      <c r="I2316" s="448"/>
      <c r="J2316" s="24"/>
      <c r="K2316" s="448"/>
      <c r="L2316" s="554"/>
      <c r="M2316" s="424">
        <v>1</v>
      </c>
      <c r="N2316" s="424" t="s">
        <v>79</v>
      </c>
      <c r="O2316" s="424">
        <v>1</v>
      </c>
      <c r="P2316" s="424">
        <v>4</v>
      </c>
      <c r="Q2316" s="424">
        <v>2</v>
      </c>
      <c r="R2316" s="427">
        <v>4</v>
      </c>
    </row>
    <row r="2317" spans="1:18" x14ac:dyDescent="0.3">
      <c r="A2317" s="908" t="s">
        <v>382</v>
      </c>
      <c r="B2317" s="909"/>
      <c r="C2317" s="914">
        <v>1500000</v>
      </c>
      <c r="D2317" s="452" t="s">
        <v>383</v>
      </c>
      <c r="E2317" s="429">
        <v>1</v>
      </c>
      <c r="F2317" s="453">
        <v>600000</v>
      </c>
      <c r="G2317" s="453">
        <v>600000</v>
      </c>
      <c r="H2317" s="454"/>
      <c r="I2317" s="454"/>
      <c r="J2317" s="562"/>
      <c r="K2317" s="453">
        <v>600000</v>
      </c>
      <c r="L2317" s="640" t="s">
        <v>56</v>
      </c>
      <c r="M2317" s="429">
        <v>1</v>
      </c>
      <c r="N2317" s="429" t="s">
        <v>79</v>
      </c>
      <c r="O2317" s="429">
        <v>2</v>
      </c>
      <c r="P2317" s="429">
        <v>8</v>
      </c>
      <c r="Q2317" s="429">
        <v>6</v>
      </c>
      <c r="R2317" s="434">
        <v>1</v>
      </c>
    </row>
    <row r="2318" spans="1:18" x14ac:dyDescent="0.3">
      <c r="A2318" s="910"/>
      <c r="B2318" s="911"/>
      <c r="C2318" s="915"/>
      <c r="D2318" s="452" t="s">
        <v>369</v>
      </c>
      <c r="E2318" s="429">
        <v>1</v>
      </c>
      <c r="F2318" s="453">
        <v>500000</v>
      </c>
      <c r="G2318" s="453">
        <v>500000</v>
      </c>
      <c r="H2318" s="454"/>
      <c r="I2318" s="454"/>
      <c r="J2318" s="562"/>
      <c r="K2318" s="453">
        <v>500000</v>
      </c>
      <c r="L2318" s="917"/>
      <c r="M2318" s="429"/>
      <c r="N2318" s="429" t="s">
        <v>79</v>
      </c>
      <c r="O2318" s="455">
        <v>2</v>
      </c>
      <c r="P2318" s="456">
        <v>8</v>
      </c>
      <c r="Q2318" s="456">
        <v>6</v>
      </c>
      <c r="R2318" s="457">
        <v>2</v>
      </c>
    </row>
    <row r="2319" spans="1:18" x14ac:dyDescent="0.3">
      <c r="A2319" s="912"/>
      <c r="B2319" s="913"/>
      <c r="C2319" s="916"/>
      <c r="D2319" s="452" t="s">
        <v>378</v>
      </c>
      <c r="E2319" s="429">
        <v>1</v>
      </c>
      <c r="F2319" s="453">
        <v>400000</v>
      </c>
      <c r="G2319" s="453">
        <v>400000</v>
      </c>
      <c r="H2319" s="454"/>
      <c r="I2319" s="454"/>
      <c r="J2319" s="562"/>
      <c r="K2319" s="453">
        <v>400000</v>
      </c>
      <c r="L2319" s="918"/>
      <c r="M2319" s="429">
        <v>1</v>
      </c>
      <c r="N2319" s="429" t="s">
        <v>79</v>
      </c>
      <c r="O2319" s="429">
        <v>3</v>
      </c>
      <c r="P2319" s="429">
        <v>9</v>
      </c>
      <c r="Q2319" s="429">
        <v>9</v>
      </c>
      <c r="R2319" s="434">
        <v>2</v>
      </c>
    </row>
    <row r="2320" spans="1:18" x14ac:dyDescent="0.3">
      <c r="A2320" s="908" t="s">
        <v>384</v>
      </c>
      <c r="B2320" s="909"/>
      <c r="C2320" s="919">
        <f>SUM(G2320:G2324)</f>
        <v>3255000</v>
      </c>
      <c r="D2320" s="458" t="s">
        <v>385</v>
      </c>
      <c r="E2320" s="100">
        <v>700</v>
      </c>
      <c r="F2320" s="459">
        <v>2750</v>
      </c>
      <c r="G2320" s="460">
        <f>+E2320*F2320</f>
        <v>1925000</v>
      </c>
      <c r="H2320" s="461"/>
      <c r="I2320" s="461"/>
      <c r="J2320" s="462"/>
      <c r="K2320" s="570">
        <v>1925000</v>
      </c>
      <c r="L2320" s="903" t="s">
        <v>332</v>
      </c>
      <c r="M2320" s="100">
        <v>1</v>
      </c>
      <c r="N2320" s="462" t="s">
        <v>79</v>
      </c>
      <c r="O2320" s="462">
        <v>2</v>
      </c>
      <c r="P2320" s="463">
        <v>8</v>
      </c>
      <c r="Q2320" s="463">
        <v>6</v>
      </c>
      <c r="R2320" s="464">
        <v>2</v>
      </c>
    </row>
    <row r="2321" spans="1:18" x14ac:dyDescent="0.3">
      <c r="A2321" s="910"/>
      <c r="B2321" s="911"/>
      <c r="C2321" s="920"/>
      <c r="D2321" s="458" t="s">
        <v>386</v>
      </c>
      <c r="E2321" s="100">
        <v>1</v>
      </c>
      <c r="F2321" s="459">
        <v>975000</v>
      </c>
      <c r="G2321" s="460">
        <f>+F2321*E2321</f>
        <v>975000</v>
      </c>
      <c r="H2321" s="461"/>
      <c r="I2321" s="461"/>
      <c r="J2321" s="462"/>
      <c r="K2321" s="465">
        <v>975000</v>
      </c>
      <c r="L2321" s="904"/>
      <c r="M2321" s="100">
        <v>1</v>
      </c>
      <c r="N2321" s="100" t="s">
        <v>79</v>
      </c>
      <c r="O2321" s="100">
        <v>6</v>
      </c>
      <c r="P2321" s="100">
        <v>1</v>
      </c>
      <c r="Q2321" s="100">
        <v>4</v>
      </c>
      <c r="R2321" s="466">
        <v>1</v>
      </c>
    </row>
    <row r="2322" spans="1:18" x14ac:dyDescent="0.3">
      <c r="A2322" s="910"/>
      <c r="B2322" s="911"/>
      <c r="C2322" s="920"/>
      <c r="D2322" s="458" t="s">
        <v>387</v>
      </c>
      <c r="E2322" s="100">
        <v>1</v>
      </c>
      <c r="F2322" s="459">
        <v>40000</v>
      </c>
      <c r="G2322" s="460">
        <f>+F2322*E2322</f>
        <v>40000</v>
      </c>
      <c r="H2322" s="461"/>
      <c r="I2322" s="461"/>
      <c r="J2322" s="462"/>
      <c r="K2322" s="101">
        <v>40000</v>
      </c>
      <c r="L2322" s="904"/>
      <c r="M2322" s="100">
        <v>1</v>
      </c>
      <c r="N2322" s="100" t="s">
        <v>79</v>
      </c>
      <c r="O2322" s="100">
        <v>2</v>
      </c>
      <c r="P2322" s="100">
        <v>5</v>
      </c>
      <c r="Q2322" s="100">
        <v>4</v>
      </c>
      <c r="R2322" s="466">
        <v>1</v>
      </c>
    </row>
    <row r="2323" spans="1:18" x14ac:dyDescent="0.3">
      <c r="A2323" s="910"/>
      <c r="B2323" s="911"/>
      <c r="C2323" s="920"/>
      <c r="D2323" s="458" t="s">
        <v>388</v>
      </c>
      <c r="E2323" s="100">
        <v>1</v>
      </c>
      <c r="F2323" s="459">
        <v>200000</v>
      </c>
      <c r="G2323" s="460">
        <f>+F2323*E2323</f>
        <v>200000</v>
      </c>
      <c r="H2323" s="461"/>
      <c r="I2323" s="461"/>
      <c r="J2323" s="462"/>
      <c r="K2323" s="101">
        <v>200000</v>
      </c>
      <c r="L2323" s="904"/>
      <c r="M2323" s="100"/>
      <c r="N2323" s="100" t="s">
        <v>79</v>
      </c>
      <c r="O2323" s="100"/>
      <c r="P2323" s="100"/>
      <c r="Q2323" s="100"/>
      <c r="R2323" s="466"/>
    </row>
    <row r="2324" spans="1:18" x14ac:dyDescent="0.3">
      <c r="A2324" s="910"/>
      <c r="B2324" s="911"/>
      <c r="C2324" s="920"/>
      <c r="D2324" s="922" t="s">
        <v>389</v>
      </c>
      <c r="E2324" s="100">
        <v>1</v>
      </c>
      <c r="F2324" s="459">
        <v>115000</v>
      </c>
      <c r="G2324" s="460">
        <f>+F2324*E2324</f>
        <v>115000</v>
      </c>
      <c r="H2324" s="461"/>
      <c r="I2324" s="461"/>
      <c r="J2324" s="462"/>
      <c r="K2324" s="101">
        <v>115000</v>
      </c>
      <c r="L2324" s="904"/>
      <c r="M2324" s="100">
        <v>1</v>
      </c>
      <c r="N2324" s="462" t="s">
        <v>79</v>
      </c>
      <c r="O2324" s="462">
        <v>3</v>
      </c>
      <c r="P2324" s="463">
        <v>1</v>
      </c>
      <c r="Q2324" s="463">
        <v>3</v>
      </c>
      <c r="R2324" s="464">
        <v>3</v>
      </c>
    </row>
    <row r="2325" spans="1:18" x14ac:dyDescent="0.3">
      <c r="A2325" s="912"/>
      <c r="B2325" s="913"/>
      <c r="C2325" s="921"/>
      <c r="D2325" s="923"/>
      <c r="E2325" s="100">
        <v>1</v>
      </c>
      <c r="F2325" s="459">
        <v>75000</v>
      </c>
      <c r="G2325" s="460">
        <f>+F2325*E2325</f>
        <v>75000</v>
      </c>
      <c r="H2325" s="461"/>
      <c r="I2325" s="461"/>
      <c r="J2325" s="462"/>
      <c r="K2325" s="101">
        <v>75000</v>
      </c>
      <c r="L2325" s="904"/>
      <c r="M2325" s="100"/>
      <c r="N2325" s="462" t="s">
        <v>79</v>
      </c>
      <c r="O2325" s="462"/>
      <c r="P2325" s="463"/>
      <c r="Q2325" s="463"/>
      <c r="R2325" s="464"/>
    </row>
    <row r="2326" spans="1:18" ht="28.2" x14ac:dyDescent="0.3">
      <c r="A2326" s="896" t="s">
        <v>390</v>
      </c>
      <c r="B2326" s="897"/>
      <c r="C2326" s="467">
        <f>+G2326</f>
        <v>8700000</v>
      </c>
      <c r="D2326" s="468" t="s">
        <v>390</v>
      </c>
      <c r="E2326" s="469">
        <v>700</v>
      </c>
      <c r="F2326" s="467">
        <v>8700000</v>
      </c>
      <c r="G2326" s="467">
        <v>8700000</v>
      </c>
      <c r="H2326" s="468"/>
      <c r="I2326" s="468"/>
      <c r="J2326" s="468"/>
      <c r="K2326" s="467">
        <v>8700000</v>
      </c>
      <c r="L2326" s="470" t="s">
        <v>56</v>
      </c>
      <c r="M2326" s="468"/>
      <c r="N2326" s="429" t="s">
        <v>79</v>
      </c>
      <c r="O2326" s="468"/>
      <c r="P2326" s="468"/>
      <c r="Q2326" s="468"/>
      <c r="R2326" s="471"/>
    </row>
    <row r="2327" spans="1:18" ht="15.6" x14ac:dyDescent="0.3">
      <c r="A2327" s="898" t="s">
        <v>391</v>
      </c>
      <c r="B2327" s="899"/>
      <c r="C2327" s="467">
        <v>7500000</v>
      </c>
      <c r="D2327" s="472" t="s">
        <v>392</v>
      </c>
      <c r="E2327" s="473"/>
      <c r="F2327" s="474"/>
      <c r="G2327" s="474"/>
      <c r="H2327" s="474"/>
      <c r="I2327" s="474"/>
      <c r="J2327" s="474"/>
      <c r="K2327" s="474"/>
      <c r="L2327" s="472"/>
      <c r="M2327" s="472"/>
      <c r="N2327" s="475" t="s">
        <v>79</v>
      </c>
      <c r="O2327" s="472"/>
      <c r="P2327" s="472"/>
      <c r="Q2327" s="472"/>
      <c r="R2327" s="476"/>
    </row>
    <row r="2328" spans="1:18" x14ac:dyDescent="0.3">
      <c r="A2328" s="900" t="s">
        <v>393</v>
      </c>
      <c r="B2328" s="900"/>
      <c r="C2328" s="901">
        <f>SUM(G2328:G2336)</f>
        <v>850500</v>
      </c>
      <c r="D2328" s="477" t="s">
        <v>124</v>
      </c>
      <c r="E2328" s="283">
        <v>255</v>
      </c>
      <c r="F2328" s="569">
        <v>350</v>
      </c>
      <c r="G2328" s="569">
        <f>E2328*F2328</f>
        <v>89250</v>
      </c>
      <c r="H2328" s="98"/>
      <c r="I2328" s="478"/>
      <c r="J2328" s="460">
        <f t="shared" ref="J2328:J2334" si="72">+G2328</f>
        <v>89250</v>
      </c>
      <c r="K2328" s="478"/>
      <c r="L2328" s="903" t="s">
        <v>56</v>
      </c>
      <c r="M2328" s="462">
        <v>1</v>
      </c>
      <c r="N2328" s="462" t="s">
        <v>79</v>
      </c>
      <c r="O2328" s="462">
        <v>3</v>
      </c>
      <c r="P2328" s="462">
        <v>1</v>
      </c>
      <c r="Q2328" s="462">
        <v>1</v>
      </c>
      <c r="R2328" s="462">
        <v>1</v>
      </c>
    </row>
    <row r="2329" spans="1:18" x14ac:dyDescent="0.3">
      <c r="A2329" s="900"/>
      <c r="B2329" s="900"/>
      <c r="C2329" s="902"/>
      <c r="D2329" s="477" t="s">
        <v>114</v>
      </c>
      <c r="E2329" s="283">
        <v>255</v>
      </c>
      <c r="F2329" s="569">
        <v>750</v>
      </c>
      <c r="G2329" s="569">
        <f>E2329*F2329</f>
        <v>191250</v>
      </c>
      <c r="H2329" s="98"/>
      <c r="I2329" s="478"/>
      <c r="J2329" s="460">
        <f t="shared" si="72"/>
        <v>191250</v>
      </c>
      <c r="K2329" s="478"/>
      <c r="L2329" s="904"/>
      <c r="M2329" s="462">
        <v>1</v>
      </c>
      <c r="N2329" s="462" t="s">
        <v>79</v>
      </c>
      <c r="O2329" s="462">
        <v>3</v>
      </c>
      <c r="P2329" s="462">
        <v>1</v>
      </c>
      <c r="Q2329" s="462">
        <v>1</v>
      </c>
      <c r="R2329" s="462">
        <v>1</v>
      </c>
    </row>
    <row r="2330" spans="1:18" x14ac:dyDescent="0.3">
      <c r="A2330" s="900"/>
      <c r="B2330" s="900"/>
      <c r="C2330" s="902"/>
      <c r="D2330" s="477" t="s">
        <v>394</v>
      </c>
      <c r="E2330" s="283">
        <v>60</v>
      </c>
      <c r="F2330" s="569">
        <v>1200</v>
      </c>
      <c r="G2330" s="569">
        <v>72000</v>
      </c>
      <c r="H2330" s="98"/>
      <c r="I2330" s="478"/>
      <c r="J2330" s="460">
        <f t="shared" si="72"/>
        <v>72000</v>
      </c>
      <c r="K2330" s="478"/>
      <c r="L2330" s="904"/>
      <c r="M2330" s="462">
        <v>1</v>
      </c>
      <c r="N2330" s="462" t="s">
        <v>79</v>
      </c>
      <c r="O2330" s="462">
        <v>2</v>
      </c>
      <c r="P2330" s="462">
        <v>3</v>
      </c>
      <c r="Q2330" s="462">
        <v>1</v>
      </c>
      <c r="R2330" s="462">
        <v>2</v>
      </c>
    </row>
    <row r="2331" spans="1:18" x14ac:dyDescent="0.3">
      <c r="A2331" s="900"/>
      <c r="B2331" s="900"/>
      <c r="C2331" s="902"/>
      <c r="D2331" s="477" t="s">
        <v>395</v>
      </c>
      <c r="E2331" s="283">
        <v>60</v>
      </c>
      <c r="F2331" s="569">
        <v>1500</v>
      </c>
      <c r="G2331" s="569">
        <v>90000</v>
      </c>
      <c r="H2331" s="98"/>
      <c r="I2331" s="478"/>
      <c r="J2331" s="460">
        <f t="shared" si="72"/>
        <v>90000</v>
      </c>
      <c r="K2331" s="478"/>
      <c r="L2331" s="904"/>
      <c r="M2331" s="462">
        <v>1</v>
      </c>
      <c r="N2331" s="462" t="s">
        <v>79</v>
      </c>
      <c r="O2331" s="462">
        <v>2</v>
      </c>
      <c r="P2331" s="462">
        <v>3</v>
      </c>
      <c r="Q2331" s="462">
        <v>1</v>
      </c>
      <c r="R2331" s="462">
        <v>2</v>
      </c>
    </row>
    <row r="2332" spans="1:18" x14ac:dyDescent="0.3">
      <c r="A2332" s="900"/>
      <c r="B2332" s="900"/>
      <c r="C2332" s="902"/>
      <c r="D2332" s="477" t="s">
        <v>396</v>
      </c>
      <c r="E2332" s="283">
        <v>15</v>
      </c>
      <c r="F2332" s="569">
        <v>1200</v>
      </c>
      <c r="G2332" s="569">
        <v>18000</v>
      </c>
      <c r="H2332" s="98"/>
      <c r="I2332" s="478"/>
      <c r="J2332" s="460">
        <f t="shared" si="72"/>
        <v>18000</v>
      </c>
      <c r="K2332" s="478"/>
      <c r="L2332" s="904"/>
      <c r="M2332" s="462">
        <v>1</v>
      </c>
      <c r="N2332" s="462" t="s">
        <v>79</v>
      </c>
      <c r="O2332" s="462">
        <v>2</v>
      </c>
      <c r="P2332" s="462">
        <v>3</v>
      </c>
      <c r="Q2332" s="462">
        <v>1</v>
      </c>
      <c r="R2332" s="462">
        <v>2</v>
      </c>
    </row>
    <row r="2333" spans="1:18" x14ac:dyDescent="0.3">
      <c r="A2333" s="900"/>
      <c r="B2333" s="900"/>
      <c r="C2333" s="902"/>
      <c r="D2333" s="477" t="s">
        <v>194</v>
      </c>
      <c r="E2333" s="283">
        <v>30</v>
      </c>
      <c r="F2333" s="569">
        <v>200</v>
      </c>
      <c r="G2333" s="569">
        <v>6000</v>
      </c>
      <c r="H2333" s="98"/>
      <c r="I2333" s="478"/>
      <c r="J2333" s="460">
        <f t="shared" si="72"/>
        <v>6000</v>
      </c>
      <c r="K2333" s="478"/>
      <c r="L2333" s="904"/>
      <c r="M2333" s="462">
        <v>1</v>
      </c>
      <c r="N2333" s="462" t="s">
        <v>79</v>
      </c>
      <c r="O2333" s="462">
        <v>3</v>
      </c>
      <c r="P2333" s="462">
        <v>7</v>
      </c>
      <c r="Q2333" s="462">
        <v>1</v>
      </c>
      <c r="R2333" s="462">
        <v>2</v>
      </c>
    </row>
    <row r="2334" spans="1:18" x14ac:dyDescent="0.3">
      <c r="A2334" s="900"/>
      <c r="B2334" s="900"/>
      <c r="C2334" s="902"/>
      <c r="D2334" s="477" t="s">
        <v>397</v>
      </c>
      <c r="E2334" s="283">
        <v>1</v>
      </c>
      <c r="F2334" s="569">
        <v>350000</v>
      </c>
      <c r="G2334" s="569">
        <f>+F2334*E2334</f>
        <v>350000</v>
      </c>
      <c r="H2334" s="98"/>
      <c r="I2334" s="478"/>
      <c r="J2334" s="460">
        <f t="shared" si="72"/>
        <v>350000</v>
      </c>
      <c r="K2334" s="478"/>
      <c r="L2334" s="904"/>
      <c r="M2334" s="462">
        <v>1</v>
      </c>
      <c r="N2334" s="462" t="s">
        <v>79</v>
      </c>
      <c r="O2334" s="462">
        <v>3</v>
      </c>
      <c r="P2334" s="462">
        <v>9</v>
      </c>
      <c r="Q2334" s="462">
        <v>2</v>
      </c>
      <c r="R2334" s="462">
        <v>1</v>
      </c>
    </row>
    <row r="2335" spans="1:18" x14ac:dyDescent="0.3">
      <c r="A2335" s="900"/>
      <c r="B2335" s="900"/>
      <c r="C2335" s="902"/>
      <c r="D2335" s="477" t="s">
        <v>398</v>
      </c>
      <c r="E2335" s="283">
        <v>1</v>
      </c>
      <c r="F2335" s="569">
        <v>25000</v>
      </c>
      <c r="G2335" s="569">
        <v>25000</v>
      </c>
      <c r="H2335" s="98"/>
      <c r="I2335" s="478"/>
      <c r="J2335" s="460">
        <v>25000</v>
      </c>
      <c r="K2335" s="478"/>
      <c r="L2335" s="904"/>
      <c r="M2335" s="462"/>
      <c r="N2335" s="462" t="s">
        <v>79</v>
      </c>
      <c r="O2335" s="462">
        <v>3</v>
      </c>
      <c r="P2335" s="462">
        <v>9</v>
      </c>
      <c r="Q2335" s="462">
        <v>1</v>
      </c>
      <c r="R2335" s="462">
        <v>6</v>
      </c>
    </row>
    <row r="2336" spans="1:18" x14ac:dyDescent="0.3">
      <c r="A2336" s="900"/>
      <c r="B2336" s="900"/>
      <c r="C2336" s="902"/>
      <c r="D2336" s="477" t="s">
        <v>194</v>
      </c>
      <c r="E2336" s="283">
        <v>45</v>
      </c>
      <c r="F2336" s="569">
        <v>200</v>
      </c>
      <c r="G2336" s="569">
        <f>+F2336*E2336</f>
        <v>9000</v>
      </c>
      <c r="H2336" s="479"/>
      <c r="I2336" s="478"/>
      <c r="J2336" s="480">
        <f>+G2336</f>
        <v>9000</v>
      </c>
      <c r="K2336" s="478"/>
      <c r="L2336" s="905"/>
      <c r="M2336" s="462">
        <v>1</v>
      </c>
      <c r="N2336" s="462" t="s">
        <v>79</v>
      </c>
      <c r="O2336" s="462">
        <v>3</v>
      </c>
      <c r="P2336" s="462">
        <v>7</v>
      </c>
      <c r="Q2336" s="462">
        <v>1</v>
      </c>
      <c r="R2336" s="462">
        <v>2</v>
      </c>
    </row>
    <row r="2337" spans="1:18" ht="15.6" x14ac:dyDescent="0.3">
      <c r="A2337" s="1" t="s">
        <v>0</v>
      </c>
      <c r="B2337" s="1" t="s">
        <v>1</v>
      </c>
      <c r="C2337" s="1"/>
      <c r="D2337" s="1"/>
      <c r="E2337" s="2"/>
      <c r="F2337" s="2"/>
      <c r="G2337" s="2"/>
      <c r="H2337" s="2"/>
      <c r="I2337" s="2"/>
      <c r="J2337" s="2"/>
      <c r="K2337" s="2"/>
      <c r="L2337" s="2"/>
      <c r="M2337" s="2"/>
      <c r="N2337" s="2"/>
      <c r="O2337" s="2"/>
      <c r="P2337" s="2"/>
      <c r="Q2337" s="2"/>
      <c r="R2337" s="2"/>
    </row>
    <row r="2338" spans="1:18" ht="15.6" x14ac:dyDescent="0.3">
      <c r="A2338" s="1" t="s">
        <v>2</v>
      </c>
      <c r="B2338" s="4" t="s">
        <v>3</v>
      </c>
      <c r="C2338" s="5"/>
      <c r="D2338" s="1"/>
      <c r="E2338" s="2"/>
      <c r="F2338" s="2"/>
      <c r="G2338" s="2"/>
      <c r="H2338" s="2"/>
      <c r="I2338" s="2"/>
      <c r="J2338" s="2"/>
      <c r="K2338" s="2"/>
      <c r="L2338" s="2"/>
      <c r="M2338" s="2"/>
      <c r="N2338" s="2"/>
      <c r="O2338" s="2"/>
      <c r="P2338" s="2"/>
      <c r="Q2338" s="2"/>
      <c r="R2338" s="2"/>
    </row>
    <row r="2339" spans="1:18" ht="15.6" x14ac:dyDescent="0.3">
      <c r="A2339" s="1" t="s">
        <v>4</v>
      </c>
      <c r="B2339" s="6" t="s">
        <v>5</v>
      </c>
      <c r="C2339" s="6"/>
      <c r="D2339" s="1"/>
      <c r="E2339" s="2"/>
      <c r="F2339" s="2"/>
      <c r="G2339" s="2"/>
      <c r="H2339" s="2"/>
      <c r="I2339" s="2"/>
      <c r="J2339" s="2"/>
      <c r="K2339" s="2"/>
      <c r="L2339" s="2"/>
      <c r="M2339" s="2"/>
      <c r="N2339" s="2"/>
      <c r="O2339" s="2"/>
      <c r="P2339" s="2"/>
      <c r="Q2339" s="2"/>
      <c r="R2339" s="2"/>
    </row>
    <row r="2340" spans="1:18" ht="15.6" x14ac:dyDescent="0.3">
      <c r="A2340" s="1" t="s">
        <v>6</v>
      </c>
      <c r="B2340" s="574" t="s">
        <v>7</v>
      </c>
      <c r="C2340" s="574"/>
      <c r="D2340" s="574"/>
      <c r="E2340" s="2"/>
      <c r="F2340" s="2"/>
      <c r="G2340" s="2"/>
      <c r="H2340" s="2"/>
      <c r="I2340" s="2"/>
      <c r="J2340" s="2"/>
      <c r="K2340" s="2"/>
      <c r="L2340" s="2"/>
      <c r="M2340" s="2"/>
      <c r="N2340" s="2"/>
      <c r="O2340" s="2"/>
      <c r="P2340" s="2"/>
      <c r="Q2340" s="2"/>
      <c r="R2340" s="2"/>
    </row>
    <row r="2341" spans="1:18" ht="15.6" x14ac:dyDescent="0.3">
      <c r="A2341" s="6" t="s">
        <v>8</v>
      </c>
      <c r="B2341" s="573" t="s">
        <v>9</v>
      </c>
      <c r="C2341" s="573"/>
      <c r="D2341" s="573"/>
      <c r="E2341" s="2"/>
      <c r="F2341" s="2"/>
      <c r="G2341" s="2"/>
      <c r="H2341" s="2"/>
      <c r="I2341" s="2"/>
      <c r="J2341" s="2"/>
      <c r="K2341" s="2"/>
      <c r="L2341" s="2"/>
      <c r="M2341" s="2"/>
      <c r="N2341" s="2"/>
      <c r="O2341" s="2"/>
      <c r="P2341" s="2"/>
      <c r="Q2341" s="2"/>
      <c r="R2341" s="2"/>
    </row>
    <row r="2342" spans="1:18" ht="15.6" x14ac:dyDescent="0.3">
      <c r="A2342" s="6" t="s">
        <v>10</v>
      </c>
      <c r="B2342" s="573" t="s">
        <v>11</v>
      </c>
      <c r="C2342" s="573"/>
      <c r="D2342" s="573"/>
      <c r="E2342" s="2"/>
      <c r="F2342" s="2"/>
      <c r="G2342" s="2"/>
      <c r="H2342" s="2"/>
      <c r="I2342" s="2"/>
      <c r="J2342" s="2"/>
      <c r="K2342" s="2"/>
      <c r="L2342" s="42" t="s">
        <v>12</v>
      </c>
      <c r="M2342" s="2"/>
      <c r="N2342" s="2"/>
      <c r="O2342" s="2"/>
      <c r="P2342" s="2"/>
      <c r="Q2342" s="2"/>
      <c r="R2342" s="2"/>
    </row>
    <row r="2343" spans="1:18" ht="15.6" x14ac:dyDescent="0.3">
      <c r="A2343" s="6" t="s">
        <v>13</v>
      </c>
      <c r="B2343" s="1"/>
      <c r="C2343" s="1"/>
      <c r="D2343" s="2"/>
      <c r="E2343" s="2"/>
      <c r="F2343" s="2"/>
      <c r="G2343" s="2"/>
      <c r="H2343" s="2"/>
      <c r="I2343" s="2"/>
      <c r="J2343" s="2"/>
      <c r="K2343" s="2"/>
      <c r="L2343" s="2"/>
      <c r="M2343" s="2"/>
      <c r="N2343" s="2"/>
      <c r="O2343" s="2"/>
      <c r="P2343" s="2"/>
      <c r="Q2343" s="2"/>
      <c r="R2343" s="2"/>
    </row>
    <row r="2344" spans="1:18" ht="15.6" x14ac:dyDescent="0.3">
      <c r="A2344" s="574" t="s">
        <v>14</v>
      </c>
      <c r="B2344" s="574"/>
      <c r="C2344" s="1"/>
      <c r="D2344" s="2"/>
      <c r="E2344" s="2"/>
      <c r="F2344" s="2"/>
      <c r="G2344" s="2"/>
      <c r="H2344" s="2"/>
      <c r="I2344" s="2"/>
      <c r="J2344" s="2"/>
      <c r="K2344" s="2"/>
      <c r="L2344" s="2"/>
      <c r="M2344" s="2"/>
      <c r="N2344" s="2"/>
      <c r="O2344" s="2"/>
      <c r="P2344" s="2"/>
      <c r="Q2344" s="2"/>
      <c r="R2344" s="2"/>
    </row>
    <row r="2345" spans="1:18" ht="18.600000000000001" thickBot="1" x14ac:dyDescent="0.4">
      <c r="A2345" s="976" t="s">
        <v>15</v>
      </c>
      <c r="B2345" s="976"/>
      <c r="C2345" s="976"/>
      <c r="D2345" s="976"/>
      <c r="E2345" s="976"/>
      <c r="F2345" s="976"/>
      <c r="G2345" s="976"/>
      <c r="H2345" s="976"/>
      <c r="I2345" s="976"/>
      <c r="J2345" s="976"/>
      <c r="K2345" s="976"/>
      <c r="L2345" s="976"/>
      <c r="M2345" s="976"/>
      <c r="N2345" s="976"/>
      <c r="O2345" s="976"/>
      <c r="P2345" s="976"/>
      <c r="Q2345" s="976"/>
      <c r="R2345" s="976"/>
    </row>
    <row r="2346" spans="1:18" ht="16.2" thickTop="1" x14ac:dyDescent="0.3">
      <c r="A2346" s="977" t="s">
        <v>16</v>
      </c>
      <c r="B2346" s="978" t="s">
        <v>17</v>
      </c>
      <c r="C2346" s="978"/>
      <c r="D2346" s="979" t="s">
        <v>18</v>
      </c>
      <c r="E2346" s="979" t="s">
        <v>19</v>
      </c>
      <c r="F2346" s="979" t="s">
        <v>20</v>
      </c>
      <c r="G2346" s="979" t="s">
        <v>21</v>
      </c>
      <c r="H2346" s="979" t="s">
        <v>22</v>
      </c>
      <c r="I2346" s="979"/>
      <c r="J2346" s="979"/>
      <c r="K2346" s="979"/>
      <c r="L2346" s="978" t="s">
        <v>23</v>
      </c>
      <c r="M2346" s="978" t="s">
        <v>24</v>
      </c>
      <c r="N2346" s="978"/>
      <c r="O2346" s="978"/>
      <c r="P2346" s="978"/>
      <c r="Q2346" s="978"/>
      <c r="R2346" s="980"/>
    </row>
    <row r="2347" spans="1:18" ht="15.6" x14ac:dyDescent="0.3">
      <c r="A2347" s="949"/>
      <c r="B2347" s="950"/>
      <c r="C2347" s="950"/>
      <c r="D2347" s="951"/>
      <c r="E2347" s="951"/>
      <c r="F2347" s="951"/>
      <c r="G2347" s="951"/>
      <c r="H2347" s="559" t="s">
        <v>25</v>
      </c>
      <c r="I2347" s="559" t="s">
        <v>26</v>
      </c>
      <c r="J2347" s="559" t="s">
        <v>27</v>
      </c>
      <c r="K2347" s="559" t="s">
        <v>28</v>
      </c>
      <c r="L2347" s="950"/>
      <c r="M2347" s="950"/>
      <c r="N2347" s="950"/>
      <c r="O2347" s="950"/>
      <c r="P2347" s="950"/>
      <c r="Q2347" s="950"/>
      <c r="R2347" s="956"/>
    </row>
    <row r="2348" spans="1:18" ht="31.8" thickBot="1" x14ac:dyDescent="0.35">
      <c r="A2348" s="11" t="s">
        <v>29</v>
      </c>
      <c r="B2348" s="601" t="s">
        <v>30</v>
      </c>
      <c r="C2348" s="601"/>
      <c r="D2348" s="523" t="s">
        <v>31</v>
      </c>
      <c r="E2348" s="13" t="s">
        <v>32</v>
      </c>
      <c r="F2348" s="13">
        <v>100</v>
      </c>
      <c r="G2348" s="13">
        <v>140</v>
      </c>
      <c r="H2348" s="527"/>
      <c r="I2348" s="527"/>
      <c r="J2348" s="527"/>
      <c r="K2348" s="15"/>
      <c r="L2348" s="16">
        <f>SUM(C2353)</f>
        <v>1107900</v>
      </c>
      <c r="M2348" s="595"/>
      <c r="N2348" s="595"/>
      <c r="O2348" s="595"/>
      <c r="P2348" s="595"/>
      <c r="Q2348" s="595"/>
      <c r="R2348" s="596"/>
    </row>
    <row r="2349" spans="1:18" ht="16.2" thickTop="1" x14ac:dyDescent="0.3">
      <c r="A2349" s="17"/>
      <c r="B2349" s="18"/>
      <c r="C2349" s="18"/>
      <c r="D2349" s="18"/>
      <c r="E2349" s="18"/>
      <c r="F2349" s="18"/>
      <c r="G2349" s="18"/>
      <c r="H2349" s="18"/>
      <c r="I2349" s="18"/>
      <c r="J2349" s="18"/>
      <c r="K2349" s="18"/>
      <c r="L2349" s="18"/>
      <c r="M2349" s="18"/>
      <c r="N2349" s="18"/>
      <c r="O2349" s="18"/>
      <c r="P2349" s="18"/>
      <c r="Q2349" s="18"/>
      <c r="R2349" s="19"/>
    </row>
    <row r="2350" spans="1:18" ht="16.2" x14ac:dyDescent="0.3">
      <c r="A2350" s="70" t="s">
        <v>33</v>
      </c>
      <c r="B2350" s="20"/>
      <c r="C2350" s="20"/>
      <c r="D2350" s="20"/>
      <c r="E2350" s="20"/>
      <c r="F2350" s="20"/>
      <c r="G2350" s="20"/>
      <c r="H2350" s="20"/>
      <c r="I2350" s="20"/>
      <c r="J2350" s="20"/>
      <c r="K2350" s="20"/>
      <c r="L2350" s="20"/>
      <c r="M2350" s="20"/>
      <c r="N2350" s="20"/>
      <c r="O2350" s="20"/>
      <c r="P2350" s="20"/>
      <c r="Q2350" s="20"/>
      <c r="R2350" s="21"/>
    </row>
    <row r="2351" spans="1:18" ht="15.6" x14ac:dyDescent="0.3">
      <c r="A2351" s="949" t="s">
        <v>34</v>
      </c>
      <c r="B2351" s="950"/>
      <c r="C2351" s="951" t="s">
        <v>35</v>
      </c>
      <c r="D2351" s="951" t="s">
        <v>36</v>
      </c>
      <c r="E2351" s="951"/>
      <c r="F2351" s="951"/>
      <c r="G2351" s="951"/>
      <c r="H2351" s="951" t="s">
        <v>37</v>
      </c>
      <c r="I2351" s="951"/>
      <c r="J2351" s="951"/>
      <c r="K2351" s="951"/>
      <c r="L2351" s="950" t="s">
        <v>38</v>
      </c>
      <c r="M2351" s="951" t="s">
        <v>39</v>
      </c>
      <c r="N2351" s="951"/>
      <c r="O2351" s="951"/>
      <c r="P2351" s="951"/>
      <c r="Q2351" s="951"/>
      <c r="R2351" s="952"/>
    </row>
    <row r="2352" spans="1:18" ht="33.6" x14ac:dyDescent="0.3">
      <c r="A2352" s="949"/>
      <c r="B2352" s="950"/>
      <c r="C2352" s="951"/>
      <c r="D2352" s="559" t="s">
        <v>40</v>
      </c>
      <c r="E2352" s="559" t="s">
        <v>41</v>
      </c>
      <c r="F2352" s="559" t="s">
        <v>42</v>
      </c>
      <c r="G2352" s="559" t="s">
        <v>43</v>
      </c>
      <c r="H2352" s="559" t="s">
        <v>25</v>
      </c>
      <c r="I2352" s="559" t="s">
        <v>26</v>
      </c>
      <c r="J2352" s="559" t="s">
        <v>27</v>
      </c>
      <c r="K2352" s="559" t="s">
        <v>28</v>
      </c>
      <c r="L2352" s="950"/>
      <c r="M2352" s="71" t="s">
        <v>44</v>
      </c>
      <c r="N2352" s="71" t="s">
        <v>45</v>
      </c>
      <c r="O2352" s="71" t="s">
        <v>46</v>
      </c>
      <c r="P2352" s="71" t="s">
        <v>47</v>
      </c>
      <c r="Q2352" s="71" t="s">
        <v>48</v>
      </c>
      <c r="R2352" s="72" t="s">
        <v>49</v>
      </c>
    </row>
    <row r="2353" spans="1:18" ht="41.4" x14ac:dyDescent="0.3">
      <c r="A2353" s="985" t="s">
        <v>50</v>
      </c>
      <c r="B2353" s="986"/>
      <c r="C2353" s="987">
        <f>SUM(G2353:G2361)</f>
        <v>1107900</v>
      </c>
      <c r="D2353" s="23" t="s">
        <v>51</v>
      </c>
      <c r="E2353" s="24">
        <v>140</v>
      </c>
      <c r="F2353" s="25">
        <v>2500</v>
      </c>
      <c r="G2353" s="25">
        <f>+F2353*E2353</f>
        <v>350000</v>
      </c>
      <c r="H2353" s="26" t="s">
        <v>52</v>
      </c>
      <c r="I2353" s="26" t="s">
        <v>52</v>
      </c>
      <c r="J2353" s="26" t="s">
        <v>52</v>
      </c>
      <c r="K2353" s="26" t="s">
        <v>52</v>
      </c>
      <c r="L2353" s="554"/>
      <c r="M2353" s="28" t="s">
        <v>53</v>
      </c>
      <c r="N2353" s="28" t="s">
        <v>54</v>
      </c>
      <c r="O2353" s="24">
        <v>2</v>
      </c>
      <c r="P2353" s="24">
        <v>8</v>
      </c>
      <c r="Q2353" s="24">
        <v>72</v>
      </c>
      <c r="R2353" s="29"/>
    </row>
    <row r="2354" spans="1:18" ht="41.4" x14ac:dyDescent="0.3">
      <c r="A2354" s="989" t="s">
        <v>55</v>
      </c>
      <c r="B2354" s="990"/>
      <c r="C2354" s="988"/>
      <c r="D2354" s="32" t="s">
        <v>51</v>
      </c>
      <c r="E2354" s="24">
        <v>12</v>
      </c>
      <c r="F2354" s="25">
        <v>1500</v>
      </c>
      <c r="G2354" s="25">
        <f>+F2354*E2354</f>
        <v>18000</v>
      </c>
      <c r="H2354" s="26" t="s">
        <v>52</v>
      </c>
      <c r="I2354" s="26" t="s">
        <v>52</v>
      </c>
      <c r="J2354" s="26" t="s">
        <v>52</v>
      </c>
      <c r="K2354" s="26" t="s">
        <v>52</v>
      </c>
      <c r="L2354" s="554" t="s">
        <v>56</v>
      </c>
      <c r="M2354" s="28" t="s">
        <v>53</v>
      </c>
      <c r="N2354" s="28" t="s">
        <v>54</v>
      </c>
      <c r="O2354" s="24">
        <v>2</v>
      </c>
      <c r="P2354" s="24">
        <v>8</v>
      </c>
      <c r="Q2354" s="24">
        <v>7</v>
      </c>
      <c r="R2354" s="29">
        <v>2</v>
      </c>
    </row>
    <row r="2355" spans="1:18" x14ac:dyDescent="0.3">
      <c r="A2355" s="991" t="s">
        <v>57</v>
      </c>
      <c r="B2355" s="992"/>
      <c r="C2355" s="988"/>
      <c r="D2355" s="23" t="s">
        <v>58</v>
      </c>
      <c r="E2355" s="24">
        <v>12</v>
      </c>
      <c r="F2355" s="25">
        <v>2400</v>
      </c>
      <c r="G2355" s="25">
        <f t="shared" ref="G2355:G2361" si="73">+F2355*E2355</f>
        <v>28800</v>
      </c>
      <c r="H2355" s="26" t="s">
        <v>52</v>
      </c>
      <c r="I2355" s="26" t="s">
        <v>52</v>
      </c>
      <c r="J2355" s="26" t="s">
        <v>52</v>
      </c>
      <c r="K2355" s="26" t="s">
        <v>52</v>
      </c>
      <c r="L2355" s="554"/>
      <c r="M2355" s="28" t="s">
        <v>53</v>
      </c>
      <c r="N2355" s="28" t="s">
        <v>54</v>
      </c>
      <c r="O2355" s="24">
        <v>2</v>
      </c>
      <c r="P2355" s="24">
        <v>3</v>
      </c>
      <c r="Q2355" s="24">
        <v>1</v>
      </c>
      <c r="R2355" s="29">
        <v>1</v>
      </c>
    </row>
    <row r="2356" spans="1:18" x14ac:dyDescent="0.3">
      <c r="A2356" s="993"/>
      <c r="B2356" s="994"/>
      <c r="C2356" s="988"/>
      <c r="D2356" s="23" t="s">
        <v>59</v>
      </c>
      <c r="E2356" s="24">
        <v>12</v>
      </c>
      <c r="F2356" s="25">
        <v>1050</v>
      </c>
      <c r="G2356" s="25">
        <f t="shared" si="73"/>
        <v>12600</v>
      </c>
      <c r="H2356" s="26" t="s">
        <v>52</v>
      </c>
      <c r="I2356" s="26" t="s">
        <v>52</v>
      </c>
      <c r="J2356" s="26" t="s">
        <v>52</v>
      </c>
      <c r="K2356" s="26" t="s">
        <v>52</v>
      </c>
      <c r="L2356" s="554"/>
      <c r="M2356" s="28" t="s">
        <v>53</v>
      </c>
      <c r="N2356" s="28" t="s">
        <v>54</v>
      </c>
      <c r="O2356" s="24">
        <v>2</v>
      </c>
      <c r="P2356" s="24">
        <v>3</v>
      </c>
      <c r="Q2356" s="24">
        <v>1</v>
      </c>
      <c r="R2356" s="29">
        <v>1</v>
      </c>
    </row>
    <row r="2357" spans="1:18" x14ac:dyDescent="0.3">
      <c r="A2357" s="993"/>
      <c r="B2357" s="994"/>
      <c r="C2357" s="988"/>
      <c r="D2357" s="23" t="s">
        <v>60</v>
      </c>
      <c r="E2357" s="24">
        <v>180</v>
      </c>
      <c r="F2357" s="25">
        <v>200</v>
      </c>
      <c r="G2357" s="25">
        <f t="shared" si="73"/>
        <v>36000</v>
      </c>
      <c r="H2357" s="26" t="s">
        <v>52</v>
      </c>
      <c r="I2357" s="26" t="s">
        <v>52</v>
      </c>
      <c r="J2357" s="26" t="s">
        <v>52</v>
      </c>
      <c r="K2357" s="26" t="s">
        <v>52</v>
      </c>
      <c r="L2357" s="554"/>
      <c r="M2357" s="28" t="s">
        <v>53</v>
      </c>
      <c r="N2357" s="28" t="s">
        <v>54</v>
      </c>
      <c r="O2357" s="24">
        <v>3</v>
      </c>
      <c r="P2357" s="24">
        <v>7</v>
      </c>
      <c r="Q2357" s="24">
        <v>1</v>
      </c>
      <c r="R2357" s="29">
        <v>2</v>
      </c>
    </row>
    <row r="2358" spans="1:18" ht="41.4" x14ac:dyDescent="0.3">
      <c r="A2358" s="989" t="s">
        <v>61</v>
      </c>
      <c r="B2358" s="990"/>
      <c r="C2358" s="988"/>
      <c r="D2358" s="23" t="s">
        <v>51</v>
      </c>
      <c r="E2358" s="24">
        <v>25</v>
      </c>
      <c r="F2358" s="25">
        <v>2500</v>
      </c>
      <c r="G2358" s="25">
        <f t="shared" si="73"/>
        <v>62500</v>
      </c>
      <c r="H2358" s="26" t="s">
        <v>52</v>
      </c>
      <c r="I2358" s="26" t="s">
        <v>52</v>
      </c>
      <c r="J2358" s="26" t="s">
        <v>52</v>
      </c>
      <c r="K2358" s="26" t="s">
        <v>52</v>
      </c>
      <c r="L2358" s="554"/>
      <c r="M2358" s="28" t="s">
        <v>53</v>
      </c>
      <c r="N2358" s="28" t="s">
        <v>54</v>
      </c>
      <c r="O2358" s="24">
        <v>2</v>
      </c>
      <c r="P2358" s="24">
        <v>8</v>
      </c>
      <c r="Q2358" s="24">
        <v>7</v>
      </c>
      <c r="R2358" s="29">
        <v>2</v>
      </c>
    </row>
    <row r="2359" spans="1:18" ht="41.4" x14ac:dyDescent="0.3">
      <c r="A2359" s="995" t="s">
        <v>62</v>
      </c>
      <c r="B2359" s="996"/>
      <c r="C2359" s="988"/>
      <c r="D2359" s="32" t="s">
        <v>51</v>
      </c>
      <c r="E2359" s="24">
        <v>1</v>
      </c>
      <c r="F2359" s="25" t="s">
        <v>63</v>
      </c>
      <c r="G2359" s="25" t="s">
        <v>63</v>
      </c>
      <c r="H2359" s="26" t="s">
        <v>52</v>
      </c>
      <c r="I2359" s="26" t="s">
        <v>52</v>
      </c>
      <c r="J2359" s="26" t="s">
        <v>52</v>
      </c>
      <c r="K2359" s="26" t="s">
        <v>52</v>
      </c>
      <c r="L2359" s="554"/>
      <c r="M2359" s="28" t="s">
        <v>53</v>
      </c>
      <c r="N2359" s="28" t="s">
        <v>54</v>
      </c>
      <c r="O2359" s="24">
        <v>2</v>
      </c>
      <c r="P2359" s="24">
        <v>8</v>
      </c>
      <c r="Q2359" s="24">
        <v>7</v>
      </c>
      <c r="R2359" s="29">
        <v>2</v>
      </c>
    </row>
    <row r="2360" spans="1:18" ht="27.6" x14ac:dyDescent="0.3">
      <c r="A2360" s="991" t="s">
        <v>64</v>
      </c>
      <c r="B2360" s="992"/>
      <c r="C2360" s="988"/>
      <c r="D2360" s="23" t="s">
        <v>65</v>
      </c>
      <c r="E2360" s="24">
        <v>1</v>
      </c>
      <c r="F2360" s="25">
        <v>450000</v>
      </c>
      <c r="G2360" s="25">
        <f t="shared" si="73"/>
        <v>450000</v>
      </c>
      <c r="H2360" s="26"/>
      <c r="I2360" s="26" t="s">
        <v>52</v>
      </c>
      <c r="J2360" s="26" t="s">
        <v>52</v>
      </c>
      <c r="K2360" s="26"/>
      <c r="L2360" s="24"/>
      <c r="M2360" s="28" t="s">
        <v>53</v>
      </c>
      <c r="N2360" s="28" t="s">
        <v>54</v>
      </c>
      <c r="O2360" s="24">
        <v>2</v>
      </c>
      <c r="P2360" s="24">
        <v>8</v>
      </c>
      <c r="Q2360" s="24">
        <v>7</v>
      </c>
      <c r="R2360" s="29">
        <v>6</v>
      </c>
    </row>
    <row r="2361" spans="1:18" ht="28.2" thickBot="1" x14ac:dyDescent="0.35">
      <c r="A2361" s="699" t="s">
        <v>66</v>
      </c>
      <c r="B2361" s="700"/>
      <c r="C2361" s="988"/>
      <c r="D2361" s="35" t="s">
        <v>65</v>
      </c>
      <c r="E2361" s="24">
        <v>1</v>
      </c>
      <c r="F2361" s="25">
        <v>150000</v>
      </c>
      <c r="G2361" s="25">
        <f t="shared" si="73"/>
        <v>150000</v>
      </c>
      <c r="H2361" s="26"/>
      <c r="I2361" s="26" t="s">
        <v>52</v>
      </c>
      <c r="J2361" s="26" t="s">
        <v>52</v>
      </c>
      <c r="K2361" s="26"/>
      <c r="L2361" s="24"/>
      <c r="M2361" s="28" t="s">
        <v>53</v>
      </c>
      <c r="N2361" s="28" t="s">
        <v>54</v>
      </c>
      <c r="O2361" s="24">
        <v>2</v>
      </c>
      <c r="P2361" s="24">
        <v>8</v>
      </c>
      <c r="Q2361" s="24">
        <v>7</v>
      </c>
      <c r="R2361" s="29">
        <v>6</v>
      </c>
    </row>
    <row r="2362" spans="1:18" ht="16.2" thickBot="1" x14ac:dyDescent="0.35">
      <c r="A2362" s="981" t="s">
        <v>67</v>
      </c>
      <c r="B2362" s="982"/>
      <c r="C2362" s="982"/>
      <c r="D2362" s="982"/>
      <c r="E2362" s="982"/>
      <c r="F2362" s="982"/>
      <c r="G2362" s="982"/>
      <c r="H2362" s="982"/>
      <c r="I2362" s="982"/>
      <c r="J2362" s="982"/>
      <c r="K2362" s="982"/>
      <c r="L2362" s="982"/>
      <c r="M2362" s="982"/>
      <c r="N2362" s="982"/>
      <c r="O2362" s="982"/>
      <c r="P2362" s="982"/>
      <c r="Q2362" s="982"/>
      <c r="R2362" s="983"/>
    </row>
    <row r="2363" spans="1:18" ht="15" thickTop="1" x14ac:dyDescent="0.3">
      <c r="A2363" s="9" t="s">
        <v>0</v>
      </c>
      <c r="B2363" s="541" t="s">
        <v>1</v>
      </c>
      <c r="C2363" s="74"/>
      <c r="D2363" s="74"/>
      <c r="E2363" s="75"/>
      <c r="F2363" s="75"/>
      <c r="G2363" s="75"/>
      <c r="H2363" s="75"/>
      <c r="I2363" s="75"/>
      <c r="J2363" s="75"/>
      <c r="K2363" s="75"/>
      <c r="L2363" s="76"/>
      <c r="M2363" s="75"/>
      <c r="N2363" s="75"/>
      <c r="O2363" s="75"/>
      <c r="P2363" s="75"/>
      <c r="Q2363" s="75"/>
    </row>
    <row r="2364" spans="1:18" x14ac:dyDescent="0.3">
      <c r="A2364" s="9" t="s">
        <v>2</v>
      </c>
      <c r="B2364" s="541" t="s">
        <v>1</v>
      </c>
      <c r="C2364" s="74"/>
      <c r="D2364" s="74"/>
      <c r="E2364" s="75"/>
      <c r="F2364" s="75"/>
      <c r="G2364" s="75"/>
      <c r="H2364" s="75"/>
      <c r="I2364" s="75"/>
      <c r="J2364" s="75"/>
      <c r="K2364" s="75"/>
      <c r="L2364" s="76"/>
      <c r="M2364" s="75"/>
      <c r="N2364" s="75"/>
      <c r="O2364" s="75"/>
      <c r="P2364" s="75"/>
      <c r="Q2364" s="75"/>
    </row>
    <row r="2365" spans="1:18" x14ac:dyDescent="0.3">
      <c r="A2365" s="9" t="s">
        <v>2</v>
      </c>
      <c r="B2365" s="77" t="s">
        <v>3</v>
      </c>
      <c r="C2365" s="78"/>
      <c r="D2365" s="74"/>
      <c r="E2365" s="75"/>
      <c r="F2365" s="75"/>
      <c r="G2365" s="75"/>
      <c r="H2365" s="75"/>
      <c r="I2365" s="75"/>
      <c r="J2365" s="75"/>
      <c r="K2365" s="75"/>
      <c r="L2365" s="76"/>
      <c r="M2365" s="75"/>
      <c r="N2365" s="75"/>
      <c r="O2365" s="75"/>
      <c r="P2365" s="75"/>
      <c r="Q2365" s="75"/>
    </row>
    <row r="2366" spans="1:18" x14ac:dyDescent="0.3">
      <c r="A2366" s="9" t="s">
        <v>4</v>
      </c>
      <c r="B2366" s="875" t="s">
        <v>5</v>
      </c>
      <c r="C2366" s="875"/>
      <c r="D2366" s="74"/>
      <c r="E2366" s="75"/>
      <c r="F2366" s="75"/>
      <c r="G2366" s="75"/>
      <c r="H2366" s="75"/>
      <c r="I2366" s="75"/>
      <c r="J2366" s="75"/>
      <c r="K2366" s="75"/>
      <c r="L2366" s="76"/>
      <c r="M2366" s="75"/>
      <c r="N2366" s="75"/>
      <c r="O2366" s="75"/>
      <c r="P2366" s="75"/>
      <c r="Q2366" s="75"/>
    </row>
    <row r="2367" spans="1:18" x14ac:dyDescent="0.3">
      <c r="A2367" s="9" t="s">
        <v>68</v>
      </c>
      <c r="B2367" s="541" t="s">
        <v>7</v>
      </c>
      <c r="C2367" s="74"/>
      <c r="D2367" s="74"/>
      <c r="E2367" s="75"/>
      <c r="F2367" s="75"/>
      <c r="G2367" s="75"/>
      <c r="H2367" s="75"/>
      <c r="I2367" s="75"/>
      <c r="J2367" s="75"/>
      <c r="K2367" s="75"/>
      <c r="L2367" s="76"/>
      <c r="M2367" s="75"/>
      <c r="N2367" s="75"/>
      <c r="O2367" s="75"/>
      <c r="P2367" s="75"/>
      <c r="Q2367" s="75"/>
    </row>
    <row r="2368" spans="1:18" x14ac:dyDescent="0.3">
      <c r="A2368" s="79" t="s">
        <v>8</v>
      </c>
      <c r="B2368" s="876" t="s">
        <v>9</v>
      </c>
      <c r="C2368" s="876"/>
      <c r="D2368" s="876"/>
      <c r="E2368" s="75"/>
      <c r="F2368" s="75"/>
      <c r="G2368" s="75"/>
      <c r="H2368" s="75"/>
      <c r="I2368" s="75"/>
      <c r="J2368" s="75"/>
      <c r="K2368" s="75"/>
      <c r="L2368" s="76"/>
      <c r="M2368" s="75"/>
      <c r="N2368" s="75"/>
      <c r="O2368" s="75"/>
      <c r="P2368" s="75"/>
      <c r="Q2368" s="75"/>
    </row>
    <row r="2369" spans="1:17" x14ac:dyDescent="0.3">
      <c r="A2369" s="79" t="s">
        <v>132</v>
      </c>
      <c r="B2369" s="876" t="s">
        <v>11</v>
      </c>
      <c r="C2369" s="876"/>
      <c r="D2369" s="876"/>
      <c r="E2369" s="75"/>
      <c r="F2369" s="75"/>
      <c r="G2369" s="75"/>
      <c r="H2369" s="75"/>
      <c r="I2369" s="75"/>
      <c r="J2369" s="75"/>
      <c r="K2369" s="75"/>
      <c r="L2369" s="76"/>
      <c r="M2369" s="75"/>
      <c r="N2369" s="75"/>
      <c r="O2369" s="75"/>
      <c r="P2369" s="75"/>
      <c r="Q2369" s="75"/>
    </row>
    <row r="2370" spans="1:17" ht="15.6" x14ac:dyDescent="0.3">
      <c r="A2370" s="9" t="s">
        <v>13</v>
      </c>
      <c r="B2370" s="80"/>
      <c r="C2370" s="9"/>
      <c r="D2370" s="76"/>
      <c r="E2370" s="75"/>
      <c r="F2370" s="75"/>
      <c r="G2370" s="75"/>
      <c r="H2370" s="75"/>
      <c r="I2370" s="75"/>
      <c r="J2370" s="75"/>
      <c r="K2370" s="81" t="s">
        <v>133</v>
      </c>
      <c r="L2370" s="76"/>
      <c r="M2370" s="75"/>
      <c r="N2370" s="75"/>
      <c r="O2370" s="75"/>
      <c r="P2370" s="75"/>
      <c r="Q2370" s="75"/>
    </row>
    <row r="2371" spans="1:17" x14ac:dyDescent="0.3">
      <c r="A2371" s="9" t="s">
        <v>134</v>
      </c>
      <c r="B2371" s="80"/>
      <c r="C2371" s="9"/>
      <c r="D2371" s="76"/>
      <c r="E2371" s="75"/>
      <c r="F2371" s="75"/>
      <c r="G2371" s="75"/>
      <c r="H2371" s="75"/>
      <c r="I2371" s="75"/>
      <c r="J2371" s="75"/>
      <c r="K2371" s="75"/>
      <c r="L2371" s="76"/>
      <c r="M2371" s="75"/>
      <c r="N2371" s="75"/>
      <c r="O2371" s="75"/>
      <c r="P2371" s="75"/>
      <c r="Q2371" s="75"/>
    </row>
    <row r="2372" spans="1:17" ht="18.600000000000001" thickBot="1" x14ac:dyDescent="0.4">
      <c r="A2372" s="997" t="s">
        <v>135</v>
      </c>
      <c r="B2372" s="997"/>
      <c r="C2372" s="997"/>
      <c r="D2372" s="997"/>
      <c r="E2372" s="997"/>
      <c r="F2372" s="997"/>
      <c r="G2372" s="997"/>
      <c r="H2372" s="997"/>
      <c r="I2372" s="997"/>
      <c r="J2372" s="997"/>
      <c r="K2372" s="997"/>
      <c r="L2372" s="997"/>
      <c r="M2372" s="75"/>
      <c r="N2372" s="75"/>
      <c r="O2372" s="75"/>
      <c r="P2372" s="75"/>
      <c r="Q2372" s="75"/>
    </row>
    <row r="2373" spans="1:17" ht="16.8" thickTop="1" thickBot="1" x14ac:dyDescent="0.35">
      <c r="A2373" s="998" t="s">
        <v>136</v>
      </c>
      <c r="B2373" s="1000" t="s">
        <v>137</v>
      </c>
      <c r="C2373" s="1002" t="s">
        <v>138</v>
      </c>
      <c r="D2373" s="1004" t="s">
        <v>139</v>
      </c>
      <c r="E2373" s="1002" t="s">
        <v>140</v>
      </c>
      <c r="F2373" s="1006" t="s">
        <v>141</v>
      </c>
      <c r="G2373" s="1011" t="s">
        <v>142</v>
      </c>
      <c r="H2373" s="1012"/>
      <c r="I2373" s="1012"/>
      <c r="J2373" s="1013"/>
      <c r="K2373" s="1014" t="s">
        <v>23</v>
      </c>
      <c r="L2373" s="1015"/>
      <c r="M2373" s="1018" t="s">
        <v>24</v>
      </c>
      <c r="N2373" s="1019"/>
      <c r="O2373" s="1019"/>
      <c r="P2373" s="1019"/>
      <c r="Q2373" s="1020"/>
    </row>
    <row r="2374" spans="1:17" x14ac:dyDescent="0.3">
      <c r="A2374" s="999"/>
      <c r="B2374" s="1001"/>
      <c r="C2374" s="1003"/>
      <c r="D2374" s="1005"/>
      <c r="E2374" s="1003"/>
      <c r="F2374" s="1007"/>
      <c r="G2374" s="82" t="s">
        <v>25</v>
      </c>
      <c r="H2374" s="82" t="s">
        <v>26</v>
      </c>
      <c r="I2374" s="82" t="s">
        <v>27</v>
      </c>
      <c r="J2374" s="82" t="s">
        <v>28</v>
      </c>
      <c r="K2374" s="1016"/>
      <c r="L2374" s="1017"/>
      <c r="M2374" s="1021"/>
      <c r="N2374" s="1022"/>
      <c r="O2374" s="1022"/>
      <c r="P2374" s="1022"/>
      <c r="Q2374" s="1023"/>
    </row>
    <row r="2375" spans="1:17" ht="234" x14ac:dyDescent="0.3">
      <c r="A2375" s="83" t="s">
        <v>143</v>
      </c>
      <c r="B2375" s="84" t="s">
        <v>144</v>
      </c>
      <c r="C2375" s="571" t="s">
        <v>145</v>
      </c>
      <c r="D2375" s="571" t="s">
        <v>146</v>
      </c>
      <c r="E2375" s="86">
        <v>1</v>
      </c>
      <c r="F2375" s="86">
        <v>443</v>
      </c>
      <c r="G2375" s="87">
        <f>+G2411</f>
        <v>6879410</v>
      </c>
      <c r="H2375" s="87">
        <f>+H2411</f>
        <v>6636250</v>
      </c>
      <c r="I2375" s="87">
        <f>+I2411</f>
        <v>4891850</v>
      </c>
      <c r="J2375" s="87">
        <f>+J2411</f>
        <v>2481250</v>
      </c>
      <c r="K2375" s="1024">
        <f>+G2375+H2375+I2375+J2375</f>
        <v>20888760</v>
      </c>
      <c r="L2375" s="1025"/>
      <c r="M2375" s="1026" t="s">
        <v>147</v>
      </c>
      <c r="N2375" s="1026"/>
      <c r="O2375" s="1026"/>
      <c r="P2375" s="1026"/>
      <c r="Q2375" s="1027"/>
    </row>
    <row r="2376" spans="1:17" x14ac:dyDescent="0.3">
      <c r="A2376" s="88"/>
      <c r="B2376" s="89"/>
      <c r="C2376" s="90"/>
      <c r="D2376" s="90"/>
      <c r="E2376" s="91"/>
      <c r="F2376" s="91"/>
      <c r="G2376" s="92"/>
      <c r="H2376" s="92"/>
      <c r="I2376" s="92"/>
      <c r="J2376" s="92"/>
      <c r="K2376" s="92"/>
      <c r="L2376" s="92"/>
      <c r="M2376" s="90"/>
      <c r="N2376" s="90"/>
      <c r="O2376" s="90"/>
      <c r="P2376" s="90"/>
      <c r="Q2376" s="93"/>
    </row>
    <row r="2377" spans="1:17" ht="18" x14ac:dyDescent="0.35">
      <c r="A2377" s="1028" t="s">
        <v>148</v>
      </c>
      <c r="B2377" s="1029"/>
      <c r="C2377" s="1029"/>
      <c r="D2377" s="1029"/>
      <c r="E2377" s="1029"/>
      <c r="F2377" s="1029"/>
      <c r="G2377" s="1029"/>
      <c r="H2377" s="1029"/>
      <c r="I2377" s="1029"/>
      <c r="J2377" s="1029"/>
      <c r="K2377" s="1029"/>
      <c r="L2377" s="1029"/>
      <c r="M2377" s="94"/>
      <c r="N2377" s="94"/>
      <c r="O2377" s="94"/>
      <c r="P2377" s="94"/>
      <c r="Q2377" s="95"/>
    </row>
    <row r="2378" spans="1:17" ht="15.6" x14ac:dyDescent="0.3">
      <c r="A2378" s="1030" t="s">
        <v>149</v>
      </c>
      <c r="B2378" s="1032" t="s">
        <v>150</v>
      </c>
      <c r="C2378" s="1034" t="s">
        <v>36</v>
      </c>
      <c r="D2378" s="1035"/>
      <c r="E2378" s="1035"/>
      <c r="F2378" s="1035"/>
      <c r="G2378" s="1034" t="s">
        <v>151</v>
      </c>
      <c r="H2378" s="1034"/>
      <c r="I2378" s="1034"/>
      <c r="J2378" s="1034"/>
      <c r="K2378" s="1036" t="s">
        <v>152</v>
      </c>
      <c r="L2378" s="1008" t="s">
        <v>153</v>
      </c>
      <c r="M2378" s="1008"/>
      <c r="N2378" s="1008"/>
      <c r="O2378" s="1008"/>
      <c r="P2378" s="1009"/>
      <c r="Q2378" s="1010"/>
    </row>
    <row r="2379" spans="1:17" ht="42.6" x14ac:dyDescent="0.3">
      <c r="A2379" s="1031"/>
      <c r="B2379" s="1033"/>
      <c r="C2379" s="528" t="s">
        <v>154</v>
      </c>
      <c r="D2379" s="528" t="s">
        <v>41</v>
      </c>
      <c r="E2379" s="528" t="s">
        <v>155</v>
      </c>
      <c r="F2379" s="528" t="s">
        <v>43</v>
      </c>
      <c r="G2379" s="528" t="s">
        <v>25</v>
      </c>
      <c r="H2379" s="528" t="s">
        <v>26</v>
      </c>
      <c r="I2379" s="528" t="s">
        <v>156</v>
      </c>
      <c r="J2379" s="528" t="s">
        <v>28</v>
      </c>
      <c r="K2379" s="1037"/>
      <c r="L2379" s="22" t="s">
        <v>44</v>
      </c>
      <c r="M2379" s="22" t="s">
        <v>45</v>
      </c>
      <c r="N2379" s="22" t="s">
        <v>46</v>
      </c>
      <c r="O2379" s="22" t="s">
        <v>47</v>
      </c>
      <c r="P2379" s="22" t="s">
        <v>48</v>
      </c>
      <c r="Q2379" s="96" t="s">
        <v>49</v>
      </c>
    </row>
    <row r="2380" spans="1:17" ht="62.4" x14ac:dyDescent="0.3">
      <c r="A2380" s="568" t="s">
        <v>157</v>
      </c>
      <c r="B2380" s="98">
        <v>1000000</v>
      </c>
      <c r="C2380" s="99" t="s">
        <v>158</v>
      </c>
      <c r="D2380" s="100">
        <v>5</v>
      </c>
      <c r="E2380" s="101">
        <v>200000</v>
      </c>
      <c r="F2380" s="101">
        <f>+E2380*D2380</f>
        <v>1000000</v>
      </c>
      <c r="G2380" s="101">
        <f>+F2380/4</f>
        <v>250000</v>
      </c>
      <c r="H2380" s="101">
        <f>+F2380/4</f>
        <v>250000</v>
      </c>
      <c r="I2380" s="101">
        <f>+F2380/4</f>
        <v>250000</v>
      </c>
      <c r="J2380" s="101">
        <f>+F2380/4</f>
        <v>250000</v>
      </c>
      <c r="K2380" s="102"/>
      <c r="L2380" s="100">
        <v>1</v>
      </c>
      <c r="M2380" s="102">
        <v>1</v>
      </c>
      <c r="N2380" s="102">
        <v>6</v>
      </c>
      <c r="O2380" s="102">
        <v>8</v>
      </c>
      <c r="P2380" s="102">
        <v>3</v>
      </c>
      <c r="Q2380" s="103">
        <v>2</v>
      </c>
    </row>
    <row r="2381" spans="1:17" ht="46.8" x14ac:dyDescent="0.3">
      <c r="A2381" s="568" t="s">
        <v>159</v>
      </c>
      <c r="B2381" s="98">
        <v>300000</v>
      </c>
      <c r="C2381" s="99" t="s">
        <v>160</v>
      </c>
      <c r="D2381" s="100">
        <v>1</v>
      </c>
      <c r="E2381" s="101">
        <v>300000</v>
      </c>
      <c r="F2381" s="101">
        <f t="shared" ref="F2381:F2382" si="74">+E2381*D2381</f>
        <v>300000</v>
      </c>
      <c r="G2381" s="101">
        <v>300000</v>
      </c>
      <c r="H2381" s="101"/>
      <c r="I2381" s="101"/>
      <c r="J2381" s="101"/>
      <c r="K2381" s="102"/>
      <c r="L2381" s="100">
        <v>1</v>
      </c>
      <c r="M2381" s="102">
        <v>1</v>
      </c>
      <c r="N2381" s="102">
        <v>6</v>
      </c>
      <c r="O2381" s="102">
        <v>1</v>
      </c>
      <c r="P2381" s="102">
        <v>3</v>
      </c>
      <c r="Q2381" s="103">
        <v>1</v>
      </c>
    </row>
    <row r="2382" spans="1:17" ht="62.4" x14ac:dyDescent="0.3">
      <c r="A2382" s="568" t="s">
        <v>161</v>
      </c>
      <c r="B2382" s="98">
        <v>70000</v>
      </c>
      <c r="C2382" s="99" t="s">
        <v>160</v>
      </c>
      <c r="D2382" s="100">
        <v>1</v>
      </c>
      <c r="E2382" s="101">
        <v>70000</v>
      </c>
      <c r="F2382" s="101">
        <f t="shared" si="74"/>
        <v>70000</v>
      </c>
      <c r="G2382" s="101"/>
      <c r="H2382" s="101">
        <v>70000</v>
      </c>
      <c r="I2382" s="101"/>
      <c r="J2382" s="101"/>
      <c r="K2382" s="102"/>
      <c r="L2382" s="100">
        <v>1</v>
      </c>
      <c r="M2382" s="102">
        <v>1</v>
      </c>
      <c r="N2382" s="102">
        <v>6</v>
      </c>
      <c r="O2382" s="102">
        <v>1</v>
      </c>
      <c r="P2382" s="102">
        <v>3</v>
      </c>
      <c r="Q2382" s="103">
        <v>1</v>
      </c>
    </row>
    <row r="2383" spans="1:17" ht="46.8" x14ac:dyDescent="0.3">
      <c r="A2383" s="104" t="s">
        <v>162</v>
      </c>
      <c r="B2383" s="98">
        <v>805000</v>
      </c>
      <c r="C2383" s="99" t="s">
        <v>163</v>
      </c>
      <c r="D2383" s="100">
        <v>23</v>
      </c>
      <c r="E2383" s="101">
        <v>35000</v>
      </c>
      <c r="F2383" s="101">
        <f>+D2383*E2383</f>
        <v>805000</v>
      </c>
      <c r="G2383" s="101">
        <f>+F2383/4</f>
        <v>201250</v>
      </c>
      <c r="H2383" s="101">
        <f>+F2383/4</f>
        <v>201250</v>
      </c>
      <c r="I2383" s="101">
        <f>+F2383/4</f>
        <v>201250</v>
      </c>
      <c r="J2383" s="101">
        <f>+F2383/4</f>
        <v>201250</v>
      </c>
      <c r="K2383" s="102" t="s">
        <v>164</v>
      </c>
      <c r="L2383" s="100">
        <v>1</v>
      </c>
      <c r="M2383" s="102">
        <v>1</v>
      </c>
      <c r="N2383" s="102">
        <v>4</v>
      </c>
      <c r="O2383" s="102">
        <v>1</v>
      </c>
      <c r="P2383" s="102">
        <v>4</v>
      </c>
      <c r="Q2383" s="103">
        <v>1</v>
      </c>
    </row>
    <row r="2384" spans="1:17" ht="47.4" thickBot="1" x14ac:dyDescent="0.35">
      <c r="A2384" s="105" t="s">
        <v>165</v>
      </c>
      <c r="B2384" s="106">
        <v>3500000</v>
      </c>
      <c r="C2384" s="107" t="s">
        <v>166</v>
      </c>
      <c r="D2384" s="108">
        <v>1</v>
      </c>
      <c r="E2384" s="109">
        <v>3500000</v>
      </c>
      <c r="F2384" s="109">
        <f>+D2384*E2384</f>
        <v>3500000</v>
      </c>
      <c r="G2384" s="109">
        <v>3500000</v>
      </c>
      <c r="H2384" s="110"/>
      <c r="I2384" s="109"/>
      <c r="J2384" s="109"/>
      <c r="K2384" s="111"/>
      <c r="L2384" s="108">
        <v>1</v>
      </c>
      <c r="M2384" s="111">
        <v>1</v>
      </c>
      <c r="N2384" s="111">
        <v>6</v>
      </c>
      <c r="O2384" s="111">
        <v>1</v>
      </c>
      <c r="P2384" s="111">
        <v>3</v>
      </c>
      <c r="Q2384" s="112">
        <v>1</v>
      </c>
    </row>
    <row r="2385" spans="1:17" ht="63" thickTop="1" x14ac:dyDescent="0.3">
      <c r="A2385" s="114" t="s">
        <v>167</v>
      </c>
      <c r="B2385" s="115">
        <v>700000</v>
      </c>
      <c r="C2385" s="116" t="s">
        <v>168</v>
      </c>
      <c r="D2385" s="540">
        <v>1</v>
      </c>
      <c r="E2385" s="115">
        <v>700000</v>
      </c>
      <c r="F2385" s="115">
        <f>+D2385*E2385</f>
        <v>700000</v>
      </c>
      <c r="G2385" s="115"/>
      <c r="H2385" s="115">
        <f>+F2385/2</f>
        <v>350000</v>
      </c>
      <c r="I2385" s="115"/>
      <c r="J2385" s="115">
        <f>+F2385/2</f>
        <v>350000</v>
      </c>
      <c r="K2385" s="118" t="s">
        <v>164</v>
      </c>
      <c r="L2385" s="540">
        <v>1</v>
      </c>
      <c r="M2385" s="118">
        <v>1</v>
      </c>
      <c r="N2385" s="118">
        <v>6</v>
      </c>
      <c r="O2385" s="118">
        <v>8</v>
      </c>
      <c r="P2385" s="118">
        <v>8</v>
      </c>
      <c r="Q2385" s="119">
        <v>1</v>
      </c>
    </row>
    <row r="2386" spans="1:17" ht="46.8" x14ac:dyDescent="0.3">
      <c r="A2386" s="568" t="s">
        <v>169</v>
      </c>
      <c r="B2386" s="101">
        <v>1600000</v>
      </c>
      <c r="C2386" s="120" t="s">
        <v>170</v>
      </c>
      <c r="D2386" s="100">
        <v>1</v>
      </c>
      <c r="E2386" s="101">
        <f>+D2386*B2386</f>
        <v>1600000</v>
      </c>
      <c r="F2386" s="101">
        <f>+D2386*E2386</f>
        <v>1600000</v>
      </c>
      <c r="G2386" s="101"/>
      <c r="H2386" s="101">
        <f>+F2386*1</f>
        <v>1600000</v>
      </c>
      <c r="I2386" s="101"/>
      <c r="J2386" s="101"/>
      <c r="K2386" s="102" t="s">
        <v>171</v>
      </c>
      <c r="L2386" s="100">
        <v>1</v>
      </c>
      <c r="M2386" s="102">
        <v>1</v>
      </c>
      <c r="N2386" s="102">
        <v>6</v>
      </c>
      <c r="O2386" s="102">
        <v>1</v>
      </c>
      <c r="P2386" s="102">
        <v>3</v>
      </c>
      <c r="Q2386" s="103">
        <v>1</v>
      </c>
    </row>
    <row r="2387" spans="1:17" ht="15.6" x14ac:dyDescent="0.3">
      <c r="A2387" s="568" t="s">
        <v>172</v>
      </c>
      <c r="B2387" s="101">
        <v>800000</v>
      </c>
      <c r="C2387" s="120" t="s">
        <v>173</v>
      </c>
      <c r="D2387" s="100">
        <v>1</v>
      </c>
      <c r="E2387" s="101">
        <f>+B2387*D2387</f>
        <v>800000</v>
      </c>
      <c r="F2387" s="101">
        <f>+D2387*E2387</f>
        <v>800000</v>
      </c>
      <c r="G2387" s="101">
        <f>+F2387</f>
        <v>800000</v>
      </c>
      <c r="H2387" s="101"/>
      <c r="I2387" s="101"/>
      <c r="J2387" s="101"/>
      <c r="K2387" s="102"/>
      <c r="L2387" s="100">
        <v>1</v>
      </c>
      <c r="M2387" s="102">
        <v>1</v>
      </c>
      <c r="N2387" s="102">
        <v>6</v>
      </c>
      <c r="O2387" s="102">
        <v>8</v>
      </c>
      <c r="P2387" s="102">
        <v>8</v>
      </c>
      <c r="Q2387" s="103">
        <v>1</v>
      </c>
    </row>
    <row r="2388" spans="1:17" ht="31.2" x14ac:dyDescent="0.3">
      <c r="A2388" s="104" t="s">
        <v>174</v>
      </c>
      <c r="B2388" s="121">
        <v>2210000</v>
      </c>
      <c r="C2388" s="122" t="s">
        <v>175</v>
      </c>
      <c r="D2388" s="123">
        <v>52</v>
      </c>
      <c r="E2388" s="124">
        <v>42500</v>
      </c>
      <c r="F2388" s="101">
        <f t="shared" ref="F2388:F2409" si="75">+D2388*E2388</f>
        <v>2210000</v>
      </c>
      <c r="G2388" s="124"/>
      <c r="H2388" s="124">
        <f>+F2388/2</f>
        <v>1105000</v>
      </c>
      <c r="I2388" s="124">
        <f>+F2388/2</f>
        <v>1105000</v>
      </c>
      <c r="J2388" s="124"/>
      <c r="K2388" s="125" t="s">
        <v>176</v>
      </c>
      <c r="L2388" s="100">
        <v>1</v>
      </c>
      <c r="M2388" s="125">
        <v>1</v>
      </c>
      <c r="N2388" s="125">
        <v>2</v>
      </c>
      <c r="O2388" s="125">
        <v>7</v>
      </c>
      <c r="P2388" s="125">
        <v>2</v>
      </c>
      <c r="Q2388" s="126">
        <v>5</v>
      </c>
    </row>
    <row r="2389" spans="1:17" ht="46.8" x14ac:dyDescent="0.3">
      <c r="A2389" s="568" t="s">
        <v>177</v>
      </c>
      <c r="B2389" s="569">
        <v>800000</v>
      </c>
      <c r="C2389" s="99" t="s">
        <v>178</v>
      </c>
      <c r="D2389" s="100">
        <v>2</v>
      </c>
      <c r="E2389" s="101">
        <v>400000</v>
      </c>
      <c r="F2389" s="101">
        <f>+D2389*E2389</f>
        <v>800000</v>
      </c>
      <c r="G2389" s="101">
        <f>+B2389/4</f>
        <v>200000</v>
      </c>
      <c r="H2389" s="101">
        <v>200000</v>
      </c>
      <c r="I2389" s="101">
        <v>200000</v>
      </c>
      <c r="J2389" s="101">
        <v>200000</v>
      </c>
      <c r="K2389" s="102"/>
      <c r="L2389" s="100">
        <v>1</v>
      </c>
      <c r="M2389" s="102">
        <v>1</v>
      </c>
      <c r="N2389" s="102"/>
      <c r="O2389" s="102"/>
      <c r="P2389" s="102"/>
      <c r="Q2389" s="103"/>
    </row>
    <row r="2390" spans="1:17" ht="27.6" x14ac:dyDescent="0.3">
      <c r="A2390" s="1038" t="s">
        <v>179</v>
      </c>
      <c r="B2390" s="1039">
        <v>1663760</v>
      </c>
      <c r="C2390" s="99" t="s">
        <v>180</v>
      </c>
      <c r="D2390" s="100">
        <v>52</v>
      </c>
      <c r="E2390" s="101">
        <v>18300</v>
      </c>
      <c r="F2390" s="101">
        <f t="shared" si="75"/>
        <v>951600</v>
      </c>
      <c r="G2390" s="101"/>
      <c r="H2390" s="101"/>
      <c r="I2390" s="101">
        <v>951600</v>
      </c>
      <c r="J2390" s="101"/>
      <c r="K2390" s="102" t="s">
        <v>176</v>
      </c>
      <c r="L2390" s="100">
        <v>1</v>
      </c>
      <c r="M2390" s="102">
        <v>1</v>
      </c>
      <c r="N2390" s="102">
        <v>6</v>
      </c>
      <c r="O2390" s="102">
        <v>2</v>
      </c>
      <c r="P2390" s="102">
        <v>3</v>
      </c>
      <c r="Q2390" s="103">
        <v>1</v>
      </c>
    </row>
    <row r="2391" spans="1:17" x14ac:dyDescent="0.3">
      <c r="A2391" s="1038"/>
      <c r="B2391" s="1039"/>
      <c r="C2391" s="99" t="s">
        <v>181</v>
      </c>
      <c r="D2391" s="100">
        <v>52</v>
      </c>
      <c r="E2391" s="101">
        <v>7000</v>
      </c>
      <c r="F2391" s="101">
        <f t="shared" si="75"/>
        <v>364000</v>
      </c>
      <c r="G2391" s="101"/>
      <c r="H2391" s="101"/>
      <c r="I2391" s="101">
        <v>364000</v>
      </c>
      <c r="J2391" s="101"/>
      <c r="K2391" s="102" t="s">
        <v>176</v>
      </c>
      <c r="L2391" s="100">
        <v>1</v>
      </c>
      <c r="M2391" s="102">
        <v>1</v>
      </c>
      <c r="N2391" s="102">
        <v>6</v>
      </c>
      <c r="O2391" s="102">
        <v>2</v>
      </c>
      <c r="P2391" s="102">
        <v>3</v>
      </c>
      <c r="Q2391" s="103">
        <v>1</v>
      </c>
    </row>
    <row r="2392" spans="1:17" ht="27.6" x14ac:dyDescent="0.3">
      <c r="A2392" s="1038"/>
      <c r="B2392" s="1039"/>
      <c r="C2392" s="99" t="s">
        <v>182</v>
      </c>
      <c r="D2392" s="100">
        <v>60</v>
      </c>
      <c r="E2392" s="101">
        <v>1800</v>
      </c>
      <c r="F2392" s="101">
        <f t="shared" si="75"/>
        <v>108000</v>
      </c>
      <c r="G2392" s="101">
        <v>108000</v>
      </c>
      <c r="H2392" s="101"/>
      <c r="I2392" s="101"/>
      <c r="J2392" s="101"/>
      <c r="K2392" s="102" t="s">
        <v>176</v>
      </c>
      <c r="L2392" s="100">
        <v>1</v>
      </c>
      <c r="M2392" s="102">
        <v>1</v>
      </c>
      <c r="N2392" s="102">
        <v>6</v>
      </c>
      <c r="O2392" s="102">
        <v>1</v>
      </c>
      <c r="P2392" s="102">
        <v>3</v>
      </c>
      <c r="Q2392" s="103">
        <v>2</v>
      </c>
    </row>
    <row r="2393" spans="1:17" x14ac:dyDescent="0.3">
      <c r="A2393" s="1038"/>
      <c r="B2393" s="1039"/>
      <c r="C2393" s="99" t="s">
        <v>183</v>
      </c>
      <c r="D2393" s="100">
        <v>20</v>
      </c>
      <c r="E2393" s="101">
        <v>3000</v>
      </c>
      <c r="F2393" s="101">
        <f t="shared" si="75"/>
        <v>60000</v>
      </c>
      <c r="G2393" s="101">
        <v>60000</v>
      </c>
      <c r="H2393" s="101"/>
      <c r="I2393" s="101"/>
      <c r="J2393" s="101"/>
      <c r="K2393" s="102" t="s">
        <v>176</v>
      </c>
      <c r="L2393" s="100">
        <v>1</v>
      </c>
      <c r="M2393" s="102">
        <v>1</v>
      </c>
      <c r="N2393" s="102">
        <v>6</v>
      </c>
      <c r="O2393" s="102">
        <v>1</v>
      </c>
      <c r="P2393" s="102">
        <v>3</v>
      </c>
      <c r="Q2393" s="103">
        <v>2</v>
      </c>
    </row>
    <row r="2394" spans="1:17" x14ac:dyDescent="0.3">
      <c r="A2394" s="1038"/>
      <c r="B2394" s="1039"/>
      <c r="C2394" s="99" t="s">
        <v>184</v>
      </c>
      <c r="D2394" s="100">
        <v>70</v>
      </c>
      <c r="E2394" s="101">
        <v>1500</v>
      </c>
      <c r="F2394" s="101">
        <f t="shared" si="75"/>
        <v>105000</v>
      </c>
      <c r="G2394" s="101">
        <v>105000</v>
      </c>
      <c r="H2394" s="101"/>
      <c r="I2394" s="101"/>
      <c r="J2394" s="101"/>
      <c r="K2394" s="102" t="s">
        <v>176</v>
      </c>
      <c r="L2394" s="100">
        <v>1</v>
      </c>
      <c r="M2394" s="102">
        <v>1</v>
      </c>
      <c r="N2394" s="102">
        <v>6</v>
      </c>
      <c r="O2394" s="102">
        <v>1</v>
      </c>
      <c r="P2394" s="102">
        <v>3</v>
      </c>
      <c r="Q2394" s="103">
        <v>2</v>
      </c>
    </row>
    <row r="2395" spans="1:17" x14ac:dyDescent="0.3">
      <c r="A2395" s="1038"/>
      <c r="B2395" s="1039"/>
      <c r="C2395" s="99" t="s">
        <v>185</v>
      </c>
      <c r="D2395" s="100">
        <v>24</v>
      </c>
      <c r="E2395" s="101">
        <v>465</v>
      </c>
      <c r="F2395" s="101">
        <f t="shared" si="75"/>
        <v>11160</v>
      </c>
      <c r="G2395" s="101">
        <v>11160</v>
      </c>
      <c r="H2395" s="101"/>
      <c r="I2395" s="101"/>
      <c r="J2395" s="101"/>
      <c r="K2395" s="102"/>
      <c r="L2395" s="100">
        <v>1</v>
      </c>
      <c r="M2395" s="102">
        <v>1</v>
      </c>
      <c r="N2395" s="102">
        <v>3</v>
      </c>
      <c r="O2395" s="102">
        <v>9</v>
      </c>
      <c r="P2395" s="102">
        <v>1</v>
      </c>
      <c r="Q2395" s="103">
        <v>6</v>
      </c>
    </row>
    <row r="2396" spans="1:17" ht="27.6" x14ac:dyDescent="0.3">
      <c r="A2396" s="1038"/>
      <c r="B2396" s="1039"/>
      <c r="C2396" s="99" t="s">
        <v>186</v>
      </c>
      <c r="D2396" s="100">
        <v>4</v>
      </c>
      <c r="E2396" s="101">
        <v>6000</v>
      </c>
      <c r="F2396" s="101">
        <f t="shared" si="75"/>
        <v>24000</v>
      </c>
      <c r="G2396" s="101">
        <v>24000</v>
      </c>
      <c r="H2396" s="101"/>
      <c r="I2396" s="101"/>
      <c r="J2396" s="101"/>
      <c r="K2396" s="102"/>
      <c r="L2396" s="100">
        <v>1</v>
      </c>
      <c r="M2396" s="102">
        <v>1</v>
      </c>
      <c r="N2396" s="102">
        <v>6</v>
      </c>
      <c r="O2396" s="102">
        <v>1</v>
      </c>
      <c r="P2396" s="102">
        <v>3</v>
      </c>
      <c r="Q2396" s="103">
        <v>2</v>
      </c>
    </row>
    <row r="2397" spans="1:17" ht="27.6" x14ac:dyDescent="0.3">
      <c r="A2397" s="1038"/>
      <c r="B2397" s="1039"/>
      <c r="C2397" s="99" t="s">
        <v>187</v>
      </c>
      <c r="D2397" s="100">
        <v>2</v>
      </c>
      <c r="E2397" s="101">
        <v>20000</v>
      </c>
      <c r="F2397" s="101">
        <f t="shared" si="75"/>
        <v>40000</v>
      </c>
      <c r="G2397" s="101"/>
      <c r="H2397" s="101">
        <v>40000</v>
      </c>
      <c r="I2397" s="101"/>
      <c r="J2397" s="101"/>
      <c r="K2397" s="102"/>
      <c r="L2397" s="100">
        <v>1</v>
      </c>
      <c r="M2397" s="102">
        <v>1</v>
      </c>
      <c r="N2397" s="102">
        <v>6</v>
      </c>
      <c r="O2397" s="102">
        <v>1</v>
      </c>
      <c r="P2397" s="102">
        <v>3</v>
      </c>
      <c r="Q2397" s="103">
        <v>2</v>
      </c>
    </row>
    <row r="2398" spans="1:17" ht="31.2" x14ac:dyDescent="0.3">
      <c r="A2398" s="104" t="s">
        <v>188</v>
      </c>
      <c r="B2398" s="132">
        <v>500000</v>
      </c>
      <c r="C2398" s="122" t="s">
        <v>189</v>
      </c>
      <c r="D2398" s="133">
        <v>1</v>
      </c>
      <c r="E2398" s="124">
        <f>+B2398/D2398</f>
        <v>500000</v>
      </c>
      <c r="F2398" s="124">
        <v>500000</v>
      </c>
      <c r="G2398" s="124"/>
      <c r="H2398" s="124"/>
      <c r="I2398" s="124">
        <f>+F2398/1</f>
        <v>500000</v>
      </c>
      <c r="J2398" s="124"/>
      <c r="K2398" s="125"/>
      <c r="L2398" s="100">
        <v>1</v>
      </c>
      <c r="M2398" s="125">
        <v>1</v>
      </c>
      <c r="N2398" s="125">
        <v>6</v>
      </c>
      <c r="O2398" s="125">
        <v>1</v>
      </c>
      <c r="P2398" s="125">
        <v>9</v>
      </c>
      <c r="Q2398" s="126">
        <v>2</v>
      </c>
    </row>
    <row r="2399" spans="1:17" ht="46.8" x14ac:dyDescent="0.3">
      <c r="A2399" s="568" t="s">
        <v>190</v>
      </c>
      <c r="B2399" s="134">
        <v>2500000</v>
      </c>
      <c r="C2399" s="120" t="s">
        <v>191</v>
      </c>
      <c r="D2399" s="100">
        <v>50</v>
      </c>
      <c r="E2399" s="101">
        <f>+B2399/D2399</f>
        <v>50000</v>
      </c>
      <c r="F2399" s="101">
        <f t="shared" si="75"/>
        <v>2500000</v>
      </c>
      <c r="G2399" s="101"/>
      <c r="H2399" s="101">
        <f>+F$38/3</f>
        <v>0</v>
      </c>
      <c r="I2399" s="101">
        <f>+F$38/3</f>
        <v>0</v>
      </c>
      <c r="J2399" s="101">
        <f>+F$38/3</f>
        <v>0</v>
      </c>
      <c r="K2399" s="102"/>
      <c r="L2399" s="100">
        <v>1</v>
      </c>
      <c r="M2399" s="102">
        <v>1</v>
      </c>
      <c r="N2399" s="102">
        <v>6</v>
      </c>
      <c r="O2399" s="102">
        <v>1</v>
      </c>
      <c r="P2399" s="102">
        <v>3</v>
      </c>
      <c r="Q2399" s="103">
        <v>1</v>
      </c>
    </row>
    <row r="2400" spans="1:17" x14ac:dyDescent="0.3">
      <c r="A2400" s="1040" t="s">
        <v>192</v>
      </c>
      <c r="B2400" s="1042">
        <v>630000</v>
      </c>
      <c r="C2400" s="120" t="s">
        <v>193</v>
      </c>
      <c r="D2400" s="100">
        <v>3</v>
      </c>
      <c r="E2400" s="101">
        <v>175000</v>
      </c>
      <c r="F2400" s="101">
        <f t="shared" si="75"/>
        <v>525000</v>
      </c>
      <c r="G2400" s="101">
        <f>+F2400/3</f>
        <v>175000</v>
      </c>
      <c r="H2400" s="101">
        <f>+F2400/3</f>
        <v>175000</v>
      </c>
      <c r="I2400" s="101">
        <f>+F2400/3</f>
        <v>175000</v>
      </c>
      <c r="J2400" s="101"/>
      <c r="K2400" s="102"/>
      <c r="L2400" s="100">
        <v>1</v>
      </c>
      <c r="M2400" s="102">
        <v>1</v>
      </c>
      <c r="N2400" s="102">
        <v>2</v>
      </c>
      <c r="O2400" s="102">
        <v>3</v>
      </c>
      <c r="P2400" s="102">
        <v>1</v>
      </c>
      <c r="Q2400" s="103">
        <v>1</v>
      </c>
    </row>
    <row r="2401" spans="1:18" ht="15" thickBot="1" x14ac:dyDescent="0.35">
      <c r="A2401" s="1041"/>
      <c r="B2401" s="1043"/>
      <c r="C2401" s="137" t="s">
        <v>194</v>
      </c>
      <c r="D2401" s="108">
        <v>3</v>
      </c>
      <c r="E2401" s="109">
        <v>35000</v>
      </c>
      <c r="F2401" s="109">
        <f>+D2401*E2401</f>
        <v>105000</v>
      </c>
      <c r="G2401" s="109">
        <f>+F2401/3</f>
        <v>35000</v>
      </c>
      <c r="H2401" s="109">
        <f>+F2401/3</f>
        <v>35000</v>
      </c>
      <c r="I2401" s="109">
        <f>+F2401/3</f>
        <v>35000</v>
      </c>
      <c r="J2401" s="109"/>
      <c r="K2401" s="109"/>
      <c r="L2401" s="108">
        <v>1</v>
      </c>
      <c r="M2401" s="111">
        <v>1</v>
      </c>
      <c r="N2401" s="111">
        <v>3</v>
      </c>
      <c r="O2401" s="111">
        <v>7</v>
      </c>
      <c r="P2401" s="111">
        <v>1</v>
      </c>
      <c r="Q2401" s="112">
        <v>2</v>
      </c>
    </row>
    <row r="2402" spans="1:18" ht="16.2" thickTop="1" x14ac:dyDescent="0.3">
      <c r="A2402" s="114" t="s">
        <v>195</v>
      </c>
      <c r="B2402" s="115">
        <v>1500000</v>
      </c>
      <c r="C2402" s="116" t="s">
        <v>196</v>
      </c>
      <c r="D2402" s="540">
        <v>1</v>
      </c>
      <c r="E2402" s="115">
        <v>1500000</v>
      </c>
      <c r="F2402" s="115">
        <f>+D2402*E2402</f>
        <v>1500000</v>
      </c>
      <c r="G2402" s="115"/>
      <c r="H2402" s="115">
        <v>1500000</v>
      </c>
      <c r="I2402" s="115"/>
      <c r="J2402" s="115"/>
      <c r="K2402" s="118" t="s">
        <v>197</v>
      </c>
      <c r="L2402" s="540">
        <v>1</v>
      </c>
      <c r="M2402" s="118">
        <v>1</v>
      </c>
      <c r="N2402" s="118">
        <v>6</v>
      </c>
      <c r="O2402" s="118">
        <v>4</v>
      </c>
      <c r="P2402" s="118">
        <v>1</v>
      </c>
      <c r="Q2402" s="119">
        <v>2</v>
      </c>
    </row>
    <row r="2403" spans="1:18" x14ac:dyDescent="0.3">
      <c r="A2403" s="1038" t="s">
        <v>198</v>
      </c>
      <c r="B2403" s="1044">
        <f>+F2403</f>
        <v>4810000</v>
      </c>
      <c r="C2403" s="120" t="s">
        <v>199</v>
      </c>
      <c r="D2403" s="100">
        <v>13</v>
      </c>
      <c r="E2403" s="101">
        <v>370000</v>
      </c>
      <c r="F2403" s="101">
        <f t="shared" si="75"/>
        <v>4810000</v>
      </c>
      <c r="G2403" s="101">
        <f>+E2403*3</f>
        <v>1110000</v>
      </c>
      <c r="H2403" s="101">
        <f>+E2403*3</f>
        <v>1110000</v>
      </c>
      <c r="I2403" s="101">
        <f>+E2403*3</f>
        <v>1110000</v>
      </c>
      <c r="J2403" s="101">
        <f>+E2403*4</f>
        <v>1480000</v>
      </c>
      <c r="K2403" s="102"/>
      <c r="L2403" s="100">
        <v>1</v>
      </c>
      <c r="M2403" s="102">
        <v>1</v>
      </c>
      <c r="N2403" s="102">
        <v>1</v>
      </c>
      <c r="O2403" s="102">
        <v>1</v>
      </c>
      <c r="P2403" s="102">
        <v>2</v>
      </c>
      <c r="Q2403" s="103">
        <v>1</v>
      </c>
    </row>
    <row r="2404" spans="1:18" x14ac:dyDescent="0.3">
      <c r="A2404" s="1038"/>
      <c r="B2404" s="1044"/>
      <c r="C2404" s="120" t="s">
        <v>200</v>
      </c>
      <c r="D2404" s="100">
        <v>1</v>
      </c>
      <c r="E2404" s="101">
        <v>25000</v>
      </c>
      <c r="F2404" s="101">
        <f t="shared" si="75"/>
        <v>25000</v>
      </c>
      <c r="G2404" s="101">
        <f>+$F2404*3</f>
        <v>75000</v>
      </c>
      <c r="H2404" s="101">
        <f t="shared" ref="H2404:I2409" si="76">+$F2404*3</f>
        <v>75000</v>
      </c>
      <c r="I2404" s="101">
        <f t="shared" si="76"/>
        <v>75000</v>
      </c>
      <c r="J2404" s="101">
        <f>+$F2404*4</f>
        <v>100000</v>
      </c>
      <c r="K2404" s="102"/>
      <c r="L2404" s="100">
        <v>1</v>
      </c>
      <c r="M2404" s="102">
        <v>1</v>
      </c>
      <c r="N2404" s="102">
        <v>1</v>
      </c>
      <c r="O2404" s="102">
        <v>1</v>
      </c>
      <c r="P2404" s="102">
        <v>2</v>
      </c>
      <c r="Q2404" s="138">
        <v>1</v>
      </c>
    </row>
    <row r="2405" spans="1:18" x14ac:dyDescent="0.3">
      <c r="A2405" s="1038"/>
      <c r="B2405" s="1044"/>
      <c r="C2405" s="120" t="s">
        <v>201</v>
      </c>
      <c r="D2405" s="100">
        <v>1</v>
      </c>
      <c r="E2405" s="101">
        <v>40000</v>
      </c>
      <c r="F2405" s="101">
        <f t="shared" si="75"/>
        <v>40000</v>
      </c>
      <c r="G2405" s="101">
        <f t="shared" ref="G2405:G2409" si="77">+$F2405*3</f>
        <v>120000</v>
      </c>
      <c r="H2405" s="101">
        <f t="shared" si="76"/>
        <v>120000</v>
      </c>
      <c r="I2405" s="101">
        <f t="shared" si="76"/>
        <v>120000</v>
      </c>
      <c r="J2405" s="101">
        <f t="shared" ref="J2405:J2409" si="78">+$F2405*4</f>
        <v>160000</v>
      </c>
      <c r="K2405" s="102"/>
      <c r="L2405" s="100">
        <v>1</v>
      </c>
      <c r="M2405" s="102">
        <v>1</v>
      </c>
      <c r="N2405" s="102">
        <v>1</v>
      </c>
      <c r="O2405" s="102">
        <v>1</v>
      </c>
      <c r="P2405" s="102">
        <v>2</v>
      </c>
      <c r="Q2405" s="138">
        <v>1</v>
      </c>
    </row>
    <row r="2406" spans="1:18" ht="27.6" x14ac:dyDescent="0.3">
      <c r="A2406" s="1038"/>
      <c r="B2406" s="1044"/>
      <c r="C2406" s="120" t="s">
        <v>202</v>
      </c>
      <c r="D2406" s="100">
        <v>1</v>
      </c>
      <c r="E2406" s="101">
        <v>25000</v>
      </c>
      <c r="F2406" s="101">
        <f t="shared" si="75"/>
        <v>25000</v>
      </c>
      <c r="G2406" s="101">
        <f t="shared" si="77"/>
        <v>75000</v>
      </c>
      <c r="H2406" s="101">
        <f t="shared" si="76"/>
        <v>75000</v>
      </c>
      <c r="I2406" s="101">
        <f t="shared" si="76"/>
        <v>75000</v>
      </c>
      <c r="J2406" s="101">
        <f t="shared" si="78"/>
        <v>100000</v>
      </c>
      <c r="K2406" s="102"/>
      <c r="L2406" s="100">
        <v>1</v>
      </c>
      <c r="M2406" s="102">
        <v>1</v>
      </c>
      <c r="N2406" s="102">
        <v>1</v>
      </c>
      <c r="O2406" s="102">
        <v>1</v>
      </c>
      <c r="P2406" s="102">
        <v>2</v>
      </c>
      <c r="Q2406" s="138">
        <v>1</v>
      </c>
    </row>
    <row r="2407" spans="1:18" ht="27.6" x14ac:dyDescent="0.3">
      <c r="A2407" s="1038"/>
      <c r="B2407" s="1044"/>
      <c r="C2407" s="120" t="s">
        <v>203</v>
      </c>
      <c r="D2407" s="100">
        <v>1</v>
      </c>
      <c r="E2407" s="101">
        <v>40000</v>
      </c>
      <c r="F2407" s="101">
        <f t="shared" si="75"/>
        <v>40000</v>
      </c>
      <c r="G2407" s="101">
        <f t="shared" si="77"/>
        <v>120000</v>
      </c>
      <c r="H2407" s="101">
        <f t="shared" si="76"/>
        <v>120000</v>
      </c>
      <c r="I2407" s="101">
        <f t="shared" si="76"/>
        <v>120000</v>
      </c>
      <c r="J2407" s="101">
        <f t="shared" si="78"/>
        <v>160000</v>
      </c>
      <c r="K2407" s="102"/>
      <c r="L2407" s="100">
        <v>1</v>
      </c>
      <c r="M2407" s="102">
        <v>1</v>
      </c>
      <c r="N2407" s="102">
        <v>1</v>
      </c>
      <c r="O2407" s="102">
        <v>1</v>
      </c>
      <c r="P2407" s="102">
        <v>2</v>
      </c>
      <c r="Q2407" s="138">
        <v>1</v>
      </c>
    </row>
    <row r="2408" spans="1:18" x14ac:dyDescent="0.3">
      <c r="A2408" s="1038"/>
      <c r="B2408" s="1044"/>
      <c r="C2408" s="120" t="s">
        <v>204</v>
      </c>
      <c r="D2408" s="100">
        <v>6</v>
      </c>
      <c r="E2408" s="101">
        <v>30000</v>
      </c>
      <c r="F2408" s="101">
        <f t="shared" si="75"/>
        <v>180000</v>
      </c>
      <c r="G2408" s="101">
        <f t="shared" si="77"/>
        <v>540000</v>
      </c>
      <c r="H2408" s="101">
        <f t="shared" si="76"/>
        <v>540000</v>
      </c>
      <c r="I2408" s="101">
        <f t="shared" si="76"/>
        <v>540000</v>
      </c>
      <c r="J2408" s="101">
        <f t="shared" si="78"/>
        <v>720000</v>
      </c>
      <c r="K2408" s="102"/>
      <c r="L2408" s="100">
        <v>1</v>
      </c>
      <c r="M2408" s="102">
        <v>1</v>
      </c>
      <c r="N2408" s="102">
        <v>1</v>
      </c>
      <c r="O2408" s="102">
        <v>1</v>
      </c>
      <c r="P2408" s="102">
        <v>2</v>
      </c>
      <c r="Q2408" s="138">
        <v>1</v>
      </c>
    </row>
    <row r="2409" spans="1:18" x14ac:dyDescent="0.3">
      <c r="A2409" s="1038"/>
      <c r="B2409" s="1044"/>
      <c r="C2409" s="120" t="s">
        <v>205</v>
      </c>
      <c r="D2409" s="100">
        <v>3</v>
      </c>
      <c r="E2409" s="101">
        <v>20000</v>
      </c>
      <c r="F2409" s="101">
        <f t="shared" si="75"/>
        <v>60000</v>
      </c>
      <c r="G2409" s="101">
        <f t="shared" si="77"/>
        <v>180000</v>
      </c>
      <c r="H2409" s="101">
        <f t="shared" si="76"/>
        <v>180000</v>
      </c>
      <c r="I2409" s="101">
        <f t="shared" si="76"/>
        <v>180000</v>
      </c>
      <c r="J2409" s="101">
        <f t="shared" si="78"/>
        <v>240000</v>
      </c>
      <c r="K2409" s="102"/>
      <c r="L2409" s="100">
        <v>1</v>
      </c>
      <c r="M2409" s="102">
        <v>1</v>
      </c>
      <c r="N2409" s="102"/>
      <c r="O2409" s="102"/>
      <c r="P2409" s="102"/>
      <c r="Q2409" s="138"/>
    </row>
    <row r="2410" spans="1:18" x14ac:dyDescent="0.3">
      <c r="A2410" s="139"/>
      <c r="B2410" s="570"/>
      <c r="C2410" s="141" t="s">
        <v>206</v>
      </c>
      <c r="D2410" s="100"/>
      <c r="E2410" s="101"/>
      <c r="F2410" s="101"/>
      <c r="G2410" s="101"/>
      <c r="H2410" s="101"/>
      <c r="I2410" s="101"/>
      <c r="J2410" s="101"/>
      <c r="K2410" s="102"/>
      <c r="L2410" s="100"/>
      <c r="M2410" s="102"/>
      <c r="N2410" s="102"/>
      <c r="O2410" s="102"/>
      <c r="P2410" s="102"/>
      <c r="Q2410" s="138"/>
    </row>
    <row r="2411" spans="1:18" ht="16.2" thickBot="1" x14ac:dyDescent="0.35">
      <c r="A2411" s="142" t="s">
        <v>207</v>
      </c>
      <c r="B2411" s="143">
        <f>SUM(B2380:B2409)</f>
        <v>23388760</v>
      </c>
      <c r="C2411" s="144"/>
      <c r="D2411" s="145">
        <f>SUM(D2383:D2403)</f>
        <v>436</v>
      </c>
      <c r="E2411" s="146"/>
      <c r="F2411" s="146">
        <f>SUM(F2380:F2403)</f>
        <v>23388760</v>
      </c>
      <c r="G2411" s="146">
        <f>SUM(G2380:G2403)</f>
        <v>6879410</v>
      </c>
      <c r="H2411" s="146">
        <f>SUM(H2380:H2403)</f>
        <v>6636250</v>
      </c>
      <c r="I2411" s="146">
        <f>SUM(I2380:I2403)</f>
        <v>4891850</v>
      </c>
      <c r="J2411" s="146">
        <f>SUM(J2380:J2403)</f>
        <v>2481250</v>
      </c>
      <c r="K2411" s="147"/>
      <c r="L2411" s="148">
        <v>1</v>
      </c>
      <c r="M2411" s="147"/>
      <c r="N2411" s="147"/>
      <c r="O2411" s="147"/>
      <c r="P2411" s="147"/>
      <c r="Q2411" s="149"/>
    </row>
    <row r="2412" spans="1:18" ht="16.2" thickTop="1" x14ac:dyDescent="0.3">
      <c r="A2412" s="1" t="s">
        <v>2</v>
      </c>
      <c r="B2412" s="1" t="s">
        <v>1</v>
      </c>
      <c r="C2412" s="1"/>
      <c r="D2412" s="1"/>
      <c r="E2412" s="2"/>
      <c r="F2412" s="2"/>
      <c r="G2412" s="2"/>
      <c r="H2412" s="2"/>
      <c r="I2412" s="2"/>
      <c r="J2412" s="2"/>
      <c r="K2412" s="2"/>
      <c r="L2412" s="2"/>
      <c r="M2412" s="2"/>
      <c r="N2412" s="2"/>
      <c r="O2412" s="2"/>
      <c r="P2412" s="2"/>
      <c r="Q2412" s="2"/>
      <c r="R2412" s="2"/>
    </row>
    <row r="2413" spans="1:18" ht="15.6" x14ac:dyDescent="0.3">
      <c r="A2413" s="1" t="s">
        <v>2</v>
      </c>
      <c r="B2413" s="4" t="s">
        <v>3</v>
      </c>
      <c r="C2413" s="5"/>
      <c r="D2413" s="1"/>
      <c r="E2413" s="2"/>
      <c r="F2413" s="2"/>
      <c r="G2413" s="2"/>
      <c r="H2413" s="2"/>
      <c r="I2413" s="2"/>
      <c r="J2413" s="2"/>
      <c r="K2413" s="2"/>
      <c r="L2413" s="2"/>
      <c r="M2413" s="2"/>
      <c r="N2413" s="2"/>
      <c r="O2413" s="2"/>
      <c r="P2413" s="2"/>
      <c r="Q2413" s="2"/>
      <c r="R2413" s="2"/>
    </row>
    <row r="2414" spans="1:18" ht="15.6" x14ac:dyDescent="0.3">
      <c r="A2414" s="1" t="s">
        <v>4</v>
      </c>
      <c r="B2414" s="6" t="s">
        <v>5</v>
      </c>
      <c r="C2414" s="6"/>
      <c r="D2414" s="1"/>
      <c r="E2414" s="2"/>
      <c r="F2414" s="2"/>
      <c r="G2414" s="2"/>
      <c r="H2414" s="2"/>
      <c r="I2414" s="2"/>
      <c r="J2414" s="2"/>
      <c r="K2414" s="2"/>
      <c r="L2414" s="2"/>
      <c r="M2414" s="2"/>
      <c r="N2414" s="2"/>
      <c r="O2414" s="2"/>
      <c r="P2414" s="2"/>
      <c r="Q2414" s="2"/>
      <c r="R2414" s="2"/>
    </row>
    <row r="2415" spans="1:18" ht="15.6" x14ac:dyDescent="0.3">
      <c r="A2415" s="1" t="s">
        <v>68</v>
      </c>
      <c r="B2415" s="6" t="s">
        <v>7</v>
      </c>
      <c r="C2415" s="1"/>
      <c r="D2415" s="1"/>
      <c r="E2415" s="2"/>
      <c r="F2415" s="2"/>
      <c r="G2415" s="2"/>
      <c r="H2415" s="2"/>
      <c r="I2415" s="2"/>
      <c r="J2415" s="2"/>
      <c r="K2415" s="2"/>
      <c r="L2415" s="2"/>
      <c r="M2415" s="2"/>
      <c r="N2415" s="2"/>
      <c r="O2415" s="2"/>
      <c r="P2415" s="2"/>
      <c r="Q2415" s="2"/>
      <c r="R2415" s="2"/>
    </row>
    <row r="2416" spans="1:18" ht="15.6" x14ac:dyDescent="0.3">
      <c r="A2416" s="6" t="s">
        <v>8</v>
      </c>
      <c r="B2416" s="6" t="s">
        <v>1490</v>
      </c>
      <c r="C2416" s="6"/>
      <c r="D2416" s="6"/>
      <c r="E2416" s="2"/>
      <c r="F2416" s="79"/>
      <c r="G2416" s="9"/>
      <c r="H2416" s="9"/>
      <c r="I2416" s="2"/>
      <c r="J2416" s="2"/>
      <c r="K2416" s="2"/>
      <c r="L2416" s="2"/>
      <c r="M2416" s="2"/>
      <c r="N2416" s="2"/>
      <c r="O2416" s="2"/>
      <c r="P2416" s="2"/>
      <c r="Q2416" s="2"/>
      <c r="R2416" s="2"/>
    </row>
    <row r="2417" spans="1:18" ht="15.6" x14ac:dyDescent="0.3">
      <c r="A2417" s="6" t="s">
        <v>69</v>
      </c>
      <c r="B2417" s="6" t="s">
        <v>1300</v>
      </c>
      <c r="C2417" s="6"/>
      <c r="D2417" s="6"/>
      <c r="E2417" s="41"/>
      <c r="F2417" s="876"/>
      <c r="G2417" s="876"/>
      <c r="H2417" s="876"/>
      <c r="I2417" s="41"/>
      <c r="J2417" s="41"/>
      <c r="K2417" s="41"/>
      <c r="L2417" s="41"/>
      <c r="M2417" s="41"/>
      <c r="N2417" s="41"/>
      <c r="O2417" s="41"/>
      <c r="P2417" s="41"/>
      <c r="Q2417" s="41"/>
      <c r="R2417" s="41"/>
    </row>
    <row r="2418" spans="1:18" ht="15.6" x14ac:dyDescent="0.3">
      <c r="A2418" s="574" t="s">
        <v>1491</v>
      </c>
      <c r="B2418" s="574"/>
      <c r="C2418" s="574"/>
      <c r="D2418" s="574"/>
      <c r="E2418" s="41"/>
      <c r="F2418" s="876"/>
      <c r="G2418" s="876"/>
      <c r="H2418" s="876"/>
      <c r="I2418" s="41"/>
      <c r="J2418" s="6"/>
      <c r="K2418" s="6"/>
      <c r="L2418" s="42" t="s">
        <v>12</v>
      </c>
      <c r="M2418" s="41"/>
      <c r="N2418" s="41"/>
      <c r="O2418" s="41"/>
      <c r="P2418" s="41"/>
      <c r="Q2418" s="41"/>
      <c r="R2418" s="41"/>
    </row>
    <row r="2419" spans="1:18" ht="16.8" thickBot="1" x14ac:dyDescent="0.35">
      <c r="A2419" s="575" t="s">
        <v>15</v>
      </c>
      <c r="B2419" s="575"/>
      <c r="C2419" s="575"/>
      <c r="D2419" s="575"/>
      <c r="E2419" s="575"/>
      <c r="F2419" s="575"/>
      <c r="G2419" s="575"/>
      <c r="H2419" s="575"/>
      <c r="I2419" s="575"/>
      <c r="J2419" s="575"/>
      <c r="K2419" s="575"/>
      <c r="L2419" s="575"/>
      <c r="M2419" s="575"/>
      <c r="N2419" s="575"/>
      <c r="O2419" s="575"/>
      <c r="P2419" s="575"/>
      <c r="Q2419" s="575"/>
      <c r="R2419" s="575"/>
    </row>
    <row r="2420" spans="1:18" ht="16.2" thickTop="1" x14ac:dyDescent="0.3">
      <c r="A2420" s="3332" t="s">
        <v>16</v>
      </c>
      <c r="B2420" s="3333" t="s">
        <v>17</v>
      </c>
      <c r="C2420" s="3333"/>
      <c r="D2420" s="3334" t="s">
        <v>18</v>
      </c>
      <c r="E2420" s="3334" t="s">
        <v>19</v>
      </c>
      <c r="F2420" s="3334" t="s">
        <v>20</v>
      </c>
      <c r="G2420" s="3334" t="s">
        <v>21</v>
      </c>
      <c r="H2420" s="3334" t="s">
        <v>22</v>
      </c>
      <c r="I2420" s="3334"/>
      <c r="J2420" s="3334"/>
      <c r="K2420" s="3334"/>
      <c r="L2420" s="3333" t="s">
        <v>23</v>
      </c>
      <c r="M2420" s="3333" t="s">
        <v>24</v>
      </c>
      <c r="N2420" s="3333"/>
      <c r="O2420" s="3333"/>
      <c r="P2420" s="3333"/>
      <c r="Q2420" s="3333"/>
      <c r="R2420" s="3335"/>
    </row>
    <row r="2421" spans="1:18" ht="15.6" x14ac:dyDescent="0.3">
      <c r="A2421" s="3336"/>
      <c r="B2421" s="3337"/>
      <c r="C2421" s="3337"/>
      <c r="D2421" s="3338"/>
      <c r="E2421" s="3338"/>
      <c r="F2421" s="3338"/>
      <c r="G2421" s="3338"/>
      <c r="H2421" s="3339" t="s">
        <v>25</v>
      </c>
      <c r="I2421" s="3339" t="s">
        <v>26</v>
      </c>
      <c r="J2421" s="3339" t="s">
        <v>27</v>
      </c>
      <c r="K2421" s="3339" t="s">
        <v>28</v>
      </c>
      <c r="L2421" s="3337"/>
      <c r="M2421" s="3337"/>
      <c r="N2421" s="3337"/>
      <c r="O2421" s="3337"/>
      <c r="P2421" s="3337"/>
      <c r="Q2421" s="3337"/>
      <c r="R2421" s="3340"/>
    </row>
    <row r="2422" spans="1:18" ht="47.4" thickBot="1" x14ac:dyDescent="0.35">
      <c r="A2422" s="3341" t="s">
        <v>1492</v>
      </c>
      <c r="B2422" s="594" t="s">
        <v>1493</v>
      </c>
      <c r="C2422" s="594" t="s">
        <v>1494</v>
      </c>
      <c r="D2422" s="13" t="s">
        <v>1495</v>
      </c>
      <c r="E2422" s="13" t="s">
        <v>1496</v>
      </c>
      <c r="F2422" s="13">
        <v>52</v>
      </c>
      <c r="G2422" s="13">
        <v>58</v>
      </c>
      <c r="H2422" s="527">
        <v>12</v>
      </c>
      <c r="I2422" s="527">
        <v>15</v>
      </c>
      <c r="J2422" s="527">
        <v>15</v>
      </c>
      <c r="K2422" s="15">
        <v>11</v>
      </c>
      <c r="L2422" s="16">
        <f>SUM(C2427:C2434)</f>
        <v>18815700</v>
      </c>
      <c r="M2422" s="595"/>
      <c r="N2422" s="595"/>
      <c r="O2422" s="595"/>
      <c r="P2422" s="595"/>
      <c r="Q2422" s="595"/>
      <c r="R2422" s="596"/>
    </row>
    <row r="2423" spans="1:18" ht="16.2" thickTop="1" x14ac:dyDescent="0.3">
      <c r="A2423" s="17"/>
      <c r="B2423" s="18"/>
      <c r="C2423" s="18"/>
      <c r="D2423" s="18"/>
      <c r="E2423" s="18"/>
      <c r="F2423" s="18"/>
      <c r="G2423" s="18"/>
      <c r="H2423" s="18"/>
      <c r="I2423" s="18"/>
      <c r="J2423" s="18"/>
      <c r="K2423" s="18"/>
      <c r="L2423" s="18"/>
      <c r="M2423" s="18"/>
      <c r="N2423" s="18"/>
      <c r="O2423" s="18"/>
      <c r="P2423" s="18"/>
      <c r="Q2423" s="18"/>
      <c r="R2423" s="19"/>
    </row>
    <row r="2424" spans="1:18" ht="16.2" x14ac:dyDescent="0.35">
      <c r="A2424" s="45" t="s">
        <v>33</v>
      </c>
      <c r="B2424" s="20"/>
      <c r="C2424" s="20"/>
      <c r="D2424" s="20"/>
      <c r="E2424" s="20"/>
      <c r="F2424" s="20"/>
      <c r="G2424" s="20"/>
      <c r="H2424" s="20"/>
      <c r="I2424" s="20"/>
      <c r="J2424" s="20"/>
      <c r="K2424" s="20"/>
      <c r="L2424" s="20"/>
      <c r="M2424" s="20"/>
      <c r="N2424" s="20"/>
      <c r="O2424" s="20"/>
      <c r="P2424" s="20"/>
      <c r="Q2424" s="20"/>
      <c r="R2424" s="21"/>
    </row>
    <row r="2425" spans="1:18" ht="15.6" x14ac:dyDescent="0.3">
      <c r="A2425" s="3336" t="s">
        <v>34</v>
      </c>
      <c r="B2425" s="3337"/>
      <c r="C2425" s="3338" t="s">
        <v>35</v>
      </c>
      <c r="D2425" s="3338" t="s">
        <v>36</v>
      </c>
      <c r="E2425" s="3338"/>
      <c r="F2425" s="3338"/>
      <c r="G2425" s="3338"/>
      <c r="H2425" s="3338" t="s">
        <v>37</v>
      </c>
      <c r="I2425" s="3338"/>
      <c r="J2425" s="3338"/>
      <c r="K2425" s="3338"/>
      <c r="L2425" s="3337" t="s">
        <v>38</v>
      </c>
      <c r="M2425" s="3338" t="s">
        <v>39</v>
      </c>
      <c r="N2425" s="3338"/>
      <c r="O2425" s="3338"/>
      <c r="P2425" s="3338"/>
      <c r="Q2425" s="3338"/>
      <c r="R2425" s="3342"/>
    </row>
    <row r="2426" spans="1:18" ht="33.6" x14ac:dyDescent="0.3">
      <c r="A2426" s="3336"/>
      <c r="B2426" s="3337"/>
      <c r="C2426" s="3338"/>
      <c r="D2426" s="3339" t="s">
        <v>40</v>
      </c>
      <c r="E2426" s="3339" t="s">
        <v>41</v>
      </c>
      <c r="F2426" s="3339" t="s">
        <v>42</v>
      </c>
      <c r="G2426" s="3339" t="s">
        <v>43</v>
      </c>
      <c r="H2426" s="3339" t="s">
        <v>25</v>
      </c>
      <c r="I2426" s="3339" t="s">
        <v>26</v>
      </c>
      <c r="J2426" s="3339" t="s">
        <v>27</v>
      </c>
      <c r="K2426" s="3339" t="s">
        <v>28</v>
      </c>
      <c r="L2426" s="3337"/>
      <c r="M2426" s="3343" t="s">
        <v>44</v>
      </c>
      <c r="N2426" s="3343" t="s">
        <v>45</v>
      </c>
      <c r="O2426" s="3343" t="s">
        <v>46</v>
      </c>
      <c r="P2426" s="3343" t="s">
        <v>47</v>
      </c>
      <c r="Q2426" s="3343" t="s">
        <v>48</v>
      </c>
      <c r="R2426" s="3344" t="s">
        <v>49</v>
      </c>
    </row>
    <row r="2427" spans="1:18" ht="15.6" x14ac:dyDescent="0.3">
      <c r="A2427" s="583" t="s">
        <v>1497</v>
      </c>
      <c r="B2427" s="584"/>
      <c r="C2427" s="587">
        <f>SUM(G2427:G2430)</f>
        <v>1148400</v>
      </c>
      <c r="D2427" s="48" t="s">
        <v>1498</v>
      </c>
      <c r="E2427" s="49">
        <v>114</v>
      </c>
      <c r="F2427" s="50">
        <v>3600</v>
      </c>
      <c r="G2427" s="50">
        <f>(E2427*F2427)</f>
        <v>410400</v>
      </c>
      <c r="H2427" s="51">
        <f>(G2427/4)</f>
        <v>102600</v>
      </c>
      <c r="I2427" s="51">
        <f>(G2427/4)</f>
        <v>102600</v>
      </c>
      <c r="J2427" s="51">
        <f>(G2427/4)</f>
        <v>102600</v>
      </c>
      <c r="K2427" s="51">
        <f>(G2427/4)</f>
        <v>102600</v>
      </c>
      <c r="L2427" s="588" t="s">
        <v>78</v>
      </c>
      <c r="M2427" s="49"/>
      <c r="N2427" s="49"/>
      <c r="O2427" s="49">
        <v>2</v>
      </c>
      <c r="P2427" s="49">
        <v>3</v>
      </c>
      <c r="Q2427" s="49">
        <v>1</v>
      </c>
      <c r="R2427" s="53"/>
    </row>
    <row r="2428" spans="1:18" ht="15.6" x14ac:dyDescent="0.3">
      <c r="A2428" s="585"/>
      <c r="B2428" s="586"/>
      <c r="C2428" s="587"/>
      <c r="D2428" s="48" t="s">
        <v>1499</v>
      </c>
      <c r="E2428" s="49">
        <v>114</v>
      </c>
      <c r="F2428" s="50">
        <v>2400</v>
      </c>
      <c r="G2428" s="50">
        <f t="shared" ref="G2428:G2430" si="79">+F2428*E2428</f>
        <v>273600</v>
      </c>
      <c r="H2428" s="51">
        <f>(G2428/4)</f>
        <v>68400</v>
      </c>
      <c r="I2428" s="51">
        <f>(G2428/4)</f>
        <v>68400</v>
      </c>
      <c r="J2428" s="51">
        <f>(G2428/4)</f>
        <v>68400</v>
      </c>
      <c r="K2428" s="51">
        <f>(G2428/4)</f>
        <v>68400</v>
      </c>
      <c r="L2428" s="597"/>
      <c r="M2428" s="49"/>
      <c r="N2428" s="49"/>
      <c r="O2428" s="49">
        <v>2</v>
      </c>
      <c r="P2428" s="49">
        <v>3</v>
      </c>
      <c r="Q2428" s="49">
        <v>1</v>
      </c>
      <c r="R2428" s="53"/>
    </row>
    <row r="2429" spans="1:18" ht="15.6" x14ac:dyDescent="0.3">
      <c r="A2429" s="585"/>
      <c r="B2429" s="586"/>
      <c r="C2429" s="587"/>
      <c r="D2429" s="48" t="s">
        <v>1500</v>
      </c>
      <c r="E2429" s="49">
        <v>228</v>
      </c>
      <c r="F2429" s="50">
        <v>1500</v>
      </c>
      <c r="G2429" s="50">
        <f t="shared" si="79"/>
        <v>342000</v>
      </c>
      <c r="H2429" s="51"/>
      <c r="I2429" s="51">
        <v>26</v>
      </c>
      <c r="J2429" s="51">
        <v>26</v>
      </c>
      <c r="K2429" s="51">
        <v>26</v>
      </c>
      <c r="L2429" s="597"/>
      <c r="M2429" s="49"/>
      <c r="N2429" s="49"/>
      <c r="O2429" s="49">
        <v>2</v>
      </c>
      <c r="P2429" s="49">
        <v>3</v>
      </c>
      <c r="Q2429" s="49">
        <v>1</v>
      </c>
      <c r="R2429" s="53"/>
    </row>
    <row r="2430" spans="1:18" ht="15.6" x14ac:dyDescent="0.3">
      <c r="A2430" s="3345"/>
      <c r="B2430" s="3346"/>
      <c r="C2430" s="587"/>
      <c r="D2430" s="48" t="s">
        <v>1501</v>
      </c>
      <c r="E2430" s="49">
        <v>720</v>
      </c>
      <c r="F2430" s="50">
        <v>170</v>
      </c>
      <c r="G2430" s="50">
        <f t="shared" si="79"/>
        <v>122400</v>
      </c>
      <c r="H2430" s="51">
        <v>90</v>
      </c>
      <c r="I2430" s="52">
        <v>90</v>
      </c>
      <c r="J2430" s="51">
        <v>90</v>
      </c>
      <c r="K2430" s="51">
        <v>90</v>
      </c>
      <c r="L2430" s="589"/>
      <c r="M2430" s="49"/>
      <c r="N2430" s="49"/>
      <c r="O2430" s="49">
        <v>3</v>
      </c>
      <c r="P2430" s="49">
        <v>7</v>
      </c>
      <c r="Q2430" s="49">
        <v>1</v>
      </c>
      <c r="R2430" s="53">
        <v>2</v>
      </c>
    </row>
    <row r="2431" spans="1:18" ht="31.2" x14ac:dyDescent="0.3">
      <c r="A2431" s="585" t="s">
        <v>1502</v>
      </c>
      <c r="B2431" s="586"/>
      <c r="C2431" s="524">
        <v>12000000</v>
      </c>
      <c r="D2431" s="48" t="s">
        <v>1503</v>
      </c>
      <c r="E2431" s="49">
        <v>12</v>
      </c>
      <c r="F2431" s="50">
        <v>1000000</v>
      </c>
      <c r="G2431" s="50">
        <f>+E2431*F2431</f>
        <v>12000000</v>
      </c>
      <c r="H2431" s="51">
        <v>3000000</v>
      </c>
      <c r="I2431" s="50">
        <v>3000000</v>
      </c>
      <c r="J2431" s="50">
        <v>3000000</v>
      </c>
      <c r="K2431" s="50">
        <v>3000000</v>
      </c>
      <c r="L2431" s="55" t="s">
        <v>78</v>
      </c>
      <c r="M2431" s="49"/>
      <c r="N2431" s="49"/>
      <c r="O2431" s="49">
        <v>2</v>
      </c>
      <c r="P2431" s="49">
        <v>5</v>
      </c>
      <c r="Q2431" s="49">
        <v>1</v>
      </c>
      <c r="R2431" s="53"/>
    </row>
    <row r="2432" spans="1:18" ht="31.2" x14ac:dyDescent="0.3">
      <c r="A2432" s="583" t="s">
        <v>1504</v>
      </c>
      <c r="B2432" s="584"/>
      <c r="C2432" s="524">
        <f>SUM(G2432)</f>
        <v>5500000</v>
      </c>
      <c r="D2432" s="3347" t="s">
        <v>1505</v>
      </c>
      <c r="E2432" s="49">
        <v>20</v>
      </c>
      <c r="F2432" s="50">
        <v>275000</v>
      </c>
      <c r="G2432" s="50">
        <f t="shared" ref="G2432:G2434" si="80">+F2432*E2432</f>
        <v>5500000</v>
      </c>
      <c r="H2432" s="51"/>
      <c r="I2432" s="50">
        <v>2750000</v>
      </c>
      <c r="J2432" s="50">
        <v>2750000</v>
      </c>
      <c r="K2432" s="51"/>
      <c r="L2432" s="519" t="s">
        <v>78</v>
      </c>
      <c r="M2432" s="49"/>
      <c r="N2432" s="49"/>
      <c r="O2432" s="49">
        <v>2</v>
      </c>
      <c r="P2432" s="49">
        <v>7</v>
      </c>
      <c r="Q2432" s="49">
        <v>1</v>
      </c>
      <c r="R2432" s="53">
        <v>2</v>
      </c>
    </row>
    <row r="2433" spans="1:18" ht="31.2" x14ac:dyDescent="0.3">
      <c r="A2433" s="2424" t="s">
        <v>1506</v>
      </c>
      <c r="B2433" s="2424"/>
      <c r="C2433" s="2816">
        <f>SUM(G2433)</f>
        <v>87500</v>
      </c>
      <c r="D2433" s="3348" t="s">
        <v>1507</v>
      </c>
      <c r="E2433" s="383">
        <v>1</v>
      </c>
      <c r="F2433" s="3349">
        <v>87500</v>
      </c>
      <c r="G2433" s="3350">
        <f t="shared" si="80"/>
        <v>87500</v>
      </c>
      <c r="H2433" s="3351">
        <v>1</v>
      </c>
      <c r="I2433" s="3351"/>
      <c r="J2433" s="3350"/>
      <c r="K2433" s="3351"/>
      <c r="L2433" s="1868" t="s">
        <v>78</v>
      </c>
      <c r="M2433" s="1871"/>
      <c r="N2433" s="1871"/>
      <c r="O2433" s="1871">
        <v>3</v>
      </c>
      <c r="P2433" s="1871">
        <v>9</v>
      </c>
      <c r="Q2433" s="1871">
        <v>1</v>
      </c>
      <c r="R2433" s="1871"/>
    </row>
    <row r="2434" spans="1:18" ht="15.6" x14ac:dyDescent="0.3">
      <c r="A2434" s="3352" t="s">
        <v>1508</v>
      </c>
      <c r="B2434" s="3353"/>
      <c r="C2434" s="2816">
        <f>SUM(G2434)</f>
        <v>79800</v>
      </c>
      <c r="D2434" s="3354" t="s">
        <v>1509</v>
      </c>
      <c r="E2434" s="1871">
        <v>228</v>
      </c>
      <c r="F2434" s="2371">
        <v>350</v>
      </c>
      <c r="G2434" s="2371">
        <f t="shared" si="80"/>
        <v>79800</v>
      </c>
      <c r="H2434" s="3355">
        <v>57</v>
      </c>
      <c r="I2434" s="3355">
        <v>57</v>
      </c>
      <c r="J2434" s="3355">
        <v>57</v>
      </c>
      <c r="K2434" s="3355">
        <v>57</v>
      </c>
      <c r="L2434" s="1868"/>
      <c r="M2434" s="1871"/>
      <c r="N2434" s="1871"/>
      <c r="O2434" s="1871"/>
      <c r="P2434" s="1871"/>
      <c r="Q2434" s="1871"/>
      <c r="R2434" s="1871"/>
    </row>
    <row r="2435" spans="1:18" ht="16.2" thickBot="1" x14ac:dyDescent="0.35">
      <c r="A2435" s="598" t="s">
        <v>89</v>
      </c>
      <c r="B2435" s="599"/>
      <c r="C2435" s="3356"/>
      <c r="D2435" s="3356"/>
      <c r="E2435" s="3356"/>
      <c r="F2435" s="3356"/>
      <c r="G2435" s="3356"/>
      <c r="H2435" s="3356"/>
      <c r="I2435" s="3356"/>
      <c r="J2435" s="3356"/>
      <c r="K2435" s="3356"/>
      <c r="L2435" s="3356"/>
      <c r="M2435" s="3356"/>
      <c r="N2435" s="3356"/>
      <c r="O2435" s="3356"/>
      <c r="P2435" s="3356"/>
      <c r="Q2435" s="3356"/>
      <c r="R2435" s="3357"/>
    </row>
    <row r="2436" spans="1:18" ht="16.2" thickTop="1" x14ac:dyDescent="0.3">
      <c r="A2436" s="576" t="s">
        <v>16</v>
      </c>
      <c r="B2436" s="578" t="s">
        <v>17</v>
      </c>
      <c r="C2436" s="578"/>
      <c r="D2436" s="580" t="s">
        <v>18</v>
      </c>
      <c r="E2436" s="580" t="s">
        <v>19</v>
      </c>
      <c r="F2436" s="580" t="s">
        <v>20</v>
      </c>
      <c r="G2436" s="580" t="s">
        <v>21</v>
      </c>
      <c r="H2436" s="580" t="s">
        <v>22</v>
      </c>
      <c r="I2436" s="580"/>
      <c r="J2436" s="580"/>
      <c r="K2436" s="580"/>
      <c r="L2436" s="578" t="s">
        <v>23</v>
      </c>
      <c r="M2436" s="578" t="s">
        <v>24</v>
      </c>
      <c r="N2436" s="578"/>
      <c r="O2436" s="578"/>
      <c r="P2436" s="578"/>
      <c r="Q2436" s="578"/>
      <c r="R2436" s="592"/>
    </row>
    <row r="2437" spans="1:18" ht="15.6" x14ac:dyDescent="0.3">
      <c r="A2437" s="577"/>
      <c r="B2437" s="579"/>
      <c r="C2437" s="579"/>
      <c r="D2437" s="581"/>
      <c r="E2437" s="581"/>
      <c r="F2437" s="581"/>
      <c r="G2437" s="581"/>
      <c r="H2437" s="44" t="s">
        <v>25</v>
      </c>
      <c r="I2437" s="44" t="s">
        <v>26</v>
      </c>
      <c r="J2437" s="44" t="s">
        <v>27</v>
      </c>
      <c r="K2437" s="44" t="s">
        <v>28</v>
      </c>
      <c r="L2437" s="579"/>
      <c r="M2437" s="579"/>
      <c r="N2437" s="579"/>
      <c r="O2437" s="579"/>
      <c r="P2437" s="579"/>
      <c r="Q2437" s="579"/>
      <c r="R2437" s="593"/>
    </row>
    <row r="2438" spans="1:18" ht="31.8" thickBot="1" x14ac:dyDescent="0.35">
      <c r="A2438" s="11" t="s">
        <v>1510</v>
      </c>
      <c r="B2438" s="601" t="s">
        <v>1511</v>
      </c>
      <c r="C2438" s="601" t="s">
        <v>1512</v>
      </c>
      <c r="D2438" s="523" t="s">
        <v>1513</v>
      </c>
      <c r="E2438" s="13" t="s">
        <v>1514</v>
      </c>
      <c r="F2438" s="13">
        <v>10</v>
      </c>
      <c r="G2438" s="13"/>
      <c r="H2438" s="527"/>
      <c r="I2438" s="527"/>
      <c r="J2438" s="527"/>
      <c r="K2438" s="15"/>
      <c r="L2438" s="16">
        <f>SUM(C2455)</f>
        <v>966500</v>
      </c>
      <c r="M2438" s="595"/>
      <c r="N2438" s="595"/>
      <c r="O2438" s="595"/>
      <c r="P2438" s="595"/>
      <c r="Q2438" s="595"/>
      <c r="R2438" s="596"/>
    </row>
    <row r="2439" spans="1:18" ht="16.8" thickTop="1" x14ac:dyDescent="0.3">
      <c r="A2439" s="602" t="s">
        <v>33</v>
      </c>
      <c r="B2439" s="603"/>
      <c r="C2439" s="603"/>
      <c r="D2439" s="603"/>
      <c r="E2439" s="603"/>
      <c r="F2439" s="603"/>
      <c r="G2439" s="603"/>
      <c r="H2439" s="603"/>
      <c r="I2439" s="603"/>
      <c r="J2439" s="603"/>
      <c r="K2439" s="603"/>
      <c r="L2439" s="603"/>
      <c r="M2439" s="603"/>
      <c r="N2439" s="603"/>
      <c r="O2439" s="603"/>
      <c r="P2439" s="603"/>
      <c r="Q2439" s="603"/>
      <c r="R2439" s="604"/>
    </row>
    <row r="2440" spans="1:18" ht="15.6" x14ac:dyDescent="0.3">
      <c r="A2440" s="577" t="s">
        <v>34</v>
      </c>
      <c r="B2440" s="579"/>
      <c r="C2440" s="581" t="s">
        <v>35</v>
      </c>
      <c r="D2440" s="581" t="s">
        <v>36</v>
      </c>
      <c r="E2440" s="581"/>
      <c r="F2440" s="581"/>
      <c r="G2440" s="581"/>
      <c r="H2440" s="581" t="s">
        <v>37</v>
      </c>
      <c r="I2440" s="581"/>
      <c r="J2440" s="581"/>
      <c r="K2440" s="581"/>
      <c r="L2440" s="579" t="s">
        <v>38</v>
      </c>
      <c r="M2440" s="581" t="s">
        <v>39</v>
      </c>
      <c r="N2440" s="581"/>
      <c r="O2440" s="581"/>
      <c r="P2440" s="581"/>
      <c r="Q2440" s="581"/>
      <c r="R2440" s="582"/>
    </row>
    <row r="2441" spans="1:18" ht="33.6" x14ac:dyDescent="0.3">
      <c r="A2441" s="577"/>
      <c r="B2441" s="579"/>
      <c r="C2441" s="581"/>
      <c r="D2441" s="44" t="s">
        <v>40</v>
      </c>
      <c r="E2441" s="44" t="s">
        <v>41</v>
      </c>
      <c r="F2441" s="44" t="s">
        <v>42</v>
      </c>
      <c r="G2441" s="44" t="s">
        <v>43</v>
      </c>
      <c r="H2441" s="44" t="s">
        <v>25</v>
      </c>
      <c r="I2441" s="44" t="s">
        <v>26</v>
      </c>
      <c r="J2441" s="44" t="s">
        <v>27</v>
      </c>
      <c r="K2441" s="44" t="s">
        <v>28</v>
      </c>
      <c r="L2441" s="579"/>
      <c r="M2441" s="3358" t="s">
        <v>44</v>
      </c>
      <c r="N2441" s="3358" t="s">
        <v>45</v>
      </c>
      <c r="O2441" s="3358" t="s">
        <v>46</v>
      </c>
      <c r="P2441" s="3358" t="s">
        <v>47</v>
      </c>
      <c r="Q2441" s="3358" t="s">
        <v>48</v>
      </c>
      <c r="R2441" s="3359" t="s">
        <v>49</v>
      </c>
    </row>
    <row r="2442" spans="1:18" ht="15.6" x14ac:dyDescent="0.3">
      <c r="A2442" s="3360" t="s">
        <v>1515</v>
      </c>
      <c r="B2442" s="3361"/>
      <c r="C2442" s="3362">
        <f>SUM(G2442:G2447)</f>
        <v>966500</v>
      </c>
      <c r="D2442" s="60" t="s">
        <v>412</v>
      </c>
      <c r="E2442" s="60">
        <v>630</v>
      </c>
      <c r="F2442" s="60">
        <v>450</v>
      </c>
      <c r="G2442" s="60">
        <f>(E2442*F2442)</f>
        <v>283500</v>
      </c>
      <c r="H2442" s="60">
        <f>(G2442/4)</f>
        <v>70875</v>
      </c>
      <c r="I2442" s="60">
        <f>(G2442/4)</f>
        <v>70875</v>
      </c>
      <c r="J2442" s="60">
        <f>(G2442/4)</f>
        <v>70875</v>
      </c>
      <c r="K2442" s="60">
        <f>(G2442/4)</f>
        <v>70875</v>
      </c>
      <c r="L2442" s="3363" t="s">
        <v>96</v>
      </c>
      <c r="M2442" s="3364"/>
      <c r="N2442" s="3364"/>
      <c r="O2442" s="3364">
        <v>3</v>
      </c>
      <c r="P2442" s="3364">
        <v>1</v>
      </c>
      <c r="Q2442" s="3364">
        <v>1</v>
      </c>
      <c r="R2442" s="3364">
        <v>1</v>
      </c>
    </row>
    <row r="2443" spans="1:18" ht="15.6" x14ac:dyDescent="0.3">
      <c r="A2443" s="3365"/>
      <c r="B2443" s="3366"/>
      <c r="C2443" s="3367"/>
      <c r="D2443" s="60" t="s">
        <v>328</v>
      </c>
      <c r="E2443" s="60">
        <v>630</v>
      </c>
      <c r="F2443" s="60">
        <v>1000</v>
      </c>
      <c r="G2443" s="60">
        <f>(E2443*F2443)</f>
        <v>630000</v>
      </c>
      <c r="H2443" s="60">
        <f t="shared" ref="H2443:H2447" si="81">(G2443/4)</f>
        <v>157500</v>
      </c>
      <c r="I2443" s="60">
        <f t="shared" ref="I2443:I2447" si="82">(G2443/4)</f>
        <v>157500</v>
      </c>
      <c r="J2443" s="60">
        <f t="shared" ref="J2443:J2447" si="83">(G2443/4)</f>
        <v>157500</v>
      </c>
      <c r="K2443" s="60">
        <f t="shared" ref="K2443:K2447" si="84">(G2443/4)</f>
        <v>157500</v>
      </c>
      <c r="L2443" s="3368"/>
      <c r="M2443" s="3364"/>
      <c r="N2443" s="3364"/>
      <c r="O2443" s="3364">
        <v>2</v>
      </c>
      <c r="P2443" s="3364">
        <v>4</v>
      </c>
      <c r="Q2443" s="3364">
        <v>1</v>
      </c>
      <c r="R2443" s="3364"/>
    </row>
    <row r="2444" spans="1:18" ht="15.6" x14ac:dyDescent="0.3">
      <c r="A2444" s="3365"/>
      <c r="B2444" s="3366"/>
      <c r="C2444" s="3367"/>
      <c r="D2444" s="1762" t="s">
        <v>1516</v>
      </c>
      <c r="E2444" s="1762">
        <v>4</v>
      </c>
      <c r="F2444" s="1762">
        <v>3600</v>
      </c>
      <c r="G2444" s="60">
        <f t="shared" ref="G2444:G2455" si="85">(E2444*F2444)</f>
        <v>14400</v>
      </c>
      <c r="H2444" s="60">
        <f t="shared" si="81"/>
        <v>3600</v>
      </c>
      <c r="I2444" s="60">
        <f t="shared" si="82"/>
        <v>3600</v>
      </c>
      <c r="J2444" s="60">
        <f t="shared" si="83"/>
        <v>3600</v>
      </c>
      <c r="K2444" s="60">
        <f t="shared" si="84"/>
        <v>3600</v>
      </c>
      <c r="L2444" s="3368"/>
      <c r="M2444" s="3364"/>
      <c r="N2444" s="3364"/>
      <c r="O2444" s="522">
        <v>2</v>
      </c>
      <c r="P2444" s="522">
        <v>3</v>
      </c>
      <c r="Q2444" s="522">
        <v>1</v>
      </c>
      <c r="R2444" s="3364"/>
    </row>
    <row r="2445" spans="1:18" ht="15.6" x14ac:dyDescent="0.3">
      <c r="A2445" s="3365"/>
      <c r="B2445" s="3366"/>
      <c r="C2445" s="3367"/>
      <c r="D2445" s="1762" t="s">
        <v>1517</v>
      </c>
      <c r="E2445" s="1762">
        <v>4</v>
      </c>
      <c r="F2445" s="1762">
        <v>2400</v>
      </c>
      <c r="G2445" s="60">
        <f t="shared" si="85"/>
        <v>9600</v>
      </c>
      <c r="H2445" s="60">
        <f t="shared" si="81"/>
        <v>2400</v>
      </c>
      <c r="I2445" s="60">
        <f t="shared" si="82"/>
        <v>2400</v>
      </c>
      <c r="J2445" s="60">
        <f t="shared" si="83"/>
        <v>2400</v>
      </c>
      <c r="K2445" s="60">
        <f t="shared" si="84"/>
        <v>2400</v>
      </c>
      <c r="L2445" s="3368"/>
      <c r="M2445" s="3364"/>
      <c r="N2445" s="3364"/>
      <c r="O2445" s="522">
        <v>2</v>
      </c>
      <c r="P2445" s="522">
        <v>3</v>
      </c>
      <c r="Q2445" s="522">
        <v>1</v>
      </c>
      <c r="R2445" s="3364"/>
    </row>
    <row r="2446" spans="1:18" ht="15.6" x14ac:dyDescent="0.3">
      <c r="A2446" s="3365"/>
      <c r="B2446" s="3366"/>
      <c r="C2446" s="3367"/>
      <c r="D2446" s="1762" t="s">
        <v>1500</v>
      </c>
      <c r="E2446" s="1762">
        <v>8</v>
      </c>
      <c r="F2446" s="1762">
        <v>1500</v>
      </c>
      <c r="G2446" s="60">
        <f t="shared" si="85"/>
        <v>12000</v>
      </c>
      <c r="H2446" s="60">
        <f t="shared" si="81"/>
        <v>3000</v>
      </c>
      <c r="I2446" s="60">
        <f t="shared" si="82"/>
        <v>3000</v>
      </c>
      <c r="J2446" s="60">
        <f t="shared" si="83"/>
        <v>3000</v>
      </c>
      <c r="K2446" s="60">
        <f t="shared" si="84"/>
        <v>3000</v>
      </c>
      <c r="L2446" s="3368"/>
      <c r="M2446" s="3364"/>
      <c r="N2446" s="3364"/>
      <c r="O2446" s="522">
        <v>2</v>
      </c>
      <c r="P2446" s="522">
        <v>3</v>
      </c>
      <c r="Q2446" s="522">
        <v>1</v>
      </c>
      <c r="R2446" s="3364"/>
    </row>
    <row r="2447" spans="1:18" ht="15.6" x14ac:dyDescent="0.3">
      <c r="A2447" s="3365"/>
      <c r="B2447" s="3366"/>
      <c r="C2447" s="3369"/>
      <c r="D2447" s="1762" t="s">
        <v>1501</v>
      </c>
      <c r="E2447" s="1762">
        <v>100</v>
      </c>
      <c r="F2447" s="1762">
        <v>170</v>
      </c>
      <c r="G2447" s="60">
        <f t="shared" si="85"/>
        <v>17000</v>
      </c>
      <c r="H2447" s="60">
        <f t="shared" si="81"/>
        <v>4250</v>
      </c>
      <c r="I2447" s="60">
        <f t="shared" si="82"/>
        <v>4250</v>
      </c>
      <c r="J2447" s="60">
        <f t="shared" si="83"/>
        <v>4250</v>
      </c>
      <c r="K2447" s="60">
        <f t="shared" si="84"/>
        <v>4250</v>
      </c>
      <c r="L2447" s="3370"/>
      <c r="M2447" s="3364"/>
      <c r="N2447" s="3364"/>
      <c r="O2447" s="3364">
        <v>3</v>
      </c>
      <c r="P2447" s="3364">
        <v>7</v>
      </c>
      <c r="Q2447" s="3364">
        <v>1</v>
      </c>
      <c r="R2447" s="3364">
        <v>2</v>
      </c>
    </row>
    <row r="2448" spans="1:18" ht="15.6" x14ac:dyDescent="0.3">
      <c r="A2448" s="3371" t="s">
        <v>1518</v>
      </c>
      <c r="B2448" s="1811"/>
      <c r="C2448" s="3372">
        <f>SUM(G2448:G2454)</f>
        <v>1097500</v>
      </c>
      <c r="D2448" s="60" t="s">
        <v>866</v>
      </c>
      <c r="E2448" s="60">
        <v>160</v>
      </c>
      <c r="F2448" s="60">
        <v>4500</v>
      </c>
      <c r="G2448" s="60">
        <f t="shared" si="85"/>
        <v>720000</v>
      </c>
      <c r="H2448" s="60"/>
      <c r="I2448" s="60"/>
      <c r="J2448" s="60">
        <f t="shared" ref="J2448:J2455" si="86">(G2448)</f>
        <v>720000</v>
      </c>
      <c r="K2448" s="60"/>
      <c r="L2448" s="3373" t="s">
        <v>96</v>
      </c>
      <c r="M2448" s="3364"/>
      <c r="N2448" s="3364"/>
      <c r="O2448" s="3364">
        <v>2</v>
      </c>
      <c r="P2448" s="3364">
        <v>2</v>
      </c>
      <c r="Q2448" s="3364">
        <v>2</v>
      </c>
      <c r="R2448" s="3364"/>
    </row>
    <row r="2449" spans="1:18" ht="15.6" x14ac:dyDescent="0.3">
      <c r="A2449" s="3374"/>
      <c r="B2449" s="1839"/>
      <c r="C2449" s="3375"/>
      <c r="D2449" s="1762" t="s">
        <v>1516</v>
      </c>
      <c r="E2449" s="1762">
        <v>1</v>
      </c>
      <c r="F2449" s="1762">
        <v>3600</v>
      </c>
      <c r="G2449" s="60">
        <f t="shared" si="85"/>
        <v>3600</v>
      </c>
      <c r="H2449" s="60"/>
      <c r="I2449" s="60"/>
      <c r="J2449" s="60">
        <f t="shared" si="86"/>
        <v>3600</v>
      </c>
      <c r="K2449" s="60"/>
      <c r="L2449" s="3376"/>
      <c r="M2449" s="3364"/>
      <c r="N2449" s="3364"/>
      <c r="O2449" s="522">
        <v>2</v>
      </c>
      <c r="P2449" s="522">
        <v>3</v>
      </c>
      <c r="Q2449" s="522">
        <v>1</v>
      </c>
      <c r="R2449" s="3364"/>
    </row>
    <row r="2450" spans="1:18" ht="15.6" x14ac:dyDescent="0.3">
      <c r="A2450" s="3374"/>
      <c r="B2450" s="1839"/>
      <c r="C2450" s="3375"/>
      <c r="D2450" s="1762" t="s">
        <v>1517</v>
      </c>
      <c r="E2450" s="1762">
        <v>1</v>
      </c>
      <c r="F2450" s="1762">
        <v>2400</v>
      </c>
      <c r="G2450" s="60">
        <f t="shared" si="85"/>
        <v>2400</v>
      </c>
      <c r="H2450" s="60"/>
      <c r="I2450" s="60"/>
      <c r="J2450" s="60">
        <f t="shared" si="86"/>
        <v>2400</v>
      </c>
      <c r="K2450" s="60"/>
      <c r="L2450" s="3376"/>
      <c r="M2450" s="3364"/>
      <c r="N2450" s="3364"/>
      <c r="O2450" s="522">
        <v>2</v>
      </c>
      <c r="P2450" s="522">
        <v>3</v>
      </c>
      <c r="Q2450" s="522">
        <v>1</v>
      </c>
      <c r="R2450" s="3364"/>
    </row>
    <row r="2451" spans="1:18" ht="15.6" x14ac:dyDescent="0.3">
      <c r="A2451" s="3374"/>
      <c r="B2451" s="1839"/>
      <c r="C2451" s="3375"/>
      <c r="D2451" s="1762" t="s">
        <v>1500</v>
      </c>
      <c r="E2451" s="1762">
        <v>2</v>
      </c>
      <c r="F2451" s="1762">
        <v>1500</v>
      </c>
      <c r="G2451" s="60">
        <f t="shared" si="85"/>
        <v>3000</v>
      </c>
      <c r="H2451" s="60"/>
      <c r="I2451" s="60"/>
      <c r="J2451" s="60">
        <f t="shared" si="86"/>
        <v>3000</v>
      </c>
      <c r="K2451" s="60"/>
      <c r="L2451" s="3376"/>
      <c r="M2451" s="3364"/>
      <c r="N2451" s="3364"/>
      <c r="O2451" s="522">
        <v>2</v>
      </c>
      <c r="P2451" s="522">
        <v>3</v>
      </c>
      <c r="Q2451" s="522">
        <v>1</v>
      </c>
      <c r="R2451" s="3364"/>
    </row>
    <row r="2452" spans="1:18" ht="15.6" x14ac:dyDescent="0.3">
      <c r="A2452" s="3374"/>
      <c r="B2452" s="1839"/>
      <c r="C2452" s="3375"/>
      <c r="D2452" s="60" t="s">
        <v>328</v>
      </c>
      <c r="E2452" s="60">
        <v>160</v>
      </c>
      <c r="F2452" s="60">
        <v>1000</v>
      </c>
      <c r="G2452" s="60">
        <f t="shared" si="85"/>
        <v>160000</v>
      </c>
      <c r="H2452" s="60"/>
      <c r="I2452" s="60"/>
      <c r="J2452" s="60">
        <f t="shared" si="86"/>
        <v>160000</v>
      </c>
      <c r="K2452" s="60"/>
      <c r="L2452" s="3376"/>
      <c r="M2452" s="3364"/>
      <c r="N2452" s="3364"/>
      <c r="O2452" s="3364">
        <v>2</v>
      </c>
      <c r="P2452" s="3364">
        <v>4</v>
      </c>
      <c r="Q2452" s="3364">
        <v>1</v>
      </c>
      <c r="R2452" s="3364"/>
    </row>
    <row r="2453" spans="1:18" ht="15.6" x14ac:dyDescent="0.3">
      <c r="A2453" s="3374"/>
      <c r="B2453" s="1839"/>
      <c r="C2453" s="3375"/>
      <c r="D2453" s="1762" t="s">
        <v>1501</v>
      </c>
      <c r="E2453" s="1870">
        <v>50</v>
      </c>
      <c r="F2453" s="1762">
        <v>170</v>
      </c>
      <c r="G2453" s="60">
        <f t="shared" si="85"/>
        <v>8500</v>
      </c>
      <c r="H2453" s="60"/>
      <c r="I2453" s="60"/>
      <c r="J2453" s="60">
        <f t="shared" si="86"/>
        <v>8500</v>
      </c>
      <c r="K2453" s="60"/>
      <c r="L2453" s="3376"/>
      <c r="M2453" s="3364"/>
      <c r="N2453" s="3364"/>
      <c r="O2453" s="3364">
        <v>3</v>
      </c>
      <c r="P2453" s="3364">
        <v>7</v>
      </c>
      <c r="Q2453" s="3364">
        <v>1</v>
      </c>
      <c r="R2453" s="3364">
        <v>2</v>
      </c>
    </row>
    <row r="2454" spans="1:18" ht="15.6" x14ac:dyDescent="0.3">
      <c r="A2454" s="3377"/>
      <c r="B2454" s="1816"/>
      <c r="C2454" s="3378"/>
      <c r="D2454" s="1870" t="s">
        <v>1519</v>
      </c>
      <c r="E2454" s="1870">
        <v>200</v>
      </c>
      <c r="F2454" s="1870">
        <v>1000</v>
      </c>
      <c r="G2454" s="1870">
        <f t="shared" si="85"/>
        <v>200000</v>
      </c>
      <c r="H2454" s="1870"/>
      <c r="I2454" s="1870"/>
      <c r="J2454" s="60">
        <f t="shared" si="86"/>
        <v>200000</v>
      </c>
      <c r="K2454" s="1870"/>
      <c r="L2454" s="3379"/>
      <c r="M2454" s="3364"/>
      <c r="N2454" s="3364"/>
      <c r="O2454" s="3364">
        <v>2</v>
      </c>
      <c r="P2454" s="3364">
        <v>2</v>
      </c>
      <c r="Q2454" s="3364">
        <v>2</v>
      </c>
      <c r="R2454" s="3364"/>
    </row>
    <row r="2455" spans="1:18" ht="15.6" x14ac:dyDescent="0.3">
      <c r="A2455" s="3380" t="s">
        <v>1520</v>
      </c>
      <c r="B2455" s="3380"/>
      <c r="C2455" s="3381">
        <f>SUM(G2455:G2460)</f>
        <v>966500</v>
      </c>
      <c r="D2455" s="1590" t="s">
        <v>1521</v>
      </c>
      <c r="E2455" s="522">
        <v>630</v>
      </c>
      <c r="F2455" s="1592">
        <v>450</v>
      </c>
      <c r="G2455" s="1592">
        <f t="shared" si="85"/>
        <v>283500</v>
      </c>
      <c r="H2455" s="1591"/>
      <c r="I2455" s="1591"/>
      <c r="J2455" s="1591">
        <f t="shared" si="86"/>
        <v>283500</v>
      </c>
      <c r="K2455" s="1591"/>
      <c r="L2455" s="597" t="s">
        <v>96</v>
      </c>
      <c r="M2455" s="522"/>
      <c r="N2455" s="522"/>
      <c r="O2455" s="522">
        <v>3</v>
      </c>
      <c r="P2455" s="522">
        <v>1</v>
      </c>
      <c r="Q2455" s="522">
        <v>1</v>
      </c>
      <c r="R2455" s="3382">
        <v>1</v>
      </c>
    </row>
    <row r="2456" spans="1:18" ht="15.6" x14ac:dyDescent="0.3">
      <c r="A2456" s="3380"/>
      <c r="B2456" s="3380"/>
      <c r="C2456" s="3381"/>
      <c r="D2456" s="1590" t="s">
        <v>328</v>
      </c>
      <c r="E2456" s="522">
        <v>630</v>
      </c>
      <c r="F2456" s="1592">
        <v>1000</v>
      </c>
      <c r="G2456" s="1592">
        <f>(E2456*F2456)</f>
        <v>630000</v>
      </c>
      <c r="H2456" s="1591">
        <f t="shared" ref="H2456:H2460" si="87">(G2456/4)</f>
        <v>157500</v>
      </c>
      <c r="I2456" s="1591">
        <f t="shared" ref="I2456:I2460" si="88">(G2456/4)</f>
        <v>157500</v>
      </c>
      <c r="J2456" s="1591">
        <f t="shared" ref="J2456:J2460" si="89">(G2456/4)</f>
        <v>157500</v>
      </c>
      <c r="K2456" s="1591">
        <f t="shared" ref="K2456:K2460" si="90">(G2456/4)</f>
        <v>157500</v>
      </c>
      <c r="L2456" s="597"/>
      <c r="M2456" s="522"/>
      <c r="N2456" s="522"/>
      <c r="O2456" s="522">
        <v>2</v>
      </c>
      <c r="P2456" s="522">
        <v>4</v>
      </c>
      <c r="Q2456" s="522">
        <v>1</v>
      </c>
      <c r="R2456" s="3382"/>
    </row>
    <row r="2457" spans="1:18" ht="15.6" x14ac:dyDescent="0.3">
      <c r="A2457" s="3380"/>
      <c r="B2457" s="3380"/>
      <c r="C2457" s="3381"/>
      <c r="D2457" s="1590" t="s">
        <v>1516</v>
      </c>
      <c r="E2457" s="522">
        <v>4</v>
      </c>
      <c r="F2457" s="1592">
        <v>3600</v>
      </c>
      <c r="G2457" s="1592">
        <f t="shared" ref="G2457:G2460" si="91">(E2457*F2457)</f>
        <v>14400</v>
      </c>
      <c r="H2457" s="1591">
        <f t="shared" si="87"/>
        <v>3600</v>
      </c>
      <c r="I2457" s="1591">
        <f t="shared" si="88"/>
        <v>3600</v>
      </c>
      <c r="J2457" s="1591">
        <f t="shared" si="89"/>
        <v>3600</v>
      </c>
      <c r="K2457" s="1591">
        <f t="shared" si="90"/>
        <v>3600</v>
      </c>
      <c r="L2457" s="597"/>
      <c r="M2457" s="522"/>
      <c r="N2457" s="522"/>
      <c r="O2457" s="522">
        <v>2</v>
      </c>
      <c r="P2457" s="522">
        <v>3</v>
      </c>
      <c r="Q2457" s="522">
        <v>1</v>
      </c>
      <c r="R2457" s="3382"/>
    </row>
    <row r="2458" spans="1:18" ht="15.6" x14ac:dyDescent="0.3">
      <c r="A2458" s="3380"/>
      <c r="B2458" s="3380"/>
      <c r="C2458" s="3381"/>
      <c r="D2458" s="1590" t="s">
        <v>1517</v>
      </c>
      <c r="E2458" s="522">
        <v>4</v>
      </c>
      <c r="F2458" s="1592">
        <v>2400</v>
      </c>
      <c r="G2458" s="1592">
        <f t="shared" si="91"/>
        <v>9600</v>
      </c>
      <c r="H2458" s="1591">
        <f t="shared" si="87"/>
        <v>2400</v>
      </c>
      <c r="I2458" s="1591">
        <f t="shared" si="88"/>
        <v>2400</v>
      </c>
      <c r="J2458" s="1591">
        <f t="shared" si="89"/>
        <v>2400</v>
      </c>
      <c r="K2458" s="1591">
        <f t="shared" si="90"/>
        <v>2400</v>
      </c>
      <c r="L2458" s="597"/>
      <c r="M2458" s="522"/>
      <c r="N2458" s="522"/>
      <c r="O2458" s="522">
        <v>2</v>
      </c>
      <c r="P2458" s="522">
        <v>3</v>
      </c>
      <c r="Q2458" s="522">
        <v>1</v>
      </c>
      <c r="R2458" s="3382"/>
    </row>
    <row r="2459" spans="1:18" ht="15.6" x14ac:dyDescent="0.3">
      <c r="A2459" s="1880"/>
      <c r="B2459" s="1880"/>
      <c r="C2459" s="3381"/>
      <c r="D2459" s="48" t="s">
        <v>1500</v>
      </c>
      <c r="E2459" s="49">
        <v>8</v>
      </c>
      <c r="F2459" s="50">
        <v>1500</v>
      </c>
      <c r="G2459" s="50">
        <f t="shared" si="91"/>
        <v>12000</v>
      </c>
      <c r="H2459" s="51">
        <f t="shared" si="87"/>
        <v>3000</v>
      </c>
      <c r="I2459" s="51">
        <f t="shared" si="88"/>
        <v>3000</v>
      </c>
      <c r="J2459" s="1591">
        <f t="shared" si="89"/>
        <v>3000</v>
      </c>
      <c r="K2459" s="51">
        <f t="shared" si="90"/>
        <v>3000</v>
      </c>
      <c r="L2459" s="597"/>
      <c r="M2459" s="49"/>
      <c r="N2459" s="49"/>
      <c r="O2459" s="522">
        <v>2</v>
      </c>
      <c r="P2459" s="522">
        <v>3</v>
      </c>
      <c r="Q2459" s="522">
        <v>1</v>
      </c>
      <c r="R2459" s="53"/>
    </row>
    <row r="2460" spans="1:18" ht="15.6" x14ac:dyDescent="0.3">
      <c r="A2460" s="1880"/>
      <c r="B2460" s="1880"/>
      <c r="C2460" s="3381"/>
      <c r="D2460" s="48" t="s">
        <v>1501</v>
      </c>
      <c r="E2460" s="49">
        <v>100</v>
      </c>
      <c r="F2460" s="50">
        <v>170</v>
      </c>
      <c r="G2460" s="50">
        <f t="shared" si="91"/>
        <v>17000</v>
      </c>
      <c r="H2460" s="51">
        <f t="shared" si="87"/>
        <v>4250</v>
      </c>
      <c r="I2460" s="51">
        <f t="shared" si="88"/>
        <v>4250</v>
      </c>
      <c r="J2460" s="1591">
        <f t="shared" si="89"/>
        <v>4250</v>
      </c>
      <c r="K2460" s="51">
        <f t="shared" si="90"/>
        <v>4250</v>
      </c>
      <c r="L2460" s="597"/>
      <c r="M2460" s="49"/>
      <c r="N2460" s="49"/>
      <c r="O2460" s="49">
        <v>3</v>
      </c>
      <c r="P2460" s="49">
        <v>7</v>
      </c>
      <c r="Q2460" s="49">
        <v>1</v>
      </c>
      <c r="R2460" s="53">
        <v>2</v>
      </c>
    </row>
    <row r="2461" spans="1:18" ht="15.6" x14ac:dyDescent="0.3">
      <c r="A2461" s="1880"/>
      <c r="B2461" s="1880"/>
      <c r="C2461" s="3381"/>
      <c r="D2461" s="48"/>
      <c r="E2461" s="49"/>
      <c r="F2461" s="50"/>
      <c r="G2461" s="50"/>
      <c r="H2461" s="51"/>
      <c r="I2461" s="51"/>
      <c r="J2461" s="51"/>
      <c r="K2461" s="51"/>
      <c r="L2461" s="597"/>
      <c r="M2461" s="49"/>
      <c r="N2461" s="49"/>
      <c r="O2461" s="49"/>
      <c r="P2461" s="49"/>
      <c r="Q2461" s="49"/>
      <c r="R2461" s="53"/>
    </row>
    <row r="2462" spans="1:18" ht="15.6" x14ac:dyDescent="0.3">
      <c r="A2462" s="1880"/>
      <c r="B2462" s="1880"/>
      <c r="C2462" s="3381"/>
      <c r="D2462" s="48"/>
      <c r="E2462" s="49"/>
      <c r="F2462" s="50"/>
      <c r="G2462" s="50"/>
      <c r="H2462" s="51"/>
      <c r="I2462" s="51"/>
      <c r="J2462" s="51"/>
      <c r="K2462" s="51"/>
      <c r="L2462" s="597"/>
      <c r="M2462" s="49"/>
      <c r="N2462" s="49"/>
      <c r="O2462" s="49"/>
      <c r="P2462" s="49"/>
      <c r="Q2462" s="49"/>
      <c r="R2462" s="53"/>
    </row>
    <row r="2463" spans="1:18" ht="15.6" x14ac:dyDescent="0.3">
      <c r="A2463" s="1880"/>
      <c r="B2463" s="1880"/>
      <c r="C2463" s="3381"/>
      <c r="D2463" s="48"/>
      <c r="E2463" s="49"/>
      <c r="F2463" s="50"/>
      <c r="G2463" s="50"/>
      <c r="H2463" s="51"/>
      <c r="I2463" s="51"/>
      <c r="J2463" s="51"/>
      <c r="K2463" s="51"/>
      <c r="L2463" s="589"/>
      <c r="M2463" s="49"/>
      <c r="N2463" s="49"/>
      <c r="O2463" s="49"/>
      <c r="P2463" s="49"/>
      <c r="Q2463" s="49"/>
      <c r="R2463" s="53"/>
    </row>
    <row r="2464" spans="1:18" ht="16.2" thickBot="1" x14ac:dyDescent="0.35">
      <c r="A2464" s="3383" t="s">
        <v>89</v>
      </c>
      <c r="B2464" s="3356"/>
      <c r="C2464" s="599"/>
      <c r="D2464" s="599"/>
      <c r="E2464" s="599"/>
      <c r="F2464" s="599"/>
      <c r="G2464" s="599"/>
      <c r="H2464" s="599"/>
      <c r="I2464" s="599"/>
      <c r="J2464" s="599"/>
      <c r="K2464" s="599"/>
      <c r="L2464" s="599"/>
      <c r="M2464" s="599"/>
      <c r="N2464" s="599"/>
      <c r="O2464" s="599"/>
      <c r="P2464" s="599"/>
      <c r="Q2464" s="599"/>
      <c r="R2464" s="600"/>
    </row>
    <row r="2465" spans="1:18" ht="16.2" thickTop="1" x14ac:dyDescent="0.3">
      <c r="A2465" s="3332" t="s">
        <v>16</v>
      </c>
      <c r="B2465" s="3384" t="s">
        <v>17</v>
      </c>
      <c r="C2465" s="3385"/>
      <c r="D2465" s="3334" t="s">
        <v>18</v>
      </c>
      <c r="E2465" s="3334" t="s">
        <v>19</v>
      </c>
      <c r="F2465" s="3334" t="s">
        <v>20</v>
      </c>
      <c r="G2465" s="3334" t="s">
        <v>21</v>
      </c>
      <c r="H2465" s="3334" t="s">
        <v>22</v>
      </c>
      <c r="I2465" s="3334"/>
      <c r="J2465" s="3334"/>
      <c r="K2465" s="3334"/>
      <c r="L2465" s="3333" t="s">
        <v>23</v>
      </c>
      <c r="M2465" s="3333" t="s">
        <v>24</v>
      </c>
      <c r="N2465" s="3333"/>
      <c r="O2465" s="3333"/>
      <c r="P2465" s="3333"/>
      <c r="Q2465" s="3333"/>
      <c r="R2465" s="3335"/>
    </row>
    <row r="2466" spans="1:18" ht="16.2" thickBot="1" x14ac:dyDescent="0.35">
      <c r="A2466" s="3336"/>
      <c r="B2466" s="3386"/>
      <c r="C2466" s="3387"/>
      <c r="D2466" s="3338"/>
      <c r="E2466" s="3338"/>
      <c r="F2466" s="3338"/>
      <c r="G2466" s="3338"/>
      <c r="H2466" s="3339" t="s">
        <v>25</v>
      </c>
      <c r="I2466" s="3339" t="s">
        <v>26</v>
      </c>
      <c r="J2466" s="3339" t="s">
        <v>27</v>
      </c>
      <c r="K2466" s="3339" t="s">
        <v>28</v>
      </c>
      <c r="L2466" s="3337"/>
      <c r="M2466" s="3337"/>
      <c r="N2466" s="3337"/>
      <c r="O2466" s="3337"/>
      <c r="P2466" s="3337"/>
      <c r="Q2466" s="3337"/>
      <c r="R2466" s="3340"/>
    </row>
    <row r="2467" spans="1:18" ht="48" thickTop="1" thickBot="1" x14ac:dyDescent="0.35">
      <c r="A2467" s="3388" t="s">
        <v>1522</v>
      </c>
      <c r="B2467" s="1886" t="s">
        <v>1523</v>
      </c>
      <c r="C2467" s="1886"/>
      <c r="D2467" s="3389">
        <v>10</v>
      </c>
      <c r="E2467" s="2312" t="s">
        <v>1524</v>
      </c>
      <c r="F2467" s="2312">
        <v>0</v>
      </c>
      <c r="G2467" s="2268">
        <v>10</v>
      </c>
      <c r="H2467" s="2268">
        <v>2</v>
      </c>
      <c r="I2467" s="2268">
        <v>3</v>
      </c>
      <c r="J2467" s="2269">
        <v>3</v>
      </c>
      <c r="K2467" s="15">
        <v>2</v>
      </c>
      <c r="L2467" s="16">
        <f>SUM(C2472)</f>
        <v>1677600</v>
      </c>
      <c r="M2467" s="595"/>
      <c r="N2467" s="595"/>
      <c r="O2467" s="595"/>
      <c r="P2467" s="595"/>
      <c r="Q2467" s="595"/>
      <c r="R2467" s="596"/>
    </row>
    <row r="2468" spans="1:18" ht="16.2" thickTop="1" x14ac:dyDescent="0.3">
      <c r="A2468" s="17"/>
      <c r="B2468" s="18"/>
      <c r="C2468" s="18"/>
      <c r="D2468" s="18"/>
      <c r="E2468" s="18"/>
      <c r="F2468" s="18"/>
      <c r="G2468" s="18"/>
      <c r="H2468" s="18"/>
      <c r="I2468" s="18"/>
      <c r="J2468" s="18"/>
      <c r="K2468" s="18"/>
      <c r="L2468" s="18"/>
      <c r="M2468" s="18"/>
      <c r="N2468" s="18"/>
      <c r="O2468" s="18"/>
      <c r="P2468" s="18"/>
      <c r="Q2468" s="18"/>
      <c r="R2468" s="19"/>
    </row>
    <row r="2469" spans="1:18" ht="16.2" x14ac:dyDescent="0.35">
      <c r="A2469" s="45" t="s">
        <v>33</v>
      </c>
      <c r="B2469" s="20"/>
      <c r="C2469" s="20"/>
      <c r="D2469" s="20"/>
      <c r="E2469" s="20"/>
      <c r="F2469" s="20"/>
      <c r="G2469" s="20"/>
      <c r="H2469" s="20"/>
      <c r="I2469" s="20"/>
      <c r="J2469" s="20"/>
      <c r="K2469" s="20"/>
      <c r="L2469" s="20"/>
      <c r="M2469" s="20"/>
      <c r="N2469" s="20"/>
      <c r="O2469" s="20"/>
      <c r="P2469" s="20"/>
      <c r="Q2469" s="20"/>
      <c r="R2469" s="21"/>
    </row>
    <row r="2470" spans="1:18" ht="15.6" x14ac:dyDescent="0.3">
      <c r="A2470" s="3390" t="s">
        <v>34</v>
      </c>
      <c r="B2470" s="3391" t="s">
        <v>17</v>
      </c>
      <c r="C2470" s="3338" t="s">
        <v>35</v>
      </c>
      <c r="D2470" s="3338" t="s">
        <v>36</v>
      </c>
      <c r="E2470" s="3338"/>
      <c r="F2470" s="3338"/>
      <c r="G2470" s="3338"/>
      <c r="H2470" s="3338" t="s">
        <v>37</v>
      </c>
      <c r="I2470" s="3338"/>
      <c r="J2470" s="3338"/>
      <c r="K2470" s="3338"/>
      <c r="L2470" s="3337" t="s">
        <v>38</v>
      </c>
      <c r="M2470" s="3338" t="s">
        <v>39</v>
      </c>
      <c r="N2470" s="3338"/>
      <c r="O2470" s="3338"/>
      <c r="P2470" s="3338"/>
      <c r="Q2470" s="3338"/>
      <c r="R2470" s="3342"/>
    </row>
    <row r="2471" spans="1:18" ht="33.6" x14ac:dyDescent="0.3">
      <c r="A2471" s="3392"/>
      <c r="B2471" s="3393"/>
      <c r="C2471" s="3394"/>
      <c r="D2471" s="3395" t="s">
        <v>40</v>
      </c>
      <c r="E2471" s="3395" t="s">
        <v>41</v>
      </c>
      <c r="F2471" s="3395" t="s">
        <v>42</v>
      </c>
      <c r="G2471" s="3395" t="s">
        <v>43</v>
      </c>
      <c r="H2471" s="3395" t="s">
        <v>25</v>
      </c>
      <c r="I2471" s="3395" t="s">
        <v>26</v>
      </c>
      <c r="J2471" s="3395" t="s">
        <v>27</v>
      </c>
      <c r="K2471" s="3395" t="s">
        <v>28</v>
      </c>
      <c r="L2471" s="3391"/>
      <c r="M2471" s="3396" t="s">
        <v>44</v>
      </c>
      <c r="N2471" s="3396" t="s">
        <v>45</v>
      </c>
      <c r="O2471" s="3396" t="s">
        <v>46</v>
      </c>
      <c r="P2471" s="3396" t="s">
        <v>47</v>
      </c>
      <c r="Q2471" s="3396" t="s">
        <v>48</v>
      </c>
      <c r="R2471" s="3397" t="s">
        <v>49</v>
      </c>
    </row>
    <row r="2472" spans="1:18" ht="15.6" x14ac:dyDescent="0.3">
      <c r="A2472" s="3398" t="s">
        <v>1525</v>
      </c>
      <c r="B2472" s="3399" t="s">
        <v>1526</v>
      </c>
      <c r="C2472" s="3400">
        <f>SUM(G2472+G2473)</f>
        <v>1677600</v>
      </c>
      <c r="D2472" s="3354" t="s">
        <v>1527</v>
      </c>
      <c r="E2472" s="1871">
        <v>624</v>
      </c>
      <c r="F2472" s="2371">
        <v>2400</v>
      </c>
      <c r="G2472" s="2371">
        <f>+E2472*F2472</f>
        <v>1497600</v>
      </c>
      <c r="H2472" s="2371">
        <f>+G2472/4</f>
        <v>374400</v>
      </c>
      <c r="I2472" s="2371">
        <f>+G2472/4</f>
        <v>374400</v>
      </c>
      <c r="J2472" s="2371">
        <f>+G2472/4</f>
        <v>374400</v>
      </c>
      <c r="K2472" s="2371">
        <f>+G2472/4</f>
        <v>374400</v>
      </c>
      <c r="L2472" s="2469" t="s">
        <v>104</v>
      </c>
      <c r="M2472" s="1871"/>
      <c r="N2472" s="1871"/>
      <c r="O2472" s="1871">
        <v>2</v>
      </c>
      <c r="P2472" s="1871">
        <v>3</v>
      </c>
      <c r="Q2472" s="1871">
        <v>1</v>
      </c>
      <c r="R2472" s="1871"/>
    </row>
    <row r="2473" spans="1:18" ht="16.2" thickBot="1" x14ac:dyDescent="0.35">
      <c r="A2473" s="2960"/>
      <c r="B2473" s="3401"/>
      <c r="C2473" s="3402"/>
      <c r="D2473" s="3354" t="s">
        <v>225</v>
      </c>
      <c r="E2473" s="1871">
        <v>12</v>
      </c>
      <c r="F2473" s="2371">
        <v>15000</v>
      </c>
      <c r="G2473" s="2371">
        <f>+E2473*F2473</f>
        <v>180000</v>
      </c>
      <c r="H2473" s="2371">
        <f>+G2473/4</f>
        <v>45000</v>
      </c>
      <c r="I2473" s="2371">
        <f>+G2473/4</f>
        <v>45000</v>
      </c>
      <c r="J2473" s="2371">
        <f>+G2473/4</f>
        <v>45000</v>
      </c>
      <c r="K2473" s="2371">
        <f>+G2473/4</f>
        <v>45000</v>
      </c>
      <c r="L2473" s="2469"/>
      <c r="M2473" s="1871"/>
      <c r="N2473" s="1871"/>
      <c r="O2473" s="1871">
        <v>3</v>
      </c>
      <c r="P2473" s="1871">
        <v>1</v>
      </c>
      <c r="Q2473" s="1871">
        <v>1</v>
      </c>
      <c r="R2473" s="1871">
        <v>1</v>
      </c>
    </row>
    <row r="2474" spans="1:18" ht="16.2" thickTop="1" x14ac:dyDescent="0.3">
      <c r="A2474" s="576" t="s">
        <v>16</v>
      </c>
      <c r="B2474" s="3403" t="s">
        <v>17</v>
      </c>
      <c r="C2474" s="3404"/>
      <c r="D2474" s="580" t="s">
        <v>18</v>
      </c>
      <c r="E2474" s="580" t="s">
        <v>19</v>
      </c>
      <c r="F2474" s="580" t="s">
        <v>20</v>
      </c>
      <c r="G2474" s="580" t="s">
        <v>21</v>
      </c>
      <c r="H2474" s="580" t="s">
        <v>22</v>
      </c>
      <c r="I2474" s="580"/>
      <c r="J2474" s="580"/>
      <c r="K2474" s="580"/>
      <c r="L2474" s="578" t="s">
        <v>23</v>
      </c>
      <c r="M2474" s="578" t="s">
        <v>24</v>
      </c>
      <c r="N2474" s="578"/>
      <c r="O2474" s="578"/>
      <c r="P2474" s="578"/>
      <c r="Q2474" s="578"/>
      <c r="R2474" s="592"/>
    </row>
    <row r="2475" spans="1:18" ht="15.6" x14ac:dyDescent="0.3">
      <c r="A2475" s="577"/>
      <c r="B2475" s="3405"/>
      <c r="C2475" s="3406"/>
      <c r="D2475" s="581"/>
      <c r="E2475" s="581"/>
      <c r="F2475" s="581"/>
      <c r="G2475" s="581"/>
      <c r="H2475" s="44" t="s">
        <v>25</v>
      </c>
      <c r="I2475" s="44" t="s">
        <v>26</v>
      </c>
      <c r="J2475" s="44" t="s">
        <v>27</v>
      </c>
      <c r="K2475" s="44" t="s">
        <v>28</v>
      </c>
      <c r="L2475" s="579"/>
      <c r="M2475" s="579"/>
      <c r="N2475" s="579"/>
      <c r="O2475" s="579"/>
      <c r="P2475" s="579"/>
      <c r="Q2475" s="579"/>
      <c r="R2475" s="593"/>
    </row>
    <row r="2476" spans="1:18" ht="63" thickBot="1" x14ac:dyDescent="0.35">
      <c r="A2476" s="67" t="s">
        <v>1528</v>
      </c>
      <c r="B2476" s="3407"/>
      <c r="C2476" s="2064"/>
      <c r="D2476" s="523" t="s">
        <v>772</v>
      </c>
      <c r="E2476" s="13" t="s">
        <v>218</v>
      </c>
      <c r="F2476" s="13">
        <v>32</v>
      </c>
      <c r="G2476" s="13">
        <v>37</v>
      </c>
      <c r="H2476" s="527"/>
      <c r="I2476" s="527"/>
      <c r="J2476" s="527"/>
      <c r="K2476" s="15"/>
      <c r="L2476" s="16">
        <f>SUM(C2480)</f>
        <v>826400</v>
      </c>
      <c r="M2476" s="595"/>
      <c r="N2476" s="595"/>
      <c r="O2476" s="595"/>
      <c r="P2476" s="595"/>
      <c r="Q2476" s="595"/>
      <c r="R2476" s="596"/>
    </row>
    <row r="2477" spans="1:18" ht="16.8" thickTop="1" x14ac:dyDescent="0.35">
      <c r="A2477" s="45" t="s">
        <v>33</v>
      </c>
      <c r="B2477" s="20"/>
      <c r="C2477" s="20"/>
      <c r="D2477" s="20"/>
      <c r="E2477" s="20"/>
      <c r="F2477" s="20"/>
      <c r="G2477" s="20"/>
      <c r="H2477" s="20"/>
      <c r="I2477" s="20"/>
      <c r="J2477" s="20"/>
      <c r="K2477" s="20"/>
      <c r="L2477" s="20"/>
      <c r="M2477" s="20"/>
      <c r="N2477" s="20"/>
      <c r="O2477" s="20"/>
      <c r="P2477" s="20"/>
      <c r="Q2477" s="20"/>
      <c r="R2477" s="21"/>
    </row>
    <row r="2478" spans="1:18" ht="15.6" x14ac:dyDescent="0.3">
      <c r="A2478" s="577" t="s">
        <v>34</v>
      </c>
      <c r="B2478" s="579"/>
      <c r="C2478" s="581" t="s">
        <v>35</v>
      </c>
      <c r="D2478" s="581" t="s">
        <v>36</v>
      </c>
      <c r="E2478" s="581"/>
      <c r="F2478" s="581"/>
      <c r="G2478" s="581"/>
      <c r="H2478" s="581" t="s">
        <v>37</v>
      </c>
      <c r="I2478" s="581"/>
      <c r="J2478" s="581"/>
      <c r="K2478" s="581"/>
      <c r="L2478" s="579" t="s">
        <v>38</v>
      </c>
      <c r="M2478" s="581" t="s">
        <v>39</v>
      </c>
      <c r="N2478" s="581"/>
      <c r="O2478" s="581"/>
      <c r="P2478" s="581"/>
      <c r="Q2478" s="581"/>
      <c r="R2478" s="582"/>
    </row>
    <row r="2479" spans="1:18" ht="33.6" x14ac:dyDescent="0.3">
      <c r="A2479" s="577"/>
      <c r="B2479" s="579"/>
      <c r="C2479" s="581"/>
      <c r="D2479" s="44" t="s">
        <v>40</v>
      </c>
      <c r="E2479" s="44" t="s">
        <v>41</v>
      </c>
      <c r="F2479" s="44" t="s">
        <v>42</v>
      </c>
      <c r="G2479" s="44" t="s">
        <v>43</v>
      </c>
      <c r="H2479" s="44" t="s">
        <v>25</v>
      </c>
      <c r="I2479" s="44" t="s">
        <v>26</v>
      </c>
      <c r="J2479" s="44" t="s">
        <v>27</v>
      </c>
      <c r="K2479" s="44" t="s">
        <v>28</v>
      </c>
      <c r="L2479" s="579"/>
      <c r="M2479" s="46" t="s">
        <v>44</v>
      </c>
      <c r="N2479" s="46" t="s">
        <v>45</v>
      </c>
      <c r="O2479" s="46" t="s">
        <v>46</v>
      </c>
      <c r="P2479" s="46" t="s">
        <v>47</v>
      </c>
      <c r="Q2479" s="46" t="s">
        <v>48</v>
      </c>
      <c r="R2479" s="47" t="s">
        <v>49</v>
      </c>
    </row>
    <row r="2480" spans="1:18" ht="15.6" x14ac:dyDescent="0.3">
      <c r="A2480" s="583" t="s">
        <v>1529</v>
      </c>
      <c r="B2480" s="584"/>
      <c r="C2480" s="605">
        <f>SUM(G2480:G2484)</f>
        <v>826400</v>
      </c>
      <c r="D2480" s="48" t="s">
        <v>1498</v>
      </c>
      <c r="E2480" s="49">
        <v>64</v>
      </c>
      <c r="F2480" s="50">
        <v>3600</v>
      </c>
      <c r="G2480" s="50">
        <f>(E2480*F2480)</f>
        <v>230400</v>
      </c>
      <c r="H2480" s="50">
        <f t="shared" ref="H2480:H2481" si="92">+G2480/4</f>
        <v>57600</v>
      </c>
      <c r="I2480" s="50">
        <f t="shared" ref="I2480:I2481" si="93">+G2480/4</f>
        <v>57600</v>
      </c>
      <c r="J2480" s="50">
        <f t="shared" ref="J2480:J2481" si="94">+G2480/4</f>
        <v>57600</v>
      </c>
      <c r="K2480" s="50">
        <f t="shared" ref="K2480:K2481" si="95">+G2480/4</f>
        <v>57600</v>
      </c>
      <c r="L2480" s="588" t="s">
        <v>96</v>
      </c>
      <c r="M2480" s="49" t="s">
        <v>79</v>
      </c>
      <c r="N2480" s="49">
        <v>1</v>
      </c>
      <c r="O2480" s="49">
        <v>2</v>
      </c>
      <c r="P2480" s="49">
        <v>3</v>
      </c>
      <c r="Q2480" s="49">
        <v>1</v>
      </c>
      <c r="R2480" s="53"/>
    </row>
    <row r="2481" spans="1:18" ht="15.6" x14ac:dyDescent="0.3">
      <c r="A2481" s="585"/>
      <c r="B2481" s="586"/>
      <c r="C2481" s="606"/>
      <c r="D2481" s="48" t="s">
        <v>1499</v>
      </c>
      <c r="E2481" s="49">
        <v>64</v>
      </c>
      <c r="F2481" s="50">
        <v>2400</v>
      </c>
      <c r="G2481" s="50">
        <f t="shared" ref="G2481:G2484" si="96">+F2481*E2481</f>
        <v>153600</v>
      </c>
      <c r="H2481" s="50">
        <f t="shared" si="92"/>
        <v>38400</v>
      </c>
      <c r="I2481" s="50">
        <f t="shared" si="93"/>
        <v>38400</v>
      </c>
      <c r="J2481" s="50">
        <f t="shared" si="94"/>
        <v>38400</v>
      </c>
      <c r="K2481" s="50">
        <f t="shared" si="95"/>
        <v>38400</v>
      </c>
      <c r="L2481" s="597"/>
      <c r="M2481" s="49"/>
      <c r="N2481" s="49">
        <v>1</v>
      </c>
      <c r="O2481" s="49">
        <v>2</v>
      </c>
      <c r="P2481" s="49">
        <v>3</v>
      </c>
      <c r="Q2481" s="49">
        <v>1</v>
      </c>
      <c r="R2481" s="53"/>
    </row>
    <row r="2482" spans="1:18" ht="15.6" x14ac:dyDescent="0.3">
      <c r="A2482" s="585"/>
      <c r="B2482" s="586"/>
      <c r="C2482" s="606"/>
      <c r="D2482" s="48" t="s">
        <v>1500</v>
      </c>
      <c r="E2482" s="49">
        <v>64</v>
      </c>
      <c r="F2482" s="50">
        <v>1500</v>
      </c>
      <c r="G2482" s="50">
        <f t="shared" si="96"/>
        <v>96000</v>
      </c>
      <c r="H2482" s="50">
        <f>+G2482/4</f>
        <v>24000</v>
      </c>
      <c r="I2482" s="50">
        <f>+G2482/4</f>
        <v>24000</v>
      </c>
      <c r="J2482" s="50">
        <f>+G2482/4</f>
        <v>24000</v>
      </c>
      <c r="K2482" s="50">
        <f>+G2482/4</f>
        <v>24000</v>
      </c>
      <c r="L2482" s="597"/>
      <c r="M2482" s="49"/>
      <c r="N2482" s="49">
        <v>1</v>
      </c>
      <c r="O2482" s="49">
        <v>2</v>
      </c>
      <c r="P2482" s="49">
        <v>3</v>
      </c>
      <c r="Q2482" s="49">
        <v>1</v>
      </c>
      <c r="R2482" s="53"/>
    </row>
    <row r="2483" spans="1:18" ht="15.6" x14ac:dyDescent="0.3">
      <c r="A2483" s="585"/>
      <c r="B2483" s="586"/>
      <c r="C2483" s="606"/>
      <c r="D2483" s="48" t="s">
        <v>1501</v>
      </c>
      <c r="E2483" s="49">
        <v>720</v>
      </c>
      <c r="F2483" s="50">
        <v>170</v>
      </c>
      <c r="G2483" s="50">
        <f t="shared" si="96"/>
        <v>122400</v>
      </c>
      <c r="H2483" s="50">
        <f>+G2483/4</f>
        <v>30600</v>
      </c>
      <c r="I2483" s="50">
        <f>+G2483/4</f>
        <v>30600</v>
      </c>
      <c r="J2483" s="50">
        <f>+G2483/4</f>
        <v>30600</v>
      </c>
      <c r="K2483" s="50">
        <f>+G2483/4</f>
        <v>30600</v>
      </c>
      <c r="L2483" s="597"/>
      <c r="M2483" s="49"/>
      <c r="N2483" s="49"/>
      <c r="O2483" s="49">
        <v>3</v>
      </c>
      <c r="P2483" s="49">
        <v>7</v>
      </c>
      <c r="Q2483" s="49">
        <v>1</v>
      </c>
      <c r="R2483" s="53">
        <v>2</v>
      </c>
    </row>
    <row r="2484" spans="1:18" ht="16.2" thickBot="1" x14ac:dyDescent="0.35">
      <c r="A2484" s="732"/>
      <c r="B2484" s="733"/>
      <c r="C2484" s="3408"/>
      <c r="D2484" s="48" t="s">
        <v>83</v>
      </c>
      <c r="E2484" s="49">
        <v>640</v>
      </c>
      <c r="F2484" s="50">
        <v>350</v>
      </c>
      <c r="G2484" s="50">
        <f t="shared" si="96"/>
        <v>224000</v>
      </c>
      <c r="H2484" s="50">
        <f>+G2484/4</f>
        <v>56000</v>
      </c>
      <c r="I2484" s="50">
        <f>+G2484/4</f>
        <v>56000</v>
      </c>
      <c r="J2484" s="50">
        <f>+G2484/4</f>
        <v>56000</v>
      </c>
      <c r="K2484" s="50">
        <f>+G2484/4</f>
        <v>56000</v>
      </c>
      <c r="L2484" s="589"/>
      <c r="M2484" s="49"/>
      <c r="N2484" s="49"/>
      <c r="O2484" s="49">
        <v>3</v>
      </c>
      <c r="P2484" s="49">
        <v>1</v>
      </c>
      <c r="Q2484" s="49">
        <v>1</v>
      </c>
      <c r="R2484" s="53">
        <v>1</v>
      </c>
    </row>
    <row r="2485" spans="1:18" ht="16.2" thickTop="1" x14ac:dyDescent="0.3">
      <c r="A2485" s="576" t="s">
        <v>16</v>
      </c>
      <c r="B2485" s="3403" t="s">
        <v>17</v>
      </c>
      <c r="C2485" s="3404"/>
      <c r="D2485" s="580" t="s">
        <v>18</v>
      </c>
      <c r="E2485" s="580" t="s">
        <v>19</v>
      </c>
      <c r="F2485" s="580" t="s">
        <v>20</v>
      </c>
      <c r="G2485" s="580" t="s">
        <v>21</v>
      </c>
      <c r="H2485" s="580" t="s">
        <v>22</v>
      </c>
      <c r="I2485" s="580"/>
      <c r="J2485" s="580"/>
      <c r="K2485" s="580"/>
      <c r="L2485" s="578" t="s">
        <v>23</v>
      </c>
      <c r="M2485" s="578" t="s">
        <v>24</v>
      </c>
      <c r="N2485" s="578"/>
      <c r="O2485" s="578"/>
      <c r="P2485" s="578"/>
      <c r="Q2485" s="578"/>
      <c r="R2485" s="592"/>
    </row>
    <row r="2486" spans="1:18" ht="15.6" x14ac:dyDescent="0.3">
      <c r="A2486" s="577"/>
      <c r="B2486" s="3405"/>
      <c r="C2486" s="3406"/>
      <c r="D2486" s="581"/>
      <c r="E2486" s="581"/>
      <c r="F2486" s="581"/>
      <c r="G2486" s="581"/>
      <c r="H2486" s="44" t="s">
        <v>25</v>
      </c>
      <c r="I2486" s="44" t="s">
        <v>26</v>
      </c>
      <c r="J2486" s="44" t="s">
        <v>27</v>
      </c>
      <c r="K2486" s="44" t="s">
        <v>28</v>
      </c>
      <c r="L2486" s="579"/>
      <c r="M2486" s="579"/>
      <c r="N2486" s="579"/>
      <c r="O2486" s="579"/>
      <c r="P2486" s="579"/>
      <c r="Q2486" s="579"/>
      <c r="R2486" s="593"/>
    </row>
    <row r="2487" spans="1:18" ht="31.8" thickBot="1" x14ac:dyDescent="0.35">
      <c r="A2487" s="67" t="s">
        <v>1165</v>
      </c>
      <c r="B2487" s="3407" t="s">
        <v>1530</v>
      </c>
      <c r="C2487" s="2064"/>
      <c r="D2487" s="523" t="s">
        <v>772</v>
      </c>
      <c r="E2487" s="13" t="s">
        <v>218</v>
      </c>
      <c r="F2487" s="13">
        <v>32</v>
      </c>
      <c r="G2487" s="13">
        <v>32</v>
      </c>
      <c r="H2487" s="527">
        <v>8</v>
      </c>
      <c r="I2487" s="527">
        <v>8</v>
      </c>
      <c r="J2487" s="527">
        <v>8</v>
      </c>
      <c r="K2487" s="527">
        <v>8</v>
      </c>
      <c r="L2487" s="16">
        <f>SUM(C2491:C2513)</f>
        <v>4333800</v>
      </c>
      <c r="M2487" s="595"/>
      <c r="N2487" s="595"/>
      <c r="O2487" s="595"/>
      <c r="P2487" s="595"/>
      <c r="Q2487" s="595"/>
      <c r="R2487" s="596"/>
    </row>
    <row r="2488" spans="1:18" ht="16.8" thickTop="1" x14ac:dyDescent="0.35">
      <c r="A2488" s="45" t="s">
        <v>33</v>
      </c>
      <c r="B2488" s="20"/>
      <c r="C2488" s="20"/>
      <c r="D2488" s="20"/>
      <c r="E2488" s="20"/>
      <c r="F2488" s="20"/>
      <c r="G2488" s="20"/>
      <c r="H2488" s="20"/>
      <c r="I2488" s="20"/>
      <c r="J2488" s="20"/>
      <c r="K2488" s="20"/>
      <c r="L2488" s="20"/>
      <c r="M2488" s="20"/>
      <c r="N2488" s="20"/>
      <c r="O2488" s="20"/>
      <c r="P2488" s="20"/>
      <c r="Q2488" s="20"/>
      <c r="R2488" s="21"/>
    </row>
    <row r="2489" spans="1:18" ht="15.6" x14ac:dyDescent="0.3">
      <c r="A2489" s="577" t="s">
        <v>34</v>
      </c>
      <c r="B2489" s="579"/>
      <c r="C2489" s="581" t="s">
        <v>35</v>
      </c>
      <c r="D2489" s="581" t="s">
        <v>36</v>
      </c>
      <c r="E2489" s="581"/>
      <c r="F2489" s="581"/>
      <c r="G2489" s="581"/>
      <c r="H2489" s="581" t="s">
        <v>37</v>
      </c>
      <c r="I2489" s="581"/>
      <c r="J2489" s="581"/>
      <c r="K2489" s="581"/>
      <c r="L2489" s="579" t="s">
        <v>38</v>
      </c>
      <c r="M2489" s="581" t="s">
        <v>39</v>
      </c>
      <c r="N2489" s="581"/>
      <c r="O2489" s="581"/>
      <c r="P2489" s="581"/>
      <c r="Q2489" s="581"/>
      <c r="R2489" s="582"/>
    </row>
    <row r="2490" spans="1:18" ht="33.6" x14ac:dyDescent="0.3">
      <c r="A2490" s="3409"/>
      <c r="B2490" s="3410"/>
      <c r="C2490" s="3411"/>
      <c r="D2490" s="3412" t="s">
        <v>40</v>
      </c>
      <c r="E2490" s="3412" t="s">
        <v>41</v>
      </c>
      <c r="F2490" s="3412" t="s">
        <v>42</v>
      </c>
      <c r="G2490" s="3412" t="s">
        <v>43</v>
      </c>
      <c r="H2490" s="3412" t="s">
        <v>25</v>
      </c>
      <c r="I2490" s="3412" t="s">
        <v>26</v>
      </c>
      <c r="J2490" s="3412" t="s">
        <v>27</v>
      </c>
      <c r="K2490" s="3412" t="s">
        <v>28</v>
      </c>
      <c r="L2490" s="3410"/>
      <c r="M2490" s="3358" t="s">
        <v>44</v>
      </c>
      <c r="N2490" s="3358" t="s">
        <v>45</v>
      </c>
      <c r="O2490" s="3358" t="s">
        <v>46</v>
      </c>
      <c r="P2490" s="3358" t="s">
        <v>47</v>
      </c>
      <c r="Q2490" s="3358" t="s">
        <v>48</v>
      </c>
      <c r="R2490" s="3359" t="s">
        <v>49</v>
      </c>
    </row>
    <row r="2491" spans="1:18" ht="15.6" x14ac:dyDescent="0.3">
      <c r="A2491" s="2491" t="s">
        <v>1531</v>
      </c>
      <c r="B2491" s="2491"/>
      <c r="C2491" s="3413">
        <f>SUM(G2491:G2495)</f>
        <v>1472400</v>
      </c>
      <c r="D2491" s="3354" t="s">
        <v>1532</v>
      </c>
      <c r="E2491" s="1871">
        <v>52</v>
      </c>
      <c r="F2491" s="2371">
        <v>3600</v>
      </c>
      <c r="G2491" s="2371">
        <f>(E2491*F2491)</f>
        <v>187200</v>
      </c>
      <c r="H2491" s="3355">
        <f>SUM(G2491/4)</f>
        <v>46800</v>
      </c>
      <c r="I2491" s="3355">
        <f>SUM(G2491/4)</f>
        <v>46800</v>
      </c>
      <c r="J2491" s="3355">
        <f>SUM(G2491/4)</f>
        <v>46800</v>
      </c>
      <c r="K2491" s="3355">
        <f>SUM(G2491/4)</f>
        <v>46800</v>
      </c>
      <c r="L2491" s="2469" t="s">
        <v>96</v>
      </c>
      <c r="M2491" s="1871">
        <v>1</v>
      </c>
      <c r="N2491" s="1871">
        <v>3</v>
      </c>
      <c r="O2491" s="1871">
        <v>2</v>
      </c>
      <c r="P2491" s="1871">
        <v>3</v>
      </c>
      <c r="Q2491" s="1871">
        <v>1</v>
      </c>
      <c r="R2491" s="1871"/>
    </row>
    <row r="2492" spans="1:18" ht="15.6" x14ac:dyDescent="0.3">
      <c r="A2492" s="2491"/>
      <c r="B2492" s="2491"/>
      <c r="C2492" s="3413"/>
      <c r="D2492" s="3354" t="s">
        <v>1533</v>
      </c>
      <c r="E2492" s="1871">
        <v>52</v>
      </c>
      <c r="F2492" s="2371">
        <v>2400</v>
      </c>
      <c r="G2492" s="2371">
        <f t="shared" ref="G2492:G2500" si="97">+F2492*E2492</f>
        <v>124800</v>
      </c>
      <c r="H2492" s="3355">
        <f t="shared" ref="H2492:H2512" si="98">SUM(G2492/4)</f>
        <v>31200</v>
      </c>
      <c r="I2492" s="3355">
        <f t="shared" ref="I2492:I2512" si="99">SUM(G2492/4)</f>
        <v>31200</v>
      </c>
      <c r="J2492" s="3355">
        <f t="shared" ref="J2492:J2512" si="100">SUM(G2492/4)</f>
        <v>31200</v>
      </c>
      <c r="K2492" s="3355">
        <f t="shared" ref="K2492:K2512" si="101">SUM(G2492/4)</f>
        <v>31200</v>
      </c>
      <c r="L2492" s="2469"/>
      <c r="M2492" s="1871"/>
      <c r="N2492" s="1871"/>
      <c r="O2492" s="1871">
        <v>2</v>
      </c>
      <c r="P2492" s="1871">
        <v>3</v>
      </c>
      <c r="Q2492" s="1871">
        <v>1</v>
      </c>
      <c r="R2492" s="1871"/>
    </row>
    <row r="2493" spans="1:18" ht="15.6" x14ac:dyDescent="0.3">
      <c r="A2493" s="2491"/>
      <c r="B2493" s="2491"/>
      <c r="C2493" s="3413"/>
      <c r="D2493" s="3354" t="s">
        <v>807</v>
      </c>
      <c r="E2493" s="1871">
        <v>1648</v>
      </c>
      <c r="F2493" s="2371">
        <v>125</v>
      </c>
      <c r="G2493" s="2371">
        <f t="shared" si="97"/>
        <v>206000</v>
      </c>
      <c r="H2493" s="3355">
        <f t="shared" si="98"/>
        <v>51500</v>
      </c>
      <c r="I2493" s="3355">
        <f t="shared" si="99"/>
        <v>51500</v>
      </c>
      <c r="J2493" s="3355">
        <f t="shared" si="100"/>
        <v>51500</v>
      </c>
      <c r="K2493" s="3355">
        <f t="shared" si="101"/>
        <v>51500</v>
      </c>
      <c r="L2493" s="2469"/>
      <c r="M2493" s="1871"/>
      <c r="N2493" s="1871"/>
      <c r="O2493" s="1871">
        <v>2</v>
      </c>
      <c r="P2493" s="1871">
        <v>2</v>
      </c>
      <c r="Q2493" s="1871">
        <v>2</v>
      </c>
      <c r="R2493" s="1871"/>
    </row>
    <row r="2494" spans="1:18" ht="15.6" x14ac:dyDescent="0.3">
      <c r="A2494" s="2491"/>
      <c r="B2494" s="2491"/>
      <c r="C2494" s="3413"/>
      <c r="D2494" s="3354" t="s">
        <v>1501</v>
      </c>
      <c r="E2494" s="1871">
        <v>720</v>
      </c>
      <c r="F2494" s="2371">
        <v>170</v>
      </c>
      <c r="G2494" s="2371">
        <f t="shared" si="97"/>
        <v>122400</v>
      </c>
      <c r="H2494" s="3355">
        <f t="shared" si="98"/>
        <v>30600</v>
      </c>
      <c r="I2494" s="3355">
        <f t="shared" si="99"/>
        <v>30600</v>
      </c>
      <c r="J2494" s="3355">
        <f t="shared" si="100"/>
        <v>30600</v>
      </c>
      <c r="K2494" s="3355">
        <f t="shared" si="101"/>
        <v>30600</v>
      </c>
      <c r="L2494" s="2469"/>
      <c r="M2494" s="1871"/>
      <c r="N2494" s="1871"/>
      <c r="O2494" s="1871">
        <v>3</v>
      </c>
      <c r="P2494" s="1871">
        <v>7</v>
      </c>
      <c r="Q2494" s="1871">
        <v>1</v>
      </c>
      <c r="R2494" s="1871"/>
    </row>
    <row r="2495" spans="1:18" ht="15.6" x14ac:dyDescent="0.3">
      <c r="A2495" s="2491"/>
      <c r="B2495" s="2491"/>
      <c r="C2495" s="3413"/>
      <c r="D2495" s="3354" t="s">
        <v>83</v>
      </c>
      <c r="E2495" s="1871">
        <v>832</v>
      </c>
      <c r="F2495" s="2371">
        <v>1000</v>
      </c>
      <c r="G2495" s="2371">
        <f t="shared" si="97"/>
        <v>832000</v>
      </c>
      <c r="H2495" s="3355">
        <f t="shared" si="98"/>
        <v>208000</v>
      </c>
      <c r="I2495" s="3355">
        <f t="shared" si="99"/>
        <v>208000</v>
      </c>
      <c r="J2495" s="3355">
        <f t="shared" si="100"/>
        <v>208000</v>
      </c>
      <c r="K2495" s="3355">
        <f t="shared" si="101"/>
        <v>208000</v>
      </c>
      <c r="L2495" s="2469"/>
      <c r="M2495" s="1871"/>
      <c r="N2495" s="1871"/>
      <c r="O2495" s="1871">
        <v>3</v>
      </c>
      <c r="P2495" s="1871">
        <v>1</v>
      </c>
      <c r="Q2495" s="1871">
        <v>1</v>
      </c>
      <c r="R2495" s="1871">
        <v>1</v>
      </c>
    </row>
    <row r="2496" spans="1:18" ht="15.6" x14ac:dyDescent="0.3">
      <c r="A2496" s="2491" t="s">
        <v>1534</v>
      </c>
      <c r="B2496" s="2491"/>
      <c r="C2496" s="3414">
        <f>SUM(G2496:G2500)</f>
        <v>660400</v>
      </c>
      <c r="D2496" s="3354" t="s">
        <v>957</v>
      </c>
      <c r="E2496" s="1871">
        <v>104</v>
      </c>
      <c r="F2496" s="2371">
        <v>500</v>
      </c>
      <c r="G2496" s="2371">
        <f t="shared" si="97"/>
        <v>52000</v>
      </c>
      <c r="H2496" s="3355">
        <f t="shared" si="98"/>
        <v>13000</v>
      </c>
      <c r="I2496" s="3355">
        <f t="shared" si="99"/>
        <v>13000</v>
      </c>
      <c r="J2496" s="3355">
        <f t="shared" si="100"/>
        <v>13000</v>
      </c>
      <c r="K2496" s="3355">
        <f t="shared" si="101"/>
        <v>13000</v>
      </c>
      <c r="L2496" s="1868"/>
      <c r="M2496" s="1871"/>
      <c r="N2496" s="1871"/>
      <c r="O2496" s="1871"/>
      <c r="P2496" s="1871"/>
      <c r="Q2496" s="1871"/>
      <c r="R2496" s="1871"/>
    </row>
    <row r="2497" spans="1:18" ht="15.6" x14ac:dyDescent="0.3">
      <c r="A2497" s="2491"/>
      <c r="B2497" s="2491"/>
      <c r="C2497" s="3415"/>
      <c r="D2497" s="3354" t="s">
        <v>1535</v>
      </c>
      <c r="E2497" s="1871">
        <v>1040</v>
      </c>
      <c r="F2497" s="2371">
        <v>125</v>
      </c>
      <c r="G2497" s="2371">
        <f t="shared" si="97"/>
        <v>130000</v>
      </c>
      <c r="H2497" s="3355">
        <f t="shared" si="98"/>
        <v>32500</v>
      </c>
      <c r="I2497" s="3355">
        <f t="shared" si="99"/>
        <v>32500</v>
      </c>
      <c r="J2497" s="3355">
        <f t="shared" si="100"/>
        <v>32500</v>
      </c>
      <c r="K2497" s="3355">
        <f t="shared" si="101"/>
        <v>32500</v>
      </c>
      <c r="L2497" s="1868"/>
      <c r="M2497" s="1871"/>
      <c r="N2497" s="1871"/>
      <c r="O2497" s="1871"/>
      <c r="P2497" s="1871"/>
      <c r="Q2497" s="1871"/>
      <c r="R2497" s="1871"/>
    </row>
    <row r="2498" spans="1:18" ht="15.6" x14ac:dyDescent="0.3">
      <c r="A2498" s="2491"/>
      <c r="B2498" s="2491"/>
      <c r="C2498" s="3415"/>
      <c r="D2498" s="3354" t="s">
        <v>1536</v>
      </c>
      <c r="E2498" s="1871">
        <v>1040</v>
      </c>
      <c r="F2498" s="2371">
        <v>10</v>
      </c>
      <c r="G2498" s="2371">
        <f t="shared" si="97"/>
        <v>10400</v>
      </c>
      <c r="H2498" s="3355">
        <f t="shared" si="98"/>
        <v>2600</v>
      </c>
      <c r="I2498" s="3355">
        <f t="shared" si="99"/>
        <v>2600</v>
      </c>
      <c r="J2498" s="3355">
        <f t="shared" si="100"/>
        <v>2600</v>
      </c>
      <c r="K2498" s="3355">
        <f t="shared" si="101"/>
        <v>2600</v>
      </c>
      <c r="L2498" s="1868"/>
      <c r="M2498" s="1871"/>
      <c r="N2498" s="1871"/>
      <c r="O2498" s="1871"/>
      <c r="P2498" s="1871"/>
      <c r="Q2498" s="1871"/>
      <c r="R2498" s="1871"/>
    </row>
    <row r="2499" spans="1:18" ht="15.6" x14ac:dyDescent="0.3">
      <c r="A2499" s="2491"/>
      <c r="B2499" s="2491"/>
      <c r="C2499" s="3415"/>
      <c r="D2499" s="3354" t="s">
        <v>1537</v>
      </c>
      <c r="E2499" s="1871">
        <v>1040</v>
      </c>
      <c r="F2499" s="2371">
        <v>325</v>
      </c>
      <c r="G2499" s="2371">
        <f t="shared" si="97"/>
        <v>338000</v>
      </c>
      <c r="H2499" s="3355">
        <f t="shared" si="98"/>
        <v>84500</v>
      </c>
      <c r="I2499" s="3355">
        <f t="shared" si="99"/>
        <v>84500</v>
      </c>
      <c r="J2499" s="3355">
        <f t="shared" si="100"/>
        <v>84500</v>
      </c>
      <c r="K2499" s="3355">
        <f t="shared" si="101"/>
        <v>84500</v>
      </c>
      <c r="L2499" s="1868"/>
      <c r="M2499" s="1871"/>
      <c r="N2499" s="1871"/>
      <c r="O2499" s="1871"/>
      <c r="P2499" s="1871"/>
      <c r="Q2499" s="1871"/>
      <c r="R2499" s="1871"/>
    </row>
    <row r="2500" spans="1:18" ht="15.6" x14ac:dyDescent="0.3">
      <c r="A2500" s="2491"/>
      <c r="B2500" s="2491"/>
      <c r="C2500" s="3416"/>
      <c r="D2500" s="3354" t="s">
        <v>954</v>
      </c>
      <c r="E2500" s="1871">
        <v>1040</v>
      </c>
      <c r="F2500" s="2371">
        <v>125</v>
      </c>
      <c r="G2500" s="2371">
        <f t="shared" si="97"/>
        <v>130000</v>
      </c>
      <c r="H2500" s="3355">
        <f t="shared" si="98"/>
        <v>32500</v>
      </c>
      <c r="I2500" s="3355">
        <f t="shared" si="99"/>
        <v>32500</v>
      </c>
      <c r="J2500" s="3355">
        <f t="shared" si="100"/>
        <v>32500</v>
      </c>
      <c r="K2500" s="3355">
        <f t="shared" si="101"/>
        <v>32500</v>
      </c>
      <c r="L2500" s="1868"/>
      <c r="M2500" s="1871"/>
      <c r="N2500" s="1871"/>
      <c r="O2500" s="1871"/>
      <c r="P2500" s="1871"/>
      <c r="Q2500" s="1871"/>
      <c r="R2500" s="1871"/>
    </row>
    <row r="2501" spans="1:18" ht="15.6" x14ac:dyDescent="0.3">
      <c r="A2501" s="3417" t="s">
        <v>1538</v>
      </c>
      <c r="B2501" s="2479"/>
      <c r="C2501" s="3415">
        <f>SUM(G2501:G2504)</f>
        <v>427200</v>
      </c>
      <c r="D2501" s="3418" t="s">
        <v>1532</v>
      </c>
      <c r="E2501" s="3419">
        <v>48</v>
      </c>
      <c r="F2501" s="3420">
        <v>3600</v>
      </c>
      <c r="G2501" s="3420">
        <f>(E2501*F2501)</f>
        <v>172800</v>
      </c>
      <c r="H2501" s="1591">
        <f t="shared" si="98"/>
        <v>43200</v>
      </c>
      <c r="I2501" s="1591">
        <f t="shared" si="99"/>
        <v>43200</v>
      </c>
      <c r="J2501" s="1591">
        <f t="shared" si="100"/>
        <v>43200</v>
      </c>
      <c r="K2501" s="1591">
        <f t="shared" si="101"/>
        <v>43200</v>
      </c>
      <c r="L2501" s="3421" t="s">
        <v>96</v>
      </c>
      <c r="M2501" s="3419"/>
      <c r="N2501" s="3419"/>
      <c r="O2501" s="522">
        <v>2</v>
      </c>
      <c r="P2501" s="522">
        <v>3</v>
      </c>
      <c r="Q2501" s="522">
        <v>1</v>
      </c>
      <c r="R2501" s="3422"/>
    </row>
    <row r="2502" spans="1:18" ht="15.6" x14ac:dyDescent="0.3">
      <c r="A2502" s="3417"/>
      <c r="B2502" s="2479"/>
      <c r="C2502" s="3415"/>
      <c r="D2502" s="48" t="s">
        <v>1533</v>
      </c>
      <c r="E2502" s="49">
        <v>48</v>
      </c>
      <c r="F2502" s="50">
        <v>2400</v>
      </c>
      <c r="G2502" s="50">
        <f t="shared" ref="G2502:G2505" si="102">+F2502*E2502</f>
        <v>115200</v>
      </c>
      <c r="H2502" s="51">
        <f t="shared" si="98"/>
        <v>28800</v>
      </c>
      <c r="I2502" s="51">
        <f t="shared" si="99"/>
        <v>28800</v>
      </c>
      <c r="J2502" s="51">
        <f t="shared" si="100"/>
        <v>28800</v>
      </c>
      <c r="K2502" s="51">
        <f t="shared" si="101"/>
        <v>28800</v>
      </c>
      <c r="L2502" s="3421"/>
      <c r="M2502" s="1871"/>
      <c r="N2502" s="1871"/>
      <c r="O2502" s="49">
        <v>2</v>
      </c>
      <c r="P2502" s="49">
        <v>3</v>
      </c>
      <c r="Q2502" s="49">
        <v>1</v>
      </c>
      <c r="R2502" s="3422"/>
    </row>
    <row r="2503" spans="1:18" ht="15.6" x14ac:dyDescent="0.3">
      <c r="A2503" s="3417"/>
      <c r="B2503" s="2479"/>
      <c r="C2503" s="3415"/>
      <c r="D2503" s="48" t="s">
        <v>83</v>
      </c>
      <c r="E2503" s="49">
        <v>48</v>
      </c>
      <c r="F2503" s="50">
        <v>350</v>
      </c>
      <c r="G2503" s="50">
        <f t="shared" si="102"/>
        <v>16800</v>
      </c>
      <c r="H2503" s="51">
        <f t="shared" si="98"/>
        <v>4200</v>
      </c>
      <c r="I2503" s="51">
        <f t="shared" si="99"/>
        <v>4200</v>
      </c>
      <c r="J2503" s="51">
        <f t="shared" si="100"/>
        <v>4200</v>
      </c>
      <c r="K2503" s="51">
        <f t="shared" si="101"/>
        <v>4200</v>
      </c>
      <c r="L2503" s="3421"/>
      <c r="M2503" s="1871"/>
      <c r="N2503" s="1871"/>
      <c r="O2503" s="1871">
        <v>3</v>
      </c>
      <c r="P2503" s="1871">
        <v>1</v>
      </c>
      <c r="Q2503" s="1871">
        <v>1</v>
      </c>
      <c r="R2503" s="1871">
        <v>1</v>
      </c>
    </row>
    <row r="2504" spans="1:18" ht="15.6" x14ac:dyDescent="0.3">
      <c r="A2504" s="3423"/>
      <c r="B2504" s="2489"/>
      <c r="C2504" s="3416"/>
      <c r="D2504" s="3424" t="s">
        <v>1501</v>
      </c>
      <c r="E2504" s="521">
        <v>720</v>
      </c>
      <c r="F2504" s="3425">
        <v>170</v>
      </c>
      <c r="G2504" s="3425">
        <f t="shared" si="102"/>
        <v>122400</v>
      </c>
      <c r="H2504" s="51">
        <f t="shared" si="98"/>
        <v>30600</v>
      </c>
      <c r="I2504" s="51">
        <f t="shared" si="99"/>
        <v>30600</v>
      </c>
      <c r="J2504" s="51">
        <f t="shared" si="100"/>
        <v>30600</v>
      </c>
      <c r="K2504" s="51">
        <f t="shared" si="101"/>
        <v>30600</v>
      </c>
      <c r="L2504" s="3426"/>
      <c r="M2504" s="3427"/>
      <c r="N2504" s="3427"/>
      <c r="O2504" s="49">
        <v>3</v>
      </c>
      <c r="P2504" s="49">
        <v>7</v>
      </c>
      <c r="Q2504" s="49">
        <v>1</v>
      </c>
      <c r="R2504" s="3422"/>
    </row>
    <row r="2505" spans="1:18" ht="15.6" x14ac:dyDescent="0.3">
      <c r="A2505" s="3001" t="s">
        <v>1539</v>
      </c>
      <c r="B2505" s="3001"/>
      <c r="C2505" s="3414">
        <f>SUM(G2504:G2508)</f>
        <v>541200</v>
      </c>
      <c r="D2505" s="1253" t="s">
        <v>1540</v>
      </c>
      <c r="E2505" s="3428">
        <v>52</v>
      </c>
      <c r="F2505" s="2371">
        <v>2400</v>
      </c>
      <c r="G2505" s="3425">
        <f t="shared" si="102"/>
        <v>124800</v>
      </c>
      <c r="H2505" s="51">
        <f t="shared" si="98"/>
        <v>31200</v>
      </c>
      <c r="I2505" s="51">
        <f t="shared" si="99"/>
        <v>31200</v>
      </c>
      <c r="J2505" s="51">
        <f t="shared" si="100"/>
        <v>31200</v>
      </c>
      <c r="K2505" s="51">
        <f t="shared" si="101"/>
        <v>31200</v>
      </c>
      <c r="L2505" s="588" t="s">
        <v>96</v>
      </c>
      <c r="M2505" s="1871"/>
      <c r="N2505" s="1871"/>
      <c r="O2505" s="49">
        <v>2</v>
      </c>
      <c r="P2505" s="49">
        <v>3</v>
      </c>
      <c r="Q2505" s="49">
        <v>1</v>
      </c>
      <c r="R2505" s="1871"/>
    </row>
    <row r="2506" spans="1:18" ht="15.6" x14ac:dyDescent="0.3">
      <c r="A2506" s="3002"/>
      <c r="B2506" s="3002"/>
      <c r="C2506" s="3415"/>
      <c r="D2506" s="3354" t="s">
        <v>1532</v>
      </c>
      <c r="E2506" s="1871">
        <v>52</v>
      </c>
      <c r="F2506" s="2371">
        <v>1800</v>
      </c>
      <c r="G2506" s="2371">
        <f>(E2506*F2506)</f>
        <v>93600</v>
      </c>
      <c r="H2506" s="51">
        <f t="shared" si="98"/>
        <v>23400</v>
      </c>
      <c r="I2506" s="51">
        <f t="shared" si="99"/>
        <v>23400</v>
      </c>
      <c r="J2506" s="51">
        <f t="shared" si="100"/>
        <v>23400</v>
      </c>
      <c r="K2506" s="51">
        <f t="shared" si="101"/>
        <v>23400</v>
      </c>
      <c r="L2506" s="597"/>
      <c r="M2506" s="1871"/>
      <c r="N2506" s="1871"/>
      <c r="O2506" s="49">
        <v>2</v>
      </c>
      <c r="P2506" s="49">
        <v>3</v>
      </c>
      <c r="Q2506" s="49">
        <v>1</v>
      </c>
      <c r="R2506" s="1871"/>
    </row>
    <row r="2507" spans="1:18" ht="15.6" x14ac:dyDescent="0.3">
      <c r="A2507" s="3002"/>
      <c r="B2507" s="3002"/>
      <c r="C2507" s="3415"/>
      <c r="D2507" s="3354" t="s">
        <v>1533</v>
      </c>
      <c r="E2507" s="1871">
        <v>52</v>
      </c>
      <c r="F2507" s="2371">
        <v>1500</v>
      </c>
      <c r="G2507" s="2371">
        <f t="shared" ref="G2507:G2508" si="103">+F2507*E2507</f>
        <v>78000</v>
      </c>
      <c r="H2507" s="51">
        <f t="shared" si="98"/>
        <v>19500</v>
      </c>
      <c r="I2507" s="51">
        <f t="shared" si="99"/>
        <v>19500</v>
      </c>
      <c r="J2507" s="51">
        <f t="shared" si="100"/>
        <v>19500</v>
      </c>
      <c r="K2507" s="51">
        <f t="shared" si="101"/>
        <v>19500</v>
      </c>
      <c r="L2507" s="597"/>
      <c r="M2507" s="1871"/>
      <c r="N2507" s="1871"/>
      <c r="O2507" s="49">
        <v>2</v>
      </c>
      <c r="P2507" s="49">
        <v>3</v>
      </c>
      <c r="Q2507" s="49">
        <v>1</v>
      </c>
      <c r="R2507" s="1871"/>
    </row>
    <row r="2508" spans="1:18" ht="15.6" x14ac:dyDescent="0.3">
      <c r="A2508" s="3002"/>
      <c r="B2508" s="3002"/>
      <c r="C2508" s="3415"/>
      <c r="D2508" s="3424" t="s">
        <v>1501</v>
      </c>
      <c r="E2508" s="521">
        <v>720</v>
      </c>
      <c r="F2508" s="3425">
        <v>170</v>
      </c>
      <c r="G2508" s="3425">
        <f t="shared" si="103"/>
        <v>122400</v>
      </c>
      <c r="H2508" s="51">
        <f t="shared" si="98"/>
        <v>30600</v>
      </c>
      <c r="I2508" s="51">
        <f t="shared" si="99"/>
        <v>30600</v>
      </c>
      <c r="J2508" s="51">
        <f t="shared" si="100"/>
        <v>30600</v>
      </c>
      <c r="K2508" s="51">
        <f t="shared" si="101"/>
        <v>30600</v>
      </c>
      <c r="L2508" s="597"/>
      <c r="M2508" s="1871"/>
      <c r="N2508" s="1871"/>
      <c r="O2508" s="49">
        <v>3</v>
      </c>
      <c r="P2508" s="49">
        <v>7</v>
      </c>
      <c r="Q2508" s="49">
        <v>1</v>
      </c>
      <c r="R2508" s="1871"/>
    </row>
    <row r="2509" spans="1:18" ht="15.6" x14ac:dyDescent="0.3">
      <c r="A2509" s="2491" t="s">
        <v>1541</v>
      </c>
      <c r="B2509" s="2491"/>
      <c r="C2509" s="3413">
        <f>SUM(G2509:G2512)</f>
        <v>1214400</v>
      </c>
      <c r="D2509" s="3354" t="s">
        <v>1532</v>
      </c>
      <c r="E2509" s="1871">
        <v>52</v>
      </c>
      <c r="F2509" s="2371">
        <v>3600</v>
      </c>
      <c r="G2509" s="2371">
        <f>(E2509*F2509)</f>
        <v>187200</v>
      </c>
      <c r="H2509" s="3355">
        <f t="shared" si="98"/>
        <v>46800</v>
      </c>
      <c r="I2509" s="3355">
        <f t="shared" si="99"/>
        <v>46800</v>
      </c>
      <c r="J2509" s="3355">
        <f t="shared" si="100"/>
        <v>46800</v>
      </c>
      <c r="K2509" s="3355">
        <f t="shared" si="101"/>
        <v>46800</v>
      </c>
      <c r="L2509" s="2469" t="s">
        <v>96</v>
      </c>
      <c r="M2509" s="1871"/>
      <c r="N2509" s="1871"/>
      <c r="O2509" s="1871">
        <v>2</v>
      </c>
      <c r="P2509" s="1871">
        <v>3</v>
      </c>
      <c r="Q2509" s="1871">
        <v>1</v>
      </c>
      <c r="R2509" s="1871"/>
    </row>
    <row r="2510" spans="1:18" ht="15.6" x14ac:dyDescent="0.3">
      <c r="A2510" s="2491"/>
      <c r="B2510" s="2491"/>
      <c r="C2510" s="3413"/>
      <c r="D2510" s="3354" t="s">
        <v>1533</v>
      </c>
      <c r="E2510" s="1871">
        <v>52</v>
      </c>
      <c r="F2510" s="2371">
        <v>2400</v>
      </c>
      <c r="G2510" s="2371">
        <f t="shared" ref="G2510:G2513" si="104">+F2510*E2510</f>
        <v>124800</v>
      </c>
      <c r="H2510" s="3355">
        <f t="shared" si="98"/>
        <v>31200</v>
      </c>
      <c r="I2510" s="3355">
        <f t="shared" si="99"/>
        <v>31200</v>
      </c>
      <c r="J2510" s="3355">
        <f t="shared" si="100"/>
        <v>31200</v>
      </c>
      <c r="K2510" s="3355">
        <f t="shared" si="101"/>
        <v>31200</v>
      </c>
      <c r="L2510" s="2469"/>
      <c r="M2510" s="1871"/>
      <c r="N2510" s="1871"/>
      <c r="O2510" s="1871">
        <v>2</v>
      </c>
      <c r="P2510" s="1871">
        <v>3</v>
      </c>
      <c r="Q2510" s="1871">
        <v>1</v>
      </c>
      <c r="R2510" s="1871"/>
    </row>
    <row r="2511" spans="1:18" ht="15.6" x14ac:dyDescent="0.3">
      <c r="A2511" s="2491"/>
      <c r="B2511" s="2491"/>
      <c r="C2511" s="3413"/>
      <c r="D2511" s="3354" t="s">
        <v>124</v>
      </c>
      <c r="E2511" s="1871">
        <v>52</v>
      </c>
      <c r="F2511" s="2371">
        <v>15000</v>
      </c>
      <c r="G2511" s="2371">
        <f t="shared" si="104"/>
        <v>780000</v>
      </c>
      <c r="H2511" s="3355">
        <f t="shared" si="98"/>
        <v>195000</v>
      </c>
      <c r="I2511" s="3355">
        <f t="shared" si="99"/>
        <v>195000</v>
      </c>
      <c r="J2511" s="3355">
        <f t="shared" si="100"/>
        <v>195000</v>
      </c>
      <c r="K2511" s="3355">
        <f t="shared" si="101"/>
        <v>195000</v>
      </c>
      <c r="L2511" s="2469"/>
      <c r="M2511" s="1871"/>
      <c r="N2511" s="1871"/>
      <c r="O2511" s="1871">
        <v>3</v>
      </c>
      <c r="P2511" s="1871">
        <v>1</v>
      </c>
      <c r="Q2511" s="1871">
        <v>1</v>
      </c>
      <c r="R2511" s="1871">
        <v>1</v>
      </c>
    </row>
    <row r="2512" spans="1:18" ht="15.6" x14ac:dyDescent="0.3">
      <c r="A2512" s="2491"/>
      <c r="B2512" s="2491"/>
      <c r="C2512" s="3413"/>
      <c r="D2512" s="3354" t="s">
        <v>1501</v>
      </c>
      <c r="E2512" s="1871">
        <v>720</v>
      </c>
      <c r="F2512" s="2371">
        <v>170</v>
      </c>
      <c r="G2512" s="2371">
        <f t="shared" si="104"/>
        <v>122400</v>
      </c>
      <c r="H2512" s="3355">
        <f t="shared" si="98"/>
        <v>30600</v>
      </c>
      <c r="I2512" s="3355">
        <f t="shared" si="99"/>
        <v>30600</v>
      </c>
      <c r="J2512" s="3355">
        <f t="shared" si="100"/>
        <v>30600</v>
      </c>
      <c r="K2512" s="3355">
        <f t="shared" si="101"/>
        <v>30600</v>
      </c>
      <c r="L2512" s="2469"/>
      <c r="M2512" s="1871"/>
      <c r="N2512" s="1871"/>
      <c r="O2512" s="1871">
        <v>3</v>
      </c>
      <c r="P2512" s="1871">
        <v>7</v>
      </c>
      <c r="Q2512" s="1871">
        <v>1</v>
      </c>
      <c r="R2512" s="1871"/>
    </row>
    <row r="2513" spans="1:18" ht="15.6" x14ac:dyDescent="0.3">
      <c r="A2513" s="1448" t="s">
        <v>1542</v>
      </c>
      <c r="B2513" s="3429"/>
      <c r="C2513" s="3430">
        <f>G2513</f>
        <v>18200</v>
      </c>
      <c r="D2513" s="1160" t="s">
        <v>1543</v>
      </c>
      <c r="E2513" s="1160">
        <v>52</v>
      </c>
      <c r="F2513" s="1160">
        <v>350</v>
      </c>
      <c r="G2513" s="2371">
        <f t="shared" si="104"/>
        <v>18200</v>
      </c>
      <c r="H2513" s="2371">
        <f>G2513</f>
        <v>18200</v>
      </c>
      <c r="I2513" s="1253"/>
      <c r="J2513" s="1253"/>
      <c r="K2513" s="1253"/>
      <c r="L2513" s="1253"/>
      <c r="M2513" s="1253"/>
      <c r="N2513" s="1253"/>
      <c r="O2513" s="1253">
        <v>3</v>
      </c>
      <c r="P2513" s="1253">
        <v>1</v>
      </c>
      <c r="Q2513" s="1253">
        <v>1</v>
      </c>
      <c r="R2513" s="1253">
        <v>1</v>
      </c>
    </row>
    <row r="2514" spans="1:18" x14ac:dyDescent="0.3">
      <c r="A2514" s="3431" t="s">
        <v>0</v>
      </c>
      <c r="B2514" s="3432" t="s">
        <v>1</v>
      </c>
      <c r="C2514" s="3432"/>
      <c r="D2514" s="3432"/>
      <c r="E2514" s="30"/>
      <c r="F2514" s="30"/>
      <c r="G2514" s="3432"/>
      <c r="H2514" s="3432"/>
      <c r="I2514" s="3432"/>
      <c r="J2514" s="30"/>
      <c r="K2514" s="30"/>
      <c r="L2514" s="30"/>
      <c r="M2514" s="30"/>
      <c r="N2514" s="30"/>
      <c r="O2514" s="30"/>
      <c r="P2514" s="30"/>
      <c r="Q2514" s="1078"/>
    </row>
    <row r="2515" spans="1:18" x14ac:dyDescent="0.3">
      <c r="A2515" s="3432" t="s">
        <v>2</v>
      </c>
      <c r="B2515" s="3432" t="s">
        <v>1</v>
      </c>
      <c r="C2515" s="3432"/>
      <c r="D2515" s="3432"/>
      <c r="E2515" s="30"/>
      <c r="F2515" s="30"/>
      <c r="G2515" s="3432"/>
      <c r="H2515" s="3432"/>
      <c r="I2515" s="3432"/>
      <c r="J2515" s="30"/>
      <c r="K2515" s="30"/>
      <c r="L2515" s="30"/>
      <c r="M2515" s="30"/>
      <c r="N2515" s="30"/>
      <c r="O2515" s="30"/>
      <c r="P2515" s="30"/>
      <c r="Q2515" s="30"/>
    </row>
    <row r="2516" spans="1:18" x14ac:dyDescent="0.3">
      <c r="A2516" s="3432" t="s">
        <v>2</v>
      </c>
      <c r="B2516" s="3432" t="s">
        <v>1544</v>
      </c>
      <c r="C2516" s="3432"/>
      <c r="D2516" s="3432"/>
      <c r="E2516" s="30"/>
      <c r="F2516" s="30"/>
      <c r="G2516" s="3432"/>
      <c r="H2516" s="3432"/>
      <c r="I2516" s="3432"/>
      <c r="J2516" s="30"/>
      <c r="K2516" s="30"/>
      <c r="L2516" s="30"/>
      <c r="M2516" s="30"/>
      <c r="N2516" s="30"/>
      <c r="O2516" s="30"/>
      <c r="P2516" s="30"/>
      <c r="Q2516" s="30"/>
    </row>
    <row r="2517" spans="1:18" x14ac:dyDescent="0.3">
      <c r="A2517" s="3432" t="s">
        <v>4</v>
      </c>
      <c r="B2517" s="3432" t="s">
        <v>401</v>
      </c>
      <c r="C2517" s="3432"/>
      <c r="D2517" s="3432"/>
      <c r="E2517" s="30"/>
      <c r="F2517" s="30"/>
      <c r="G2517" s="3432"/>
      <c r="H2517" s="3432"/>
      <c r="I2517" s="3432"/>
      <c r="J2517" s="30"/>
      <c r="K2517" s="30"/>
      <c r="L2517" s="30"/>
      <c r="M2517" s="30"/>
      <c r="N2517" s="30"/>
      <c r="O2517" s="30"/>
      <c r="P2517" s="30"/>
      <c r="Q2517" s="30"/>
    </row>
    <row r="2518" spans="1:18" x14ac:dyDescent="0.3">
      <c r="A2518" s="3432" t="s">
        <v>1545</v>
      </c>
      <c r="B2518" s="3433" t="s">
        <v>1546</v>
      </c>
      <c r="C2518" s="3433"/>
      <c r="D2518" s="3432"/>
      <c r="E2518" s="30"/>
      <c r="F2518" s="30"/>
      <c r="G2518" s="3432"/>
      <c r="H2518" s="3432"/>
      <c r="I2518" s="3432"/>
      <c r="J2518" s="30"/>
      <c r="K2518" s="30"/>
      <c r="L2518" s="30"/>
      <c r="M2518" s="30"/>
      <c r="N2518" s="30"/>
      <c r="O2518" s="30"/>
      <c r="P2518" s="30"/>
      <c r="Q2518" s="30"/>
    </row>
    <row r="2519" spans="1:18" x14ac:dyDescent="0.3">
      <c r="A2519" s="3432" t="s">
        <v>8</v>
      </c>
      <c r="B2519" s="3434" t="s">
        <v>829</v>
      </c>
      <c r="C2519" s="3434"/>
      <c r="D2519" s="3434"/>
      <c r="E2519" s="30"/>
      <c r="F2519" s="30"/>
      <c r="G2519" s="3434"/>
      <c r="H2519" s="3434"/>
      <c r="I2519" s="3434"/>
      <c r="J2519" s="30"/>
      <c r="K2519" s="30"/>
      <c r="L2519" s="30"/>
      <c r="M2519" s="30"/>
      <c r="N2519" s="30"/>
      <c r="O2519" s="30"/>
      <c r="P2519" s="30"/>
      <c r="Q2519" s="30"/>
    </row>
    <row r="2520" spans="1:18" x14ac:dyDescent="0.3">
      <c r="A2520" s="3432" t="s">
        <v>1547</v>
      </c>
      <c r="B2520" s="3434" t="s">
        <v>1548</v>
      </c>
      <c r="C2520" s="3434"/>
      <c r="D2520" s="3434"/>
      <c r="E2520" s="3434"/>
      <c r="F2520" s="3434"/>
      <c r="G2520" s="3434"/>
      <c r="H2520" s="3434"/>
      <c r="I2520" s="3434"/>
      <c r="J2520" s="30"/>
      <c r="K2520" s="1156" t="s">
        <v>1549</v>
      </c>
      <c r="L2520" s="30"/>
      <c r="M2520" s="30"/>
      <c r="N2520" s="30"/>
      <c r="O2520" s="30"/>
      <c r="P2520" s="30"/>
      <c r="Q2520" s="30"/>
    </row>
    <row r="2521" spans="1:18" x14ac:dyDescent="0.3">
      <c r="A2521" s="3433" t="s">
        <v>1550</v>
      </c>
      <c r="B2521" s="3433"/>
      <c r="C2521" s="3433"/>
      <c r="D2521" s="3435"/>
      <c r="E2521" s="30"/>
      <c r="F2521" s="30"/>
      <c r="G2521" s="3435"/>
      <c r="H2521" s="3435"/>
      <c r="I2521" s="3435"/>
      <c r="J2521" s="30"/>
      <c r="K2521" s="30"/>
      <c r="L2521" s="30"/>
      <c r="M2521" s="30"/>
      <c r="N2521" s="30"/>
      <c r="O2521" s="30"/>
      <c r="P2521" s="30"/>
      <c r="Q2521" s="30"/>
    </row>
    <row r="2522" spans="1:18" ht="15" thickBot="1" x14ac:dyDescent="0.35">
      <c r="A2522" s="3433" t="s">
        <v>1551</v>
      </c>
      <c r="B2522" s="3433"/>
      <c r="C2522" s="3436"/>
      <c r="D2522" s="3435"/>
      <c r="E2522" s="30"/>
      <c r="F2522" s="30"/>
      <c r="G2522" s="3435"/>
      <c r="H2522" s="3435"/>
      <c r="I2522" s="3435"/>
      <c r="J2522" s="30"/>
      <c r="K2522" s="30"/>
      <c r="L2522" s="30"/>
      <c r="M2522" s="30"/>
      <c r="N2522" s="30"/>
      <c r="O2522" s="30"/>
      <c r="P2522" s="30"/>
      <c r="Q2522" s="30"/>
    </row>
    <row r="2523" spans="1:18" ht="18.600000000000001" thickTop="1" thickBot="1" x14ac:dyDescent="0.35">
      <c r="A2523" s="3437" t="s">
        <v>135</v>
      </c>
      <c r="B2523" s="3438"/>
      <c r="C2523" s="3438"/>
      <c r="D2523" s="3438"/>
      <c r="E2523" s="3438"/>
      <c r="F2523" s="3438"/>
      <c r="G2523" s="3438"/>
      <c r="H2523" s="3438"/>
      <c r="I2523" s="3438"/>
      <c r="J2523" s="3438"/>
      <c r="K2523" s="3438"/>
      <c r="L2523" s="3438"/>
      <c r="M2523" s="3439"/>
      <c r="N2523" s="3439"/>
      <c r="O2523" s="3439"/>
      <c r="P2523" s="3439"/>
      <c r="Q2523" s="3440"/>
    </row>
    <row r="2524" spans="1:18" ht="16.8" thickTop="1" thickBot="1" x14ac:dyDescent="0.35">
      <c r="A2524" s="3441" t="s">
        <v>136</v>
      </c>
      <c r="B2524" s="3442" t="s">
        <v>137</v>
      </c>
      <c r="C2524" s="3442" t="s">
        <v>138</v>
      </c>
      <c r="D2524" s="3442" t="s">
        <v>139</v>
      </c>
      <c r="E2524" s="3442" t="s">
        <v>140</v>
      </c>
      <c r="F2524" s="3443" t="s">
        <v>141</v>
      </c>
      <c r="G2524" s="812" t="s">
        <v>142</v>
      </c>
      <c r="H2524" s="3444"/>
      <c r="I2524" s="3444"/>
      <c r="J2524" s="3445"/>
      <c r="K2524" s="841" t="s">
        <v>23</v>
      </c>
      <c r="L2524" s="3446"/>
      <c r="M2524" s="3447" t="s">
        <v>24</v>
      </c>
      <c r="N2524" s="3448"/>
      <c r="O2524" s="3448"/>
      <c r="P2524" s="3448"/>
      <c r="Q2524" s="3449"/>
    </row>
    <row r="2525" spans="1:18" ht="15.6" x14ac:dyDescent="0.3">
      <c r="A2525" s="3450"/>
      <c r="B2525" s="3451"/>
      <c r="C2525" s="3451"/>
      <c r="D2525" s="3451"/>
      <c r="E2525" s="3451"/>
      <c r="F2525" s="3452"/>
      <c r="G2525" s="3453" t="s">
        <v>25</v>
      </c>
      <c r="H2525" s="3454" t="s">
        <v>26</v>
      </c>
      <c r="I2525" s="3454" t="s">
        <v>156</v>
      </c>
      <c r="J2525" s="3455" t="s">
        <v>28</v>
      </c>
      <c r="K2525" s="3456"/>
      <c r="L2525" s="3457"/>
      <c r="M2525" s="3458"/>
      <c r="N2525" s="3459"/>
      <c r="O2525" s="3459"/>
      <c r="P2525" s="3459"/>
      <c r="Q2525" s="3460"/>
    </row>
    <row r="2526" spans="1:18" ht="234" x14ac:dyDescent="0.3">
      <c r="A2526" s="3461" t="s">
        <v>1552</v>
      </c>
      <c r="B2526" s="3462" t="s">
        <v>1553</v>
      </c>
      <c r="C2526" s="1214" t="s">
        <v>1554</v>
      </c>
      <c r="D2526" s="1214" t="s">
        <v>1555</v>
      </c>
      <c r="E2526" s="3463">
        <v>18</v>
      </c>
      <c r="F2526" s="3464">
        <v>18</v>
      </c>
      <c r="G2526" s="3464">
        <v>5</v>
      </c>
      <c r="H2526" s="3464">
        <v>5</v>
      </c>
      <c r="I2526" s="3464">
        <v>5</v>
      </c>
      <c r="J2526" s="3464">
        <v>3</v>
      </c>
      <c r="K2526" s="3465">
        <f>SUM(B2530:B2548)</f>
        <v>625240</v>
      </c>
      <c r="L2526" s="3466"/>
      <c r="M2526" s="3467"/>
      <c r="N2526" s="3468"/>
      <c r="O2526" s="3468"/>
      <c r="P2526" s="3468"/>
      <c r="Q2526" s="3469"/>
    </row>
    <row r="2527" spans="1:18" ht="18" thickBot="1" x14ac:dyDescent="0.35">
      <c r="A2527" s="3470" t="s">
        <v>148</v>
      </c>
      <c r="B2527" s="3471"/>
      <c r="C2527" s="3471"/>
      <c r="D2527" s="3471"/>
      <c r="E2527" s="3471"/>
      <c r="F2527" s="3471"/>
      <c r="G2527" s="3471"/>
      <c r="H2527" s="3471"/>
      <c r="I2527" s="3471"/>
      <c r="J2527" s="3471"/>
      <c r="K2527" s="3471"/>
      <c r="L2527" s="3471"/>
      <c r="M2527" s="3472"/>
      <c r="N2527" s="3472"/>
      <c r="O2527" s="3472"/>
      <c r="P2527" s="3472"/>
      <c r="Q2527" s="3473"/>
    </row>
    <row r="2528" spans="1:18" ht="16.8" thickTop="1" thickBot="1" x14ac:dyDescent="0.35">
      <c r="A2528" s="3474" t="s">
        <v>149</v>
      </c>
      <c r="B2528" s="3475" t="s">
        <v>150</v>
      </c>
      <c r="C2528" s="764" t="s">
        <v>36</v>
      </c>
      <c r="D2528" s="3476"/>
      <c r="E2528" s="3476"/>
      <c r="F2528" s="3477"/>
      <c r="G2528" s="764" t="s">
        <v>281</v>
      </c>
      <c r="H2528" s="765"/>
      <c r="I2528" s="765"/>
      <c r="J2528" s="766"/>
      <c r="K2528" s="767" t="s">
        <v>152</v>
      </c>
      <c r="L2528" s="764" t="s">
        <v>153</v>
      </c>
      <c r="M2528" s="765"/>
      <c r="N2528" s="765"/>
      <c r="O2528" s="765"/>
      <c r="P2528" s="3478"/>
      <c r="Q2528" s="3479"/>
    </row>
    <row r="2529" spans="1:17" ht="63" thickBot="1" x14ac:dyDescent="0.35">
      <c r="A2529" s="3480"/>
      <c r="B2529" s="3451"/>
      <c r="C2529" s="3453" t="s">
        <v>282</v>
      </c>
      <c r="D2529" s="3454" t="s">
        <v>41</v>
      </c>
      <c r="E2529" s="3454" t="s">
        <v>155</v>
      </c>
      <c r="F2529" s="3454" t="s">
        <v>43</v>
      </c>
      <c r="G2529" s="3454" t="s">
        <v>25</v>
      </c>
      <c r="H2529" s="3454" t="s">
        <v>26</v>
      </c>
      <c r="I2529" s="3454" t="s">
        <v>156</v>
      </c>
      <c r="J2529" s="3455" t="s">
        <v>28</v>
      </c>
      <c r="K2529" s="3481"/>
      <c r="L2529" s="3454" t="s">
        <v>44</v>
      </c>
      <c r="M2529" s="3454" t="s">
        <v>45</v>
      </c>
      <c r="N2529" s="3454" t="s">
        <v>46</v>
      </c>
      <c r="O2529" s="3454" t="s">
        <v>47</v>
      </c>
      <c r="P2529" s="3454" t="s">
        <v>48</v>
      </c>
      <c r="Q2529" s="3482" t="s">
        <v>49</v>
      </c>
    </row>
    <row r="2530" spans="1:17" ht="15.6" thickTop="1" thickBot="1" x14ac:dyDescent="0.35">
      <c r="A2530" s="3483" t="s">
        <v>1556</v>
      </c>
      <c r="B2530" s="3484">
        <f>SUM(F2530:F2535)</f>
        <v>137400</v>
      </c>
      <c r="C2530" s="35" t="s">
        <v>1557</v>
      </c>
      <c r="D2530" s="219">
        <v>300</v>
      </c>
      <c r="E2530" s="221">
        <v>200</v>
      </c>
      <c r="F2530" s="221">
        <f>+D2530*E2530</f>
        <v>60000</v>
      </c>
      <c r="G2530" s="221">
        <v>15000</v>
      </c>
      <c r="H2530" s="221">
        <v>15000</v>
      </c>
      <c r="I2530" s="221">
        <v>15000</v>
      </c>
      <c r="J2530" s="221">
        <v>15000</v>
      </c>
      <c r="K2530" s="2446" t="s">
        <v>223</v>
      </c>
      <c r="L2530" s="219">
        <v>13</v>
      </c>
      <c r="M2530" s="223" t="s">
        <v>54</v>
      </c>
      <c r="N2530" s="219">
        <v>3</v>
      </c>
      <c r="O2530" s="219">
        <v>7</v>
      </c>
      <c r="P2530" s="3485">
        <v>1</v>
      </c>
      <c r="Q2530" s="3486" t="s">
        <v>230</v>
      </c>
    </row>
    <row r="2531" spans="1:17" ht="15.6" thickTop="1" thickBot="1" x14ac:dyDescent="0.35">
      <c r="A2531" s="3487"/>
      <c r="B2531" s="3488"/>
      <c r="C2531" s="35" t="s">
        <v>1558</v>
      </c>
      <c r="D2531" s="24">
        <v>15</v>
      </c>
      <c r="E2531" s="25">
        <v>60</v>
      </c>
      <c r="F2531" s="221">
        <f t="shared" ref="F2531:F2539" si="105">+D2531*E2531</f>
        <v>900</v>
      </c>
      <c r="G2531" s="25">
        <v>225</v>
      </c>
      <c r="H2531" s="25">
        <v>225</v>
      </c>
      <c r="I2531" s="25">
        <v>225</v>
      </c>
      <c r="J2531" s="25">
        <v>225</v>
      </c>
      <c r="K2531" s="554" t="s">
        <v>223</v>
      </c>
      <c r="L2531" s="24">
        <v>13</v>
      </c>
      <c r="M2531" s="28" t="s">
        <v>54</v>
      </c>
      <c r="N2531" s="3485">
        <v>2</v>
      </c>
      <c r="O2531" s="3485">
        <v>4</v>
      </c>
      <c r="P2531" s="3485">
        <v>4</v>
      </c>
      <c r="Q2531" s="3486" t="s">
        <v>54</v>
      </c>
    </row>
    <row r="2532" spans="1:17" ht="15.6" thickTop="1" thickBot="1" x14ac:dyDescent="0.35">
      <c r="A2532" s="3487"/>
      <c r="B2532" s="3488"/>
      <c r="C2532" s="35" t="s">
        <v>1559</v>
      </c>
      <c r="D2532" s="24">
        <v>15</v>
      </c>
      <c r="E2532" s="25" t="s">
        <v>1560</v>
      </c>
      <c r="F2532" s="221">
        <f t="shared" si="105"/>
        <v>27000</v>
      </c>
      <c r="G2532" s="25">
        <v>6750</v>
      </c>
      <c r="H2532" s="25" t="s">
        <v>1561</v>
      </c>
      <c r="I2532" s="25" t="s">
        <v>1561</v>
      </c>
      <c r="J2532" s="25" t="s">
        <v>1562</v>
      </c>
      <c r="K2532" s="554" t="s">
        <v>223</v>
      </c>
      <c r="L2532" s="24">
        <v>13</v>
      </c>
      <c r="M2532" s="28" t="s">
        <v>54</v>
      </c>
      <c r="N2532" s="24">
        <v>2</v>
      </c>
      <c r="O2532" s="24">
        <v>3</v>
      </c>
      <c r="P2532" s="24">
        <v>1</v>
      </c>
      <c r="Q2532" s="1843" t="s">
        <v>54</v>
      </c>
    </row>
    <row r="2533" spans="1:17" ht="15.6" thickTop="1" thickBot="1" x14ac:dyDescent="0.35">
      <c r="A2533" s="3487"/>
      <c r="B2533" s="3488"/>
      <c r="C2533" s="35" t="s">
        <v>1563</v>
      </c>
      <c r="D2533" s="24">
        <v>15</v>
      </c>
      <c r="E2533" s="25" t="s">
        <v>1564</v>
      </c>
      <c r="F2533" s="221">
        <f t="shared" si="105"/>
        <v>22500</v>
      </c>
      <c r="G2533" s="25" t="s">
        <v>1565</v>
      </c>
      <c r="H2533" s="25" t="s">
        <v>1565</v>
      </c>
      <c r="I2533" s="25" t="s">
        <v>1565</v>
      </c>
      <c r="J2533" s="25" t="s">
        <v>1565</v>
      </c>
      <c r="K2533" s="554" t="s">
        <v>223</v>
      </c>
      <c r="L2533" s="24">
        <v>13</v>
      </c>
      <c r="M2533" s="28" t="s">
        <v>54</v>
      </c>
      <c r="N2533" s="24">
        <v>2</v>
      </c>
      <c r="O2533" s="24">
        <v>3</v>
      </c>
      <c r="P2533" s="24">
        <v>1</v>
      </c>
      <c r="Q2533" s="1843" t="s">
        <v>54</v>
      </c>
    </row>
    <row r="2534" spans="1:17" ht="15.6" thickTop="1" thickBot="1" x14ac:dyDescent="0.35">
      <c r="A2534" s="3487"/>
      <c r="B2534" s="3488"/>
      <c r="C2534" s="35" t="s">
        <v>1566</v>
      </c>
      <c r="D2534" s="24">
        <v>900</v>
      </c>
      <c r="E2534" s="25">
        <v>15</v>
      </c>
      <c r="F2534" s="221">
        <f t="shared" si="105"/>
        <v>13500</v>
      </c>
      <c r="G2534" s="25">
        <v>3375</v>
      </c>
      <c r="H2534" s="25">
        <v>3375</v>
      </c>
      <c r="I2534" s="25">
        <v>3375</v>
      </c>
      <c r="J2534" s="25">
        <v>3375</v>
      </c>
      <c r="K2534" s="554" t="s">
        <v>223</v>
      </c>
      <c r="L2534" s="24">
        <v>13</v>
      </c>
      <c r="M2534" s="28" t="s">
        <v>54</v>
      </c>
      <c r="N2534" s="24">
        <v>2</v>
      </c>
      <c r="O2534" s="24">
        <v>2</v>
      </c>
      <c r="P2534" s="24">
        <v>2</v>
      </c>
      <c r="Q2534" s="3486" t="s">
        <v>54</v>
      </c>
    </row>
    <row r="2535" spans="1:17" ht="15.6" thickTop="1" thickBot="1" x14ac:dyDescent="0.35">
      <c r="A2535" s="3489"/>
      <c r="B2535" s="3490"/>
      <c r="C2535" s="3491" t="s">
        <v>1567</v>
      </c>
      <c r="D2535" s="1801">
        <v>900</v>
      </c>
      <c r="E2535" s="1799">
        <v>15</v>
      </c>
      <c r="F2535" s="3492">
        <f t="shared" si="105"/>
        <v>13500</v>
      </c>
      <c r="G2535" s="1799">
        <v>3375</v>
      </c>
      <c r="H2535" s="1799">
        <v>3375</v>
      </c>
      <c r="I2535" s="1799">
        <v>3375</v>
      </c>
      <c r="J2535" s="1799">
        <v>3375</v>
      </c>
      <c r="K2535" s="3493" t="s">
        <v>223</v>
      </c>
      <c r="L2535" s="1801">
        <v>13</v>
      </c>
      <c r="M2535" s="3494" t="s">
        <v>54</v>
      </c>
      <c r="N2535" s="1801">
        <v>2</v>
      </c>
      <c r="O2535" s="1801">
        <v>2</v>
      </c>
      <c r="P2535" s="1801">
        <v>2</v>
      </c>
      <c r="Q2535" s="3495" t="s">
        <v>54</v>
      </c>
    </row>
    <row r="2536" spans="1:17" ht="15" thickBot="1" x14ac:dyDescent="0.35">
      <c r="A2536" s="3487" t="s">
        <v>1568</v>
      </c>
      <c r="B2536" s="3488">
        <f>SUM(F2536:F2539)</f>
        <v>117120</v>
      </c>
      <c r="C2536" s="3496" t="s">
        <v>704</v>
      </c>
      <c r="D2536" s="226">
        <v>300</v>
      </c>
      <c r="E2536" s="1831">
        <v>200</v>
      </c>
      <c r="F2536" s="1831">
        <f t="shared" si="105"/>
        <v>60000</v>
      </c>
      <c r="G2536" s="1831">
        <v>15000</v>
      </c>
      <c r="H2536" s="1831">
        <v>15000</v>
      </c>
      <c r="I2536" s="1831">
        <v>15000</v>
      </c>
      <c r="J2536" s="1831">
        <v>15000</v>
      </c>
      <c r="K2536" s="226" t="s">
        <v>223</v>
      </c>
      <c r="L2536" s="226">
        <v>13</v>
      </c>
      <c r="M2536" s="226" t="s">
        <v>54</v>
      </c>
      <c r="N2536" s="226">
        <v>3</v>
      </c>
      <c r="O2536" s="226">
        <v>7</v>
      </c>
      <c r="P2536" s="3497">
        <v>1</v>
      </c>
      <c r="Q2536" s="3498" t="s">
        <v>230</v>
      </c>
    </row>
    <row r="2537" spans="1:17" ht="15.6" thickTop="1" thickBot="1" x14ac:dyDescent="0.35">
      <c r="A2537" s="3487"/>
      <c r="B2537" s="3488"/>
      <c r="C2537" s="2019" t="s">
        <v>696</v>
      </c>
      <c r="D2537" s="24">
        <v>17</v>
      </c>
      <c r="E2537" s="25">
        <v>60</v>
      </c>
      <c r="F2537" s="221">
        <f t="shared" si="105"/>
        <v>1020</v>
      </c>
      <c r="G2537" s="25">
        <v>255</v>
      </c>
      <c r="H2537" s="25">
        <v>255</v>
      </c>
      <c r="I2537" s="25">
        <v>255</v>
      </c>
      <c r="J2537" s="25">
        <v>255</v>
      </c>
      <c r="K2537" s="24" t="s">
        <v>223</v>
      </c>
      <c r="L2537" s="24">
        <v>13</v>
      </c>
      <c r="M2537" s="24" t="s">
        <v>54</v>
      </c>
      <c r="N2537" s="24">
        <v>2</v>
      </c>
      <c r="O2537" s="24">
        <v>4</v>
      </c>
      <c r="P2537" s="24">
        <v>4</v>
      </c>
      <c r="Q2537" s="3486" t="s">
        <v>54</v>
      </c>
    </row>
    <row r="2538" spans="1:17" ht="15.6" thickTop="1" thickBot="1" x14ac:dyDescent="0.35">
      <c r="A2538" s="3487"/>
      <c r="B2538" s="3488"/>
      <c r="C2538" s="35" t="s">
        <v>1559</v>
      </c>
      <c r="D2538" s="24">
        <v>17</v>
      </c>
      <c r="E2538" s="25" t="s">
        <v>1560</v>
      </c>
      <c r="F2538" s="221">
        <f t="shared" si="105"/>
        <v>30600</v>
      </c>
      <c r="G2538" s="25" t="s">
        <v>1569</v>
      </c>
      <c r="H2538" s="25" t="s">
        <v>1569</v>
      </c>
      <c r="I2538" s="25" t="s">
        <v>1569</v>
      </c>
      <c r="J2538" s="25" t="s">
        <v>1569</v>
      </c>
      <c r="K2538" s="24" t="s">
        <v>223</v>
      </c>
      <c r="L2538" s="24">
        <v>13</v>
      </c>
      <c r="M2538" s="24" t="s">
        <v>54</v>
      </c>
      <c r="N2538" s="24">
        <v>2</v>
      </c>
      <c r="O2538" s="24">
        <v>3</v>
      </c>
      <c r="P2538" s="24">
        <v>1</v>
      </c>
      <c r="Q2538" s="3486" t="s">
        <v>54</v>
      </c>
    </row>
    <row r="2539" spans="1:17" ht="15" thickTop="1" x14ac:dyDescent="0.3">
      <c r="A2539" s="3487"/>
      <c r="B2539" s="3488"/>
      <c r="C2539" s="2019" t="s">
        <v>1570</v>
      </c>
      <c r="D2539" s="24">
        <v>17</v>
      </c>
      <c r="E2539" s="25" t="s">
        <v>1564</v>
      </c>
      <c r="F2539" s="221">
        <f t="shared" si="105"/>
        <v>25500</v>
      </c>
      <c r="G2539" s="25" t="s">
        <v>1571</v>
      </c>
      <c r="H2539" s="25" t="s">
        <v>1571</v>
      </c>
      <c r="I2539" s="25" t="s">
        <v>1571</v>
      </c>
      <c r="J2539" s="25" t="s">
        <v>1571</v>
      </c>
      <c r="K2539" s="24" t="s">
        <v>223</v>
      </c>
      <c r="L2539" s="24">
        <v>13</v>
      </c>
      <c r="M2539" s="24" t="s">
        <v>54</v>
      </c>
      <c r="N2539" s="24">
        <v>2</v>
      </c>
      <c r="O2539" s="24">
        <v>3</v>
      </c>
      <c r="P2539" s="24">
        <v>1</v>
      </c>
      <c r="Q2539" s="3486" t="s">
        <v>54</v>
      </c>
    </row>
    <row r="2540" spans="1:17" x14ac:dyDescent="0.3">
      <c r="A2540" s="3483" t="s">
        <v>1572</v>
      </c>
      <c r="B2540" s="3484">
        <f>SUM(F2540:F2543)</f>
        <v>205320</v>
      </c>
      <c r="C2540" s="1957" t="s">
        <v>704</v>
      </c>
      <c r="D2540" s="1958">
        <v>489</v>
      </c>
      <c r="E2540" s="1961">
        <v>200</v>
      </c>
      <c r="F2540" s="1961">
        <f>+D2540*E2540</f>
        <v>97800</v>
      </c>
      <c r="G2540" s="1961">
        <f>97800/4</f>
        <v>24450</v>
      </c>
      <c r="H2540" s="1961">
        <v>24450</v>
      </c>
      <c r="I2540" s="1961">
        <v>24450</v>
      </c>
      <c r="J2540" s="1961">
        <v>24450</v>
      </c>
      <c r="K2540" s="1958" t="s">
        <v>223</v>
      </c>
      <c r="L2540" s="1958">
        <v>13</v>
      </c>
      <c r="M2540" s="1958" t="s">
        <v>54</v>
      </c>
      <c r="N2540" s="1958">
        <v>3</v>
      </c>
      <c r="O2540" s="1958">
        <v>7</v>
      </c>
      <c r="P2540" s="1958">
        <v>1</v>
      </c>
      <c r="Q2540" s="3486" t="s">
        <v>230</v>
      </c>
    </row>
    <row r="2541" spans="1:17" x14ac:dyDescent="0.3">
      <c r="A2541" s="3487"/>
      <c r="B2541" s="3488"/>
      <c r="C2541" s="3499" t="s">
        <v>1558</v>
      </c>
      <c r="D2541" s="24">
        <v>32</v>
      </c>
      <c r="E2541" s="25">
        <v>60</v>
      </c>
      <c r="F2541" s="1961">
        <f t="shared" ref="F2541:F2543" si="106">+D2541*E2541</f>
        <v>1920</v>
      </c>
      <c r="G2541" s="25">
        <v>480</v>
      </c>
      <c r="H2541" s="25">
        <v>480</v>
      </c>
      <c r="I2541" s="25">
        <v>480</v>
      </c>
      <c r="J2541" s="25">
        <v>480</v>
      </c>
      <c r="K2541" s="24" t="s">
        <v>223</v>
      </c>
      <c r="L2541" s="24">
        <v>13</v>
      </c>
      <c r="M2541" s="24" t="s">
        <v>54</v>
      </c>
      <c r="N2541" s="24">
        <v>2</v>
      </c>
      <c r="O2541" s="24">
        <v>4</v>
      </c>
      <c r="P2541" s="24">
        <v>4</v>
      </c>
      <c r="Q2541" s="3486" t="s">
        <v>54</v>
      </c>
    </row>
    <row r="2542" spans="1:17" x14ac:dyDescent="0.3">
      <c r="A2542" s="3487"/>
      <c r="B2542" s="3488"/>
      <c r="C2542" s="35" t="s">
        <v>1559</v>
      </c>
      <c r="D2542" s="24">
        <v>32</v>
      </c>
      <c r="E2542" s="25" t="s">
        <v>1573</v>
      </c>
      <c r="F2542" s="1961">
        <f t="shared" si="106"/>
        <v>57600</v>
      </c>
      <c r="G2542" s="25">
        <f>57600/4</f>
        <v>14400</v>
      </c>
      <c r="H2542" s="25">
        <v>14400</v>
      </c>
      <c r="I2542" s="25">
        <v>14400</v>
      </c>
      <c r="J2542" s="25">
        <v>14400</v>
      </c>
      <c r="K2542" s="24" t="s">
        <v>223</v>
      </c>
      <c r="L2542" s="24">
        <v>13</v>
      </c>
      <c r="M2542" s="24" t="s">
        <v>54</v>
      </c>
      <c r="N2542" s="24">
        <v>2</v>
      </c>
      <c r="O2542" s="24">
        <v>3</v>
      </c>
      <c r="P2542" s="24">
        <v>1</v>
      </c>
      <c r="Q2542" s="3486" t="s">
        <v>54</v>
      </c>
    </row>
    <row r="2543" spans="1:17" x14ac:dyDescent="0.3">
      <c r="A2543" s="3500"/>
      <c r="B2543" s="3501"/>
      <c r="C2543" s="3502" t="s">
        <v>1563</v>
      </c>
      <c r="D2543" s="204">
        <v>32</v>
      </c>
      <c r="E2543" s="205" t="s">
        <v>1564</v>
      </c>
      <c r="F2543" s="3503">
        <f t="shared" si="106"/>
        <v>48000</v>
      </c>
      <c r="G2543" s="205">
        <f>48000/4</f>
        <v>12000</v>
      </c>
      <c r="H2543" s="205">
        <v>12000</v>
      </c>
      <c r="I2543" s="205">
        <v>12000</v>
      </c>
      <c r="J2543" s="205">
        <v>12000</v>
      </c>
      <c r="K2543" s="204" t="s">
        <v>223</v>
      </c>
      <c r="L2543" s="204">
        <v>13</v>
      </c>
      <c r="M2543" s="204" t="s">
        <v>54</v>
      </c>
      <c r="N2543" s="204">
        <v>2</v>
      </c>
      <c r="O2543" s="204">
        <v>3</v>
      </c>
      <c r="P2543" s="204">
        <v>1</v>
      </c>
      <c r="Q2543" s="3486" t="s">
        <v>54</v>
      </c>
    </row>
    <row r="2544" spans="1:17" x14ac:dyDescent="0.3">
      <c r="A2544" s="3504" t="s">
        <v>1574</v>
      </c>
      <c r="B2544" s="3505">
        <f>SUM(F2544:F2548)</f>
        <v>165400</v>
      </c>
      <c r="C2544" s="1979" t="s">
        <v>1575</v>
      </c>
      <c r="D2544" s="3506">
        <v>480</v>
      </c>
      <c r="E2544" s="1831">
        <v>200</v>
      </c>
      <c r="F2544" s="1831">
        <v>72000</v>
      </c>
      <c r="G2544" s="1831">
        <v>18000</v>
      </c>
      <c r="H2544" s="1831">
        <v>18000</v>
      </c>
      <c r="I2544" s="1831">
        <v>18000</v>
      </c>
      <c r="J2544" s="1831">
        <v>18000</v>
      </c>
      <c r="K2544" s="3156" t="s">
        <v>223</v>
      </c>
      <c r="L2544" s="226">
        <v>13</v>
      </c>
      <c r="M2544" s="226" t="s">
        <v>54</v>
      </c>
      <c r="N2544" s="2080">
        <v>3</v>
      </c>
      <c r="O2544" s="2080">
        <v>7</v>
      </c>
      <c r="P2544" s="2080">
        <v>1</v>
      </c>
      <c r="Q2544" s="3507" t="s">
        <v>230</v>
      </c>
    </row>
    <row r="2545" spans="1:17" ht="27.6" x14ac:dyDescent="0.3">
      <c r="A2545" s="3504"/>
      <c r="B2545" s="3505"/>
      <c r="C2545" s="1882" t="s">
        <v>1576</v>
      </c>
      <c r="D2545" s="1815">
        <v>50</v>
      </c>
      <c r="E2545" s="1814">
        <v>1100</v>
      </c>
      <c r="F2545" s="1814">
        <f>+E2545*D2545</f>
        <v>55000</v>
      </c>
      <c r="G2545" s="1814">
        <f>55000/4</f>
        <v>13750</v>
      </c>
      <c r="H2545" s="1814">
        <v>13750</v>
      </c>
      <c r="I2545" s="1814">
        <v>13750</v>
      </c>
      <c r="J2545" s="1814">
        <v>13750</v>
      </c>
      <c r="K2545" s="1815" t="s">
        <v>223</v>
      </c>
      <c r="L2545" s="1815">
        <v>13</v>
      </c>
      <c r="M2545" s="1815" t="s">
        <v>54</v>
      </c>
      <c r="N2545" s="1815">
        <v>3</v>
      </c>
      <c r="O2545" s="1815">
        <v>1</v>
      </c>
      <c r="P2545" s="1815">
        <v>1</v>
      </c>
      <c r="Q2545" s="1883" t="s">
        <v>54</v>
      </c>
    </row>
    <row r="2546" spans="1:17" x14ac:dyDescent="0.3">
      <c r="A2546" s="3504"/>
      <c r="B2546" s="3505"/>
      <c r="C2546" s="1882" t="s">
        <v>1559</v>
      </c>
      <c r="D2546" s="24">
        <v>32</v>
      </c>
      <c r="E2546" s="25" t="s">
        <v>1560</v>
      </c>
      <c r="F2546" s="25" t="s">
        <v>1577</v>
      </c>
      <c r="G2546" s="25">
        <f>57600/4</f>
        <v>14400</v>
      </c>
      <c r="H2546" s="25" t="s">
        <v>1578</v>
      </c>
      <c r="I2546" s="25" t="s">
        <v>1578</v>
      </c>
      <c r="J2546" s="25" t="s">
        <v>1578</v>
      </c>
      <c r="K2546" s="24" t="s">
        <v>223</v>
      </c>
      <c r="L2546" s="24">
        <v>13</v>
      </c>
      <c r="M2546" s="24" t="s">
        <v>54</v>
      </c>
      <c r="N2546" s="1815">
        <v>2</v>
      </c>
      <c r="O2546" s="1815">
        <v>3</v>
      </c>
      <c r="P2546" s="1815">
        <v>1</v>
      </c>
      <c r="Q2546" s="1883" t="s">
        <v>54</v>
      </c>
    </row>
    <row r="2547" spans="1:17" x14ac:dyDescent="0.3">
      <c r="A2547" s="3504"/>
      <c r="B2547" s="3505"/>
      <c r="C2547" s="1882" t="s">
        <v>1570</v>
      </c>
      <c r="D2547" s="204">
        <v>32</v>
      </c>
      <c r="E2547" s="205" t="s">
        <v>1564</v>
      </c>
      <c r="F2547" s="205" t="s">
        <v>1579</v>
      </c>
      <c r="G2547" s="205" t="s">
        <v>1580</v>
      </c>
      <c r="H2547" s="205" t="s">
        <v>1580</v>
      </c>
      <c r="I2547" s="205" t="s">
        <v>1580</v>
      </c>
      <c r="J2547" s="205" t="s">
        <v>1580</v>
      </c>
      <c r="K2547" s="204" t="s">
        <v>223</v>
      </c>
      <c r="L2547" s="204">
        <v>13</v>
      </c>
      <c r="M2547" s="204" t="s">
        <v>54</v>
      </c>
      <c r="N2547" s="1815">
        <v>2</v>
      </c>
      <c r="O2547" s="1815">
        <v>3</v>
      </c>
      <c r="P2547" s="1815">
        <v>1</v>
      </c>
      <c r="Q2547" s="1883" t="s">
        <v>54</v>
      </c>
    </row>
    <row r="2548" spans="1:17" ht="15" thickBot="1" x14ac:dyDescent="0.35">
      <c r="A2548" s="3508"/>
      <c r="B2548" s="3509"/>
      <c r="C2548" s="1921" t="s">
        <v>1575</v>
      </c>
      <c r="D2548" s="3510">
        <v>256</v>
      </c>
      <c r="E2548" s="3511">
        <v>200</v>
      </c>
      <c r="F2548" s="3511">
        <v>38400</v>
      </c>
      <c r="G2548" s="1923">
        <f>38400/4</f>
        <v>9600</v>
      </c>
      <c r="H2548" s="1923">
        <v>9600</v>
      </c>
      <c r="I2548" s="1923">
        <v>9600</v>
      </c>
      <c r="J2548" s="1923">
        <v>9600</v>
      </c>
      <c r="K2548" s="1926" t="s">
        <v>223</v>
      </c>
      <c r="L2548" s="1926">
        <v>13</v>
      </c>
      <c r="M2548" s="1926" t="s">
        <v>54</v>
      </c>
      <c r="N2548" s="1926">
        <v>3</v>
      </c>
      <c r="O2548" s="1926">
        <v>7</v>
      </c>
      <c r="P2548" s="1926">
        <v>1</v>
      </c>
      <c r="Q2548" s="3512" t="s">
        <v>230</v>
      </c>
    </row>
    <row r="2549" spans="1:17" ht="18" thickTop="1" x14ac:dyDescent="0.3">
      <c r="A2549" s="3513" t="s">
        <v>135</v>
      </c>
      <c r="B2549" s="3514"/>
      <c r="C2549" s="3514"/>
      <c r="D2549" s="3514"/>
      <c r="E2549" s="3514"/>
      <c r="F2549" s="3514"/>
      <c r="G2549" s="3514"/>
      <c r="H2549" s="3514"/>
      <c r="I2549" s="3514"/>
      <c r="J2549" s="3514"/>
      <c r="K2549" s="3514"/>
      <c r="L2549" s="3514"/>
      <c r="M2549" s="3514"/>
      <c r="N2549" s="3514"/>
      <c r="O2549" s="3514"/>
      <c r="P2549" s="3514"/>
      <c r="Q2549" s="3515"/>
    </row>
    <row r="2550" spans="1:17" ht="16.2" thickBot="1" x14ac:dyDescent="0.35">
      <c r="A2550" s="3516" t="s">
        <v>136</v>
      </c>
      <c r="B2550" s="3442" t="s">
        <v>137</v>
      </c>
      <c r="C2550" s="3442" t="s">
        <v>138</v>
      </c>
      <c r="D2550" s="3442" t="s">
        <v>139</v>
      </c>
      <c r="E2550" s="3442" t="s">
        <v>140</v>
      </c>
      <c r="F2550" s="3443" t="s">
        <v>141</v>
      </c>
      <c r="G2550" s="812" t="s">
        <v>142</v>
      </c>
      <c r="H2550" s="3444"/>
      <c r="I2550" s="3444"/>
      <c r="J2550" s="3445"/>
      <c r="K2550" s="841" t="s">
        <v>23</v>
      </c>
      <c r="L2550" s="3446"/>
      <c r="M2550" s="3447" t="s">
        <v>24</v>
      </c>
      <c r="N2550" s="3448"/>
      <c r="O2550" s="3448"/>
      <c r="P2550" s="3448"/>
      <c r="Q2550" s="3449"/>
    </row>
    <row r="2551" spans="1:17" ht="15.6" x14ac:dyDescent="0.3">
      <c r="A2551" s="3480"/>
      <c r="B2551" s="3451"/>
      <c r="C2551" s="3451"/>
      <c r="D2551" s="3451"/>
      <c r="E2551" s="3451"/>
      <c r="F2551" s="3452"/>
      <c r="G2551" s="3453" t="s">
        <v>25</v>
      </c>
      <c r="H2551" s="3454" t="s">
        <v>26</v>
      </c>
      <c r="I2551" s="3454" t="s">
        <v>156</v>
      </c>
      <c r="J2551" s="3455" t="s">
        <v>28</v>
      </c>
      <c r="K2551" s="3456"/>
      <c r="L2551" s="3457"/>
      <c r="M2551" s="3458"/>
      <c r="N2551" s="3459"/>
      <c r="O2551" s="3459"/>
      <c r="P2551" s="3459"/>
      <c r="Q2551" s="3460"/>
    </row>
    <row r="2552" spans="1:17" ht="250.2" thickBot="1" x14ac:dyDescent="0.35">
      <c r="A2552" s="3517" t="s">
        <v>1581</v>
      </c>
      <c r="B2552" s="3518" t="s">
        <v>1582</v>
      </c>
      <c r="C2552" s="3485" t="s">
        <v>1583</v>
      </c>
      <c r="D2552" s="3519" t="s">
        <v>218</v>
      </c>
      <c r="E2552" s="3485">
        <v>3</v>
      </c>
      <c r="F2552" s="3485">
        <v>3</v>
      </c>
      <c r="G2552" s="3485">
        <v>1</v>
      </c>
      <c r="H2552" s="3485">
        <v>1</v>
      </c>
      <c r="I2552" s="3485">
        <v>1</v>
      </c>
      <c r="J2552" s="3485"/>
      <c r="K2552" s="3520">
        <f>SUM(B2556:B2565)</f>
        <v>187800</v>
      </c>
      <c r="L2552" s="3521"/>
      <c r="M2552" s="3522"/>
      <c r="N2552" s="3523"/>
      <c r="O2552" s="3523"/>
      <c r="P2552" s="3523"/>
      <c r="Q2552" s="3524"/>
    </row>
    <row r="2553" spans="1:17" ht="18.600000000000001" thickTop="1" thickBot="1" x14ac:dyDescent="0.35">
      <c r="A2553" s="3513" t="s">
        <v>148</v>
      </c>
      <c r="B2553" s="3514"/>
      <c r="C2553" s="3514"/>
      <c r="D2553" s="3514"/>
      <c r="E2553" s="3514"/>
      <c r="F2553" s="3514"/>
      <c r="G2553" s="3514"/>
      <c r="H2553" s="3514"/>
      <c r="I2553" s="3514"/>
      <c r="J2553" s="3514"/>
      <c r="K2553" s="3514"/>
      <c r="L2553" s="3514"/>
      <c r="M2553" s="3472"/>
      <c r="N2553" s="3472"/>
      <c r="O2553" s="3472"/>
      <c r="P2553" s="3472"/>
      <c r="Q2553" s="3473"/>
    </row>
    <row r="2554" spans="1:17" ht="16.2" thickBot="1" x14ac:dyDescent="0.35">
      <c r="A2554" s="3474" t="s">
        <v>149</v>
      </c>
      <c r="B2554" s="3475" t="s">
        <v>150</v>
      </c>
      <c r="C2554" s="764" t="s">
        <v>36</v>
      </c>
      <c r="D2554" s="3476"/>
      <c r="E2554" s="3476"/>
      <c r="F2554" s="3477"/>
      <c r="G2554" s="764" t="s">
        <v>281</v>
      </c>
      <c r="H2554" s="765"/>
      <c r="I2554" s="765"/>
      <c r="J2554" s="766"/>
      <c r="K2554" s="767" t="s">
        <v>152</v>
      </c>
      <c r="L2554" s="764" t="s">
        <v>153</v>
      </c>
      <c r="M2554" s="765"/>
      <c r="N2554" s="765"/>
      <c r="O2554" s="765"/>
      <c r="P2554" s="3478"/>
      <c r="Q2554" s="3479"/>
    </row>
    <row r="2555" spans="1:17" ht="63" thickBot="1" x14ac:dyDescent="0.35">
      <c r="A2555" s="3480"/>
      <c r="B2555" s="3451"/>
      <c r="C2555" s="3453" t="s">
        <v>282</v>
      </c>
      <c r="D2555" s="3454" t="s">
        <v>41</v>
      </c>
      <c r="E2555" s="3454" t="s">
        <v>155</v>
      </c>
      <c r="F2555" s="3454" t="s">
        <v>43</v>
      </c>
      <c r="G2555" s="3454" t="s">
        <v>25</v>
      </c>
      <c r="H2555" s="3454" t="s">
        <v>26</v>
      </c>
      <c r="I2555" s="3454" t="s">
        <v>156</v>
      </c>
      <c r="J2555" s="3455" t="s">
        <v>28</v>
      </c>
      <c r="K2555" s="3481"/>
      <c r="L2555" s="3454" t="s">
        <v>44</v>
      </c>
      <c r="M2555" s="3454" t="s">
        <v>45</v>
      </c>
      <c r="N2555" s="3454" t="s">
        <v>46</v>
      </c>
      <c r="O2555" s="3454" t="s">
        <v>47</v>
      </c>
      <c r="P2555" s="3454" t="s">
        <v>48</v>
      </c>
      <c r="Q2555" s="3482" t="s">
        <v>49</v>
      </c>
    </row>
    <row r="2556" spans="1:17" ht="15.6" thickTop="1" thickBot="1" x14ac:dyDescent="0.35">
      <c r="A2556" s="3483" t="s">
        <v>1584</v>
      </c>
      <c r="B2556" s="3484">
        <f>SUM(F2556:F2562)</f>
        <v>146700</v>
      </c>
      <c r="C2556" s="35" t="s">
        <v>1557</v>
      </c>
      <c r="D2556" s="219">
        <v>189</v>
      </c>
      <c r="E2556" s="221">
        <v>200</v>
      </c>
      <c r="F2556" s="221">
        <f>+D2556*E2556</f>
        <v>37800</v>
      </c>
      <c r="G2556" s="221">
        <f>37800/4</f>
        <v>9450</v>
      </c>
      <c r="H2556" s="221">
        <v>9450</v>
      </c>
      <c r="I2556" s="221">
        <v>9450</v>
      </c>
      <c r="J2556" s="221">
        <v>9450</v>
      </c>
      <c r="K2556" s="1815" t="s">
        <v>223</v>
      </c>
      <c r="L2556" s="1222">
        <v>13</v>
      </c>
      <c r="M2556" s="1222" t="s">
        <v>54</v>
      </c>
      <c r="N2556" s="1222">
        <v>3</v>
      </c>
      <c r="O2556" s="1222">
        <v>7</v>
      </c>
      <c r="P2556" s="1222">
        <v>1</v>
      </c>
      <c r="Q2556" s="1990" t="s">
        <v>230</v>
      </c>
    </row>
    <row r="2557" spans="1:17" ht="15.6" thickTop="1" thickBot="1" x14ac:dyDescent="0.35">
      <c r="A2557" s="3525"/>
      <c r="B2557" s="3488"/>
      <c r="C2557" s="35" t="s">
        <v>1558</v>
      </c>
      <c r="D2557" s="24">
        <v>15</v>
      </c>
      <c r="E2557" s="25">
        <v>60</v>
      </c>
      <c r="F2557" s="221">
        <f t="shared" ref="F2557:F2562" si="107">+D2557*E2557</f>
        <v>900</v>
      </c>
      <c r="G2557" s="25">
        <v>225</v>
      </c>
      <c r="H2557" s="25">
        <v>225</v>
      </c>
      <c r="I2557" s="25">
        <v>225</v>
      </c>
      <c r="J2557" s="25">
        <v>225</v>
      </c>
      <c r="K2557" s="1815" t="s">
        <v>223</v>
      </c>
      <c r="L2557" s="1222">
        <v>13</v>
      </c>
      <c r="M2557" s="1222" t="s">
        <v>54</v>
      </c>
      <c r="N2557" s="1222">
        <v>2</v>
      </c>
      <c r="O2557" s="1222">
        <v>4</v>
      </c>
      <c r="P2557" s="1222">
        <v>4</v>
      </c>
      <c r="Q2557" s="3526" t="s">
        <v>54</v>
      </c>
    </row>
    <row r="2558" spans="1:17" ht="15.6" thickTop="1" thickBot="1" x14ac:dyDescent="0.35">
      <c r="A2558" s="3525"/>
      <c r="B2558" s="3488"/>
      <c r="C2558" s="3527" t="s">
        <v>808</v>
      </c>
      <c r="D2558" s="24">
        <v>90</v>
      </c>
      <c r="E2558" s="25">
        <v>350</v>
      </c>
      <c r="F2558" s="221">
        <f t="shared" si="107"/>
        <v>31500</v>
      </c>
      <c r="G2558" s="25">
        <v>7875</v>
      </c>
      <c r="H2558" s="25">
        <v>7875</v>
      </c>
      <c r="I2558" s="25">
        <v>7875</v>
      </c>
      <c r="J2558" s="25">
        <v>7875</v>
      </c>
      <c r="K2558" s="3528" t="s">
        <v>223</v>
      </c>
      <c r="L2558" s="1222">
        <v>13</v>
      </c>
      <c r="M2558" s="1222" t="s">
        <v>54</v>
      </c>
      <c r="N2558" s="1222">
        <v>3</v>
      </c>
      <c r="O2558" s="1222">
        <v>1</v>
      </c>
      <c r="P2558" s="1222">
        <v>1</v>
      </c>
      <c r="Q2558" s="3526" t="s">
        <v>54</v>
      </c>
    </row>
    <row r="2559" spans="1:17" ht="15.6" thickTop="1" thickBot="1" x14ac:dyDescent="0.35">
      <c r="A2559" s="3525"/>
      <c r="B2559" s="3488"/>
      <c r="C2559" s="35" t="s">
        <v>1559</v>
      </c>
      <c r="D2559" s="24">
        <v>15</v>
      </c>
      <c r="E2559" s="25" t="s">
        <v>1560</v>
      </c>
      <c r="F2559" s="221">
        <f t="shared" si="107"/>
        <v>27000</v>
      </c>
      <c r="G2559" s="25" t="s">
        <v>1561</v>
      </c>
      <c r="H2559" s="25" t="s">
        <v>1561</v>
      </c>
      <c r="I2559" s="25" t="s">
        <v>1561</v>
      </c>
      <c r="J2559" s="25" t="s">
        <v>1561</v>
      </c>
      <c r="K2559" s="3528" t="s">
        <v>223</v>
      </c>
      <c r="L2559" s="1222">
        <v>13</v>
      </c>
      <c r="M2559" s="1222" t="s">
        <v>54</v>
      </c>
      <c r="N2559" s="1222">
        <v>2</v>
      </c>
      <c r="O2559" s="1222">
        <v>3</v>
      </c>
      <c r="P2559" s="1222">
        <v>1</v>
      </c>
      <c r="Q2559" s="3526" t="s">
        <v>54</v>
      </c>
    </row>
    <row r="2560" spans="1:17" ht="15.6" thickTop="1" thickBot="1" x14ac:dyDescent="0.35">
      <c r="A2560" s="3525"/>
      <c r="B2560" s="3488"/>
      <c r="C2560" s="35" t="s">
        <v>1563</v>
      </c>
      <c r="D2560" s="24">
        <v>15</v>
      </c>
      <c r="E2560" s="25" t="s">
        <v>1564</v>
      </c>
      <c r="F2560" s="221">
        <f t="shared" si="107"/>
        <v>22500</v>
      </c>
      <c r="G2560" s="25" t="s">
        <v>1585</v>
      </c>
      <c r="H2560" s="25" t="s">
        <v>1585</v>
      </c>
      <c r="I2560" s="25" t="s">
        <v>1585</v>
      </c>
      <c r="J2560" s="25" t="s">
        <v>1585</v>
      </c>
      <c r="K2560" s="3528" t="s">
        <v>223</v>
      </c>
      <c r="L2560" s="1222">
        <v>13</v>
      </c>
      <c r="M2560" s="1222" t="s">
        <v>54</v>
      </c>
      <c r="N2560" s="1222">
        <v>2</v>
      </c>
      <c r="O2560" s="1222">
        <v>3</v>
      </c>
      <c r="P2560" s="1222">
        <v>1</v>
      </c>
      <c r="Q2560" s="3526" t="s">
        <v>54</v>
      </c>
    </row>
    <row r="2561" spans="1:17" ht="15.6" thickTop="1" thickBot="1" x14ac:dyDescent="0.35">
      <c r="A2561" s="3525"/>
      <c r="B2561" s="3488"/>
      <c r="C2561" s="35" t="s">
        <v>1586</v>
      </c>
      <c r="D2561" s="24">
        <v>900</v>
      </c>
      <c r="E2561" s="25">
        <v>15</v>
      </c>
      <c r="F2561" s="221">
        <f t="shared" si="107"/>
        <v>13500</v>
      </c>
      <c r="G2561" s="25">
        <v>3375</v>
      </c>
      <c r="H2561" s="25">
        <v>3375</v>
      </c>
      <c r="I2561" s="25">
        <v>3375</v>
      </c>
      <c r="J2561" s="25">
        <v>3375</v>
      </c>
      <c r="K2561" s="3528" t="s">
        <v>223</v>
      </c>
      <c r="L2561" s="1222">
        <v>13</v>
      </c>
      <c r="M2561" s="1222" t="s">
        <v>54</v>
      </c>
      <c r="N2561" s="1222">
        <v>2</v>
      </c>
      <c r="O2561" s="1222">
        <v>2</v>
      </c>
      <c r="P2561" s="1222">
        <v>2</v>
      </c>
      <c r="Q2561" s="3526" t="s">
        <v>54</v>
      </c>
    </row>
    <row r="2562" spans="1:17" ht="15" thickTop="1" x14ac:dyDescent="0.3">
      <c r="A2562" s="3525"/>
      <c r="B2562" s="3488"/>
      <c r="C2562" s="3529" t="s">
        <v>1567</v>
      </c>
      <c r="D2562" s="199">
        <v>900</v>
      </c>
      <c r="E2562" s="200">
        <v>15</v>
      </c>
      <c r="F2562" s="227">
        <f t="shared" si="107"/>
        <v>13500</v>
      </c>
      <c r="G2562" s="200">
        <v>3375</v>
      </c>
      <c r="H2562" s="200">
        <v>3375</v>
      </c>
      <c r="I2562" s="200">
        <v>3375</v>
      </c>
      <c r="J2562" s="200">
        <v>3375</v>
      </c>
      <c r="K2562" s="3528" t="s">
        <v>223</v>
      </c>
      <c r="L2562" s="1849">
        <v>13</v>
      </c>
      <c r="M2562" s="1849" t="s">
        <v>54</v>
      </c>
      <c r="N2562" s="1849">
        <v>2</v>
      </c>
      <c r="O2562" s="1849">
        <v>2</v>
      </c>
      <c r="P2562" s="1849">
        <v>2</v>
      </c>
      <c r="Q2562" s="3530" t="s">
        <v>54</v>
      </c>
    </row>
    <row r="2563" spans="1:17" ht="15" thickBot="1" x14ac:dyDescent="0.35">
      <c r="A2563" s="3531" t="s">
        <v>1587</v>
      </c>
      <c r="B2563" s="3484">
        <f>SUM(F2563:F2565)</f>
        <v>41100</v>
      </c>
      <c r="C2563" s="1957" t="s">
        <v>1588</v>
      </c>
      <c r="D2563" s="1958">
        <v>21</v>
      </c>
      <c r="E2563" s="1961">
        <v>200</v>
      </c>
      <c r="F2563" s="1961">
        <f>+E2563*D2563</f>
        <v>4200</v>
      </c>
      <c r="G2563" s="1961">
        <v>1400</v>
      </c>
      <c r="H2563" s="1961">
        <v>1400</v>
      </c>
      <c r="I2563" s="1961">
        <v>1400</v>
      </c>
      <c r="J2563" s="1961" t="s">
        <v>731</v>
      </c>
      <c r="K2563" s="3532" t="s">
        <v>223</v>
      </c>
      <c r="L2563" s="1958">
        <v>13</v>
      </c>
      <c r="M2563" s="1958" t="s">
        <v>54</v>
      </c>
      <c r="N2563" s="1958">
        <v>3</v>
      </c>
      <c r="O2563" s="1958">
        <v>7</v>
      </c>
      <c r="P2563" s="1958">
        <v>1</v>
      </c>
      <c r="Q2563" s="3533" t="s">
        <v>230</v>
      </c>
    </row>
    <row r="2564" spans="1:17" ht="28.8" thickTop="1" thickBot="1" x14ac:dyDescent="0.35">
      <c r="A2564" s="3534"/>
      <c r="B2564" s="3488"/>
      <c r="C2564" s="3535" t="s">
        <v>1589</v>
      </c>
      <c r="D2564" s="1222">
        <v>3</v>
      </c>
      <c r="E2564" s="460">
        <v>1800</v>
      </c>
      <c r="F2564" s="221">
        <f>+E2564*D2564</f>
        <v>5400</v>
      </c>
      <c r="G2564" s="460">
        <v>1800</v>
      </c>
      <c r="H2564" s="460" t="s">
        <v>1560</v>
      </c>
      <c r="I2564" s="460" t="s">
        <v>1560</v>
      </c>
      <c r="J2564" s="460" t="s">
        <v>731</v>
      </c>
      <c r="K2564" s="1222" t="s">
        <v>223</v>
      </c>
      <c r="L2564" s="1222">
        <v>13</v>
      </c>
      <c r="M2564" s="3536" t="s">
        <v>54</v>
      </c>
      <c r="N2564" s="204">
        <v>2</v>
      </c>
      <c r="O2564" s="204">
        <v>3</v>
      </c>
      <c r="P2564" s="204">
        <v>1</v>
      </c>
      <c r="Q2564" s="3526" t="s">
        <v>54</v>
      </c>
    </row>
    <row r="2565" spans="1:17" ht="15.6" thickTop="1" thickBot="1" x14ac:dyDescent="0.35">
      <c r="A2565" s="3537"/>
      <c r="B2565" s="3538"/>
      <c r="C2565" s="3539" t="s">
        <v>808</v>
      </c>
      <c r="D2565" s="3540">
        <v>90</v>
      </c>
      <c r="E2565" s="3235">
        <v>350</v>
      </c>
      <c r="F2565" s="3541">
        <f>+E2565*D2565</f>
        <v>31500</v>
      </c>
      <c r="G2565" s="3542">
        <v>10500</v>
      </c>
      <c r="H2565" s="3235">
        <v>10500</v>
      </c>
      <c r="I2565" s="3235">
        <v>10500</v>
      </c>
      <c r="J2565" s="3235"/>
      <c r="K2565" s="3543" t="s">
        <v>223</v>
      </c>
      <c r="L2565" s="3540">
        <v>13</v>
      </c>
      <c r="M2565" s="3540" t="s">
        <v>54</v>
      </c>
      <c r="N2565" s="3540">
        <v>3</v>
      </c>
      <c r="O2565" s="3540">
        <v>1</v>
      </c>
      <c r="P2565" s="3540">
        <v>1</v>
      </c>
      <c r="Q2565" s="3544" t="s">
        <v>54</v>
      </c>
    </row>
    <row r="2566" spans="1:17" ht="18.600000000000001" thickTop="1" thickBot="1" x14ac:dyDescent="0.35">
      <c r="A2566" s="3545" t="s">
        <v>135</v>
      </c>
      <c r="B2566" s="3546"/>
      <c r="C2566" s="3546"/>
      <c r="D2566" s="3546"/>
      <c r="E2566" s="3546"/>
      <c r="F2566" s="3546"/>
      <c r="G2566" s="3546"/>
      <c r="H2566" s="3546"/>
      <c r="I2566" s="3546"/>
      <c r="J2566" s="3546"/>
      <c r="K2566" s="3546"/>
      <c r="L2566" s="3546"/>
      <c r="M2566" s="3546"/>
      <c r="N2566" s="3546"/>
      <c r="O2566" s="3546"/>
      <c r="P2566" s="3546"/>
      <c r="Q2566" s="3547"/>
    </row>
    <row r="2567" spans="1:17" ht="16.8" thickTop="1" thickBot="1" x14ac:dyDescent="0.35">
      <c r="A2567" s="3516" t="s">
        <v>136</v>
      </c>
      <c r="B2567" s="3442" t="s">
        <v>137</v>
      </c>
      <c r="C2567" s="3442" t="s">
        <v>138</v>
      </c>
      <c r="D2567" s="3442" t="s">
        <v>139</v>
      </c>
      <c r="E2567" s="3442" t="s">
        <v>140</v>
      </c>
      <c r="F2567" s="3548" t="s">
        <v>141</v>
      </c>
      <c r="G2567" s="812" t="s">
        <v>142</v>
      </c>
      <c r="H2567" s="3444"/>
      <c r="I2567" s="3444"/>
      <c r="J2567" s="3445"/>
      <c r="K2567" s="841" t="s">
        <v>23</v>
      </c>
      <c r="L2567" s="3446"/>
      <c r="M2567" s="3447" t="s">
        <v>24</v>
      </c>
      <c r="N2567" s="3448"/>
      <c r="O2567" s="3448"/>
      <c r="P2567" s="3448"/>
      <c r="Q2567" s="3449"/>
    </row>
    <row r="2568" spans="1:17" ht="15.6" x14ac:dyDescent="0.3">
      <c r="A2568" s="3549"/>
      <c r="B2568" s="3550"/>
      <c r="C2568" s="3550"/>
      <c r="D2568" s="3550"/>
      <c r="E2568" s="3550"/>
      <c r="F2568" s="3551"/>
      <c r="G2568" s="3453" t="s">
        <v>25</v>
      </c>
      <c r="H2568" s="3454" t="s">
        <v>26</v>
      </c>
      <c r="I2568" s="3454" t="s">
        <v>156</v>
      </c>
      <c r="J2568" s="3455" t="s">
        <v>28</v>
      </c>
      <c r="K2568" s="3456"/>
      <c r="L2568" s="3457"/>
      <c r="M2568" s="3458"/>
      <c r="N2568" s="3459"/>
      <c r="O2568" s="3459"/>
      <c r="P2568" s="3459"/>
      <c r="Q2568" s="3460"/>
    </row>
    <row r="2569" spans="1:17" ht="109.8" thickBot="1" x14ac:dyDescent="0.35">
      <c r="A2569" s="3552" t="s">
        <v>1590</v>
      </c>
      <c r="B2569" s="3553" t="s">
        <v>1591</v>
      </c>
      <c r="C2569" s="3554" t="s">
        <v>1592</v>
      </c>
      <c r="D2569" s="3555" t="s">
        <v>1593</v>
      </c>
      <c r="E2569" s="3556">
        <v>245</v>
      </c>
      <c r="F2569" s="3554">
        <v>1250</v>
      </c>
      <c r="G2569" s="3554">
        <v>312</v>
      </c>
      <c r="H2569" s="3554">
        <v>312</v>
      </c>
      <c r="I2569" s="3554">
        <v>312</v>
      </c>
      <c r="J2569" s="3554">
        <v>312</v>
      </c>
      <c r="K2569" s="3557">
        <f>SUM(B2573:B2584)</f>
        <v>623800</v>
      </c>
      <c r="L2569" s="3558"/>
      <c r="M2569" s="3559"/>
      <c r="N2569" s="3560"/>
      <c r="O2569" s="3560"/>
      <c r="P2569" s="3560"/>
      <c r="Q2569" s="3561"/>
    </row>
    <row r="2570" spans="1:17" ht="18.600000000000001" thickTop="1" thickBot="1" x14ac:dyDescent="0.35">
      <c r="A2570" s="3562" t="s">
        <v>148</v>
      </c>
      <c r="B2570" s="3563"/>
      <c r="C2570" s="3563"/>
      <c r="D2570" s="3563"/>
      <c r="E2570" s="3563"/>
      <c r="F2570" s="3563"/>
      <c r="G2570" s="3563"/>
      <c r="H2570" s="3563"/>
      <c r="I2570" s="3563"/>
      <c r="J2570" s="3563"/>
      <c r="K2570" s="3563"/>
      <c r="L2570" s="3563"/>
      <c r="M2570" s="3564"/>
      <c r="N2570" s="3564"/>
      <c r="O2570" s="3564"/>
      <c r="P2570" s="3564"/>
      <c r="Q2570" s="3565"/>
    </row>
    <row r="2571" spans="1:17" ht="16.2" thickBot="1" x14ac:dyDescent="0.35">
      <c r="A2571" s="3474" t="s">
        <v>149</v>
      </c>
      <c r="B2571" s="3475" t="s">
        <v>150</v>
      </c>
      <c r="C2571" s="764" t="s">
        <v>36</v>
      </c>
      <c r="D2571" s="3476"/>
      <c r="E2571" s="3476"/>
      <c r="F2571" s="3477"/>
      <c r="G2571" s="764" t="s">
        <v>281</v>
      </c>
      <c r="H2571" s="765"/>
      <c r="I2571" s="765"/>
      <c r="J2571" s="766"/>
      <c r="K2571" s="767" t="s">
        <v>152</v>
      </c>
      <c r="L2571" s="764" t="s">
        <v>153</v>
      </c>
      <c r="M2571" s="765"/>
      <c r="N2571" s="765"/>
      <c r="O2571" s="765"/>
      <c r="P2571" s="3478"/>
      <c r="Q2571" s="3479"/>
    </row>
    <row r="2572" spans="1:17" ht="62.4" x14ac:dyDescent="0.3">
      <c r="A2572" s="3480"/>
      <c r="B2572" s="3451"/>
      <c r="C2572" s="3453" t="s">
        <v>282</v>
      </c>
      <c r="D2572" s="3454" t="s">
        <v>41</v>
      </c>
      <c r="E2572" s="3454" t="s">
        <v>155</v>
      </c>
      <c r="F2572" s="3454" t="s">
        <v>43</v>
      </c>
      <c r="G2572" s="3454" t="s">
        <v>25</v>
      </c>
      <c r="H2572" s="3454" t="s">
        <v>26</v>
      </c>
      <c r="I2572" s="3454" t="s">
        <v>156</v>
      </c>
      <c r="J2572" s="3455" t="s">
        <v>28</v>
      </c>
      <c r="K2572" s="3481"/>
      <c r="L2572" s="3454" t="s">
        <v>44</v>
      </c>
      <c r="M2572" s="3454" t="s">
        <v>45</v>
      </c>
      <c r="N2572" s="3454" t="s">
        <v>46</v>
      </c>
      <c r="O2572" s="3454" t="s">
        <v>47</v>
      </c>
      <c r="P2572" s="3454" t="s">
        <v>48</v>
      </c>
      <c r="Q2572" s="3482" t="s">
        <v>49</v>
      </c>
    </row>
    <row r="2573" spans="1:17" x14ac:dyDescent="0.3">
      <c r="A2573" s="3483" t="s">
        <v>1594</v>
      </c>
      <c r="B2573" s="3484">
        <f>SUM(F2573:F2576)</f>
        <v>217800</v>
      </c>
      <c r="C2573" s="3566" t="s">
        <v>1595</v>
      </c>
      <c r="D2573" s="204">
        <v>25</v>
      </c>
      <c r="E2573" s="205" t="s">
        <v>1596</v>
      </c>
      <c r="F2573" s="205">
        <f t="shared" ref="F2573:F2582" si="108">+E2573*D2573</f>
        <v>37500</v>
      </c>
      <c r="G2573" s="205" t="s">
        <v>1597</v>
      </c>
      <c r="H2573" s="205" t="s">
        <v>1597</v>
      </c>
      <c r="I2573" s="205" t="s">
        <v>1597</v>
      </c>
      <c r="J2573" s="205" t="s">
        <v>1597</v>
      </c>
      <c r="K2573" s="3567" t="s">
        <v>223</v>
      </c>
      <c r="L2573" s="204">
        <v>13</v>
      </c>
      <c r="M2573" s="204" t="s">
        <v>54</v>
      </c>
      <c r="N2573" s="1222">
        <v>2</v>
      </c>
      <c r="O2573" s="1222">
        <v>3</v>
      </c>
      <c r="P2573" s="1222">
        <v>1</v>
      </c>
      <c r="Q2573" s="3526" t="s">
        <v>54</v>
      </c>
    </row>
    <row r="2574" spans="1:17" x14ac:dyDescent="0.3">
      <c r="A2574" s="3487"/>
      <c r="B2574" s="3568"/>
      <c r="C2574" s="3566" t="s">
        <v>1598</v>
      </c>
      <c r="D2574" s="1958">
        <v>489</v>
      </c>
      <c r="E2574" s="1961">
        <v>200</v>
      </c>
      <c r="F2574" s="1961">
        <f t="shared" si="108"/>
        <v>97800</v>
      </c>
      <c r="G2574" s="1961">
        <f>97800/4</f>
        <v>24450</v>
      </c>
      <c r="H2574" s="1961">
        <v>24450</v>
      </c>
      <c r="I2574" s="1961">
        <v>24450</v>
      </c>
      <c r="J2574" s="1961">
        <v>24450</v>
      </c>
      <c r="K2574" s="3567" t="s">
        <v>223</v>
      </c>
      <c r="L2574" s="1958">
        <v>13</v>
      </c>
      <c r="M2574" s="1958" t="s">
        <v>54</v>
      </c>
      <c r="N2574" s="1222">
        <v>3</v>
      </c>
      <c r="O2574" s="1222">
        <v>7</v>
      </c>
      <c r="P2574" s="1222">
        <v>1</v>
      </c>
      <c r="Q2574" s="1810" t="s">
        <v>230</v>
      </c>
    </row>
    <row r="2575" spans="1:17" x14ac:dyDescent="0.3">
      <c r="A2575" s="3487"/>
      <c r="B2575" s="3568"/>
      <c r="C2575" s="3566" t="s">
        <v>1599</v>
      </c>
      <c r="D2575" s="204">
        <v>25</v>
      </c>
      <c r="E2575" s="205" t="s">
        <v>1564</v>
      </c>
      <c r="F2575" s="1961">
        <f t="shared" si="108"/>
        <v>37500</v>
      </c>
      <c r="G2575" s="205" t="s">
        <v>1597</v>
      </c>
      <c r="H2575" s="205" t="s">
        <v>1597</v>
      </c>
      <c r="I2575" s="205" t="s">
        <v>1597</v>
      </c>
      <c r="J2575" s="205" t="s">
        <v>1597</v>
      </c>
      <c r="K2575" s="3567" t="s">
        <v>223</v>
      </c>
      <c r="L2575" s="204">
        <v>13</v>
      </c>
      <c r="M2575" s="204" t="s">
        <v>54</v>
      </c>
      <c r="N2575" s="1222">
        <v>2</v>
      </c>
      <c r="O2575" s="1222">
        <v>3</v>
      </c>
      <c r="P2575" s="1222">
        <v>1</v>
      </c>
      <c r="Q2575" s="3526" t="s">
        <v>54</v>
      </c>
    </row>
    <row r="2576" spans="1:17" x14ac:dyDescent="0.3">
      <c r="A2576" s="3487"/>
      <c r="B2576" s="3569"/>
      <c r="C2576" s="3566" t="s">
        <v>1600</v>
      </c>
      <c r="D2576" s="1958">
        <v>25</v>
      </c>
      <c r="E2576" s="1961" t="s">
        <v>1560</v>
      </c>
      <c r="F2576" s="1961">
        <f t="shared" si="108"/>
        <v>45000</v>
      </c>
      <c r="G2576" s="1961" t="s">
        <v>1601</v>
      </c>
      <c r="H2576" s="1961" t="s">
        <v>1601</v>
      </c>
      <c r="I2576" s="1961" t="s">
        <v>1601</v>
      </c>
      <c r="J2576" s="1961" t="s">
        <v>1601</v>
      </c>
      <c r="K2576" s="3567" t="s">
        <v>223</v>
      </c>
      <c r="L2576" s="1958">
        <v>13</v>
      </c>
      <c r="M2576" s="1958" t="s">
        <v>54</v>
      </c>
      <c r="N2576" s="1222">
        <v>2</v>
      </c>
      <c r="O2576" s="1222">
        <v>3</v>
      </c>
      <c r="P2576" s="1222">
        <v>1</v>
      </c>
      <c r="Q2576" s="3526" t="s">
        <v>54</v>
      </c>
    </row>
    <row r="2577" spans="1:17" x14ac:dyDescent="0.3">
      <c r="A2577" s="1091" t="s">
        <v>1602</v>
      </c>
      <c r="B2577" s="3570">
        <f>SUM(F2578:F2580)</f>
        <v>155000</v>
      </c>
      <c r="C2577" s="3566" t="s">
        <v>1603</v>
      </c>
      <c r="D2577" s="1958">
        <v>25</v>
      </c>
      <c r="E2577" s="1961" t="s">
        <v>1604</v>
      </c>
      <c r="F2577" s="1961">
        <f t="shared" si="108"/>
        <v>45000</v>
      </c>
      <c r="G2577" s="3571" t="s">
        <v>1601</v>
      </c>
      <c r="H2577" s="3571" t="s">
        <v>1601</v>
      </c>
      <c r="I2577" s="3571" t="s">
        <v>1601</v>
      </c>
      <c r="J2577" s="3571" t="s">
        <v>1601</v>
      </c>
      <c r="K2577" s="3567" t="s">
        <v>223</v>
      </c>
      <c r="L2577" s="1958">
        <v>13</v>
      </c>
      <c r="M2577" s="1958" t="s">
        <v>54</v>
      </c>
      <c r="N2577" s="1222">
        <v>2</v>
      </c>
      <c r="O2577" s="1222">
        <v>3</v>
      </c>
      <c r="P2577" s="1222">
        <v>1</v>
      </c>
      <c r="Q2577" s="3526" t="s">
        <v>54</v>
      </c>
    </row>
    <row r="2578" spans="1:17" x14ac:dyDescent="0.3">
      <c r="A2578" s="1315"/>
      <c r="B2578" s="3572"/>
      <c r="C2578" s="3566" t="s">
        <v>59</v>
      </c>
      <c r="D2578" s="1809">
        <v>25</v>
      </c>
      <c r="E2578" s="1807" t="s">
        <v>1564</v>
      </c>
      <c r="F2578" s="1961">
        <f t="shared" si="108"/>
        <v>37500</v>
      </c>
      <c r="G2578" s="1808" t="s">
        <v>1597</v>
      </c>
      <c r="H2578" s="1808" t="s">
        <v>1597</v>
      </c>
      <c r="I2578" s="1808" t="s">
        <v>1597</v>
      </c>
      <c r="J2578" s="1808" t="s">
        <v>1597</v>
      </c>
      <c r="K2578" s="3567" t="s">
        <v>223</v>
      </c>
      <c r="L2578" s="1809"/>
      <c r="M2578" s="1809" t="s">
        <v>54</v>
      </c>
      <c r="N2578" s="1222">
        <v>2</v>
      </c>
      <c r="O2578" s="1222">
        <v>3</v>
      </c>
      <c r="P2578" s="1222">
        <v>1</v>
      </c>
      <c r="Q2578" s="3526" t="s">
        <v>54</v>
      </c>
    </row>
    <row r="2579" spans="1:17" x14ac:dyDescent="0.3">
      <c r="A2579" s="1315"/>
      <c r="B2579" s="3572"/>
      <c r="C2579" s="3566" t="s">
        <v>1595</v>
      </c>
      <c r="D2579" s="204">
        <v>25</v>
      </c>
      <c r="E2579" s="205" t="s">
        <v>1596</v>
      </c>
      <c r="F2579" s="1961">
        <f t="shared" si="108"/>
        <v>37500</v>
      </c>
      <c r="G2579" s="3573" t="s">
        <v>1597</v>
      </c>
      <c r="H2579" s="3573" t="s">
        <v>1597</v>
      </c>
      <c r="I2579" s="3573" t="s">
        <v>1597</v>
      </c>
      <c r="J2579" s="3573" t="s">
        <v>1597</v>
      </c>
      <c r="K2579" s="3567" t="s">
        <v>223</v>
      </c>
      <c r="L2579" s="204">
        <v>13</v>
      </c>
      <c r="M2579" s="204" t="s">
        <v>54</v>
      </c>
      <c r="N2579" s="1222">
        <v>2</v>
      </c>
      <c r="O2579" s="1222">
        <v>3</v>
      </c>
      <c r="P2579" s="1222">
        <v>1</v>
      </c>
      <c r="Q2579" s="3526" t="s">
        <v>54</v>
      </c>
    </row>
    <row r="2580" spans="1:17" x14ac:dyDescent="0.3">
      <c r="A2580" s="1315"/>
      <c r="B2580" s="3572"/>
      <c r="C2580" s="3566" t="s">
        <v>1598</v>
      </c>
      <c r="D2580" s="1958">
        <v>400</v>
      </c>
      <c r="E2580" s="1961">
        <v>200</v>
      </c>
      <c r="F2580" s="1961">
        <f t="shared" si="108"/>
        <v>80000</v>
      </c>
      <c r="G2580" s="1961">
        <v>20000</v>
      </c>
      <c r="H2580" s="1961">
        <v>20000</v>
      </c>
      <c r="I2580" s="1961">
        <v>20000</v>
      </c>
      <c r="J2580" s="1961">
        <v>20000</v>
      </c>
      <c r="K2580" s="3567" t="s">
        <v>223</v>
      </c>
      <c r="L2580" s="1958">
        <v>13</v>
      </c>
      <c r="M2580" s="1958" t="s">
        <v>54</v>
      </c>
      <c r="N2580" s="1222">
        <v>3</v>
      </c>
      <c r="O2580" s="1222">
        <v>7</v>
      </c>
      <c r="P2580" s="1222">
        <v>1</v>
      </c>
      <c r="Q2580" s="1810" t="s">
        <v>230</v>
      </c>
    </row>
    <row r="2581" spans="1:17" x14ac:dyDescent="0.3">
      <c r="A2581" s="3483" t="s">
        <v>1605</v>
      </c>
      <c r="B2581" s="3574">
        <f>SUM(F2581:F2584)</f>
        <v>251000</v>
      </c>
      <c r="C2581" s="1230" t="s">
        <v>1598</v>
      </c>
      <c r="D2581" s="1958">
        <v>40</v>
      </c>
      <c r="E2581" s="1958">
        <v>200</v>
      </c>
      <c r="F2581" s="1961">
        <f t="shared" si="108"/>
        <v>8000</v>
      </c>
      <c r="G2581" s="3575">
        <v>2667</v>
      </c>
      <c r="H2581" s="3575">
        <v>2667</v>
      </c>
      <c r="I2581" s="3575">
        <v>2666</v>
      </c>
      <c r="J2581" s="3576"/>
      <c r="K2581" s="3567" t="s">
        <v>223</v>
      </c>
      <c r="L2581" s="1222">
        <v>13</v>
      </c>
      <c r="M2581" s="1222" t="s">
        <v>54</v>
      </c>
      <c r="N2581" s="1222">
        <v>3</v>
      </c>
      <c r="O2581" s="1222">
        <v>7</v>
      </c>
      <c r="P2581" s="1222">
        <v>1</v>
      </c>
      <c r="Q2581" s="1810" t="s">
        <v>230</v>
      </c>
    </row>
    <row r="2582" spans="1:17" x14ac:dyDescent="0.3">
      <c r="A2582" s="3487"/>
      <c r="B2582" s="3577"/>
      <c r="C2582" s="3578" t="s">
        <v>808</v>
      </c>
      <c r="D2582" s="1849">
        <v>180</v>
      </c>
      <c r="E2582" s="1849">
        <v>600</v>
      </c>
      <c r="F2582" s="3579">
        <f t="shared" si="108"/>
        <v>108000</v>
      </c>
      <c r="G2582" s="460">
        <f>108000/3</f>
        <v>36000</v>
      </c>
      <c r="H2582" s="460" t="s">
        <v>1606</v>
      </c>
      <c r="I2582" s="460" t="s">
        <v>1606</v>
      </c>
      <c r="J2582" s="122"/>
      <c r="K2582" s="3567" t="s">
        <v>223</v>
      </c>
      <c r="L2582" s="1222">
        <v>13</v>
      </c>
      <c r="M2582" s="1222" t="s">
        <v>54</v>
      </c>
      <c r="N2582" s="1222">
        <v>3</v>
      </c>
      <c r="O2582" s="1222">
        <v>1</v>
      </c>
      <c r="P2582" s="1222">
        <v>1</v>
      </c>
      <c r="Q2582" s="3526" t="s">
        <v>54</v>
      </c>
    </row>
    <row r="2583" spans="1:17" x14ac:dyDescent="0.3">
      <c r="A2583" s="3487"/>
      <c r="B2583" s="3577"/>
      <c r="C2583" s="3578" t="s">
        <v>1607</v>
      </c>
      <c r="D2583" s="1849">
        <v>3</v>
      </c>
      <c r="E2583" s="3580" t="s">
        <v>1573</v>
      </c>
      <c r="F2583" s="3579" t="s">
        <v>1608</v>
      </c>
      <c r="G2583" s="122" t="s">
        <v>1560</v>
      </c>
      <c r="H2583" s="122" t="s">
        <v>1560</v>
      </c>
      <c r="I2583" s="122" t="s">
        <v>1560</v>
      </c>
      <c r="J2583" s="122" t="s">
        <v>731</v>
      </c>
      <c r="K2583" s="3567" t="s">
        <v>223</v>
      </c>
      <c r="L2583" s="1222">
        <v>13</v>
      </c>
      <c r="M2583" s="1222" t="s">
        <v>54</v>
      </c>
      <c r="N2583" s="1222">
        <v>2</v>
      </c>
      <c r="O2583" s="1222">
        <v>3</v>
      </c>
      <c r="P2583" s="1222">
        <v>1</v>
      </c>
      <c r="Q2583" s="3526" t="s">
        <v>54</v>
      </c>
    </row>
    <row r="2584" spans="1:17" x14ac:dyDescent="0.3">
      <c r="A2584" s="3487"/>
      <c r="B2584" s="3581"/>
      <c r="C2584" s="3578" t="s">
        <v>114</v>
      </c>
      <c r="D2584" s="3582">
        <v>180</v>
      </c>
      <c r="E2584" s="199">
        <v>750</v>
      </c>
      <c r="F2584" s="238">
        <f>+E2584*D2584</f>
        <v>135000</v>
      </c>
      <c r="G2584" s="2196">
        <f>135000/3</f>
        <v>45000</v>
      </c>
      <c r="H2584" s="2196">
        <v>45000</v>
      </c>
      <c r="I2584" s="2196">
        <v>45000</v>
      </c>
      <c r="J2584" s="3583" t="s">
        <v>731</v>
      </c>
      <c r="K2584" s="3567" t="s">
        <v>223</v>
      </c>
      <c r="L2584" s="1849">
        <v>13</v>
      </c>
      <c r="M2584" s="1849" t="s">
        <v>54</v>
      </c>
      <c r="N2584" s="1849">
        <v>3</v>
      </c>
      <c r="O2584" s="1849">
        <v>1</v>
      </c>
      <c r="P2584" s="1849">
        <v>1</v>
      </c>
      <c r="Q2584" s="3530" t="s">
        <v>54</v>
      </c>
    </row>
    <row r="2585" spans="1:17" ht="17.399999999999999" x14ac:dyDescent="0.3">
      <c r="A2585" s="3584" t="s">
        <v>1358</v>
      </c>
      <c r="B2585" s="3585"/>
      <c r="C2585" s="3585"/>
      <c r="D2585" s="3585"/>
      <c r="E2585" s="3585"/>
      <c r="F2585" s="3585"/>
      <c r="G2585" s="3585"/>
      <c r="H2585" s="3585"/>
      <c r="I2585" s="3585"/>
      <c r="J2585" s="3585"/>
      <c r="K2585" s="3585"/>
      <c r="L2585" s="3585"/>
      <c r="M2585" s="3585"/>
      <c r="N2585" s="3585"/>
      <c r="O2585" s="3585"/>
      <c r="P2585" s="3585"/>
      <c r="Q2585" s="3586"/>
    </row>
    <row r="2586" spans="1:17" ht="16.2" thickBot="1" x14ac:dyDescent="0.35">
      <c r="A2586" s="3587" t="s">
        <v>136</v>
      </c>
      <c r="B2586" s="3588" t="s">
        <v>137</v>
      </c>
      <c r="C2586" s="3588" t="s">
        <v>138</v>
      </c>
      <c r="D2586" s="3589" t="s">
        <v>139</v>
      </c>
      <c r="E2586" s="3589" t="s">
        <v>140</v>
      </c>
      <c r="F2586" s="3590" t="s">
        <v>141</v>
      </c>
      <c r="G2586" s="3591" t="s">
        <v>142</v>
      </c>
      <c r="H2586" s="3592"/>
      <c r="I2586" s="3592"/>
      <c r="J2586" s="3593"/>
      <c r="K2586" s="841" t="s">
        <v>23</v>
      </c>
      <c r="L2586" s="3446"/>
      <c r="M2586" s="3447" t="s">
        <v>24</v>
      </c>
      <c r="N2586" s="3448"/>
      <c r="O2586" s="3448"/>
      <c r="P2586" s="3448"/>
      <c r="Q2586" s="3449"/>
    </row>
    <row r="2587" spans="1:17" ht="15.6" x14ac:dyDescent="0.3">
      <c r="A2587" s="3594"/>
      <c r="B2587" s="3595"/>
      <c r="C2587" s="3596"/>
      <c r="D2587" s="3597"/>
      <c r="E2587" s="3597"/>
      <c r="F2587" s="3598"/>
      <c r="G2587" s="3453" t="s">
        <v>25</v>
      </c>
      <c r="H2587" s="3454" t="s">
        <v>26</v>
      </c>
      <c r="I2587" s="3454" t="s">
        <v>156</v>
      </c>
      <c r="J2587" s="3455" t="s">
        <v>28</v>
      </c>
      <c r="K2587" s="3456"/>
      <c r="L2587" s="3457"/>
      <c r="M2587" s="3458"/>
      <c r="N2587" s="3459"/>
      <c r="O2587" s="3459"/>
      <c r="P2587" s="3459"/>
      <c r="Q2587" s="3460"/>
    </row>
    <row r="2588" spans="1:17" ht="187.8" thickBot="1" x14ac:dyDescent="0.35">
      <c r="A2588" s="3552" t="s">
        <v>1609</v>
      </c>
      <c r="B2588" s="3599" t="s">
        <v>1610</v>
      </c>
      <c r="C2588" s="3555" t="s">
        <v>1611</v>
      </c>
      <c r="D2588" s="3555" t="s">
        <v>1612</v>
      </c>
      <c r="E2588" s="3556">
        <v>3100</v>
      </c>
      <c r="F2588" s="3554">
        <v>3200</v>
      </c>
      <c r="G2588" s="3554">
        <v>800</v>
      </c>
      <c r="H2588" s="3554">
        <v>760</v>
      </c>
      <c r="I2588" s="3554">
        <v>770</v>
      </c>
      <c r="J2588" s="3554">
        <v>840</v>
      </c>
      <c r="K2588" s="3557">
        <f>SUM(B2591:B2597)</f>
        <v>434000</v>
      </c>
      <c r="L2588" s="3558"/>
      <c r="M2588" s="3559"/>
      <c r="N2588" s="3560"/>
      <c r="O2588" s="3560"/>
      <c r="P2588" s="3560"/>
      <c r="Q2588" s="3561"/>
    </row>
    <row r="2589" spans="1:17" ht="16.8" thickTop="1" thickBot="1" x14ac:dyDescent="0.35">
      <c r="A2589" s="3587" t="s">
        <v>149</v>
      </c>
      <c r="B2589" s="3600" t="s">
        <v>150</v>
      </c>
      <c r="C2589" s="812" t="s">
        <v>36</v>
      </c>
      <c r="D2589" s="3444"/>
      <c r="E2589" s="3444"/>
      <c r="F2589" s="3445"/>
      <c r="G2589" s="812" t="s">
        <v>281</v>
      </c>
      <c r="H2589" s="813"/>
      <c r="I2589" s="813"/>
      <c r="J2589" s="814"/>
      <c r="K2589" s="815" t="s">
        <v>152</v>
      </c>
      <c r="L2589" s="812" t="s">
        <v>153</v>
      </c>
      <c r="M2589" s="813"/>
      <c r="N2589" s="813"/>
      <c r="O2589" s="813"/>
      <c r="P2589" s="823"/>
      <c r="Q2589" s="3601"/>
    </row>
    <row r="2590" spans="1:17" ht="62.4" x14ac:dyDescent="0.3">
      <c r="A2590" s="3602"/>
      <c r="B2590" s="3597"/>
      <c r="C2590" s="3453" t="s">
        <v>282</v>
      </c>
      <c r="D2590" s="3454" t="s">
        <v>41</v>
      </c>
      <c r="E2590" s="3454" t="s">
        <v>155</v>
      </c>
      <c r="F2590" s="3454" t="s">
        <v>43</v>
      </c>
      <c r="G2590" s="3454" t="s">
        <v>25</v>
      </c>
      <c r="H2590" s="3454" t="s">
        <v>26</v>
      </c>
      <c r="I2590" s="3454" t="s">
        <v>156</v>
      </c>
      <c r="J2590" s="3455" t="s">
        <v>28</v>
      </c>
      <c r="K2590" s="3481"/>
      <c r="L2590" s="3454" t="s">
        <v>44</v>
      </c>
      <c r="M2590" s="3454" t="s">
        <v>45</v>
      </c>
      <c r="N2590" s="3454" t="s">
        <v>46</v>
      </c>
      <c r="O2590" s="3454" t="s">
        <v>47</v>
      </c>
      <c r="P2590" s="3454" t="s">
        <v>48</v>
      </c>
      <c r="Q2590" s="3482" t="s">
        <v>49</v>
      </c>
    </row>
    <row r="2591" spans="1:17" ht="15.6" x14ac:dyDescent="0.3">
      <c r="A2591" s="3603" t="s">
        <v>1613</v>
      </c>
      <c r="B2591" s="3604">
        <f>SUM(F2591:F2593)</f>
        <v>376000</v>
      </c>
      <c r="C2591" s="3605" t="s">
        <v>60</v>
      </c>
      <c r="D2591" s="3606">
        <v>800</v>
      </c>
      <c r="E2591" s="3607">
        <v>200</v>
      </c>
      <c r="F2591" s="3607">
        <f>+E2591*D2591</f>
        <v>160000</v>
      </c>
      <c r="G2591" s="3608" t="s">
        <v>1614</v>
      </c>
      <c r="H2591" s="3608" t="s">
        <v>1614</v>
      </c>
      <c r="I2591" s="3609" t="s">
        <v>1614</v>
      </c>
      <c r="J2591" s="3609" t="s">
        <v>1614</v>
      </c>
      <c r="K2591" s="3610" t="s">
        <v>223</v>
      </c>
      <c r="L2591" s="3611">
        <v>13</v>
      </c>
      <c r="M2591" s="3611" t="s">
        <v>54</v>
      </c>
      <c r="N2591" s="3612">
        <v>3</v>
      </c>
      <c r="O2591" s="3612">
        <v>7</v>
      </c>
      <c r="P2591" s="3612">
        <v>1</v>
      </c>
      <c r="Q2591" s="3613" t="s">
        <v>230</v>
      </c>
    </row>
    <row r="2592" spans="1:17" ht="15.6" x14ac:dyDescent="0.3">
      <c r="A2592" s="3614"/>
      <c r="B2592" s="3505"/>
      <c r="C2592" s="3615" t="s">
        <v>1615</v>
      </c>
      <c r="D2592" s="3611">
        <v>120</v>
      </c>
      <c r="E2592" s="3609" t="s">
        <v>1560</v>
      </c>
      <c r="F2592" s="3607">
        <f>+E2592*D2592</f>
        <v>216000</v>
      </c>
      <c r="G2592" s="3608" t="s">
        <v>1616</v>
      </c>
      <c r="H2592" s="3608" t="s">
        <v>1616</v>
      </c>
      <c r="I2592" s="3609" t="s">
        <v>1616</v>
      </c>
      <c r="J2592" s="3609" t="s">
        <v>1616</v>
      </c>
      <c r="K2592" s="3610" t="s">
        <v>223</v>
      </c>
      <c r="L2592" s="3611">
        <v>13</v>
      </c>
      <c r="M2592" s="3611" t="s">
        <v>54</v>
      </c>
      <c r="N2592" s="3612">
        <v>2</v>
      </c>
      <c r="O2592" s="3612">
        <v>3</v>
      </c>
      <c r="P2592" s="3612">
        <v>1</v>
      </c>
      <c r="Q2592" s="3616" t="s">
        <v>54</v>
      </c>
    </row>
    <row r="2593" spans="1:17" ht="15.6" x14ac:dyDescent="0.3">
      <c r="A2593" s="3614"/>
      <c r="B2593" s="3617"/>
      <c r="C2593" s="3615" t="s">
        <v>716</v>
      </c>
      <c r="D2593" s="3611">
        <v>120</v>
      </c>
      <c r="E2593" s="3618" t="s">
        <v>1564</v>
      </c>
      <c r="F2593" s="3618" t="s">
        <v>1617</v>
      </c>
      <c r="G2593" s="3608" t="s">
        <v>1618</v>
      </c>
      <c r="H2593" s="3608" t="s">
        <v>1618</v>
      </c>
      <c r="I2593" s="3609" t="s">
        <v>1618</v>
      </c>
      <c r="J2593" s="3609" t="s">
        <v>1618</v>
      </c>
      <c r="K2593" s="3610" t="s">
        <v>223</v>
      </c>
      <c r="L2593" s="3611">
        <v>13</v>
      </c>
      <c r="M2593" s="3611" t="s">
        <v>54</v>
      </c>
      <c r="N2593" s="3612">
        <v>2</v>
      </c>
      <c r="O2593" s="3612">
        <v>3</v>
      </c>
      <c r="P2593" s="3612">
        <v>1</v>
      </c>
      <c r="Q2593" s="3616" t="s">
        <v>54</v>
      </c>
    </row>
    <row r="2594" spans="1:17" x14ac:dyDescent="0.3">
      <c r="A2594" s="3619" t="s">
        <v>1619</v>
      </c>
      <c r="B2594" s="3484">
        <f>SUM(F2594:F2595)</f>
        <v>25000</v>
      </c>
      <c r="C2594" s="2186" t="s">
        <v>1620</v>
      </c>
      <c r="D2594" s="194">
        <v>20</v>
      </c>
      <c r="E2594" s="25">
        <v>200</v>
      </c>
      <c r="F2594" s="25">
        <f>+E2594*D2594</f>
        <v>4000</v>
      </c>
      <c r="G2594" s="26">
        <v>1000</v>
      </c>
      <c r="H2594" s="26">
        <v>1000</v>
      </c>
      <c r="I2594" s="25">
        <v>1000</v>
      </c>
      <c r="J2594" s="25">
        <v>1000</v>
      </c>
      <c r="K2594" s="3620" t="s">
        <v>223</v>
      </c>
      <c r="L2594" s="3621">
        <v>13</v>
      </c>
      <c r="M2594" s="3621" t="s">
        <v>54</v>
      </c>
      <c r="N2594" s="3622">
        <v>3</v>
      </c>
      <c r="O2594" s="3622">
        <v>7</v>
      </c>
      <c r="P2594" s="3622">
        <v>1</v>
      </c>
      <c r="Q2594" s="1810" t="s">
        <v>230</v>
      </c>
    </row>
    <row r="2595" spans="1:17" x14ac:dyDescent="0.3">
      <c r="A2595" s="3623"/>
      <c r="B2595" s="3501"/>
      <c r="C2595" s="3578" t="s">
        <v>1621</v>
      </c>
      <c r="D2595" s="224">
        <v>60</v>
      </c>
      <c r="E2595" s="25">
        <v>350</v>
      </c>
      <c r="F2595" s="25">
        <f>+E2595*D2595</f>
        <v>21000</v>
      </c>
      <c r="G2595" s="26">
        <v>5250</v>
      </c>
      <c r="H2595" s="26">
        <v>5250</v>
      </c>
      <c r="I2595" s="25">
        <v>5250</v>
      </c>
      <c r="J2595" s="25">
        <v>5250</v>
      </c>
      <c r="K2595" s="554" t="s">
        <v>223</v>
      </c>
      <c r="L2595" s="24">
        <v>13</v>
      </c>
      <c r="M2595" s="24" t="s">
        <v>54</v>
      </c>
      <c r="N2595" s="226">
        <v>3</v>
      </c>
      <c r="O2595" s="226">
        <v>1</v>
      </c>
      <c r="P2595" s="226">
        <v>1</v>
      </c>
      <c r="Q2595" s="1810" t="s">
        <v>54</v>
      </c>
    </row>
    <row r="2596" spans="1:17" x14ac:dyDescent="0.3">
      <c r="A2596" s="3614" t="s">
        <v>1622</v>
      </c>
      <c r="B2596" s="3484">
        <f>SUM(F2596:F2597)</f>
        <v>33000</v>
      </c>
      <c r="C2596" s="2182" t="s">
        <v>1620</v>
      </c>
      <c r="D2596" s="224">
        <v>60</v>
      </c>
      <c r="E2596" s="26">
        <v>200</v>
      </c>
      <c r="F2596" s="25">
        <f>+E2596*D2596</f>
        <v>12000</v>
      </c>
      <c r="G2596" s="26">
        <v>3000</v>
      </c>
      <c r="H2596" s="26">
        <v>3000</v>
      </c>
      <c r="I2596" s="25">
        <v>3000</v>
      </c>
      <c r="J2596" s="25">
        <v>3000</v>
      </c>
      <c r="K2596" s="554" t="s">
        <v>223</v>
      </c>
      <c r="L2596" s="24">
        <v>13</v>
      </c>
      <c r="M2596" s="24" t="s">
        <v>54</v>
      </c>
      <c r="N2596" s="226">
        <v>3</v>
      </c>
      <c r="O2596" s="226">
        <v>7</v>
      </c>
      <c r="P2596" s="226">
        <v>1</v>
      </c>
      <c r="Q2596" s="1810" t="s">
        <v>230</v>
      </c>
    </row>
    <row r="2597" spans="1:17" x14ac:dyDescent="0.3">
      <c r="A2597" s="3614"/>
      <c r="B2597" s="3488"/>
      <c r="C2597" s="2198" t="s">
        <v>1621</v>
      </c>
      <c r="D2597" s="3624">
        <v>60</v>
      </c>
      <c r="E2597" s="1807">
        <v>350</v>
      </c>
      <c r="F2597" s="1807">
        <f>+E2597*D2597</f>
        <v>21000</v>
      </c>
      <c r="G2597" s="238">
        <v>5250</v>
      </c>
      <c r="H2597" s="238">
        <v>5250</v>
      </c>
      <c r="I2597" s="200">
        <v>5250</v>
      </c>
      <c r="J2597" s="200">
        <v>5250</v>
      </c>
      <c r="K2597" s="1774" t="s">
        <v>223</v>
      </c>
      <c r="L2597" s="199">
        <v>13</v>
      </c>
      <c r="M2597" s="199" t="s">
        <v>54</v>
      </c>
      <c r="N2597" s="1809">
        <v>3</v>
      </c>
      <c r="O2597" s="1809">
        <v>1</v>
      </c>
      <c r="P2597" s="1809">
        <v>1</v>
      </c>
      <c r="Q2597" s="3530" t="s">
        <v>54</v>
      </c>
    </row>
    <row r="2598" spans="1:17" ht="17.399999999999999" x14ac:dyDescent="0.3">
      <c r="A2598" s="3625" t="s">
        <v>1358</v>
      </c>
      <c r="B2598" s="3626"/>
      <c r="C2598" s="3626"/>
      <c r="D2598" s="3626"/>
      <c r="E2598" s="3626"/>
      <c r="F2598" s="3626"/>
      <c r="G2598" s="3626"/>
      <c r="H2598" s="3626"/>
      <c r="I2598" s="3626"/>
      <c r="J2598" s="3626"/>
      <c r="K2598" s="3626"/>
      <c r="L2598" s="3626"/>
      <c r="M2598" s="3626"/>
      <c r="N2598" s="3626"/>
      <c r="O2598" s="3626"/>
      <c r="P2598" s="3626"/>
      <c r="Q2598" s="3627"/>
    </row>
    <row r="2599" spans="1:17" ht="16.2" thickBot="1" x14ac:dyDescent="0.35">
      <c r="A2599" s="3516" t="s">
        <v>136</v>
      </c>
      <c r="B2599" s="3442" t="s">
        <v>137</v>
      </c>
      <c r="C2599" s="3442" t="s">
        <v>138</v>
      </c>
      <c r="D2599" s="3442" t="s">
        <v>139</v>
      </c>
      <c r="E2599" s="3442" t="s">
        <v>140</v>
      </c>
      <c r="F2599" s="3548" t="s">
        <v>141</v>
      </c>
      <c r="G2599" s="812" t="s">
        <v>142</v>
      </c>
      <c r="H2599" s="813"/>
      <c r="I2599" s="813"/>
      <c r="J2599" s="814"/>
      <c r="K2599" s="841" t="s">
        <v>23</v>
      </c>
      <c r="L2599" s="3446"/>
      <c r="M2599" s="3628" t="s">
        <v>24</v>
      </c>
      <c r="N2599" s="3629"/>
      <c r="O2599" s="3629"/>
      <c r="P2599" s="3629"/>
      <c r="Q2599" s="3630"/>
    </row>
    <row r="2600" spans="1:17" ht="15.6" x14ac:dyDescent="0.3">
      <c r="A2600" s="3549"/>
      <c r="B2600" s="3550"/>
      <c r="C2600" s="3550"/>
      <c r="D2600" s="3550"/>
      <c r="E2600" s="3550"/>
      <c r="F2600" s="3551"/>
      <c r="G2600" s="3453" t="s">
        <v>25</v>
      </c>
      <c r="H2600" s="3454" t="s">
        <v>26</v>
      </c>
      <c r="I2600" s="3454" t="s">
        <v>156</v>
      </c>
      <c r="J2600" s="3455" t="s">
        <v>28</v>
      </c>
      <c r="K2600" s="3456"/>
      <c r="L2600" s="3457"/>
      <c r="M2600" s="3447"/>
      <c r="N2600" s="3448"/>
      <c r="O2600" s="3448"/>
      <c r="P2600" s="3448"/>
      <c r="Q2600" s="3449"/>
    </row>
    <row r="2601" spans="1:17" ht="140.4" x14ac:dyDescent="0.3">
      <c r="A2601" s="3631" t="s">
        <v>1623</v>
      </c>
      <c r="B2601" s="3632" t="s">
        <v>1624</v>
      </c>
      <c r="C2601" s="3485" t="s">
        <v>1625</v>
      </c>
      <c r="D2601" s="3519" t="s">
        <v>1626</v>
      </c>
      <c r="E2601" s="3485">
        <v>8</v>
      </c>
      <c r="F2601" s="3485">
        <v>12</v>
      </c>
      <c r="G2601" s="3485">
        <v>2</v>
      </c>
      <c r="H2601" s="3485">
        <v>2</v>
      </c>
      <c r="I2601" s="3485">
        <v>2</v>
      </c>
      <c r="J2601" s="3485">
        <v>2</v>
      </c>
      <c r="K2601" s="3520">
        <f>SUM(B2605:B2625)</f>
        <v>694600</v>
      </c>
      <c r="L2601" s="3521"/>
      <c r="M2601" s="3522"/>
      <c r="N2601" s="3523"/>
      <c r="O2601" s="3523"/>
      <c r="P2601" s="3523"/>
      <c r="Q2601" s="3524"/>
    </row>
    <row r="2602" spans="1:17" ht="18" thickBot="1" x14ac:dyDescent="0.35">
      <c r="A2602" s="3633" t="s">
        <v>148</v>
      </c>
      <c r="B2602" s="3634"/>
      <c r="C2602" s="3634"/>
      <c r="D2602" s="3634"/>
      <c r="E2602" s="3634"/>
      <c r="F2602" s="3634"/>
      <c r="G2602" s="3634"/>
      <c r="H2602" s="3634"/>
      <c r="I2602" s="3634"/>
      <c r="J2602" s="3634"/>
      <c r="K2602" s="3634"/>
      <c r="L2602" s="3634"/>
      <c r="M2602" s="3564"/>
      <c r="N2602" s="3564"/>
      <c r="O2602" s="3564"/>
      <c r="P2602" s="3564"/>
      <c r="Q2602" s="3565"/>
    </row>
    <row r="2603" spans="1:17" ht="16.2" thickBot="1" x14ac:dyDescent="0.35">
      <c r="A2603" s="3474" t="s">
        <v>149</v>
      </c>
      <c r="B2603" s="3475" t="s">
        <v>150</v>
      </c>
      <c r="C2603" s="764" t="s">
        <v>36</v>
      </c>
      <c r="D2603" s="3476"/>
      <c r="E2603" s="3476"/>
      <c r="F2603" s="3477"/>
      <c r="G2603" s="764" t="s">
        <v>281</v>
      </c>
      <c r="H2603" s="765"/>
      <c r="I2603" s="765"/>
      <c r="J2603" s="766"/>
      <c r="K2603" s="767" t="s">
        <v>152</v>
      </c>
      <c r="L2603" s="764" t="s">
        <v>153</v>
      </c>
      <c r="M2603" s="765"/>
      <c r="N2603" s="765"/>
      <c r="O2603" s="765"/>
      <c r="P2603" s="3478"/>
      <c r="Q2603" s="3479"/>
    </row>
    <row r="2604" spans="1:17" ht="62.4" x14ac:dyDescent="0.3">
      <c r="A2604" s="3480"/>
      <c r="B2604" s="3451"/>
      <c r="C2604" s="3453" t="s">
        <v>282</v>
      </c>
      <c r="D2604" s="3454" t="s">
        <v>41</v>
      </c>
      <c r="E2604" s="3454" t="s">
        <v>155</v>
      </c>
      <c r="F2604" s="3454" t="s">
        <v>43</v>
      </c>
      <c r="G2604" s="3454" t="s">
        <v>25</v>
      </c>
      <c r="H2604" s="3454" t="s">
        <v>26</v>
      </c>
      <c r="I2604" s="3454" t="s">
        <v>156</v>
      </c>
      <c r="J2604" s="3455" t="s">
        <v>28</v>
      </c>
      <c r="K2604" s="3481"/>
      <c r="L2604" s="3454" t="s">
        <v>44</v>
      </c>
      <c r="M2604" s="3454" t="s">
        <v>45</v>
      </c>
      <c r="N2604" s="3454" t="s">
        <v>46</v>
      </c>
      <c r="O2604" s="3454" t="s">
        <v>47</v>
      </c>
      <c r="P2604" s="3454" t="s">
        <v>48</v>
      </c>
      <c r="Q2604" s="3482" t="s">
        <v>49</v>
      </c>
    </row>
    <row r="2605" spans="1:17" x14ac:dyDescent="0.3">
      <c r="A2605" s="3635" t="s">
        <v>1627</v>
      </c>
      <c r="B2605" s="3484">
        <f>SUM(F2605:F2607)</f>
        <v>120800</v>
      </c>
      <c r="C2605" s="2186" t="s">
        <v>60</v>
      </c>
      <c r="D2605" s="3636">
        <v>400</v>
      </c>
      <c r="E2605" s="1961">
        <v>200</v>
      </c>
      <c r="F2605" s="1961">
        <f t="shared" ref="F2605:F2610" si="109">+E2605*D2605</f>
        <v>80000</v>
      </c>
      <c r="G2605" s="1961">
        <v>20000</v>
      </c>
      <c r="H2605" s="1961">
        <v>20000</v>
      </c>
      <c r="I2605" s="1961">
        <v>20000</v>
      </c>
      <c r="J2605" s="1961">
        <v>20000</v>
      </c>
      <c r="K2605" s="3636" t="s">
        <v>223</v>
      </c>
      <c r="L2605" s="2114">
        <v>13</v>
      </c>
      <c r="M2605" s="3637" t="s">
        <v>54</v>
      </c>
      <c r="N2605" s="3637">
        <v>3</v>
      </c>
      <c r="O2605" s="3638">
        <v>7</v>
      </c>
      <c r="P2605" s="1222">
        <v>1</v>
      </c>
      <c r="Q2605" s="3533" t="s">
        <v>230</v>
      </c>
    </row>
    <row r="2606" spans="1:17" x14ac:dyDescent="0.3">
      <c r="A2606" s="3639"/>
      <c r="B2606" s="3488"/>
      <c r="C2606" s="3578" t="s">
        <v>1615</v>
      </c>
      <c r="D2606" s="24">
        <v>16</v>
      </c>
      <c r="E2606" s="25" t="s">
        <v>1560</v>
      </c>
      <c r="F2606" s="25">
        <f t="shared" si="109"/>
        <v>28800</v>
      </c>
      <c r="G2606" s="25" t="s">
        <v>1628</v>
      </c>
      <c r="H2606" s="25">
        <f t="shared" ref="H2606:J2606" si="110">$G$93</f>
        <v>0</v>
      </c>
      <c r="I2606" s="25">
        <f t="shared" si="110"/>
        <v>0</v>
      </c>
      <c r="J2606" s="25">
        <f t="shared" si="110"/>
        <v>0</v>
      </c>
      <c r="K2606" s="3620" t="s">
        <v>223</v>
      </c>
      <c r="L2606" s="1564">
        <v>13</v>
      </c>
      <c r="M2606" s="1564" t="s">
        <v>54</v>
      </c>
      <c r="N2606" s="1564">
        <v>2</v>
      </c>
      <c r="O2606" s="3640">
        <v>3</v>
      </c>
      <c r="P2606" s="3641">
        <v>1</v>
      </c>
      <c r="Q2606" s="1810" t="s">
        <v>54</v>
      </c>
    </row>
    <row r="2607" spans="1:17" ht="15" thickBot="1" x14ac:dyDescent="0.35">
      <c r="A2607" s="3642"/>
      <c r="B2607" s="3538"/>
      <c r="C2607" s="3539" t="s">
        <v>716</v>
      </c>
      <c r="D2607" s="3554">
        <v>8</v>
      </c>
      <c r="E2607" s="1973" t="s">
        <v>1564</v>
      </c>
      <c r="F2607" s="1973">
        <f t="shared" si="109"/>
        <v>12000</v>
      </c>
      <c r="G2607" s="1973" t="s">
        <v>1564</v>
      </c>
      <c r="H2607" s="1973" t="s">
        <v>1564</v>
      </c>
      <c r="I2607" s="3643" t="s">
        <v>1564</v>
      </c>
      <c r="J2607" s="1973" t="s">
        <v>1564</v>
      </c>
      <c r="K2607" s="3644" t="s">
        <v>223</v>
      </c>
      <c r="L2607" s="3645">
        <v>13</v>
      </c>
      <c r="M2607" s="3645" t="s">
        <v>54</v>
      </c>
      <c r="N2607" s="3645">
        <v>2</v>
      </c>
      <c r="O2607" s="3646">
        <v>3</v>
      </c>
      <c r="P2607" s="3647">
        <v>1</v>
      </c>
      <c r="Q2607" s="3648" t="s">
        <v>54</v>
      </c>
    </row>
    <row r="2608" spans="1:17" ht="15" thickTop="1" x14ac:dyDescent="0.3">
      <c r="A2608" s="1315" t="s">
        <v>1629</v>
      </c>
      <c r="B2608" s="3488">
        <f>SUM(F2608:F2610)</f>
        <v>324000</v>
      </c>
      <c r="C2608" s="3649" t="s">
        <v>60</v>
      </c>
      <c r="D2608" s="3506">
        <v>600</v>
      </c>
      <c r="E2608" s="1831">
        <v>200</v>
      </c>
      <c r="F2608" s="1831">
        <f t="shared" si="109"/>
        <v>120000</v>
      </c>
      <c r="G2608" s="1831">
        <v>30000</v>
      </c>
      <c r="H2608" s="1831">
        <v>30000</v>
      </c>
      <c r="I2608" s="1831">
        <v>30000</v>
      </c>
      <c r="J2608" s="1831">
        <v>30000</v>
      </c>
      <c r="K2608" s="3528" t="s">
        <v>223</v>
      </c>
      <c r="L2608" s="537">
        <v>13</v>
      </c>
      <c r="M2608" s="3650" t="s">
        <v>54</v>
      </c>
      <c r="N2608" s="3650">
        <v>3</v>
      </c>
      <c r="O2608" s="3651">
        <v>7</v>
      </c>
      <c r="P2608" s="3641">
        <v>1</v>
      </c>
      <c r="Q2608" s="1810" t="s">
        <v>230</v>
      </c>
    </row>
    <row r="2609" spans="1:17" x14ac:dyDescent="0.3">
      <c r="A2609" s="3652"/>
      <c r="B2609" s="3488"/>
      <c r="C2609" s="3578" t="s">
        <v>1615</v>
      </c>
      <c r="D2609" s="24">
        <v>80</v>
      </c>
      <c r="E2609" s="25" t="s">
        <v>1560</v>
      </c>
      <c r="F2609" s="25">
        <f t="shared" si="109"/>
        <v>144000</v>
      </c>
      <c r="G2609" s="25" t="s">
        <v>1606</v>
      </c>
      <c r="H2609" s="25" t="s">
        <v>1606</v>
      </c>
      <c r="I2609" s="25" t="s">
        <v>1606</v>
      </c>
      <c r="J2609" s="25" t="s">
        <v>1606</v>
      </c>
      <c r="K2609" s="3620" t="s">
        <v>223</v>
      </c>
      <c r="L2609" s="1564">
        <v>13</v>
      </c>
      <c r="M2609" s="1564" t="s">
        <v>54</v>
      </c>
      <c r="N2609" s="1564">
        <v>2</v>
      </c>
      <c r="O2609" s="3640">
        <v>3</v>
      </c>
      <c r="P2609" s="3641">
        <v>1</v>
      </c>
      <c r="Q2609" s="1810" t="s">
        <v>54</v>
      </c>
    </row>
    <row r="2610" spans="1:17" x14ac:dyDescent="0.3">
      <c r="A2610" s="3653"/>
      <c r="B2610" s="3488"/>
      <c r="C2610" s="3578" t="s">
        <v>716</v>
      </c>
      <c r="D2610" s="3485">
        <v>40</v>
      </c>
      <c r="E2610" s="25" t="s">
        <v>1564</v>
      </c>
      <c r="F2610" s="25">
        <f t="shared" si="109"/>
        <v>60000</v>
      </c>
      <c r="G2610" s="25" t="s">
        <v>1630</v>
      </c>
      <c r="H2610" s="25" t="s">
        <v>1631</v>
      </c>
      <c r="I2610" s="25" t="s">
        <v>1631</v>
      </c>
      <c r="J2610" s="25" t="s">
        <v>1631</v>
      </c>
      <c r="K2610" s="3620" t="s">
        <v>223</v>
      </c>
      <c r="L2610" s="3654">
        <v>13</v>
      </c>
      <c r="M2610" s="3654" t="s">
        <v>54</v>
      </c>
      <c r="N2610" s="3654">
        <v>2</v>
      </c>
      <c r="O2610" s="3655">
        <v>3</v>
      </c>
      <c r="P2610" s="3641">
        <v>1</v>
      </c>
      <c r="Q2610" s="1810" t="s">
        <v>54</v>
      </c>
    </row>
    <row r="2611" spans="1:17" x14ac:dyDescent="0.3">
      <c r="A2611" s="3635" t="s">
        <v>1632</v>
      </c>
      <c r="B2611" s="3484">
        <f>SUM(F2611:F2614)</f>
        <v>249800</v>
      </c>
      <c r="C2611" s="23" t="s">
        <v>1620</v>
      </c>
      <c r="D2611" s="24">
        <v>300</v>
      </c>
      <c r="E2611" s="24">
        <v>200</v>
      </c>
      <c r="F2611" s="3656">
        <f>+E2611*D2611</f>
        <v>60000</v>
      </c>
      <c r="G2611" s="25">
        <v>15000</v>
      </c>
      <c r="H2611" s="25">
        <v>15000</v>
      </c>
      <c r="I2611" s="25">
        <v>15000</v>
      </c>
      <c r="J2611" s="25">
        <v>15000</v>
      </c>
      <c r="K2611" s="3657" t="s">
        <v>223</v>
      </c>
      <c r="L2611" s="24">
        <v>13</v>
      </c>
      <c r="M2611" s="1564" t="s">
        <v>54</v>
      </c>
      <c r="N2611" s="24">
        <v>3</v>
      </c>
      <c r="O2611" s="24">
        <v>7</v>
      </c>
      <c r="P2611" s="3658">
        <v>1</v>
      </c>
      <c r="Q2611" s="1810" t="s">
        <v>230</v>
      </c>
    </row>
    <row r="2612" spans="1:17" x14ac:dyDescent="0.3">
      <c r="A2612" s="3659"/>
      <c r="B2612" s="3488"/>
      <c r="C2612" s="23" t="s">
        <v>1615</v>
      </c>
      <c r="D2612" s="24">
        <v>52</v>
      </c>
      <c r="E2612" s="24" t="s">
        <v>1560</v>
      </c>
      <c r="F2612" s="3656">
        <f>+E2612*D2612</f>
        <v>93600</v>
      </c>
      <c r="G2612" s="25">
        <f>83600/4</f>
        <v>20900</v>
      </c>
      <c r="H2612" s="25">
        <v>20900</v>
      </c>
      <c r="I2612" s="25">
        <v>20900</v>
      </c>
      <c r="J2612" s="25">
        <v>20900</v>
      </c>
      <c r="K2612" s="3620" t="s">
        <v>223</v>
      </c>
      <c r="L2612" s="24">
        <v>13</v>
      </c>
      <c r="M2612" s="1564" t="s">
        <v>54</v>
      </c>
      <c r="N2612" s="24">
        <v>2</v>
      </c>
      <c r="O2612" s="24">
        <v>3</v>
      </c>
      <c r="P2612" s="3658">
        <v>1</v>
      </c>
      <c r="Q2612" s="1810" t="s">
        <v>54</v>
      </c>
    </row>
    <row r="2613" spans="1:17" x14ac:dyDescent="0.3">
      <c r="A2613" s="3659"/>
      <c r="B2613" s="3488"/>
      <c r="C2613" s="23" t="s">
        <v>716</v>
      </c>
      <c r="D2613" s="24">
        <v>52</v>
      </c>
      <c r="E2613" s="24" t="s">
        <v>1564</v>
      </c>
      <c r="F2613" s="3656">
        <f>+E2613*D2613</f>
        <v>78000</v>
      </c>
      <c r="G2613" s="25">
        <f>78000/4</f>
        <v>19500</v>
      </c>
      <c r="H2613" s="25" t="s">
        <v>1633</v>
      </c>
      <c r="I2613" s="25" t="s">
        <v>1633</v>
      </c>
      <c r="J2613" s="25" t="s">
        <v>1633</v>
      </c>
      <c r="K2613" s="3620" t="s">
        <v>223</v>
      </c>
      <c r="L2613" s="24">
        <v>13</v>
      </c>
      <c r="M2613" s="1564" t="s">
        <v>54</v>
      </c>
      <c r="N2613" s="24">
        <v>2</v>
      </c>
      <c r="O2613" s="24">
        <v>3</v>
      </c>
      <c r="P2613" s="3658">
        <v>1</v>
      </c>
      <c r="Q2613" s="1810" t="s">
        <v>54</v>
      </c>
    </row>
    <row r="2614" spans="1:17" x14ac:dyDescent="0.3">
      <c r="A2614" s="1228"/>
      <c r="B2614" s="3501"/>
      <c r="C2614" s="23" t="s">
        <v>808</v>
      </c>
      <c r="D2614" s="24">
        <v>52</v>
      </c>
      <c r="E2614" s="24">
        <v>350</v>
      </c>
      <c r="F2614" s="3656">
        <f>+E2614*D2614</f>
        <v>18200</v>
      </c>
      <c r="G2614" s="25">
        <v>4550</v>
      </c>
      <c r="H2614" s="25">
        <v>4550</v>
      </c>
      <c r="I2614" s="25">
        <v>4550</v>
      </c>
      <c r="J2614" s="25">
        <v>4550</v>
      </c>
      <c r="K2614" s="24" t="s">
        <v>223</v>
      </c>
      <c r="L2614" s="24">
        <v>13</v>
      </c>
      <c r="M2614" s="1564" t="s">
        <v>54</v>
      </c>
      <c r="N2614" s="24">
        <v>3</v>
      </c>
      <c r="O2614" s="24">
        <v>1</v>
      </c>
      <c r="P2614" s="3658">
        <v>1</v>
      </c>
      <c r="Q2614" s="1810" t="s">
        <v>54</v>
      </c>
    </row>
    <row r="2615" spans="1:17" x14ac:dyDescent="0.3">
      <c r="A2615" s="3635" t="s">
        <v>1634</v>
      </c>
      <c r="B2615" s="3484" t="s">
        <v>1635</v>
      </c>
      <c r="C2615" s="23" t="s">
        <v>1620</v>
      </c>
      <c r="D2615" s="24">
        <v>400</v>
      </c>
      <c r="E2615" s="25">
        <v>150</v>
      </c>
      <c r="F2615" s="26" t="s">
        <v>790</v>
      </c>
      <c r="G2615" s="26" t="s">
        <v>1631</v>
      </c>
      <c r="H2615" s="26" t="s">
        <v>1631</v>
      </c>
      <c r="I2615" s="26" t="s">
        <v>1631</v>
      </c>
      <c r="J2615" s="26" t="s">
        <v>1631</v>
      </c>
      <c r="K2615" s="3528" t="s">
        <v>223</v>
      </c>
      <c r="L2615" s="3660">
        <v>13</v>
      </c>
      <c r="M2615" s="3661" t="s">
        <v>54</v>
      </c>
      <c r="N2615" s="3641">
        <v>3</v>
      </c>
      <c r="O2615" s="3641">
        <v>7</v>
      </c>
      <c r="P2615" s="3641">
        <v>1</v>
      </c>
      <c r="Q2615" s="1810" t="s">
        <v>230</v>
      </c>
    </row>
    <row r="2616" spans="1:17" x14ac:dyDescent="0.3">
      <c r="A2616" s="3659"/>
      <c r="B2616" s="3488"/>
      <c r="C2616" s="3578" t="s">
        <v>1615</v>
      </c>
      <c r="D2616" s="24">
        <v>52</v>
      </c>
      <c r="E2616" s="25" t="s">
        <v>1560</v>
      </c>
      <c r="F2616" s="26" t="s">
        <v>1636</v>
      </c>
      <c r="G2616" s="26" t="s">
        <v>1637</v>
      </c>
      <c r="H2616" s="26" t="s">
        <v>1637</v>
      </c>
      <c r="I2616" s="26" t="s">
        <v>1637</v>
      </c>
      <c r="J2616" s="26" t="s">
        <v>1637</v>
      </c>
      <c r="K2616" s="3662" t="s">
        <v>223</v>
      </c>
      <c r="L2616" s="3663">
        <v>13</v>
      </c>
      <c r="M2616" s="1222" t="s">
        <v>54</v>
      </c>
      <c r="N2616" s="1222">
        <v>2</v>
      </c>
      <c r="O2616" s="1222">
        <v>3</v>
      </c>
      <c r="P2616" s="1222">
        <v>1</v>
      </c>
      <c r="Q2616" s="1847" t="s">
        <v>290</v>
      </c>
    </row>
    <row r="2617" spans="1:17" x14ac:dyDescent="0.3">
      <c r="A2617" s="3659"/>
      <c r="B2617" s="3488"/>
      <c r="C2617" s="3578" t="s">
        <v>716</v>
      </c>
      <c r="D2617" s="3536">
        <v>52</v>
      </c>
      <c r="E2617" s="25" t="s">
        <v>1564</v>
      </c>
      <c r="F2617" s="26" t="s">
        <v>1638</v>
      </c>
      <c r="G2617" s="26" t="s">
        <v>1633</v>
      </c>
      <c r="H2617" s="26" t="s">
        <v>1633</v>
      </c>
      <c r="I2617" s="26" t="s">
        <v>1633</v>
      </c>
      <c r="J2617" s="26" t="s">
        <v>1633</v>
      </c>
      <c r="K2617" s="3664" t="s">
        <v>223</v>
      </c>
      <c r="L2617" s="3663">
        <v>13</v>
      </c>
      <c r="M2617" s="1222" t="s">
        <v>54</v>
      </c>
      <c r="N2617" s="1222">
        <v>2</v>
      </c>
      <c r="O2617" s="1222">
        <v>3</v>
      </c>
      <c r="P2617" s="1222">
        <v>1</v>
      </c>
      <c r="Q2617" s="1810" t="s">
        <v>54</v>
      </c>
    </row>
    <row r="2618" spans="1:17" x14ac:dyDescent="0.3">
      <c r="A2618" s="3659"/>
      <c r="B2618" s="3488"/>
      <c r="C2618" s="3578" t="s">
        <v>808</v>
      </c>
      <c r="D2618" s="3665">
        <v>52</v>
      </c>
      <c r="E2618" s="200">
        <v>600</v>
      </c>
      <c r="F2618" s="238" t="s">
        <v>1639</v>
      </c>
      <c r="G2618" s="238" t="s">
        <v>1640</v>
      </c>
      <c r="H2618" s="238" t="s">
        <v>1640</v>
      </c>
      <c r="I2618" s="238" t="s">
        <v>1640</v>
      </c>
      <c r="J2618" s="238" t="s">
        <v>1640</v>
      </c>
      <c r="K2618" s="3664" t="s">
        <v>223</v>
      </c>
      <c r="L2618" s="3666">
        <v>13</v>
      </c>
      <c r="M2618" s="1849" t="s">
        <v>54</v>
      </c>
      <c r="N2618" s="1849">
        <v>3</v>
      </c>
      <c r="O2618" s="1849">
        <v>1</v>
      </c>
      <c r="P2618" s="1849">
        <v>1</v>
      </c>
      <c r="Q2618" s="3667" t="s">
        <v>54</v>
      </c>
    </row>
    <row r="2619" spans="1:17" ht="17.399999999999999" x14ac:dyDescent="0.3">
      <c r="A2619" s="3668" t="s">
        <v>148</v>
      </c>
      <c r="B2619" s="3669"/>
      <c r="C2619" s="3669"/>
      <c r="D2619" s="3669"/>
      <c r="E2619" s="3669"/>
      <c r="F2619" s="3669"/>
      <c r="G2619" s="3669"/>
      <c r="H2619" s="3669"/>
      <c r="I2619" s="3669"/>
      <c r="J2619" s="3669"/>
      <c r="K2619" s="3669"/>
      <c r="L2619" s="3669"/>
      <c r="M2619" s="3669"/>
      <c r="N2619" s="3669"/>
      <c r="O2619" s="3669"/>
      <c r="P2619" s="3669"/>
      <c r="Q2619" s="3670"/>
    </row>
    <row r="2620" spans="1:17" ht="16.2" thickBot="1" x14ac:dyDescent="0.35">
      <c r="A2620" s="3587" t="s">
        <v>149</v>
      </c>
      <c r="B2620" s="3671" t="s">
        <v>1641</v>
      </c>
      <c r="C2620" s="812" t="s">
        <v>36</v>
      </c>
      <c r="D2620" s="813"/>
      <c r="E2620" s="813"/>
      <c r="F2620" s="814"/>
      <c r="G2620" s="812" t="s">
        <v>281</v>
      </c>
      <c r="H2620" s="813"/>
      <c r="I2620" s="813"/>
      <c r="J2620" s="814"/>
      <c r="K2620" s="815" t="s">
        <v>152</v>
      </c>
      <c r="L2620" s="812" t="s">
        <v>153</v>
      </c>
      <c r="M2620" s="813"/>
      <c r="N2620" s="813"/>
      <c r="O2620" s="813"/>
      <c r="P2620" s="813"/>
      <c r="Q2620" s="3672"/>
    </row>
    <row r="2621" spans="1:17" ht="62.4" x14ac:dyDescent="0.3">
      <c r="A2621" s="3602"/>
      <c r="B2621" s="3673"/>
      <c r="C2621" s="3453" t="s">
        <v>282</v>
      </c>
      <c r="D2621" s="3454" t="s">
        <v>41</v>
      </c>
      <c r="E2621" s="3454" t="s">
        <v>155</v>
      </c>
      <c r="F2621" s="3454" t="s">
        <v>43</v>
      </c>
      <c r="G2621" s="3454" t="s">
        <v>25</v>
      </c>
      <c r="H2621" s="3454" t="s">
        <v>26</v>
      </c>
      <c r="I2621" s="3454" t="s">
        <v>156</v>
      </c>
      <c r="J2621" s="3455" t="s">
        <v>28</v>
      </c>
      <c r="K2621" s="3481"/>
      <c r="L2621" s="3454" t="s">
        <v>44</v>
      </c>
      <c r="M2621" s="3454" t="s">
        <v>45</v>
      </c>
      <c r="N2621" s="3454" t="s">
        <v>46</v>
      </c>
      <c r="O2621" s="3454" t="s">
        <v>47</v>
      </c>
      <c r="P2621" s="3454" t="s">
        <v>48</v>
      </c>
      <c r="Q2621" s="3482" t="s">
        <v>49</v>
      </c>
    </row>
    <row r="2622" spans="1:17" x14ac:dyDescent="0.3">
      <c r="A2622" s="3483" t="s">
        <v>1642</v>
      </c>
      <c r="B2622" s="3577" t="s">
        <v>1643</v>
      </c>
      <c r="C2622" s="2198" t="s">
        <v>1644</v>
      </c>
      <c r="D2622" s="2182">
        <v>200</v>
      </c>
      <c r="E2622" s="2182">
        <v>150</v>
      </c>
      <c r="F2622" s="1850" t="s">
        <v>1614</v>
      </c>
      <c r="G2622" s="3674" t="s">
        <v>1569</v>
      </c>
      <c r="H2622" s="462" t="s">
        <v>1569</v>
      </c>
      <c r="I2622" s="1694" t="s">
        <v>1645</v>
      </c>
      <c r="J2622" s="462" t="s">
        <v>1645</v>
      </c>
      <c r="K2622" s="3675" t="s">
        <v>223</v>
      </c>
      <c r="L2622" s="1222">
        <v>13</v>
      </c>
      <c r="M2622" s="1222" t="s">
        <v>54</v>
      </c>
      <c r="N2622" s="1222">
        <v>3</v>
      </c>
      <c r="O2622" s="1222">
        <v>7</v>
      </c>
      <c r="P2622" s="1222">
        <v>1</v>
      </c>
      <c r="Q2622" s="3533" t="s">
        <v>230</v>
      </c>
    </row>
    <row r="2623" spans="1:17" x14ac:dyDescent="0.3">
      <c r="A2623" s="3487"/>
      <c r="B2623" s="3577"/>
      <c r="C2623" s="2198" t="s">
        <v>808</v>
      </c>
      <c r="D2623" s="2182">
        <v>60</v>
      </c>
      <c r="E2623" s="3676">
        <v>600</v>
      </c>
      <c r="F2623" s="1850" t="s">
        <v>1606</v>
      </c>
      <c r="G2623" s="3677" t="s">
        <v>1646</v>
      </c>
      <c r="H2623" s="566" t="s">
        <v>1646</v>
      </c>
      <c r="I2623" s="3678" t="s">
        <v>1646</v>
      </c>
      <c r="J2623" s="566" t="s">
        <v>1646</v>
      </c>
      <c r="K2623" s="3675" t="s">
        <v>223</v>
      </c>
      <c r="L2623" s="1222">
        <v>13</v>
      </c>
      <c r="M2623" s="1222" t="s">
        <v>54</v>
      </c>
      <c r="N2623" s="1222">
        <v>3</v>
      </c>
      <c r="O2623" s="1222">
        <v>1</v>
      </c>
      <c r="P2623" s="1222">
        <v>1</v>
      </c>
      <c r="Q2623" s="1810" t="s">
        <v>54</v>
      </c>
    </row>
    <row r="2624" spans="1:17" x14ac:dyDescent="0.3">
      <c r="A2624" s="3487"/>
      <c r="B2624" s="3577"/>
      <c r="C2624" s="2198" t="s">
        <v>1647</v>
      </c>
      <c r="D2624" s="2182">
        <v>60</v>
      </c>
      <c r="E2624" s="2182">
        <v>800</v>
      </c>
      <c r="F2624" s="2182" t="s">
        <v>1579</v>
      </c>
      <c r="G2624" s="3679" t="s">
        <v>1580</v>
      </c>
      <c r="H2624" s="3641" t="s">
        <v>1580</v>
      </c>
      <c r="I2624" s="3641" t="s">
        <v>1580</v>
      </c>
      <c r="J2624" s="3641" t="s">
        <v>1580</v>
      </c>
      <c r="K2624" s="3675" t="s">
        <v>223</v>
      </c>
      <c r="L2624" s="1222">
        <v>13</v>
      </c>
      <c r="M2624" s="1222" t="s">
        <v>54</v>
      </c>
      <c r="N2624" s="1222">
        <v>3</v>
      </c>
      <c r="O2624" s="1222">
        <v>9</v>
      </c>
      <c r="P2624" s="1222">
        <v>2</v>
      </c>
      <c r="Q2624" s="1810" t="s">
        <v>54</v>
      </c>
    </row>
    <row r="2625" spans="1:17" ht="15" thickBot="1" x14ac:dyDescent="0.35">
      <c r="A2625" s="3680"/>
      <c r="B2625" s="3681"/>
      <c r="C2625" s="3539" t="s">
        <v>955</v>
      </c>
      <c r="D2625" s="3682">
        <v>100</v>
      </c>
      <c r="E2625" s="3682">
        <v>400</v>
      </c>
      <c r="F2625" s="3683" t="s">
        <v>1648</v>
      </c>
      <c r="G2625" s="3684" t="s">
        <v>1649</v>
      </c>
      <c r="H2625" s="3540" t="s">
        <v>1649</v>
      </c>
      <c r="I2625" s="3540" t="s">
        <v>1649</v>
      </c>
      <c r="J2625" s="3540" t="s">
        <v>1649</v>
      </c>
      <c r="K2625" s="3682" t="s">
        <v>223</v>
      </c>
      <c r="L2625" s="3540">
        <v>13</v>
      </c>
      <c r="M2625" s="3540" t="s">
        <v>54</v>
      </c>
      <c r="N2625" s="3540">
        <v>3</v>
      </c>
      <c r="O2625" s="3540">
        <v>9</v>
      </c>
      <c r="P2625" s="3540">
        <v>2</v>
      </c>
      <c r="Q2625" s="3544" t="s">
        <v>54</v>
      </c>
    </row>
    <row r="2626" spans="1:17" ht="84" thickTop="1" thickBot="1" x14ac:dyDescent="0.35">
      <c r="A2626" s="3685" t="s">
        <v>1650</v>
      </c>
      <c r="B2626" s="3686" t="s">
        <v>1651</v>
      </c>
      <c r="C2626" s="3497" t="s">
        <v>1652</v>
      </c>
      <c r="D2626" s="3687" t="s">
        <v>1653</v>
      </c>
      <c r="E2626" s="3497">
        <v>12</v>
      </c>
      <c r="F2626" s="3497">
        <v>12</v>
      </c>
      <c r="G2626" s="3497">
        <v>3</v>
      </c>
      <c r="H2626" s="3497">
        <v>3</v>
      </c>
      <c r="I2626" s="3497">
        <v>3</v>
      </c>
      <c r="J2626" s="3497">
        <v>3</v>
      </c>
      <c r="K2626" s="3688" t="str">
        <f>+B2627</f>
        <v>210.000.00</v>
      </c>
      <c r="L2626" s="3689"/>
      <c r="M2626" s="3690"/>
      <c r="N2626" s="3691"/>
      <c r="O2626" s="3691"/>
      <c r="P2626" s="3691"/>
      <c r="Q2626" s="3692"/>
    </row>
    <row r="2627" spans="1:17" ht="15.6" thickTop="1" thickBot="1" x14ac:dyDescent="0.35">
      <c r="A2627" s="3693" t="s">
        <v>1654</v>
      </c>
      <c r="B2627" s="3577" t="s">
        <v>1655</v>
      </c>
      <c r="C2627" s="35" t="s">
        <v>1644</v>
      </c>
      <c r="D2627" s="35">
        <v>200</v>
      </c>
      <c r="E2627" s="25">
        <v>150</v>
      </c>
      <c r="F2627" s="219" t="s">
        <v>1614</v>
      </c>
      <c r="G2627" s="226" t="s">
        <v>1569</v>
      </c>
      <c r="H2627" s="226" t="s">
        <v>1569</v>
      </c>
      <c r="I2627" s="1831" t="s">
        <v>1569</v>
      </c>
      <c r="J2627" s="239" t="s">
        <v>1569</v>
      </c>
      <c r="K2627" s="3694" t="s">
        <v>223</v>
      </c>
      <c r="L2627" s="1222">
        <v>13</v>
      </c>
      <c r="M2627" s="1222" t="s">
        <v>54</v>
      </c>
      <c r="N2627" s="1222">
        <v>3</v>
      </c>
      <c r="O2627" s="1222">
        <v>7</v>
      </c>
      <c r="P2627" s="1222">
        <v>1</v>
      </c>
      <c r="Q2627" s="1810" t="s">
        <v>230</v>
      </c>
    </row>
    <row r="2628" spans="1:17" ht="15.6" thickTop="1" thickBot="1" x14ac:dyDescent="0.35">
      <c r="A2628" s="3693"/>
      <c r="B2628" s="3577"/>
      <c r="C2628" s="35" t="s">
        <v>1567</v>
      </c>
      <c r="D2628" s="35">
        <v>3600</v>
      </c>
      <c r="E2628" s="25">
        <v>20</v>
      </c>
      <c r="F2628" s="219" t="s">
        <v>1656</v>
      </c>
      <c r="G2628" s="226" t="s">
        <v>1657</v>
      </c>
      <c r="H2628" s="226" t="s">
        <v>1657</v>
      </c>
      <c r="I2628" s="1831" t="s">
        <v>1657</v>
      </c>
      <c r="J2628" s="239" t="s">
        <v>1657</v>
      </c>
      <c r="K2628" s="3695" t="s">
        <v>223</v>
      </c>
      <c r="L2628" s="1222">
        <v>13</v>
      </c>
      <c r="M2628" s="1222" t="s">
        <v>54</v>
      </c>
      <c r="N2628" s="1222">
        <v>2</v>
      </c>
      <c r="O2628" s="1222">
        <v>2</v>
      </c>
      <c r="P2628" s="1222">
        <v>2</v>
      </c>
      <c r="Q2628" s="3526" t="s">
        <v>54</v>
      </c>
    </row>
    <row r="2629" spans="1:17" ht="15.6" thickTop="1" thickBot="1" x14ac:dyDescent="0.35">
      <c r="A2629" s="3693"/>
      <c r="B2629" s="3577"/>
      <c r="C2629" s="35" t="s">
        <v>808</v>
      </c>
      <c r="D2629" s="35">
        <v>100</v>
      </c>
      <c r="E2629" s="25">
        <v>600</v>
      </c>
      <c r="F2629" s="219" t="s">
        <v>790</v>
      </c>
      <c r="G2629" s="226" t="s">
        <v>1631</v>
      </c>
      <c r="H2629" s="226" t="s">
        <v>1631</v>
      </c>
      <c r="I2629" s="1831" t="s">
        <v>1631</v>
      </c>
      <c r="J2629" s="239" t="s">
        <v>1631</v>
      </c>
      <c r="K2629" s="3695" t="s">
        <v>223</v>
      </c>
      <c r="L2629" s="1222">
        <v>13</v>
      </c>
      <c r="M2629" s="1222" t="s">
        <v>54</v>
      </c>
      <c r="N2629" s="1222">
        <v>3</v>
      </c>
      <c r="O2629" s="1222">
        <v>1</v>
      </c>
      <c r="P2629" s="1222">
        <v>1</v>
      </c>
      <c r="Q2629" s="3526" t="s">
        <v>54</v>
      </c>
    </row>
    <row r="2630" spans="1:17" ht="15" thickTop="1" x14ac:dyDescent="0.3">
      <c r="A2630" s="3693"/>
      <c r="B2630" s="3581"/>
      <c r="C2630" s="3529" t="s">
        <v>1647</v>
      </c>
      <c r="D2630" s="3529">
        <v>60</v>
      </c>
      <c r="E2630" s="200">
        <v>800</v>
      </c>
      <c r="F2630" s="2451" t="s">
        <v>1579</v>
      </c>
      <c r="G2630" s="1809" t="s">
        <v>1580</v>
      </c>
      <c r="H2630" s="1809" t="s">
        <v>1580</v>
      </c>
      <c r="I2630" s="1807" t="s">
        <v>1580</v>
      </c>
      <c r="J2630" s="1808" t="s">
        <v>1580</v>
      </c>
      <c r="K2630" s="3696" t="s">
        <v>223</v>
      </c>
      <c r="L2630" s="1849">
        <v>13</v>
      </c>
      <c r="M2630" s="1849" t="s">
        <v>54</v>
      </c>
      <c r="N2630" s="1849">
        <v>3</v>
      </c>
      <c r="O2630" s="1849">
        <v>9</v>
      </c>
      <c r="P2630" s="1849">
        <v>2</v>
      </c>
      <c r="Q2630" s="3530" t="s">
        <v>54</v>
      </c>
    </row>
    <row r="2631" spans="1:17" ht="17.399999999999999" x14ac:dyDescent="0.3">
      <c r="A2631" s="3625" t="s">
        <v>1358</v>
      </c>
      <c r="B2631" s="3626"/>
      <c r="C2631" s="3626"/>
      <c r="D2631" s="3626"/>
      <c r="E2631" s="3626"/>
      <c r="F2631" s="3626"/>
      <c r="G2631" s="3626"/>
      <c r="H2631" s="3626"/>
      <c r="I2631" s="3626"/>
      <c r="J2631" s="3626"/>
      <c r="K2631" s="3626"/>
      <c r="L2631" s="3626"/>
      <c r="M2631" s="3626"/>
      <c r="N2631" s="3626"/>
      <c r="O2631" s="3626"/>
      <c r="P2631" s="3626"/>
      <c r="Q2631" s="3627"/>
    </row>
    <row r="2632" spans="1:17" ht="16.2" thickBot="1" x14ac:dyDescent="0.35">
      <c r="A2632" s="3516" t="s">
        <v>136</v>
      </c>
      <c r="B2632" s="3442" t="s">
        <v>137</v>
      </c>
      <c r="C2632" s="3442" t="s">
        <v>138</v>
      </c>
      <c r="D2632" s="3442" t="s">
        <v>139</v>
      </c>
      <c r="E2632" s="3442" t="s">
        <v>140</v>
      </c>
      <c r="F2632" s="3548" t="s">
        <v>141</v>
      </c>
      <c r="G2632" s="812" t="s">
        <v>142</v>
      </c>
      <c r="H2632" s="3444"/>
      <c r="I2632" s="3444"/>
      <c r="J2632" s="3445"/>
      <c r="K2632" s="841">
        <v>13</v>
      </c>
      <c r="L2632" s="3446"/>
      <c r="M2632" s="3447" t="s">
        <v>24</v>
      </c>
      <c r="N2632" s="3448"/>
      <c r="O2632" s="3448"/>
      <c r="P2632" s="3448"/>
      <c r="Q2632" s="3449"/>
    </row>
    <row r="2633" spans="1:17" ht="15.6" x14ac:dyDescent="0.3">
      <c r="A2633" s="3549"/>
      <c r="B2633" s="3550"/>
      <c r="C2633" s="3550"/>
      <c r="D2633" s="3550"/>
      <c r="E2633" s="3550"/>
      <c r="F2633" s="3551"/>
      <c r="G2633" s="3453" t="s">
        <v>25</v>
      </c>
      <c r="H2633" s="3454" t="s">
        <v>26</v>
      </c>
      <c r="I2633" s="3454" t="s">
        <v>156</v>
      </c>
      <c r="J2633" s="3455" t="s">
        <v>28</v>
      </c>
      <c r="K2633" s="3456"/>
      <c r="L2633" s="3457"/>
      <c r="M2633" s="3458"/>
      <c r="N2633" s="3459"/>
      <c r="O2633" s="3459"/>
      <c r="P2633" s="3459"/>
      <c r="Q2633" s="3460"/>
    </row>
    <row r="2634" spans="1:17" ht="156" x14ac:dyDescent="0.3">
      <c r="A2634" s="3697" t="s">
        <v>1658</v>
      </c>
      <c r="B2634" s="3698" t="s">
        <v>1659</v>
      </c>
      <c r="C2634" s="3485" t="s">
        <v>1592</v>
      </c>
      <c r="D2634" s="3519" t="s">
        <v>1593</v>
      </c>
      <c r="E2634" s="3699">
        <v>245</v>
      </c>
      <c r="F2634" s="3485">
        <v>1250</v>
      </c>
      <c r="G2634" s="3485">
        <v>312</v>
      </c>
      <c r="H2634" s="3485">
        <v>312</v>
      </c>
      <c r="I2634" s="3485">
        <v>312</v>
      </c>
      <c r="J2634" s="3485">
        <v>312</v>
      </c>
      <c r="K2634" s="3520">
        <f>SUM(B2638:B2648)</f>
        <v>2929600</v>
      </c>
      <c r="L2634" s="3521"/>
      <c r="M2634" s="3700"/>
      <c r="N2634" s="3701"/>
      <c r="O2634" s="3701"/>
      <c r="P2634" s="3701"/>
      <c r="Q2634" s="3702"/>
    </row>
    <row r="2635" spans="1:17" ht="18" thickBot="1" x14ac:dyDescent="0.35">
      <c r="A2635" s="3633" t="s">
        <v>148</v>
      </c>
      <c r="B2635" s="3634"/>
      <c r="C2635" s="3634"/>
      <c r="D2635" s="3634"/>
      <c r="E2635" s="3634"/>
      <c r="F2635" s="3634"/>
      <c r="G2635" s="3634"/>
      <c r="H2635" s="3634"/>
      <c r="I2635" s="3634"/>
      <c r="J2635" s="3634"/>
      <c r="K2635" s="3634"/>
      <c r="L2635" s="3634"/>
      <c r="M2635" s="3564"/>
      <c r="N2635" s="3564"/>
      <c r="O2635" s="3564"/>
      <c r="P2635" s="3564"/>
      <c r="Q2635" s="3565"/>
    </row>
    <row r="2636" spans="1:17" ht="16.2" thickBot="1" x14ac:dyDescent="0.35">
      <c r="A2636" s="3474" t="s">
        <v>149</v>
      </c>
      <c r="B2636" s="3475" t="s">
        <v>150</v>
      </c>
      <c r="C2636" s="764" t="s">
        <v>36</v>
      </c>
      <c r="D2636" s="3476"/>
      <c r="E2636" s="3476"/>
      <c r="F2636" s="3477"/>
      <c r="G2636" s="764" t="s">
        <v>281</v>
      </c>
      <c r="H2636" s="765"/>
      <c r="I2636" s="765"/>
      <c r="J2636" s="766"/>
      <c r="K2636" s="767" t="s">
        <v>152</v>
      </c>
      <c r="L2636" s="764" t="s">
        <v>153</v>
      </c>
      <c r="M2636" s="765"/>
      <c r="N2636" s="765"/>
      <c r="O2636" s="765"/>
      <c r="P2636" s="3478"/>
      <c r="Q2636" s="3479"/>
    </row>
    <row r="2637" spans="1:17" ht="62.4" x14ac:dyDescent="0.3">
      <c r="A2637" s="3480"/>
      <c r="B2637" s="3451"/>
      <c r="C2637" s="3453" t="s">
        <v>282</v>
      </c>
      <c r="D2637" s="3454" t="s">
        <v>41</v>
      </c>
      <c r="E2637" s="3454" t="s">
        <v>155</v>
      </c>
      <c r="F2637" s="3454" t="s">
        <v>43</v>
      </c>
      <c r="G2637" s="3454" t="s">
        <v>25</v>
      </c>
      <c r="H2637" s="3454" t="s">
        <v>26</v>
      </c>
      <c r="I2637" s="3454" t="s">
        <v>156</v>
      </c>
      <c r="J2637" s="3455" t="s">
        <v>28</v>
      </c>
      <c r="K2637" s="3481"/>
      <c r="L2637" s="3454" t="s">
        <v>44</v>
      </c>
      <c r="M2637" s="3454" t="s">
        <v>45</v>
      </c>
      <c r="N2637" s="3454" t="s">
        <v>46</v>
      </c>
      <c r="O2637" s="3454" t="s">
        <v>47</v>
      </c>
      <c r="P2637" s="3454" t="s">
        <v>48</v>
      </c>
      <c r="Q2637" s="3482" t="s">
        <v>49</v>
      </c>
    </row>
    <row r="2638" spans="1:17" x14ac:dyDescent="0.3">
      <c r="A2638" s="3603" t="s">
        <v>1660</v>
      </c>
      <c r="B2638" s="3484">
        <f>SUM(F2638:F2642)</f>
        <v>1629600</v>
      </c>
      <c r="C2638" s="3566" t="s">
        <v>1598</v>
      </c>
      <c r="D2638" s="204">
        <v>400</v>
      </c>
      <c r="E2638" s="205">
        <v>200</v>
      </c>
      <c r="F2638" s="205">
        <f>+E2638*D2638</f>
        <v>80000</v>
      </c>
      <c r="G2638" s="205">
        <v>20000</v>
      </c>
      <c r="H2638" s="205">
        <v>20000</v>
      </c>
      <c r="I2638" s="205">
        <v>20000</v>
      </c>
      <c r="J2638" s="205">
        <v>20000</v>
      </c>
      <c r="K2638" s="204" t="s">
        <v>223</v>
      </c>
      <c r="L2638" s="204">
        <v>13</v>
      </c>
      <c r="M2638" s="204" t="s">
        <v>54</v>
      </c>
      <c r="N2638" s="1222">
        <v>3</v>
      </c>
      <c r="O2638" s="1222">
        <v>7</v>
      </c>
      <c r="P2638" s="1222">
        <v>1</v>
      </c>
      <c r="Q2638" s="1810" t="s">
        <v>230</v>
      </c>
    </row>
    <row r="2639" spans="1:17" x14ac:dyDescent="0.3">
      <c r="A2639" s="3614"/>
      <c r="B2639" s="3488"/>
      <c r="C2639" s="3566" t="s">
        <v>1661</v>
      </c>
      <c r="D2639" s="3519">
        <v>26</v>
      </c>
      <c r="E2639" s="3703">
        <v>50000</v>
      </c>
      <c r="F2639" s="3704">
        <f>+E2639*D2639</f>
        <v>1300000</v>
      </c>
      <c r="G2639" s="3703">
        <v>325000</v>
      </c>
      <c r="H2639" s="3703">
        <v>325000</v>
      </c>
      <c r="I2639" s="3703">
        <v>325000</v>
      </c>
      <c r="J2639" s="3703">
        <v>325000</v>
      </c>
      <c r="K2639" s="3705" t="s">
        <v>223</v>
      </c>
      <c r="L2639" s="204">
        <v>13</v>
      </c>
      <c r="M2639" s="204" t="s">
        <v>54</v>
      </c>
      <c r="N2639" s="1222">
        <v>1</v>
      </c>
      <c r="O2639" s="1222">
        <v>1</v>
      </c>
      <c r="P2639" s="1222">
        <v>2</v>
      </c>
      <c r="Q2639" s="3526" t="s">
        <v>54</v>
      </c>
    </row>
    <row r="2640" spans="1:17" x14ac:dyDescent="0.3">
      <c r="A2640" s="3614"/>
      <c r="B2640" s="3488"/>
      <c r="C2640" s="3566" t="s">
        <v>1662</v>
      </c>
      <c r="D2640" s="204">
        <v>52</v>
      </c>
      <c r="E2640" s="205">
        <v>1800</v>
      </c>
      <c r="F2640" s="3704">
        <f>+E2640*D2640</f>
        <v>93600</v>
      </c>
      <c r="G2640" s="3573" t="s">
        <v>1637</v>
      </c>
      <c r="H2640" s="3573" t="s">
        <v>1637</v>
      </c>
      <c r="I2640" s="3573" t="s">
        <v>1637</v>
      </c>
      <c r="J2640" s="3573" t="s">
        <v>1637</v>
      </c>
      <c r="K2640" s="204" t="s">
        <v>223</v>
      </c>
      <c r="L2640" s="204">
        <v>13</v>
      </c>
      <c r="M2640" s="204" t="s">
        <v>54</v>
      </c>
      <c r="N2640" s="1222">
        <v>2</v>
      </c>
      <c r="O2640" s="1222">
        <v>3</v>
      </c>
      <c r="P2640" s="1222">
        <v>1</v>
      </c>
      <c r="Q2640" s="3526" t="s">
        <v>54</v>
      </c>
    </row>
    <row r="2641" spans="1:17" x14ac:dyDescent="0.3">
      <c r="A2641" s="3614"/>
      <c r="B2641" s="3488"/>
      <c r="C2641" s="3566" t="s">
        <v>1595</v>
      </c>
      <c r="D2641" s="204">
        <v>52</v>
      </c>
      <c r="E2641" s="205" t="s">
        <v>1564</v>
      </c>
      <c r="F2641" s="3704">
        <f>+E2641*D2641</f>
        <v>78000</v>
      </c>
      <c r="G2641" s="3573" t="s">
        <v>1633</v>
      </c>
      <c r="H2641" s="3573" t="s">
        <v>1633</v>
      </c>
      <c r="I2641" s="3573" t="s">
        <v>1633</v>
      </c>
      <c r="J2641" s="3573" t="s">
        <v>1633</v>
      </c>
      <c r="K2641" s="204" t="s">
        <v>223</v>
      </c>
      <c r="L2641" s="204">
        <v>13</v>
      </c>
      <c r="M2641" s="204" t="s">
        <v>54</v>
      </c>
      <c r="N2641" s="1222">
        <v>2</v>
      </c>
      <c r="O2641" s="1222">
        <v>3</v>
      </c>
      <c r="P2641" s="1222">
        <v>1</v>
      </c>
      <c r="Q2641" s="3526" t="s">
        <v>54</v>
      </c>
    </row>
    <row r="2642" spans="1:17" x14ac:dyDescent="0.3">
      <c r="A2642" s="3614"/>
      <c r="B2642" s="3488"/>
      <c r="C2642" s="3566" t="s">
        <v>716</v>
      </c>
      <c r="D2642" s="204">
        <v>52</v>
      </c>
      <c r="E2642" s="205">
        <v>1500</v>
      </c>
      <c r="F2642" s="3704">
        <f>+E2642*D2642</f>
        <v>78000</v>
      </c>
      <c r="G2642" s="3573" t="s">
        <v>1633</v>
      </c>
      <c r="H2642" s="3573" t="s">
        <v>1633</v>
      </c>
      <c r="I2642" s="3573" t="s">
        <v>1633</v>
      </c>
      <c r="J2642" s="3573" t="s">
        <v>1633</v>
      </c>
      <c r="K2642" s="204" t="s">
        <v>223</v>
      </c>
      <c r="L2642" s="204">
        <v>13</v>
      </c>
      <c r="M2642" s="204" t="s">
        <v>54</v>
      </c>
      <c r="N2642" s="1222">
        <v>2</v>
      </c>
      <c r="O2642" s="1222">
        <v>3</v>
      </c>
      <c r="P2642" s="1222">
        <v>1</v>
      </c>
      <c r="Q2642" s="3526" t="s">
        <v>54</v>
      </c>
    </row>
    <row r="2643" spans="1:17" x14ac:dyDescent="0.3">
      <c r="A2643" s="3706" t="s">
        <v>1663</v>
      </c>
      <c r="B2643" s="3707">
        <f>SUM(F2644:F2648)</f>
        <v>1300000</v>
      </c>
      <c r="C2643" s="3566" t="s">
        <v>1664</v>
      </c>
      <c r="D2643" s="3708">
        <v>35</v>
      </c>
      <c r="E2643" s="3503">
        <v>1050</v>
      </c>
      <c r="F2643" s="3709">
        <v>35700</v>
      </c>
      <c r="G2643" s="3709">
        <v>8925</v>
      </c>
      <c r="H2643" s="3709">
        <v>8925</v>
      </c>
      <c r="I2643" s="3709">
        <v>8925</v>
      </c>
      <c r="J2643" s="3709">
        <v>8925</v>
      </c>
      <c r="K2643" s="3708" t="s">
        <v>223</v>
      </c>
      <c r="L2643" s="3708">
        <v>13</v>
      </c>
      <c r="M2643" s="3708" t="s">
        <v>54</v>
      </c>
      <c r="N2643" s="1222"/>
      <c r="O2643" s="1222"/>
      <c r="P2643" s="1222"/>
      <c r="Q2643" s="3526"/>
    </row>
    <row r="2644" spans="1:17" x14ac:dyDescent="0.3">
      <c r="A2644" s="3706"/>
      <c r="B2644" s="3707"/>
      <c r="C2644" s="3566" t="s">
        <v>1598</v>
      </c>
      <c r="D2644" s="3708">
        <v>400</v>
      </c>
      <c r="E2644" s="3503">
        <v>200</v>
      </c>
      <c r="F2644" s="3709" t="s">
        <v>790</v>
      </c>
      <c r="G2644" s="3709" t="s">
        <v>1631</v>
      </c>
      <c r="H2644" s="3709" t="s">
        <v>1631</v>
      </c>
      <c r="I2644" s="3709" t="s">
        <v>1631</v>
      </c>
      <c r="J2644" s="3709" t="s">
        <v>1631</v>
      </c>
      <c r="K2644" s="3710" t="s">
        <v>223</v>
      </c>
      <c r="L2644" s="3708">
        <v>13</v>
      </c>
      <c r="M2644" s="3710" t="s">
        <v>54</v>
      </c>
      <c r="N2644" s="1222">
        <v>3</v>
      </c>
      <c r="O2644" s="1222">
        <v>7</v>
      </c>
      <c r="P2644" s="1222">
        <v>1</v>
      </c>
      <c r="Q2644" s="3711" t="s">
        <v>230</v>
      </c>
    </row>
    <row r="2645" spans="1:17" x14ac:dyDescent="0.3">
      <c r="A2645" s="3706"/>
      <c r="B2645" s="3707"/>
      <c r="C2645" s="3566" t="s">
        <v>1665</v>
      </c>
      <c r="D2645" s="3519">
        <v>26</v>
      </c>
      <c r="E2645" s="3712" t="s">
        <v>1666</v>
      </c>
      <c r="F2645" s="3703">
        <f>+E2645*D2645</f>
        <v>1300000</v>
      </c>
      <c r="G2645" s="3703">
        <v>325000</v>
      </c>
      <c r="H2645" s="3703">
        <v>325000</v>
      </c>
      <c r="I2645" s="3703">
        <v>325000</v>
      </c>
      <c r="J2645" s="3703">
        <v>325000</v>
      </c>
      <c r="K2645" s="3705" t="s">
        <v>223</v>
      </c>
      <c r="L2645" s="3708">
        <v>13</v>
      </c>
      <c r="M2645" s="3710" t="s">
        <v>54</v>
      </c>
      <c r="N2645" s="1222">
        <v>1</v>
      </c>
      <c r="O2645" s="1222">
        <v>1</v>
      </c>
      <c r="P2645" s="1222">
        <v>2</v>
      </c>
      <c r="Q2645" s="3526" t="s">
        <v>54</v>
      </c>
    </row>
    <row r="2646" spans="1:17" x14ac:dyDescent="0.3">
      <c r="A2646" s="3706"/>
      <c r="B2646" s="3707"/>
      <c r="C2646" s="3566" t="s">
        <v>1667</v>
      </c>
      <c r="D2646" s="1815">
        <v>52</v>
      </c>
      <c r="E2646" s="1814" t="s">
        <v>1560</v>
      </c>
      <c r="F2646" s="3709" t="s">
        <v>1636</v>
      </c>
      <c r="G2646" s="3709" t="s">
        <v>1637</v>
      </c>
      <c r="H2646" s="3709" t="s">
        <v>1637</v>
      </c>
      <c r="I2646" s="3709" t="s">
        <v>1637</v>
      </c>
      <c r="J2646" s="3709" t="s">
        <v>1637</v>
      </c>
      <c r="K2646" s="1815" t="s">
        <v>223</v>
      </c>
      <c r="L2646" s="1815">
        <v>13</v>
      </c>
      <c r="M2646" s="1815" t="s">
        <v>54</v>
      </c>
      <c r="N2646" s="1222">
        <v>2</v>
      </c>
      <c r="O2646" s="1222">
        <v>3</v>
      </c>
      <c r="P2646" s="1222">
        <v>1</v>
      </c>
      <c r="Q2646" s="3526" t="s">
        <v>54</v>
      </c>
    </row>
    <row r="2647" spans="1:17" x14ac:dyDescent="0.3">
      <c r="A2647" s="3706"/>
      <c r="B2647" s="3707"/>
      <c r="C2647" s="3566" t="s">
        <v>1595</v>
      </c>
      <c r="D2647" s="1815">
        <v>52</v>
      </c>
      <c r="E2647" s="1814" t="s">
        <v>1564</v>
      </c>
      <c r="F2647" s="3709" t="s">
        <v>1638</v>
      </c>
      <c r="G2647" s="3709" t="s">
        <v>1633</v>
      </c>
      <c r="H2647" s="3709" t="s">
        <v>1633</v>
      </c>
      <c r="I2647" s="3709" t="s">
        <v>1633</v>
      </c>
      <c r="J2647" s="3709" t="s">
        <v>1633</v>
      </c>
      <c r="K2647" s="1815" t="s">
        <v>223</v>
      </c>
      <c r="L2647" s="1815">
        <v>13</v>
      </c>
      <c r="M2647" s="1815" t="s">
        <v>54</v>
      </c>
      <c r="N2647" s="1222">
        <v>2</v>
      </c>
      <c r="O2647" s="1222">
        <v>3</v>
      </c>
      <c r="P2647" s="1222">
        <v>1</v>
      </c>
      <c r="Q2647" s="3526" t="s">
        <v>54</v>
      </c>
    </row>
    <row r="2648" spans="1:17" ht="15" thickBot="1" x14ac:dyDescent="0.35">
      <c r="A2648" s="3713"/>
      <c r="B2648" s="3714"/>
      <c r="C2648" s="3715" t="s">
        <v>716</v>
      </c>
      <c r="D2648" s="1926">
        <v>52</v>
      </c>
      <c r="E2648" s="1923">
        <v>1500</v>
      </c>
      <c r="F2648" s="3716" t="s">
        <v>1638</v>
      </c>
      <c r="G2648" s="3716" t="s">
        <v>1633</v>
      </c>
      <c r="H2648" s="3716" t="s">
        <v>1633</v>
      </c>
      <c r="I2648" s="3716" t="s">
        <v>1633</v>
      </c>
      <c r="J2648" s="3716" t="s">
        <v>1633</v>
      </c>
      <c r="K2648" s="1926" t="s">
        <v>223</v>
      </c>
      <c r="L2648" s="1926">
        <v>13</v>
      </c>
      <c r="M2648" s="1926" t="s">
        <v>54</v>
      </c>
      <c r="N2648" s="3540">
        <v>2</v>
      </c>
      <c r="O2648" s="3540">
        <v>3</v>
      </c>
      <c r="P2648" s="3540">
        <v>1</v>
      </c>
      <c r="Q2648" s="3544" t="s">
        <v>54</v>
      </c>
    </row>
    <row r="2649" spans="1:17" ht="18.600000000000001" thickTop="1" thickBot="1" x14ac:dyDescent="0.35">
      <c r="A2649" s="3545" t="s">
        <v>1358</v>
      </c>
      <c r="B2649" s="3546"/>
      <c r="C2649" s="3546"/>
      <c r="D2649" s="3546"/>
      <c r="E2649" s="3546"/>
      <c r="F2649" s="3546"/>
      <c r="G2649" s="3546"/>
      <c r="H2649" s="3546"/>
      <c r="I2649" s="3546"/>
      <c r="J2649" s="3546"/>
      <c r="K2649" s="3546"/>
      <c r="L2649" s="3546"/>
      <c r="M2649" s="3546"/>
      <c r="N2649" s="3546"/>
      <c r="O2649" s="3546"/>
      <c r="P2649" s="3546"/>
      <c r="Q2649" s="3547"/>
    </row>
    <row r="2650" spans="1:17" ht="16.8" thickTop="1" thickBot="1" x14ac:dyDescent="0.35">
      <c r="A2650" s="3717" t="s">
        <v>136</v>
      </c>
      <c r="B2650" s="3718" t="s">
        <v>137</v>
      </c>
      <c r="C2650" s="3718" t="s">
        <v>138</v>
      </c>
      <c r="D2650" s="3718" t="s">
        <v>139</v>
      </c>
      <c r="E2650" s="3718" t="s">
        <v>140</v>
      </c>
      <c r="F2650" s="810" t="s">
        <v>141</v>
      </c>
      <c r="G2650" s="3719" t="s">
        <v>142</v>
      </c>
      <c r="H2650" s="3720"/>
      <c r="I2650" s="3720"/>
      <c r="J2650" s="3721"/>
      <c r="K2650" s="3722" t="s">
        <v>23</v>
      </c>
      <c r="L2650" s="3723"/>
      <c r="M2650" s="3724" t="s">
        <v>24</v>
      </c>
      <c r="N2650" s="3725"/>
      <c r="O2650" s="3725"/>
      <c r="P2650" s="3725"/>
      <c r="Q2650" s="3726"/>
    </row>
    <row r="2651" spans="1:17" ht="15.6" x14ac:dyDescent="0.3">
      <c r="A2651" s="3727"/>
      <c r="B2651" s="780"/>
      <c r="C2651" s="780"/>
      <c r="D2651" s="780"/>
      <c r="E2651" s="780"/>
      <c r="F2651" s="799"/>
      <c r="G2651" s="3728" t="s">
        <v>25</v>
      </c>
      <c r="H2651" s="3729" t="s">
        <v>26</v>
      </c>
      <c r="I2651" s="3729" t="s">
        <v>156</v>
      </c>
      <c r="J2651" s="3730" t="s">
        <v>28</v>
      </c>
      <c r="K2651" s="3731"/>
      <c r="L2651" s="3732"/>
      <c r="M2651" s="3733"/>
      <c r="N2651" s="3734"/>
      <c r="O2651" s="3734"/>
      <c r="P2651" s="3734"/>
      <c r="Q2651" s="3735"/>
    </row>
    <row r="2652" spans="1:17" ht="15.6" x14ac:dyDescent="0.3">
      <c r="A2652" s="3736"/>
      <c r="B2652" s="549"/>
      <c r="C2652" s="549"/>
      <c r="D2652" s="549"/>
      <c r="E2652" s="549"/>
      <c r="F2652" s="550"/>
      <c r="G2652" s="3728"/>
      <c r="H2652" s="3729"/>
      <c r="I2652" s="3729"/>
      <c r="J2652" s="3730"/>
      <c r="K2652" s="3737"/>
      <c r="L2652" s="3728"/>
      <c r="M2652" s="3738"/>
      <c r="N2652" s="3739"/>
      <c r="O2652" s="3739"/>
      <c r="P2652" s="3739"/>
      <c r="Q2652" s="3740"/>
    </row>
    <row r="2653" spans="1:17" ht="93.6" x14ac:dyDescent="0.3">
      <c r="A2653" s="1280" t="s">
        <v>1668</v>
      </c>
      <c r="B2653" s="3741" t="s">
        <v>1669</v>
      </c>
      <c r="C2653" s="295" t="s">
        <v>1592</v>
      </c>
      <c r="D2653" s="1069" t="s">
        <v>1593</v>
      </c>
      <c r="E2653" s="278">
        <v>245</v>
      </c>
      <c r="F2653" s="295">
        <v>1250</v>
      </c>
      <c r="G2653" s="295">
        <v>312</v>
      </c>
      <c r="H2653" s="295">
        <v>312</v>
      </c>
      <c r="I2653" s="295">
        <v>312</v>
      </c>
      <c r="J2653" s="295">
        <v>312</v>
      </c>
      <c r="K2653" s="1071" t="str">
        <f>+B2657</f>
        <v>4,000.000.00</v>
      </c>
      <c r="L2653" s="1072"/>
      <c r="M2653" s="3742"/>
      <c r="N2653" s="3743"/>
      <c r="O2653" s="3743"/>
      <c r="P2653" s="3743"/>
      <c r="Q2653" s="3744"/>
    </row>
    <row r="2654" spans="1:17" ht="18.600000000000001" thickBot="1" x14ac:dyDescent="0.4">
      <c r="A2654" s="3745" t="s">
        <v>148</v>
      </c>
      <c r="B2654" s="3746"/>
      <c r="C2654" s="3746"/>
      <c r="D2654" s="3746"/>
      <c r="E2654" s="3746"/>
      <c r="F2654" s="3746"/>
      <c r="G2654" s="3746"/>
      <c r="H2654" s="3746"/>
      <c r="I2654" s="3746"/>
      <c r="J2654" s="3746"/>
      <c r="K2654" s="3746"/>
      <c r="L2654" s="3746"/>
      <c r="M2654" s="3747"/>
      <c r="N2654" s="3747"/>
      <c r="O2654" s="3747"/>
      <c r="P2654" s="3747"/>
      <c r="Q2654" s="3748"/>
    </row>
    <row r="2655" spans="1:17" ht="16.2" thickBot="1" x14ac:dyDescent="0.35">
      <c r="A2655" s="3749" t="s">
        <v>149</v>
      </c>
      <c r="B2655" s="3750" t="s">
        <v>150</v>
      </c>
      <c r="C2655" s="3751" t="s">
        <v>36</v>
      </c>
      <c r="D2655" s="3751"/>
      <c r="E2655" s="3751"/>
      <c r="F2655" s="3752"/>
      <c r="G2655" s="3753" t="s">
        <v>281</v>
      </c>
      <c r="H2655" s="3751"/>
      <c r="I2655" s="3751"/>
      <c r="J2655" s="3752"/>
      <c r="K2655" s="3754" t="s">
        <v>152</v>
      </c>
      <c r="L2655" s="3753" t="s">
        <v>153</v>
      </c>
      <c r="M2655" s="3751"/>
      <c r="N2655" s="3751"/>
      <c r="O2655" s="3751"/>
      <c r="P2655" s="3751"/>
      <c r="Q2655" s="3755"/>
    </row>
    <row r="2656" spans="1:17" ht="63.6" thickTop="1" thickBot="1" x14ac:dyDescent="0.35">
      <c r="A2656" s="3756"/>
      <c r="B2656" s="3757"/>
      <c r="C2656" s="3758" t="s">
        <v>282</v>
      </c>
      <c r="D2656" s="3759" t="s">
        <v>41</v>
      </c>
      <c r="E2656" s="3759" t="s">
        <v>155</v>
      </c>
      <c r="F2656" s="3759" t="s">
        <v>43</v>
      </c>
      <c r="G2656" s="3759" t="s">
        <v>25</v>
      </c>
      <c r="H2656" s="3759" t="s">
        <v>26</v>
      </c>
      <c r="I2656" s="3759" t="s">
        <v>156</v>
      </c>
      <c r="J2656" s="3760" t="s">
        <v>28</v>
      </c>
      <c r="K2656" s="3761"/>
      <c r="L2656" s="3759" t="s">
        <v>44</v>
      </c>
      <c r="M2656" s="3759" t="s">
        <v>45</v>
      </c>
      <c r="N2656" s="3759" t="s">
        <v>46</v>
      </c>
      <c r="O2656" s="3759" t="s">
        <v>47</v>
      </c>
      <c r="P2656" s="3759" t="s">
        <v>48</v>
      </c>
      <c r="Q2656" s="3762" t="s">
        <v>49</v>
      </c>
    </row>
    <row r="2657" spans="1:17" ht="55.8" thickTop="1" x14ac:dyDescent="0.3">
      <c r="A2657" s="3763" t="s">
        <v>1670</v>
      </c>
      <c r="B2657" s="545" t="s">
        <v>1671</v>
      </c>
      <c r="C2657" s="3764" t="s">
        <v>1672</v>
      </c>
      <c r="D2657" s="3765">
        <v>2</v>
      </c>
      <c r="E2657" s="3766" t="s">
        <v>1673</v>
      </c>
      <c r="F2657" s="3767" t="s">
        <v>1671</v>
      </c>
      <c r="G2657" s="3768" t="s">
        <v>731</v>
      </c>
      <c r="H2657" s="3768" t="s">
        <v>731</v>
      </c>
      <c r="I2657" s="3768" t="s">
        <v>731</v>
      </c>
      <c r="J2657" s="3768" t="s">
        <v>731</v>
      </c>
      <c r="K2657" s="3769" t="s">
        <v>223</v>
      </c>
      <c r="L2657" s="3765">
        <v>13</v>
      </c>
      <c r="M2657" s="3765" t="s">
        <v>54</v>
      </c>
      <c r="N2657" s="3770">
        <v>6</v>
      </c>
      <c r="O2657" s="3770">
        <v>4</v>
      </c>
      <c r="P2657" s="3770">
        <v>1</v>
      </c>
      <c r="Q2657" s="3771" t="s">
        <v>230</v>
      </c>
    </row>
    <row r="2658" spans="1:17" ht="15.6" x14ac:dyDescent="0.3">
      <c r="A2658" s="3772" t="s">
        <v>1663</v>
      </c>
      <c r="B2658" s="3773">
        <v>687020000</v>
      </c>
      <c r="C2658" s="3774" t="s">
        <v>1664</v>
      </c>
      <c r="D2658" s="3775">
        <v>35</v>
      </c>
      <c r="E2658" s="3776">
        <v>1050</v>
      </c>
      <c r="F2658" s="3777">
        <v>35700</v>
      </c>
      <c r="G2658" s="3777">
        <v>8925</v>
      </c>
      <c r="H2658" s="3777">
        <v>8925</v>
      </c>
      <c r="I2658" s="3777">
        <v>8925</v>
      </c>
      <c r="J2658" s="3777">
        <v>8925</v>
      </c>
      <c r="K2658" s="3775"/>
      <c r="L2658" s="3775">
        <v>13</v>
      </c>
      <c r="M2658" s="3775">
        <v>2</v>
      </c>
      <c r="N2658" s="3778"/>
      <c r="O2658" s="3778"/>
      <c r="P2658" s="3778"/>
      <c r="Q2658" s="3779"/>
    </row>
    <row r="2659" spans="1:17" ht="15.6" x14ac:dyDescent="0.3">
      <c r="A2659" s="3772"/>
      <c r="B2659" s="3773"/>
      <c r="C2659" s="3774" t="s">
        <v>1674</v>
      </c>
      <c r="D2659" s="3780">
        <v>35</v>
      </c>
      <c r="E2659" s="3781">
        <v>1050</v>
      </c>
      <c r="F2659" s="3782">
        <v>35700</v>
      </c>
      <c r="G2659" s="3782">
        <v>8925</v>
      </c>
      <c r="H2659" s="3782">
        <v>8925</v>
      </c>
      <c r="I2659" s="3782">
        <v>8925</v>
      </c>
      <c r="J2659" s="3782">
        <v>8925</v>
      </c>
      <c r="K2659" s="3780"/>
      <c r="L2659" s="3780">
        <v>13</v>
      </c>
      <c r="M2659" s="3780">
        <v>2</v>
      </c>
      <c r="N2659" s="3778"/>
      <c r="O2659" s="3778"/>
      <c r="P2659" s="3778"/>
      <c r="Q2659" s="3779"/>
    </row>
    <row r="2660" spans="1:17" ht="15.6" x14ac:dyDescent="0.3">
      <c r="A2660" s="3772"/>
      <c r="B2660" s="3773"/>
      <c r="C2660" s="3774" t="s">
        <v>1595</v>
      </c>
      <c r="D2660" s="3780">
        <v>32</v>
      </c>
      <c r="E2660" s="3781">
        <v>1050</v>
      </c>
      <c r="F2660" s="3782">
        <v>33600</v>
      </c>
      <c r="G2660" s="3782">
        <v>8400</v>
      </c>
      <c r="H2660" s="3782">
        <v>8400</v>
      </c>
      <c r="I2660" s="3782">
        <v>8400</v>
      </c>
      <c r="J2660" s="3782">
        <v>8400</v>
      </c>
      <c r="K2660" s="3780"/>
      <c r="L2660" s="3780">
        <v>13</v>
      </c>
      <c r="M2660" s="3780">
        <v>2</v>
      </c>
      <c r="N2660" s="3778"/>
      <c r="O2660" s="3778"/>
      <c r="P2660" s="3778"/>
      <c r="Q2660" s="3779"/>
    </row>
    <row r="2661" spans="1:17" ht="21.6" thickBot="1" x14ac:dyDescent="0.35">
      <c r="A2661" s="3783" t="s">
        <v>547</v>
      </c>
      <c r="B2661" s="3784"/>
      <c r="C2661" s="3784"/>
      <c r="D2661" s="3785" t="s">
        <v>731</v>
      </c>
      <c r="E2661" s="3786" t="s">
        <v>731</v>
      </c>
      <c r="F2661" s="3787" t="s">
        <v>731</v>
      </c>
      <c r="G2661" s="3787" t="s">
        <v>731</v>
      </c>
      <c r="H2661" s="3787" t="s">
        <v>731</v>
      </c>
      <c r="I2661" s="3787" t="s">
        <v>731</v>
      </c>
      <c r="J2661" s="3787" t="s">
        <v>731</v>
      </c>
      <c r="K2661" s="3788"/>
      <c r="L2661" s="3788" t="s">
        <v>731</v>
      </c>
      <c r="M2661" s="3788" t="s">
        <v>731</v>
      </c>
      <c r="N2661" s="3789"/>
      <c r="O2661" s="3789"/>
      <c r="P2661" s="3789"/>
      <c r="Q2661" s="3790"/>
    </row>
    <row r="2662" spans="1:17" ht="15" thickTop="1" x14ac:dyDescent="0.3"/>
    <row r="2663" spans="1:17" x14ac:dyDescent="0.3">
      <c r="A2663" s="79" t="s">
        <v>0</v>
      </c>
      <c r="B2663" s="79" t="s">
        <v>1</v>
      </c>
      <c r="C2663" s="79"/>
      <c r="D2663" s="79"/>
      <c r="F2663" s="79"/>
      <c r="G2663" s="79"/>
      <c r="H2663" s="79"/>
      <c r="I2663" s="79"/>
    </row>
    <row r="2664" spans="1:17" x14ac:dyDescent="0.3">
      <c r="A2664" s="79" t="s">
        <v>2</v>
      </c>
      <c r="B2664" s="79" t="s">
        <v>1</v>
      </c>
      <c r="C2664" s="79"/>
      <c r="D2664" s="79"/>
      <c r="F2664" s="79"/>
      <c r="G2664" s="79"/>
      <c r="H2664" s="79"/>
      <c r="I2664" s="79"/>
    </row>
    <row r="2665" spans="1:17" x14ac:dyDescent="0.3">
      <c r="A2665" s="79" t="s">
        <v>2</v>
      </c>
      <c r="B2665" s="79" t="s">
        <v>1675</v>
      </c>
      <c r="C2665" s="3791"/>
      <c r="D2665" s="79"/>
      <c r="F2665" s="79"/>
      <c r="G2665" s="79"/>
      <c r="H2665" s="3791"/>
      <c r="I2665" s="79"/>
    </row>
    <row r="2666" spans="1:17" x14ac:dyDescent="0.3">
      <c r="A2666" s="79" t="s">
        <v>4</v>
      </c>
      <c r="B2666" s="79" t="s">
        <v>401</v>
      </c>
      <c r="C2666" s="79"/>
      <c r="D2666" s="79"/>
      <c r="F2666" s="79"/>
      <c r="G2666" s="79"/>
      <c r="H2666" s="79"/>
      <c r="I2666" s="79"/>
    </row>
    <row r="2667" spans="1:17" x14ac:dyDescent="0.3">
      <c r="A2667" s="79" t="s">
        <v>68</v>
      </c>
      <c r="B2667" s="79" t="s">
        <v>1676</v>
      </c>
      <c r="C2667" s="79"/>
      <c r="D2667" s="79"/>
      <c r="F2667" s="79"/>
      <c r="G2667" s="79"/>
      <c r="H2667" s="79"/>
      <c r="I2667" s="79"/>
    </row>
    <row r="2668" spans="1:17" ht="17.399999999999999" x14ac:dyDescent="0.3">
      <c r="A2668" s="79" t="s">
        <v>8</v>
      </c>
      <c r="B2668" s="876" t="s">
        <v>1677</v>
      </c>
      <c r="C2668" s="876"/>
      <c r="D2668" s="876"/>
      <c r="F2668" s="79"/>
      <c r="G2668" s="876"/>
      <c r="H2668" s="876"/>
      <c r="I2668" s="876"/>
      <c r="J2668" s="3792" t="s">
        <v>12</v>
      </c>
    </row>
    <row r="2669" spans="1:17" x14ac:dyDescent="0.3">
      <c r="A2669" s="79" t="s">
        <v>1678</v>
      </c>
      <c r="B2669" s="876" t="s">
        <v>1679</v>
      </c>
      <c r="C2669" s="876"/>
      <c r="D2669" s="876"/>
      <c r="F2669" s="79"/>
      <c r="G2669" s="876"/>
      <c r="H2669" s="876"/>
      <c r="I2669" s="876"/>
    </row>
    <row r="2670" spans="1:17" ht="18" thickBot="1" x14ac:dyDescent="0.35">
      <c r="A2670" s="3793" t="s">
        <v>135</v>
      </c>
      <c r="B2670" s="3793"/>
      <c r="C2670" s="3793"/>
      <c r="D2670" s="3793"/>
      <c r="E2670" s="3793"/>
      <c r="F2670" s="3793"/>
      <c r="G2670" s="3793"/>
      <c r="H2670" s="3793"/>
      <c r="I2670" s="3793"/>
      <c r="J2670" s="3793"/>
      <c r="K2670" s="3793"/>
      <c r="L2670" s="3793"/>
    </row>
    <row r="2671" spans="1:17" ht="16.2" thickBot="1" x14ac:dyDescent="0.35">
      <c r="A2671" s="3794" t="s">
        <v>136</v>
      </c>
      <c r="B2671" s="1111" t="s">
        <v>137</v>
      </c>
      <c r="C2671" s="1111" t="s">
        <v>138</v>
      </c>
      <c r="D2671" s="1111" t="s">
        <v>139</v>
      </c>
      <c r="E2671" s="1111" t="s">
        <v>140</v>
      </c>
      <c r="F2671" s="1112" t="s">
        <v>141</v>
      </c>
      <c r="G2671" s="1678" t="s">
        <v>142</v>
      </c>
      <c r="H2671" s="1679"/>
      <c r="I2671" s="1679"/>
      <c r="J2671" s="1680"/>
      <c r="K2671" s="1116" t="s">
        <v>23</v>
      </c>
      <c r="L2671" s="1117"/>
      <c r="M2671" s="1667" t="s">
        <v>24</v>
      </c>
      <c r="N2671" s="1667"/>
      <c r="O2671" s="1667"/>
      <c r="P2671" s="1667"/>
      <c r="Q2671" s="3795"/>
    </row>
    <row r="2672" spans="1:17" ht="15.6" x14ac:dyDescent="0.3">
      <c r="A2672" s="1122"/>
      <c r="B2672" s="1122"/>
      <c r="C2672" s="1122"/>
      <c r="D2672" s="1122"/>
      <c r="E2672" s="1122"/>
      <c r="F2672" s="1123"/>
      <c r="G2672" s="1124" t="s">
        <v>25</v>
      </c>
      <c r="H2672" s="1125" t="s">
        <v>26</v>
      </c>
      <c r="I2672" s="1125" t="s">
        <v>156</v>
      </c>
      <c r="J2672" s="1126" t="s">
        <v>28</v>
      </c>
      <c r="K2672" s="1127"/>
      <c r="L2672" s="1128"/>
      <c r="M2672" s="1667"/>
      <c r="N2672" s="1667"/>
      <c r="O2672" s="1667"/>
      <c r="P2672" s="1667"/>
      <c r="Q2672" s="3795"/>
    </row>
    <row r="2673" spans="1:17" ht="31.2" x14ac:dyDescent="0.3">
      <c r="A2673" s="3796" t="s">
        <v>1680</v>
      </c>
      <c r="B2673" s="3796" t="s">
        <v>1681</v>
      </c>
      <c r="C2673" s="358" t="s">
        <v>1682</v>
      </c>
      <c r="D2673" s="358" t="s">
        <v>1683</v>
      </c>
      <c r="E2673" s="86">
        <v>1</v>
      </c>
      <c r="F2673" s="86">
        <v>1</v>
      </c>
      <c r="G2673" s="86">
        <v>1</v>
      </c>
      <c r="H2673" s="86"/>
      <c r="I2673" s="86"/>
      <c r="J2673" s="86"/>
      <c r="K2673" s="3797">
        <v>440000</v>
      </c>
      <c r="L2673" s="3798"/>
      <c r="M2673" s="3799"/>
      <c r="N2673" s="3800"/>
      <c r="O2673" s="3800"/>
      <c r="P2673" s="3800"/>
      <c r="Q2673" s="3801"/>
    </row>
    <row r="2674" spans="1:17" ht="31.2" x14ac:dyDescent="0.3">
      <c r="A2674" s="3802"/>
      <c r="B2674" s="3802"/>
      <c r="C2674" s="369" t="s">
        <v>1684</v>
      </c>
      <c r="D2674" s="358" t="s">
        <v>1685</v>
      </c>
      <c r="E2674" s="86"/>
      <c r="F2674" s="86">
        <v>52</v>
      </c>
      <c r="G2674" s="86">
        <v>13</v>
      </c>
      <c r="H2674" s="86">
        <v>13</v>
      </c>
      <c r="I2674" s="86">
        <v>13</v>
      </c>
      <c r="J2674" s="86">
        <v>13</v>
      </c>
      <c r="K2674" s="3797">
        <v>1482000</v>
      </c>
      <c r="L2674" s="3798"/>
      <c r="M2674" s="3799"/>
      <c r="N2674" s="3800"/>
      <c r="O2674" s="3800"/>
      <c r="P2674" s="3800"/>
      <c r="Q2674" s="3801"/>
    </row>
    <row r="2675" spans="1:17" ht="31.2" x14ac:dyDescent="0.3">
      <c r="A2675" s="3803"/>
      <c r="B2675" s="3803"/>
      <c r="C2675" s="1143" t="s">
        <v>1686</v>
      </c>
      <c r="D2675" s="3804" t="s">
        <v>1687</v>
      </c>
      <c r="E2675" s="3805"/>
      <c r="F2675" s="86">
        <v>180</v>
      </c>
      <c r="G2675" s="86"/>
      <c r="H2675" s="86">
        <v>3</v>
      </c>
      <c r="I2675" s="86"/>
      <c r="J2675" s="86">
        <v>3</v>
      </c>
      <c r="K2675" s="3797">
        <v>1670100</v>
      </c>
      <c r="L2675" s="3798"/>
      <c r="M2675" s="3799"/>
      <c r="N2675" s="3800"/>
      <c r="O2675" s="3800"/>
      <c r="P2675" s="3800"/>
      <c r="Q2675" s="3801"/>
    </row>
    <row r="2676" spans="1:17" x14ac:dyDescent="0.3">
      <c r="K2676" s="3806"/>
      <c r="L2676" s="3807"/>
    </row>
    <row r="2677" spans="1:17" ht="18" thickBot="1" x14ac:dyDescent="0.35">
      <c r="A2677" s="3808" t="s">
        <v>148</v>
      </c>
      <c r="B2677" s="3808"/>
      <c r="C2677" s="3808"/>
      <c r="D2677" s="3808"/>
      <c r="E2677" s="3808"/>
      <c r="F2677" s="3808"/>
      <c r="G2677" s="3808"/>
      <c r="H2677" s="3808"/>
      <c r="I2677" s="3808"/>
      <c r="J2677" s="3808"/>
      <c r="K2677" s="3808"/>
      <c r="L2677" s="3808"/>
    </row>
    <row r="2678" spans="1:17" ht="16.2" thickBot="1" x14ac:dyDescent="0.35">
      <c r="A2678" s="3809" t="s">
        <v>149</v>
      </c>
      <c r="B2678" s="3810" t="s">
        <v>150</v>
      </c>
      <c r="C2678" s="1678" t="s">
        <v>36</v>
      </c>
      <c r="D2678" s="1679"/>
      <c r="E2678" s="1679"/>
      <c r="F2678" s="1680"/>
      <c r="G2678" s="1678" t="s">
        <v>281</v>
      </c>
      <c r="H2678" s="1681"/>
      <c r="I2678" s="1681"/>
      <c r="J2678" s="1682"/>
      <c r="K2678" s="1057" t="s">
        <v>152</v>
      </c>
      <c r="L2678" s="3811" t="s">
        <v>153</v>
      </c>
      <c r="M2678" s="3812"/>
      <c r="N2678" s="3812"/>
      <c r="O2678" s="3812"/>
      <c r="P2678" s="3813"/>
      <c r="Q2678" s="3814"/>
    </row>
    <row r="2679" spans="1:17" ht="31.8" thickBot="1" x14ac:dyDescent="0.35">
      <c r="A2679" s="1686"/>
      <c r="B2679" s="1686"/>
      <c r="C2679" s="1687" t="s">
        <v>282</v>
      </c>
      <c r="D2679" s="1688" t="s">
        <v>41</v>
      </c>
      <c r="E2679" s="1688" t="s">
        <v>155</v>
      </c>
      <c r="F2679" s="1688" t="s">
        <v>43</v>
      </c>
      <c r="G2679" s="1688" t="s">
        <v>25</v>
      </c>
      <c r="H2679" s="1688" t="s">
        <v>26</v>
      </c>
      <c r="I2679" s="1688" t="s">
        <v>156</v>
      </c>
      <c r="J2679" s="1689" t="s">
        <v>28</v>
      </c>
      <c r="K2679" s="3815"/>
      <c r="L2679" s="3816" t="s">
        <v>44</v>
      </c>
      <c r="M2679" s="3816" t="s">
        <v>45</v>
      </c>
      <c r="N2679" s="3816" t="s">
        <v>46</v>
      </c>
      <c r="O2679" s="3816" t="s">
        <v>47</v>
      </c>
      <c r="P2679" s="3816" t="s">
        <v>48</v>
      </c>
      <c r="Q2679" s="3816" t="s">
        <v>49</v>
      </c>
    </row>
    <row r="2680" spans="1:17" ht="15.6" x14ac:dyDescent="0.3">
      <c r="A2680" s="3817" t="s">
        <v>1688</v>
      </c>
      <c r="B2680" s="3818">
        <v>440000</v>
      </c>
      <c r="C2680" s="3819" t="s">
        <v>284</v>
      </c>
      <c r="D2680" s="3820">
        <v>4</v>
      </c>
      <c r="E2680" s="3821">
        <v>50000</v>
      </c>
      <c r="F2680" s="3821">
        <f>+E2680*D2680</f>
        <v>200000</v>
      </c>
      <c r="G2680" s="3822">
        <v>50000</v>
      </c>
      <c r="H2680" s="3822">
        <v>50000</v>
      </c>
      <c r="I2680" s="3822">
        <v>50000</v>
      </c>
      <c r="J2680" s="3822">
        <v>50000</v>
      </c>
      <c r="K2680" s="363" t="s">
        <v>285</v>
      </c>
      <c r="L2680" s="363">
        <v>15</v>
      </c>
      <c r="M2680" s="3823" t="s">
        <v>54</v>
      </c>
      <c r="N2680" s="3824">
        <v>2</v>
      </c>
      <c r="O2680" s="3824">
        <v>8</v>
      </c>
      <c r="P2680" s="3824">
        <v>6</v>
      </c>
      <c r="Q2680" s="3825">
        <v>2</v>
      </c>
    </row>
    <row r="2681" spans="1:17" ht="31.2" x14ac:dyDescent="0.3">
      <c r="A2681" s="3826"/>
      <c r="B2681" s="3827"/>
      <c r="C2681" s="3828" t="s">
        <v>1689</v>
      </c>
      <c r="D2681" s="3829">
        <v>12</v>
      </c>
      <c r="E2681" s="3830">
        <v>20000</v>
      </c>
      <c r="F2681" s="3830">
        <f>+E2681*D2681</f>
        <v>240000</v>
      </c>
      <c r="G2681" s="362">
        <v>60000</v>
      </c>
      <c r="H2681" s="362">
        <v>60000</v>
      </c>
      <c r="I2681" s="362">
        <v>60000</v>
      </c>
      <c r="J2681" s="362">
        <v>60000</v>
      </c>
      <c r="K2681" s="369" t="s">
        <v>285</v>
      </c>
      <c r="L2681" s="369">
        <v>15</v>
      </c>
      <c r="M2681" s="371" t="s">
        <v>54</v>
      </c>
      <c r="N2681" s="3831">
        <v>2</v>
      </c>
      <c r="O2681" s="3831">
        <v>8</v>
      </c>
      <c r="P2681" s="3831">
        <v>6</v>
      </c>
      <c r="Q2681" s="3832">
        <v>2</v>
      </c>
    </row>
    <row r="2682" spans="1:17" ht="93.6" x14ac:dyDescent="0.3">
      <c r="A2682" s="3833" t="s">
        <v>1690</v>
      </c>
      <c r="B2682" s="3834">
        <f>+F2682</f>
        <v>1482000</v>
      </c>
      <c r="C2682" s="1196" t="s">
        <v>1691</v>
      </c>
      <c r="D2682" s="86">
        <v>156</v>
      </c>
      <c r="E2682" s="362">
        <v>9500</v>
      </c>
      <c r="F2682" s="362">
        <f>+E2682*D2682</f>
        <v>1482000</v>
      </c>
      <c r="G2682" s="362">
        <v>370500</v>
      </c>
      <c r="H2682" s="362">
        <v>370500</v>
      </c>
      <c r="I2682" s="362">
        <v>370500</v>
      </c>
      <c r="J2682" s="362">
        <v>370500</v>
      </c>
      <c r="K2682" s="369" t="s">
        <v>285</v>
      </c>
      <c r="L2682" s="369">
        <v>15</v>
      </c>
      <c r="M2682" s="371" t="s">
        <v>54</v>
      </c>
      <c r="N2682" s="3831">
        <v>2</v>
      </c>
      <c r="O2682" s="3831">
        <v>8</v>
      </c>
      <c r="P2682" s="3831">
        <v>6</v>
      </c>
      <c r="Q2682" s="3832">
        <v>2</v>
      </c>
    </row>
    <row r="2683" spans="1:17" ht="47.4" thickBot="1" x14ac:dyDescent="0.35">
      <c r="A2683" s="3835" t="s">
        <v>1692</v>
      </c>
      <c r="B2683" s="3836">
        <f>+F2683</f>
        <v>1670100</v>
      </c>
      <c r="C2683" s="3837" t="s">
        <v>1693</v>
      </c>
      <c r="D2683" s="3838">
        <v>6</v>
      </c>
      <c r="E2683" s="3839">
        <v>278350</v>
      </c>
      <c r="F2683" s="3839">
        <v>1670100</v>
      </c>
      <c r="G2683" s="3839"/>
      <c r="H2683" s="3839">
        <f>+E2683*3</f>
        <v>835050</v>
      </c>
      <c r="I2683" s="3839"/>
      <c r="J2683" s="3839">
        <f>+E2683*3</f>
        <v>835050</v>
      </c>
      <c r="K2683" s="3840" t="s">
        <v>285</v>
      </c>
      <c r="L2683" s="3841">
        <v>15</v>
      </c>
      <c r="M2683" s="371" t="s">
        <v>54</v>
      </c>
      <c r="N2683" s="3842">
        <v>2</v>
      </c>
      <c r="O2683" s="3842">
        <v>8</v>
      </c>
      <c r="P2683" s="3842">
        <v>6</v>
      </c>
      <c r="Q2683" s="3843">
        <v>2</v>
      </c>
    </row>
    <row r="2684" spans="1:17" ht="18" thickBot="1" x14ac:dyDescent="0.35">
      <c r="A2684" s="3793" t="s">
        <v>135</v>
      </c>
      <c r="B2684" s="3844">
        <f>SUM(B2680:B2683)</f>
        <v>3592100</v>
      </c>
      <c r="C2684" s="3793"/>
      <c r="D2684" s="3793"/>
      <c r="E2684" s="3793"/>
      <c r="F2684" s="3793"/>
      <c r="G2684" s="3793"/>
      <c r="H2684" s="3793"/>
      <c r="I2684" s="3793"/>
      <c r="J2684" s="3793"/>
      <c r="K2684" s="3793"/>
      <c r="L2684" s="3793"/>
    </row>
    <row r="2685" spans="1:17" ht="16.2" thickBot="1" x14ac:dyDescent="0.35">
      <c r="A2685" s="3794" t="s">
        <v>136</v>
      </c>
      <c r="B2685" s="1111" t="s">
        <v>137</v>
      </c>
      <c r="C2685" s="1111" t="s">
        <v>138</v>
      </c>
      <c r="D2685" s="1111" t="s">
        <v>139</v>
      </c>
      <c r="E2685" s="1111" t="s">
        <v>140</v>
      </c>
      <c r="F2685" s="1112" t="s">
        <v>141</v>
      </c>
      <c r="G2685" s="1678" t="s">
        <v>142</v>
      </c>
      <c r="H2685" s="1679"/>
      <c r="I2685" s="1679"/>
      <c r="J2685" s="1680"/>
      <c r="K2685" s="1116" t="s">
        <v>23</v>
      </c>
      <c r="L2685" s="1117"/>
      <c r="M2685" s="3845" t="s">
        <v>24</v>
      </c>
      <c r="N2685" s="3846"/>
      <c r="O2685" s="3846"/>
      <c r="P2685" s="3846"/>
      <c r="Q2685" s="3847"/>
    </row>
    <row r="2686" spans="1:17" ht="15.6" x14ac:dyDescent="0.3">
      <c r="A2686" s="1122"/>
      <c r="B2686" s="1122"/>
      <c r="C2686" s="1122"/>
      <c r="D2686" s="1122"/>
      <c r="E2686" s="1122"/>
      <c r="F2686" s="1123"/>
      <c r="G2686" s="1124" t="s">
        <v>25</v>
      </c>
      <c r="H2686" s="1125" t="s">
        <v>26</v>
      </c>
      <c r="I2686" s="1125" t="s">
        <v>156</v>
      </c>
      <c r="J2686" s="1126" t="s">
        <v>28</v>
      </c>
      <c r="K2686" s="1127"/>
      <c r="L2686" s="1128"/>
      <c r="M2686" s="3848"/>
      <c r="N2686" s="3849"/>
      <c r="O2686" s="3849"/>
      <c r="P2686" s="3849"/>
      <c r="Q2686" s="3850"/>
    </row>
    <row r="2687" spans="1:17" ht="31.2" x14ac:dyDescent="0.3">
      <c r="A2687" s="3796" t="s">
        <v>1694</v>
      </c>
      <c r="B2687" s="3796" t="s">
        <v>1695</v>
      </c>
      <c r="C2687" s="357" t="s">
        <v>1696</v>
      </c>
      <c r="D2687" s="3851" t="s">
        <v>1697</v>
      </c>
      <c r="E2687" s="366">
        <v>1</v>
      </c>
      <c r="F2687" s="374">
        <v>1</v>
      </c>
      <c r="G2687" s="374">
        <v>1</v>
      </c>
      <c r="H2687" s="374"/>
      <c r="I2687" s="374"/>
      <c r="J2687" s="374"/>
      <c r="K2687" s="3852">
        <v>660000</v>
      </c>
      <c r="L2687" s="3853"/>
      <c r="M2687" s="3854"/>
      <c r="N2687" s="3855"/>
      <c r="O2687" s="3855"/>
      <c r="P2687" s="3855"/>
      <c r="Q2687" s="3856"/>
    </row>
    <row r="2688" spans="1:17" ht="15.6" x14ac:dyDescent="0.3">
      <c r="A2688" s="3803"/>
      <c r="B2688" s="3803"/>
      <c r="C2688" s="358" t="s">
        <v>1698</v>
      </c>
      <c r="D2688" s="358" t="s">
        <v>1699</v>
      </c>
      <c r="E2688" s="369"/>
      <c r="F2688" s="86">
        <v>60</v>
      </c>
      <c r="G2688" s="369"/>
      <c r="H2688" s="369"/>
      <c r="I2688" s="86">
        <v>60</v>
      </c>
      <c r="J2688" s="369"/>
      <c r="K2688" s="3857">
        <v>110000</v>
      </c>
      <c r="L2688" s="3858"/>
      <c r="M2688" s="3799"/>
      <c r="N2688" s="3800"/>
      <c r="O2688" s="3800"/>
      <c r="P2688" s="3800"/>
      <c r="Q2688" s="3801"/>
    </row>
    <row r="2689" spans="1:17" ht="18" thickBot="1" x14ac:dyDescent="0.35">
      <c r="A2689" s="3793" t="s">
        <v>148</v>
      </c>
      <c r="B2689" s="3793"/>
      <c r="C2689" s="3793"/>
      <c r="D2689" s="3793"/>
      <c r="E2689" s="3793"/>
      <c r="F2689" s="3793"/>
      <c r="G2689" s="3793"/>
      <c r="H2689" s="3793"/>
      <c r="I2689" s="3793"/>
      <c r="J2689" s="3793"/>
      <c r="K2689" s="3859">
        <f>SUM(K2687:L2688)</f>
        <v>770000</v>
      </c>
      <c r="L2689" s="3860"/>
    </row>
    <row r="2690" spans="1:17" ht="16.2" thickBot="1" x14ac:dyDescent="0.35">
      <c r="A2690" s="3794" t="s">
        <v>149</v>
      </c>
      <c r="B2690" s="1206" t="s">
        <v>150</v>
      </c>
      <c r="C2690" s="3861" t="s">
        <v>36</v>
      </c>
      <c r="D2690" s="3862"/>
      <c r="E2690" s="3862"/>
      <c r="F2690" s="3863"/>
      <c r="G2690" s="1678" t="s">
        <v>281</v>
      </c>
      <c r="H2690" s="1681"/>
      <c r="I2690" s="1681"/>
      <c r="J2690" s="1682"/>
      <c r="K2690" s="1209" t="s">
        <v>152</v>
      </c>
      <c r="L2690" s="3861" t="s">
        <v>153</v>
      </c>
      <c r="M2690" s="3864"/>
      <c r="N2690" s="3864"/>
      <c r="O2690" s="3864"/>
      <c r="P2690" s="3865"/>
      <c r="Q2690" s="3866"/>
    </row>
    <row r="2691" spans="1:17" ht="63" thickBot="1" x14ac:dyDescent="0.35">
      <c r="A2691" s="3867"/>
      <c r="B2691" s="3867"/>
      <c r="C2691" s="1687" t="s">
        <v>282</v>
      </c>
      <c r="D2691" s="1688" t="s">
        <v>41</v>
      </c>
      <c r="E2691" s="1688" t="s">
        <v>155</v>
      </c>
      <c r="F2691" s="1688" t="s">
        <v>43</v>
      </c>
      <c r="G2691" s="1688" t="s">
        <v>25</v>
      </c>
      <c r="H2691" s="1688" t="s">
        <v>26</v>
      </c>
      <c r="I2691" s="1688" t="s">
        <v>156</v>
      </c>
      <c r="J2691" s="1689" t="s">
        <v>28</v>
      </c>
      <c r="K2691" s="3868"/>
      <c r="L2691" s="1688" t="s">
        <v>44</v>
      </c>
      <c r="M2691" s="1688" t="s">
        <v>45</v>
      </c>
      <c r="N2691" s="1688" t="s">
        <v>46</v>
      </c>
      <c r="O2691" s="1688" t="s">
        <v>47</v>
      </c>
      <c r="P2691" s="1688" t="s">
        <v>48</v>
      </c>
      <c r="Q2691" s="1688" t="s">
        <v>49</v>
      </c>
    </row>
    <row r="2692" spans="1:17" ht="41.4" x14ac:dyDescent="0.3">
      <c r="A2692" s="3869" t="s">
        <v>1700</v>
      </c>
      <c r="B2692" s="871">
        <v>660000</v>
      </c>
      <c r="C2692" s="1283" t="s">
        <v>1701</v>
      </c>
      <c r="D2692" s="271">
        <v>2</v>
      </c>
      <c r="E2692" s="269">
        <v>30000</v>
      </c>
      <c r="F2692" s="269">
        <f>+E2692*D2692</f>
        <v>60000</v>
      </c>
      <c r="G2692" s="269">
        <v>30000</v>
      </c>
      <c r="H2692" s="269">
        <v>30000</v>
      </c>
      <c r="I2692" s="269"/>
      <c r="J2692" s="269"/>
      <c r="K2692" s="270" t="s">
        <v>285</v>
      </c>
      <c r="L2692" s="271">
        <v>15</v>
      </c>
      <c r="M2692" s="271" t="s">
        <v>54</v>
      </c>
      <c r="N2692" s="270">
        <v>2</v>
      </c>
      <c r="O2692" s="270">
        <v>8</v>
      </c>
      <c r="P2692" s="270">
        <v>6</v>
      </c>
      <c r="Q2692" s="3870">
        <v>2</v>
      </c>
    </row>
    <row r="2693" spans="1:17" ht="41.4" x14ac:dyDescent="0.3">
      <c r="A2693" s="3871"/>
      <c r="B2693" s="872"/>
      <c r="C2693" s="3872" t="s">
        <v>1702</v>
      </c>
      <c r="D2693" s="100">
        <v>1</v>
      </c>
      <c r="E2693" s="293">
        <v>150000</v>
      </c>
      <c r="F2693" s="293">
        <f>+E2693*D2693</f>
        <v>150000</v>
      </c>
      <c r="G2693" s="293"/>
      <c r="H2693" s="293">
        <v>150000</v>
      </c>
      <c r="I2693" s="294"/>
      <c r="J2693" s="294"/>
      <c r="K2693" s="278" t="s">
        <v>285</v>
      </c>
      <c r="L2693" s="295">
        <v>15</v>
      </c>
      <c r="M2693" s="295" t="s">
        <v>54</v>
      </c>
      <c r="N2693" s="278">
        <v>2</v>
      </c>
      <c r="O2693" s="278">
        <v>8</v>
      </c>
      <c r="P2693" s="278">
        <v>6</v>
      </c>
      <c r="Q2693" s="3873">
        <v>2</v>
      </c>
    </row>
    <row r="2694" spans="1:17" ht="27.6" x14ac:dyDescent="0.3">
      <c r="A2694" s="3874"/>
      <c r="B2694" s="1224"/>
      <c r="C2694" s="1283" t="s">
        <v>1703</v>
      </c>
      <c r="D2694" s="295">
        <v>500</v>
      </c>
      <c r="E2694" s="294">
        <v>900</v>
      </c>
      <c r="F2694" s="294">
        <f>+E2694*D2694</f>
        <v>450000</v>
      </c>
      <c r="G2694" s="294"/>
      <c r="H2694" s="294"/>
      <c r="I2694" s="294"/>
      <c r="J2694" s="294">
        <v>450000</v>
      </c>
      <c r="K2694" s="278" t="s">
        <v>285</v>
      </c>
      <c r="L2694" s="295">
        <v>15</v>
      </c>
      <c r="M2694" s="295" t="s">
        <v>54</v>
      </c>
      <c r="N2694" s="278">
        <v>2</v>
      </c>
      <c r="O2694" s="278">
        <v>2</v>
      </c>
      <c r="P2694" s="278">
        <v>2</v>
      </c>
      <c r="Q2694" s="3873">
        <v>1</v>
      </c>
    </row>
    <row r="2695" spans="1:17" ht="78.599999999999994" thickBot="1" x14ac:dyDescent="0.35">
      <c r="A2695" s="3835" t="s">
        <v>1704</v>
      </c>
      <c r="B2695" s="3875">
        <v>110000</v>
      </c>
      <c r="C2695" s="3876" t="s">
        <v>1705</v>
      </c>
      <c r="D2695" s="1734">
        <v>2</v>
      </c>
      <c r="E2695" s="3877">
        <v>55000</v>
      </c>
      <c r="F2695" s="3877">
        <f>+E2695*D2695</f>
        <v>110000</v>
      </c>
      <c r="G2695" s="3877"/>
      <c r="H2695" s="3877"/>
      <c r="I2695" s="3878">
        <v>55000</v>
      </c>
      <c r="J2695" s="3878">
        <v>55000</v>
      </c>
      <c r="K2695" s="3879" t="s">
        <v>285</v>
      </c>
      <c r="L2695" s="3880">
        <v>15</v>
      </c>
      <c r="M2695" s="3880" t="s">
        <v>54</v>
      </c>
      <c r="N2695" s="3879">
        <v>2</v>
      </c>
      <c r="O2695" s="3879">
        <v>8</v>
      </c>
      <c r="P2695" s="3879">
        <v>6</v>
      </c>
      <c r="Q2695" s="3881">
        <v>2</v>
      </c>
    </row>
    <row r="2696" spans="1:17" x14ac:dyDescent="0.3">
      <c r="B2696" s="3882">
        <f>SUM(B2692:B2695)</f>
        <v>770000</v>
      </c>
    </row>
    <row r="2697" spans="1:17" x14ac:dyDescent="0.3">
      <c r="F2697" s="3883"/>
    </row>
    <row r="2698" spans="1:17" ht="18.600000000000001" thickBot="1" x14ac:dyDescent="0.4">
      <c r="A2698" s="3884" t="s">
        <v>135</v>
      </c>
      <c r="B2698" s="3884"/>
      <c r="C2698" s="3884"/>
      <c r="D2698" s="3884"/>
      <c r="E2698" s="3884"/>
      <c r="F2698" s="3884"/>
      <c r="G2698" s="3884"/>
      <c r="H2698" s="3884"/>
      <c r="I2698" s="3884"/>
      <c r="J2698" s="3884"/>
      <c r="K2698" s="3884"/>
      <c r="L2698" s="3884"/>
    </row>
    <row r="2699" spans="1:17" ht="15.6" x14ac:dyDescent="0.3">
      <c r="A2699" s="3885" t="s">
        <v>136</v>
      </c>
      <c r="B2699" s="3886" t="s">
        <v>137</v>
      </c>
      <c r="C2699" s="3887" t="s">
        <v>138</v>
      </c>
      <c r="D2699" s="3887" t="s">
        <v>139</v>
      </c>
      <c r="E2699" s="3887" t="s">
        <v>140</v>
      </c>
      <c r="F2699" s="3887" t="s">
        <v>141</v>
      </c>
      <c r="G2699" s="3888" t="s">
        <v>142</v>
      </c>
      <c r="H2699" s="3889"/>
      <c r="I2699" s="3889"/>
      <c r="J2699" s="3889"/>
      <c r="K2699" s="3890" t="s">
        <v>23</v>
      </c>
      <c r="L2699" s="3890"/>
      <c r="M2699" s="3891" t="s">
        <v>24</v>
      </c>
      <c r="N2699" s="3891"/>
      <c r="O2699" s="3891"/>
      <c r="P2699" s="3891"/>
      <c r="Q2699" s="3892"/>
    </row>
    <row r="2700" spans="1:17" ht="15.6" x14ac:dyDescent="0.3">
      <c r="A2700" s="3893"/>
      <c r="B2700" s="3894"/>
      <c r="C2700" s="3895"/>
      <c r="D2700" s="3895"/>
      <c r="E2700" s="3895"/>
      <c r="F2700" s="3895"/>
      <c r="G2700" s="572" t="s">
        <v>25</v>
      </c>
      <c r="H2700" s="572" t="s">
        <v>26</v>
      </c>
      <c r="I2700" s="572" t="s">
        <v>156</v>
      </c>
      <c r="J2700" s="572" t="s">
        <v>28</v>
      </c>
      <c r="K2700" s="3896"/>
      <c r="L2700" s="3896"/>
      <c r="M2700" s="3897"/>
      <c r="N2700" s="3897"/>
      <c r="O2700" s="3897"/>
      <c r="P2700" s="3897"/>
      <c r="Q2700" s="3898"/>
    </row>
    <row r="2701" spans="1:17" ht="328.2" thickBot="1" x14ac:dyDescent="0.35">
      <c r="A2701" s="3899" t="s">
        <v>1706</v>
      </c>
      <c r="B2701" s="3900" t="s">
        <v>1707</v>
      </c>
      <c r="C2701" s="3901" t="s">
        <v>1708</v>
      </c>
      <c r="D2701" s="3902" t="s">
        <v>1709</v>
      </c>
      <c r="E2701" s="3840">
        <v>1</v>
      </c>
      <c r="F2701" s="3841">
        <v>1</v>
      </c>
      <c r="G2701" s="3841"/>
      <c r="H2701" s="3841"/>
      <c r="I2701" s="3841">
        <v>1</v>
      </c>
      <c r="J2701" s="3841"/>
      <c r="K2701" s="3903">
        <f>+B2705+B2708</f>
        <v>1540000</v>
      </c>
      <c r="L2701" s="3903"/>
      <c r="M2701" s="3904"/>
      <c r="N2701" s="3904"/>
      <c r="O2701" s="3904"/>
      <c r="P2701" s="3904"/>
      <c r="Q2701" s="3905"/>
    </row>
    <row r="2702" spans="1:17" ht="18.600000000000001" thickBot="1" x14ac:dyDescent="0.4">
      <c r="A2702" s="3884" t="s">
        <v>148</v>
      </c>
      <c r="B2702" s="3884"/>
      <c r="C2702" s="3884"/>
      <c r="D2702" s="3884"/>
      <c r="E2702" s="3884"/>
      <c r="F2702" s="3884"/>
      <c r="G2702" s="3884"/>
      <c r="H2702" s="3884"/>
      <c r="I2702" s="3884"/>
      <c r="J2702" s="3884"/>
      <c r="K2702" s="3884"/>
      <c r="L2702" s="3884"/>
    </row>
    <row r="2703" spans="1:17" ht="16.2" thickBot="1" x14ac:dyDescent="0.35">
      <c r="A2703" s="3794" t="s">
        <v>149</v>
      </c>
      <c r="B2703" s="1206" t="s">
        <v>150</v>
      </c>
      <c r="C2703" s="1678" t="s">
        <v>36</v>
      </c>
      <c r="D2703" s="1679"/>
      <c r="E2703" s="1679"/>
      <c r="F2703" s="1680"/>
      <c r="G2703" s="1678" t="s">
        <v>281</v>
      </c>
      <c r="H2703" s="1681"/>
      <c r="I2703" s="1681"/>
      <c r="J2703" s="1682"/>
      <c r="K2703" s="1209" t="s">
        <v>152</v>
      </c>
      <c r="L2703" s="1113" t="s">
        <v>153</v>
      </c>
      <c r="M2703" s="1207"/>
      <c r="N2703" s="1207"/>
      <c r="O2703" s="1207"/>
      <c r="P2703" s="3906"/>
      <c r="Q2703" s="3907"/>
    </row>
    <row r="2704" spans="1:17" ht="63" thickBot="1" x14ac:dyDescent="0.35">
      <c r="A2704" s="3867"/>
      <c r="B2704" s="3867"/>
      <c r="C2704" s="1687" t="s">
        <v>282</v>
      </c>
      <c r="D2704" s="1688" t="s">
        <v>41</v>
      </c>
      <c r="E2704" s="1688" t="s">
        <v>155</v>
      </c>
      <c r="F2704" s="1688" t="s">
        <v>43</v>
      </c>
      <c r="G2704" s="1688" t="s">
        <v>25</v>
      </c>
      <c r="H2704" s="1688" t="s">
        <v>26</v>
      </c>
      <c r="I2704" s="1688" t="s">
        <v>156</v>
      </c>
      <c r="J2704" s="1689" t="s">
        <v>28</v>
      </c>
      <c r="K2704" s="3868"/>
      <c r="L2704" s="1688" t="s">
        <v>44</v>
      </c>
      <c r="M2704" s="1688" t="s">
        <v>45</v>
      </c>
      <c r="N2704" s="1688" t="s">
        <v>46</v>
      </c>
      <c r="O2704" s="1688" t="s">
        <v>47</v>
      </c>
      <c r="P2704" s="1688" t="s">
        <v>48</v>
      </c>
      <c r="Q2704" s="1688" t="s">
        <v>49</v>
      </c>
    </row>
    <row r="2705" spans="1:17" x14ac:dyDescent="0.3">
      <c r="A2705" s="3869" t="s">
        <v>1710</v>
      </c>
      <c r="B2705" s="871">
        <v>700000</v>
      </c>
      <c r="C2705" s="299" t="s">
        <v>1711</v>
      </c>
      <c r="D2705" s="271">
        <v>1</v>
      </c>
      <c r="E2705" s="269">
        <v>350000</v>
      </c>
      <c r="F2705" s="269">
        <f>+E2705*D2705</f>
        <v>350000</v>
      </c>
      <c r="G2705" s="269"/>
      <c r="H2705" s="269"/>
      <c r="I2705" s="269">
        <v>350000</v>
      </c>
      <c r="J2705" s="269"/>
      <c r="K2705" s="270" t="s">
        <v>285</v>
      </c>
      <c r="L2705" s="270">
        <v>15</v>
      </c>
      <c r="M2705" s="3908" t="s">
        <v>54</v>
      </c>
      <c r="N2705" s="270">
        <v>2</v>
      </c>
      <c r="O2705" s="270">
        <v>8</v>
      </c>
      <c r="P2705" s="270">
        <v>7</v>
      </c>
      <c r="Q2705" s="3870">
        <v>1</v>
      </c>
    </row>
    <row r="2706" spans="1:17" ht="27.6" x14ac:dyDescent="0.3">
      <c r="A2706" s="3871"/>
      <c r="B2706" s="872"/>
      <c r="C2706" s="1283" t="s">
        <v>1712</v>
      </c>
      <c r="D2706" s="295">
        <v>3</v>
      </c>
      <c r="E2706" s="294">
        <v>30000</v>
      </c>
      <c r="F2706" s="294">
        <f>+E2706*D2706</f>
        <v>90000</v>
      </c>
      <c r="G2706" s="294"/>
      <c r="H2706" s="294">
        <v>45000</v>
      </c>
      <c r="I2706" s="294">
        <v>45000</v>
      </c>
      <c r="J2706" s="294"/>
      <c r="K2706" s="278" t="s">
        <v>285</v>
      </c>
      <c r="L2706" s="278">
        <v>15</v>
      </c>
      <c r="M2706" s="3909" t="s">
        <v>54</v>
      </c>
      <c r="N2706" s="278">
        <v>2</v>
      </c>
      <c r="O2706" s="278">
        <v>8</v>
      </c>
      <c r="P2706" s="278">
        <v>6</v>
      </c>
      <c r="Q2706" s="3873">
        <v>2</v>
      </c>
    </row>
    <row r="2707" spans="1:17" x14ac:dyDescent="0.3">
      <c r="A2707" s="3874"/>
      <c r="B2707" s="1224"/>
      <c r="C2707" s="1283" t="s">
        <v>1713</v>
      </c>
      <c r="D2707" s="295">
        <v>1</v>
      </c>
      <c r="E2707" s="294">
        <v>260000</v>
      </c>
      <c r="F2707" s="294">
        <f>+E2707*D2707</f>
        <v>260000</v>
      </c>
      <c r="G2707" s="294"/>
      <c r="H2707" s="294"/>
      <c r="I2707" s="294"/>
      <c r="J2707" s="294">
        <v>260000</v>
      </c>
      <c r="K2707" s="278" t="s">
        <v>285</v>
      </c>
      <c r="L2707" s="278">
        <v>15</v>
      </c>
      <c r="M2707" s="3909" t="s">
        <v>54</v>
      </c>
      <c r="N2707" s="278">
        <v>2</v>
      </c>
      <c r="O2707" s="278">
        <v>2</v>
      </c>
      <c r="P2707" s="278">
        <v>2</v>
      </c>
      <c r="Q2707" s="3873">
        <v>2</v>
      </c>
    </row>
    <row r="2708" spans="1:17" x14ac:dyDescent="0.3">
      <c r="A2708" s="3910" t="s">
        <v>1714</v>
      </c>
      <c r="B2708" s="1212">
        <v>840000</v>
      </c>
      <c r="C2708" s="2449" t="s">
        <v>1715</v>
      </c>
      <c r="D2708" s="2450">
        <v>5000</v>
      </c>
      <c r="E2708" s="1829">
        <v>32</v>
      </c>
      <c r="F2708" s="294">
        <f t="shared" ref="F2708:F2713" si="111">+E2708*D2708</f>
        <v>160000</v>
      </c>
      <c r="G2708" s="294"/>
      <c r="H2708" s="294"/>
      <c r="I2708" s="294"/>
      <c r="J2708" s="294"/>
      <c r="K2708" s="278" t="s">
        <v>285</v>
      </c>
      <c r="L2708" s="278">
        <v>15</v>
      </c>
      <c r="M2708" s="3909" t="s">
        <v>54</v>
      </c>
      <c r="N2708" s="278">
        <v>2</v>
      </c>
      <c r="O2708" s="278">
        <v>8</v>
      </c>
      <c r="P2708" s="278">
        <v>6</v>
      </c>
      <c r="Q2708" s="3873">
        <v>2</v>
      </c>
    </row>
    <row r="2709" spans="1:17" ht="27.6" x14ac:dyDescent="0.3">
      <c r="A2709" s="3871"/>
      <c r="B2709" s="872"/>
      <c r="C2709" s="2449" t="s">
        <v>1716</v>
      </c>
      <c r="D2709" s="2450">
        <v>5000</v>
      </c>
      <c r="E2709" s="1829">
        <v>32</v>
      </c>
      <c r="F2709" s="294">
        <f t="shared" si="111"/>
        <v>160000</v>
      </c>
      <c r="G2709" s="1829"/>
      <c r="H2709" s="1829"/>
      <c r="I2709" s="1829"/>
      <c r="J2709" s="1829"/>
      <c r="K2709" s="278" t="s">
        <v>285</v>
      </c>
      <c r="L2709" s="326">
        <v>15</v>
      </c>
      <c r="M2709" s="3911" t="s">
        <v>54</v>
      </c>
      <c r="N2709" s="326">
        <v>2</v>
      </c>
      <c r="O2709" s="326">
        <v>2</v>
      </c>
      <c r="P2709" s="326">
        <v>2</v>
      </c>
      <c r="Q2709" s="3912">
        <v>1</v>
      </c>
    </row>
    <row r="2710" spans="1:17" ht="27.6" x14ac:dyDescent="0.3">
      <c r="A2710" s="3871"/>
      <c r="B2710" s="872"/>
      <c r="C2710" s="2449" t="s">
        <v>1717</v>
      </c>
      <c r="D2710" s="2450">
        <v>5000</v>
      </c>
      <c r="E2710" s="1829">
        <v>32</v>
      </c>
      <c r="F2710" s="294">
        <f t="shared" si="111"/>
        <v>160000</v>
      </c>
      <c r="G2710" s="1829"/>
      <c r="H2710" s="1829"/>
      <c r="I2710" s="1829"/>
      <c r="J2710" s="1829"/>
      <c r="K2710" s="278" t="s">
        <v>285</v>
      </c>
      <c r="L2710" s="326">
        <v>15</v>
      </c>
      <c r="M2710" s="3911" t="s">
        <v>54</v>
      </c>
      <c r="N2710" s="326">
        <v>2</v>
      </c>
      <c r="O2710" s="326">
        <v>2</v>
      </c>
      <c r="P2710" s="326">
        <v>2</v>
      </c>
      <c r="Q2710" s="3912">
        <v>1</v>
      </c>
    </row>
    <row r="2711" spans="1:17" ht="41.4" x14ac:dyDescent="0.3">
      <c r="A2711" s="3871"/>
      <c r="B2711" s="872"/>
      <c r="C2711" s="2449" t="s">
        <v>1718</v>
      </c>
      <c r="D2711" s="2450">
        <v>5000</v>
      </c>
      <c r="E2711" s="1829">
        <v>32</v>
      </c>
      <c r="F2711" s="294">
        <f t="shared" si="111"/>
        <v>160000</v>
      </c>
      <c r="G2711" s="1829"/>
      <c r="H2711" s="1829"/>
      <c r="I2711" s="1829"/>
      <c r="J2711" s="1829"/>
      <c r="K2711" s="278" t="s">
        <v>285</v>
      </c>
      <c r="L2711" s="326">
        <v>15</v>
      </c>
      <c r="M2711" s="3911" t="s">
        <v>54</v>
      </c>
      <c r="N2711" s="326">
        <v>2</v>
      </c>
      <c r="O2711" s="326">
        <v>2</v>
      </c>
      <c r="P2711" s="326">
        <v>2</v>
      </c>
      <c r="Q2711" s="3912">
        <v>1</v>
      </c>
    </row>
    <row r="2712" spans="1:17" ht="27.6" x14ac:dyDescent="0.3">
      <c r="A2712" s="3871"/>
      <c r="B2712" s="872"/>
      <c r="C2712" s="2449" t="s">
        <v>1719</v>
      </c>
      <c r="D2712" s="2450">
        <v>5000</v>
      </c>
      <c r="E2712" s="1829">
        <v>32</v>
      </c>
      <c r="F2712" s="294">
        <f t="shared" si="111"/>
        <v>160000</v>
      </c>
      <c r="G2712" s="1829"/>
      <c r="H2712" s="1829"/>
      <c r="I2712" s="1829"/>
      <c r="J2712" s="1829"/>
      <c r="K2712" s="278" t="s">
        <v>285</v>
      </c>
      <c r="L2712" s="326">
        <v>15</v>
      </c>
      <c r="M2712" s="3911" t="s">
        <v>54</v>
      </c>
      <c r="N2712" s="326">
        <v>2</v>
      </c>
      <c r="O2712" s="326">
        <v>2</v>
      </c>
      <c r="P2712" s="326">
        <v>2</v>
      </c>
      <c r="Q2712" s="3912">
        <v>1</v>
      </c>
    </row>
    <row r="2713" spans="1:17" ht="28.2" thickBot="1" x14ac:dyDescent="0.35">
      <c r="A2713" s="3913"/>
      <c r="B2713" s="3914"/>
      <c r="C2713" s="3915" t="s">
        <v>1720</v>
      </c>
      <c r="D2713" s="3880">
        <v>2000</v>
      </c>
      <c r="E2713" s="3878">
        <v>20</v>
      </c>
      <c r="F2713" s="3878">
        <f t="shared" si="111"/>
        <v>40000</v>
      </c>
      <c r="G2713" s="3878"/>
      <c r="H2713" s="3878"/>
      <c r="I2713" s="3878"/>
      <c r="J2713" s="3878"/>
      <c r="K2713" s="278" t="s">
        <v>285</v>
      </c>
      <c r="L2713" s="3879">
        <v>15</v>
      </c>
      <c r="M2713" s="3916" t="s">
        <v>54</v>
      </c>
      <c r="N2713" s="3879">
        <v>2</v>
      </c>
      <c r="O2713" s="3879">
        <v>8</v>
      </c>
      <c r="P2713" s="3879">
        <v>6</v>
      </c>
      <c r="Q2713" s="3881">
        <v>3</v>
      </c>
    </row>
    <row r="2714" spans="1:17" x14ac:dyDescent="0.3">
      <c r="B2714" s="3917">
        <f>SUM(B2705:B2713)</f>
        <v>1540000</v>
      </c>
    </row>
    <row r="2716" spans="1:17" ht="18.600000000000001" thickBot="1" x14ac:dyDescent="0.4">
      <c r="A2716" s="3884" t="s">
        <v>135</v>
      </c>
      <c r="B2716" s="3884"/>
      <c r="C2716" s="3884"/>
      <c r="D2716" s="3884"/>
      <c r="E2716" s="3884"/>
      <c r="F2716" s="3884"/>
      <c r="G2716" s="3884"/>
      <c r="H2716" s="3884"/>
      <c r="I2716" s="3884"/>
      <c r="J2716" s="3884"/>
      <c r="K2716" s="3884"/>
      <c r="L2716" s="3884"/>
    </row>
    <row r="2717" spans="1:17" ht="16.2" thickBot="1" x14ac:dyDescent="0.35">
      <c r="A2717" s="3794" t="s">
        <v>136</v>
      </c>
      <c r="B2717" s="1111" t="s">
        <v>137</v>
      </c>
      <c r="C2717" s="1111" t="s">
        <v>138</v>
      </c>
      <c r="D2717" s="1111" t="s">
        <v>139</v>
      </c>
      <c r="E2717" s="1111" t="s">
        <v>140</v>
      </c>
      <c r="F2717" s="1112" t="s">
        <v>141</v>
      </c>
      <c r="G2717" s="1113" t="s">
        <v>142</v>
      </c>
      <c r="H2717" s="1114"/>
      <c r="I2717" s="1114"/>
      <c r="J2717" s="1115"/>
      <c r="K2717" s="1209" t="s">
        <v>23</v>
      </c>
      <c r="L2717" s="3918"/>
      <c r="M2717" s="3919" t="s">
        <v>24</v>
      </c>
      <c r="N2717" s="3920"/>
      <c r="O2717" s="3920"/>
      <c r="P2717" s="3920"/>
      <c r="Q2717" s="3921"/>
    </row>
    <row r="2718" spans="1:17" ht="15.6" x14ac:dyDescent="0.3">
      <c r="A2718" s="1122"/>
      <c r="B2718" s="1122"/>
      <c r="C2718" s="1122"/>
      <c r="D2718" s="1122"/>
      <c r="E2718" s="1122"/>
      <c r="F2718" s="1123"/>
      <c r="G2718" s="1124" t="s">
        <v>25</v>
      </c>
      <c r="H2718" s="1125" t="s">
        <v>26</v>
      </c>
      <c r="I2718" s="1125" t="s">
        <v>156</v>
      </c>
      <c r="J2718" s="1126" t="s">
        <v>28</v>
      </c>
      <c r="K2718" s="3922"/>
      <c r="L2718" s="3923"/>
      <c r="M2718" s="1118"/>
      <c r="N2718" s="1119"/>
      <c r="O2718" s="1119"/>
      <c r="P2718" s="1119"/>
      <c r="Q2718" s="3924"/>
    </row>
    <row r="2719" spans="1:17" ht="141" thickBot="1" x14ac:dyDescent="0.35">
      <c r="A2719" s="3925" t="s">
        <v>1721</v>
      </c>
      <c r="B2719" s="3925" t="s">
        <v>1722</v>
      </c>
      <c r="C2719" s="358" t="s">
        <v>1708</v>
      </c>
      <c r="D2719" s="3925" t="s">
        <v>1723</v>
      </c>
      <c r="E2719" s="369">
        <v>1</v>
      </c>
      <c r="F2719" s="86">
        <v>224</v>
      </c>
      <c r="G2719" s="86"/>
      <c r="H2719" s="86">
        <v>56</v>
      </c>
      <c r="I2719" s="86">
        <v>112</v>
      </c>
      <c r="J2719" s="86">
        <v>56</v>
      </c>
      <c r="K2719" s="3926">
        <v>700000</v>
      </c>
      <c r="L2719" s="3927"/>
      <c r="M2719" s="3928"/>
      <c r="N2719" s="3929"/>
      <c r="O2719" s="3929"/>
      <c r="P2719" s="3929"/>
      <c r="Q2719" s="3930"/>
    </row>
    <row r="2720" spans="1:17" ht="18.600000000000001" thickBot="1" x14ac:dyDescent="0.4">
      <c r="A2720" s="3884" t="s">
        <v>148</v>
      </c>
      <c r="B2720" s="3884"/>
      <c r="C2720" s="3884"/>
      <c r="D2720" s="3884"/>
      <c r="E2720" s="3884"/>
      <c r="F2720" s="3884"/>
      <c r="G2720" s="3884"/>
      <c r="H2720" s="3884"/>
      <c r="I2720" s="3884"/>
      <c r="J2720" s="3884"/>
      <c r="K2720" s="3884"/>
      <c r="L2720" s="3884"/>
    </row>
    <row r="2721" spans="1:17" ht="16.2" thickBot="1" x14ac:dyDescent="0.35">
      <c r="A2721" s="3794" t="s">
        <v>149</v>
      </c>
      <c r="B2721" s="1206" t="s">
        <v>150</v>
      </c>
      <c r="C2721" s="1678" t="s">
        <v>36</v>
      </c>
      <c r="D2721" s="1679"/>
      <c r="E2721" s="1679"/>
      <c r="F2721" s="1680"/>
      <c r="G2721" s="1678" t="s">
        <v>281</v>
      </c>
      <c r="H2721" s="1681"/>
      <c r="I2721" s="1681"/>
      <c r="J2721" s="1682"/>
      <c r="K2721" s="1209" t="s">
        <v>152</v>
      </c>
      <c r="L2721" s="1678" t="s">
        <v>153</v>
      </c>
      <c r="M2721" s="1681"/>
      <c r="N2721" s="1681"/>
      <c r="O2721" s="1681"/>
      <c r="P2721" s="3931"/>
      <c r="Q2721" s="3932"/>
    </row>
    <row r="2722" spans="1:17" ht="63" thickBot="1" x14ac:dyDescent="0.35">
      <c r="A2722" s="3867"/>
      <c r="B2722" s="3867"/>
      <c r="C2722" s="1687" t="s">
        <v>282</v>
      </c>
      <c r="D2722" s="1688" t="s">
        <v>41</v>
      </c>
      <c r="E2722" s="1688" t="s">
        <v>155</v>
      </c>
      <c r="F2722" s="1688" t="s">
        <v>43</v>
      </c>
      <c r="G2722" s="1688" t="s">
        <v>25</v>
      </c>
      <c r="H2722" s="1688" t="s">
        <v>26</v>
      </c>
      <c r="I2722" s="1688" t="s">
        <v>156</v>
      </c>
      <c r="J2722" s="1689" t="s">
        <v>28</v>
      </c>
      <c r="K2722" s="3868"/>
      <c r="L2722" s="1688" t="s">
        <v>44</v>
      </c>
      <c r="M2722" s="1688" t="s">
        <v>45</v>
      </c>
      <c r="N2722" s="1688" t="s">
        <v>46</v>
      </c>
      <c r="O2722" s="1688" t="s">
        <v>47</v>
      </c>
      <c r="P2722" s="1688" t="s">
        <v>48</v>
      </c>
      <c r="Q2722" s="1688" t="s">
        <v>49</v>
      </c>
    </row>
    <row r="2723" spans="1:17" ht="62.4" x14ac:dyDescent="0.3">
      <c r="A2723" s="3933" t="s">
        <v>1724</v>
      </c>
      <c r="B2723" s="3934">
        <v>700000</v>
      </c>
      <c r="C2723" s="3935" t="s">
        <v>1725</v>
      </c>
      <c r="D2723" s="3936">
        <v>224</v>
      </c>
      <c r="E2723" s="3822">
        <v>3125</v>
      </c>
      <c r="F2723" s="3822">
        <f>+E2723*D2723</f>
        <v>700000</v>
      </c>
      <c r="G2723" s="3822"/>
      <c r="H2723" s="3822">
        <f>+H2719*E2723</f>
        <v>175000</v>
      </c>
      <c r="I2723" s="3822">
        <f>+I2719*E2723</f>
        <v>350000</v>
      </c>
      <c r="J2723" s="3822">
        <f>+J2719*E2723</f>
        <v>175000</v>
      </c>
      <c r="K2723" s="363" t="s">
        <v>285</v>
      </c>
      <c r="L2723" s="363">
        <v>15</v>
      </c>
      <c r="M2723" s="3909" t="s">
        <v>54</v>
      </c>
      <c r="N2723" s="363">
        <v>2</v>
      </c>
      <c r="O2723" s="363">
        <v>8</v>
      </c>
      <c r="P2723" s="363">
        <v>6</v>
      </c>
      <c r="Q2723" s="3937">
        <v>2</v>
      </c>
    </row>
    <row r="2724" spans="1:17" x14ac:dyDescent="0.3">
      <c r="B2724" s="3917">
        <f>+B2723</f>
        <v>700000</v>
      </c>
    </row>
    <row r="2725" spans="1:17" ht="17.399999999999999" x14ac:dyDescent="0.3">
      <c r="A2725" s="3808" t="s">
        <v>135</v>
      </c>
      <c r="B2725" s="3808"/>
      <c r="C2725" s="3808"/>
      <c r="D2725" s="3808"/>
      <c r="E2725" s="3808"/>
      <c r="F2725" s="3808"/>
      <c r="G2725" s="3808"/>
      <c r="H2725" s="3808"/>
      <c r="I2725" s="3808"/>
      <c r="J2725" s="3808"/>
      <c r="K2725" s="3808"/>
      <c r="L2725" s="3808"/>
    </row>
    <row r="2726" spans="1:17" ht="15.6" x14ac:dyDescent="0.3">
      <c r="A2726" s="3794" t="s">
        <v>136</v>
      </c>
      <c r="B2726" s="1111" t="s">
        <v>137</v>
      </c>
      <c r="C2726" s="3938" t="s">
        <v>138</v>
      </c>
      <c r="D2726" s="3938" t="s">
        <v>139</v>
      </c>
      <c r="E2726" s="3938" t="s">
        <v>140</v>
      </c>
      <c r="F2726" s="3939" t="s">
        <v>141</v>
      </c>
      <c r="G2726" s="3940" t="s">
        <v>142</v>
      </c>
      <c r="H2726" s="3941"/>
      <c r="I2726" s="3941"/>
      <c r="J2726" s="3942"/>
      <c r="K2726" s="3943" t="s">
        <v>23</v>
      </c>
      <c r="L2726" s="2922"/>
      <c r="M2726" s="3944" t="s">
        <v>24</v>
      </c>
      <c r="N2726" s="3945"/>
      <c r="O2726" s="3945"/>
      <c r="P2726" s="3945"/>
      <c r="Q2726" s="3946"/>
    </row>
    <row r="2727" spans="1:17" ht="15.6" x14ac:dyDescent="0.3">
      <c r="A2727" s="1122"/>
      <c r="B2727" s="1122"/>
      <c r="C2727" s="3895"/>
      <c r="D2727" s="3895"/>
      <c r="E2727" s="3895"/>
      <c r="F2727" s="3947"/>
      <c r="G2727" s="3948" t="s">
        <v>25</v>
      </c>
      <c r="H2727" s="572" t="s">
        <v>26</v>
      </c>
      <c r="I2727" s="572" t="s">
        <v>156</v>
      </c>
      <c r="J2727" s="3949" t="s">
        <v>28</v>
      </c>
      <c r="K2727" s="3943"/>
      <c r="L2727" s="2922"/>
      <c r="M2727" s="3944"/>
      <c r="N2727" s="3945"/>
      <c r="O2727" s="3945"/>
      <c r="P2727" s="3945"/>
      <c r="Q2727" s="3946"/>
    </row>
    <row r="2728" spans="1:17" ht="218.4" x14ac:dyDescent="0.3">
      <c r="A2728" s="3950" t="s">
        <v>1726</v>
      </c>
      <c r="B2728" s="3925" t="s">
        <v>1727</v>
      </c>
      <c r="C2728" s="358" t="s">
        <v>1728</v>
      </c>
      <c r="D2728" s="3925" t="s">
        <v>1729</v>
      </c>
      <c r="E2728" s="369">
        <v>1</v>
      </c>
      <c r="F2728" s="86">
        <v>1</v>
      </c>
      <c r="G2728" s="86">
        <v>1</v>
      </c>
      <c r="H2728" s="86">
        <v>1</v>
      </c>
      <c r="I2728" s="86">
        <v>1</v>
      </c>
      <c r="J2728" s="86">
        <v>1</v>
      </c>
      <c r="K2728" s="3926">
        <f>SUM(B2732:B2742)</f>
        <v>2566500</v>
      </c>
      <c r="L2728" s="3927"/>
      <c r="M2728" s="3799"/>
      <c r="N2728" s="3800"/>
      <c r="O2728" s="3800"/>
      <c r="P2728" s="3800"/>
      <c r="Q2728" s="3951"/>
    </row>
    <row r="2729" spans="1:17" ht="18.600000000000001" thickBot="1" x14ac:dyDescent="0.4">
      <c r="A2729" s="3884" t="s">
        <v>148</v>
      </c>
      <c r="B2729" s="3884"/>
      <c r="C2729" s="3884"/>
      <c r="D2729" s="3884"/>
      <c r="E2729" s="3884"/>
      <c r="F2729" s="3884"/>
      <c r="G2729" s="3884"/>
      <c r="H2729" s="3884"/>
      <c r="I2729" s="3884"/>
      <c r="J2729" s="3884"/>
      <c r="K2729" s="3884"/>
      <c r="L2729" s="3884"/>
    </row>
    <row r="2730" spans="1:17" ht="16.2" thickBot="1" x14ac:dyDescent="0.35">
      <c r="A2730" s="3794" t="s">
        <v>149</v>
      </c>
      <c r="B2730" s="1206" t="s">
        <v>150</v>
      </c>
      <c r="C2730" s="1678" t="s">
        <v>36</v>
      </c>
      <c r="D2730" s="1679"/>
      <c r="E2730" s="1679"/>
      <c r="F2730" s="1680"/>
      <c r="G2730" s="1678" t="s">
        <v>281</v>
      </c>
      <c r="H2730" s="1681"/>
      <c r="I2730" s="1681"/>
      <c r="J2730" s="1682"/>
      <c r="K2730" s="1209" t="s">
        <v>152</v>
      </c>
      <c r="L2730" s="1678" t="s">
        <v>153</v>
      </c>
      <c r="M2730" s="1681"/>
      <c r="N2730" s="1681"/>
      <c r="O2730" s="1681"/>
      <c r="P2730" s="3931"/>
      <c r="Q2730" s="3932"/>
    </row>
    <row r="2731" spans="1:17" ht="63" thickBot="1" x14ac:dyDescent="0.35">
      <c r="A2731" s="3867"/>
      <c r="B2731" s="3867"/>
      <c r="C2731" s="1687" t="s">
        <v>282</v>
      </c>
      <c r="D2731" s="1688" t="s">
        <v>41</v>
      </c>
      <c r="E2731" s="1688" t="s">
        <v>155</v>
      </c>
      <c r="F2731" s="1688" t="s">
        <v>43</v>
      </c>
      <c r="G2731" s="1688" t="s">
        <v>25</v>
      </c>
      <c r="H2731" s="1688" t="s">
        <v>26</v>
      </c>
      <c r="I2731" s="1688" t="s">
        <v>156</v>
      </c>
      <c r="J2731" s="1689" t="s">
        <v>28</v>
      </c>
      <c r="K2731" s="3868"/>
      <c r="L2731" s="1688" t="s">
        <v>44</v>
      </c>
      <c r="M2731" s="1688" t="s">
        <v>45</v>
      </c>
      <c r="N2731" s="1688" t="s">
        <v>46</v>
      </c>
      <c r="O2731" s="1688" t="s">
        <v>47</v>
      </c>
      <c r="P2731" s="1688" t="s">
        <v>48</v>
      </c>
      <c r="Q2731" s="1688" t="s">
        <v>49</v>
      </c>
    </row>
    <row r="2732" spans="1:17" ht="15" thickBot="1" x14ac:dyDescent="0.35">
      <c r="A2732" s="3952" t="s">
        <v>1730</v>
      </c>
      <c r="B2732" s="871">
        <v>1200000</v>
      </c>
      <c r="C2732" s="3953" t="s">
        <v>1731</v>
      </c>
      <c r="D2732" s="3954">
        <v>1</v>
      </c>
      <c r="E2732" s="3955">
        <v>300000</v>
      </c>
      <c r="F2732" s="3955">
        <f>+E2732*D2732</f>
        <v>300000</v>
      </c>
      <c r="G2732" s="3955"/>
      <c r="H2732" s="3955">
        <v>300000</v>
      </c>
      <c r="I2732" s="3955"/>
      <c r="J2732" s="3955"/>
      <c r="K2732" s="3956" t="s">
        <v>285</v>
      </c>
      <c r="L2732" s="278">
        <v>15</v>
      </c>
      <c r="M2732" s="3909" t="s">
        <v>54</v>
      </c>
      <c r="N2732" s="278">
        <v>2</v>
      </c>
      <c r="O2732" s="278">
        <v>2</v>
      </c>
      <c r="P2732" s="278">
        <v>1</v>
      </c>
      <c r="Q2732" s="278">
        <v>1</v>
      </c>
    </row>
    <row r="2733" spans="1:17" ht="15" thickBot="1" x14ac:dyDescent="0.35">
      <c r="A2733" s="3957"/>
      <c r="B2733" s="872"/>
      <c r="C2733" s="301" t="s">
        <v>98</v>
      </c>
      <c r="D2733" s="493">
        <v>12</v>
      </c>
      <c r="E2733" s="492">
        <v>75000</v>
      </c>
      <c r="F2733" s="3955">
        <f>+E2733*D2733</f>
        <v>900000</v>
      </c>
      <c r="G2733" s="492"/>
      <c r="H2733" s="492">
        <v>300000</v>
      </c>
      <c r="I2733" s="492">
        <v>300000</v>
      </c>
      <c r="J2733" s="492">
        <v>30000</v>
      </c>
      <c r="K2733" s="3956" t="s">
        <v>285</v>
      </c>
      <c r="L2733" s="278">
        <v>15</v>
      </c>
      <c r="M2733" s="3909" t="s">
        <v>54</v>
      </c>
      <c r="N2733" s="278">
        <v>2</v>
      </c>
      <c r="O2733" s="278">
        <v>2</v>
      </c>
      <c r="P2733" s="278">
        <v>2</v>
      </c>
      <c r="Q2733" s="278">
        <v>1</v>
      </c>
    </row>
    <row r="2734" spans="1:17" ht="47.4" thickBot="1" x14ac:dyDescent="0.35">
      <c r="A2734" s="3958" t="s">
        <v>1732</v>
      </c>
      <c r="B2734" s="3959">
        <v>1200000</v>
      </c>
      <c r="C2734" s="2449" t="s">
        <v>1733</v>
      </c>
      <c r="D2734" s="2450">
        <v>1</v>
      </c>
      <c r="E2734" s="1829">
        <v>1200000</v>
      </c>
      <c r="F2734" s="1829">
        <v>1200000</v>
      </c>
      <c r="G2734" s="3960"/>
      <c r="H2734" s="3960"/>
      <c r="I2734" s="1829">
        <v>1200000</v>
      </c>
      <c r="J2734" s="3960"/>
      <c r="K2734" s="3956" t="s">
        <v>285</v>
      </c>
      <c r="L2734" s="1225">
        <v>15</v>
      </c>
      <c r="M2734" s="3961" t="s">
        <v>54</v>
      </c>
      <c r="N2734" s="1225">
        <v>6</v>
      </c>
      <c r="O2734" s="1225">
        <v>4</v>
      </c>
      <c r="P2734" s="1225">
        <v>2</v>
      </c>
      <c r="Q2734" s="1225">
        <v>2</v>
      </c>
    </row>
    <row r="2735" spans="1:17" ht="15" thickBot="1" x14ac:dyDescent="0.35">
      <c r="A2735" s="3962" t="s">
        <v>1734</v>
      </c>
      <c r="B2735" s="1212">
        <f>SUM(F2735:F2738)</f>
        <v>166500</v>
      </c>
      <c r="C2735" s="1225" t="s">
        <v>810</v>
      </c>
      <c r="D2735" s="295">
        <v>2</v>
      </c>
      <c r="E2735" s="2358">
        <f>16*1500</f>
        <v>24000</v>
      </c>
      <c r="F2735" s="2358">
        <v>24000</v>
      </c>
      <c r="G2735" s="2358"/>
      <c r="H2735" s="2358">
        <f>+F2735</f>
        <v>24000</v>
      </c>
      <c r="I2735" s="2358"/>
      <c r="J2735" s="2358"/>
      <c r="K2735" s="3956" t="s">
        <v>285</v>
      </c>
      <c r="L2735" s="1225">
        <v>15</v>
      </c>
      <c r="M2735" s="3961" t="s">
        <v>54</v>
      </c>
      <c r="N2735" s="1225">
        <v>2</v>
      </c>
      <c r="O2735" s="1225">
        <v>8</v>
      </c>
      <c r="P2735" s="1225">
        <v>7</v>
      </c>
      <c r="Q2735" s="1225">
        <v>4</v>
      </c>
    </row>
    <row r="2736" spans="1:17" ht="15" thickBot="1" x14ac:dyDescent="0.35">
      <c r="A2736" s="3963"/>
      <c r="B2736" s="872"/>
      <c r="C2736" s="1225" t="s">
        <v>1735</v>
      </c>
      <c r="D2736" s="295">
        <v>50</v>
      </c>
      <c r="E2736" s="2358">
        <v>200</v>
      </c>
      <c r="F2736" s="2358">
        <f>+E2736*D2736</f>
        <v>10000</v>
      </c>
      <c r="G2736" s="2358"/>
      <c r="H2736" s="2358">
        <f>+F2736</f>
        <v>10000</v>
      </c>
      <c r="I2736" s="2358"/>
      <c r="J2736" s="2358"/>
      <c r="K2736" s="3956" t="s">
        <v>285</v>
      </c>
      <c r="L2736" s="1225">
        <v>15</v>
      </c>
      <c r="M2736" s="3961" t="s">
        <v>54</v>
      </c>
      <c r="N2736" s="1225">
        <v>3</v>
      </c>
      <c r="O2736" s="1225">
        <v>9</v>
      </c>
      <c r="P2736" s="1225">
        <v>2</v>
      </c>
      <c r="Q2736" s="1225">
        <v>1</v>
      </c>
    </row>
    <row r="2737" spans="1:17" ht="15" thickBot="1" x14ac:dyDescent="0.35">
      <c r="A2737" s="3963"/>
      <c r="B2737" s="872"/>
      <c r="C2737" s="1225" t="s">
        <v>1736</v>
      </c>
      <c r="D2737" s="295">
        <v>50</v>
      </c>
      <c r="E2737" s="2358">
        <v>1650</v>
      </c>
      <c r="F2737" s="2358">
        <f>+E2737*D2737</f>
        <v>82500</v>
      </c>
      <c r="G2737" s="2358"/>
      <c r="H2737" s="2358">
        <f>+F2737</f>
        <v>82500</v>
      </c>
      <c r="I2737" s="2358"/>
      <c r="J2737" s="2358"/>
      <c r="K2737" s="3956" t="s">
        <v>285</v>
      </c>
      <c r="L2737" s="1225">
        <v>15</v>
      </c>
      <c r="M2737" s="3961" t="s">
        <v>54</v>
      </c>
      <c r="N2737" s="1225">
        <v>3</v>
      </c>
      <c r="O2737" s="1225">
        <v>1</v>
      </c>
      <c r="P2737" s="1225">
        <v>1</v>
      </c>
      <c r="Q2737" s="1225">
        <v>1</v>
      </c>
    </row>
    <row r="2738" spans="1:17" ht="15" thickBot="1" x14ac:dyDescent="0.35">
      <c r="A2738" s="3963"/>
      <c r="B2738" s="872"/>
      <c r="C2738" s="1225" t="s">
        <v>1737</v>
      </c>
      <c r="D2738" s="295">
        <v>1</v>
      </c>
      <c r="E2738" s="2358">
        <v>50000</v>
      </c>
      <c r="F2738" s="2358">
        <f>+E2738*D2738</f>
        <v>50000</v>
      </c>
      <c r="G2738" s="2358"/>
      <c r="H2738" s="2358">
        <f>+F2738</f>
        <v>50000</v>
      </c>
      <c r="I2738" s="2358"/>
      <c r="J2738" s="2358"/>
      <c r="K2738" s="3956" t="s">
        <v>285</v>
      </c>
      <c r="L2738" s="1225">
        <v>15</v>
      </c>
      <c r="M2738" s="3961" t="s">
        <v>54</v>
      </c>
      <c r="N2738" s="1225">
        <v>2</v>
      </c>
      <c r="O2738" s="1225">
        <v>5</v>
      </c>
      <c r="P2738" s="1225">
        <v>3</v>
      </c>
      <c r="Q2738" s="1225">
        <v>3</v>
      </c>
    </row>
    <row r="2739" spans="1:17" x14ac:dyDescent="0.3">
      <c r="A2739" s="3964"/>
      <c r="B2739" s="1224"/>
      <c r="C2739" s="1225" t="s">
        <v>1738</v>
      </c>
      <c r="D2739" s="3965" t="s">
        <v>744</v>
      </c>
      <c r="E2739" s="3966"/>
      <c r="F2739" s="1225"/>
      <c r="G2739" s="1225"/>
      <c r="H2739" s="1225"/>
      <c r="I2739" s="1225"/>
      <c r="J2739" s="1225"/>
      <c r="K2739" s="3956" t="s">
        <v>285</v>
      </c>
      <c r="L2739" s="1225">
        <v>15</v>
      </c>
      <c r="M2739" s="3961" t="s">
        <v>54</v>
      </c>
      <c r="N2739" s="1225">
        <v>2</v>
      </c>
      <c r="O2739" s="1225">
        <v>5</v>
      </c>
      <c r="P2739" s="1225">
        <v>1</v>
      </c>
      <c r="Q2739" s="1225">
        <v>1</v>
      </c>
    </row>
    <row r="2740" spans="1:17" x14ac:dyDescent="0.3">
      <c r="A2740" s="3967" t="s">
        <v>1739</v>
      </c>
      <c r="B2740" s="1212"/>
      <c r="C2740" s="3960"/>
      <c r="D2740" s="3960"/>
      <c r="E2740" s="3960"/>
      <c r="F2740" s="3960"/>
      <c r="G2740" s="3960"/>
      <c r="H2740" s="3960"/>
      <c r="I2740" s="3960"/>
      <c r="J2740" s="3960"/>
      <c r="K2740" s="3960"/>
      <c r="L2740" s="3968"/>
      <c r="M2740" s="3968"/>
      <c r="N2740" s="3968"/>
      <c r="O2740" s="3968"/>
      <c r="P2740" s="3969"/>
      <c r="Q2740" s="311"/>
    </row>
    <row r="2741" spans="1:17" x14ac:dyDescent="0.3">
      <c r="A2741" s="3970"/>
      <c r="B2741" s="872"/>
      <c r="C2741" s="3960"/>
      <c r="D2741" s="3960"/>
      <c r="E2741" s="3960"/>
      <c r="F2741" s="3960"/>
      <c r="G2741" s="3960"/>
      <c r="H2741" s="3960"/>
      <c r="I2741" s="3960"/>
      <c r="J2741" s="3960"/>
      <c r="K2741" s="3960"/>
      <c r="L2741" s="3960"/>
      <c r="M2741" s="3960"/>
      <c r="N2741" s="3960"/>
      <c r="O2741" s="3960"/>
      <c r="P2741" s="3971"/>
      <c r="Q2741" s="311"/>
    </row>
    <row r="2742" spans="1:17" x14ac:dyDescent="0.3">
      <c r="A2742" s="3970"/>
      <c r="B2742" s="1224"/>
      <c r="C2742" s="3960"/>
      <c r="D2742" s="3960"/>
      <c r="E2742" s="3960"/>
      <c r="F2742" s="3960"/>
      <c r="G2742" s="3960"/>
      <c r="H2742" s="3960"/>
      <c r="I2742" s="3960"/>
      <c r="J2742" s="3960"/>
      <c r="K2742" s="3960"/>
      <c r="L2742" s="3960"/>
      <c r="M2742" s="3960"/>
      <c r="N2742" s="3960"/>
      <c r="O2742" s="3960"/>
      <c r="P2742" s="3971"/>
      <c r="Q2742" s="311"/>
    </row>
    <row r="2743" spans="1:17" x14ac:dyDescent="0.3">
      <c r="A2743" s="3970"/>
      <c r="B2743" s="3972"/>
      <c r="C2743" s="3960"/>
      <c r="D2743" s="3960"/>
      <c r="E2743" s="3960"/>
      <c r="F2743" s="3960"/>
      <c r="G2743" s="3960"/>
      <c r="H2743" s="3960"/>
      <c r="I2743" s="3960"/>
      <c r="J2743" s="3960"/>
      <c r="K2743" s="3960"/>
      <c r="L2743" s="3960"/>
      <c r="M2743" s="3960"/>
      <c r="N2743" s="3960"/>
      <c r="O2743" s="3960"/>
      <c r="P2743" s="3971"/>
      <c r="Q2743" s="311"/>
    </row>
  </sheetData>
  <mergeCells count="2742">
    <mergeCell ref="A2732:A2733"/>
    <mergeCell ref="B2732:B2733"/>
    <mergeCell ref="A2735:A2739"/>
    <mergeCell ref="B2735:B2739"/>
    <mergeCell ref="D2739:E2739"/>
    <mergeCell ref="A2740:A2743"/>
    <mergeCell ref="B2740:B2742"/>
    <mergeCell ref="M2726:Q2727"/>
    <mergeCell ref="K2728:L2728"/>
    <mergeCell ref="M2728:Q2728"/>
    <mergeCell ref="A2729:L2729"/>
    <mergeCell ref="A2730:A2731"/>
    <mergeCell ref="B2730:B2731"/>
    <mergeCell ref="C2730:F2730"/>
    <mergeCell ref="G2730:J2730"/>
    <mergeCell ref="K2730:K2731"/>
    <mergeCell ref="L2730:Q2730"/>
    <mergeCell ref="A2725:L2725"/>
    <mergeCell ref="A2726:A2727"/>
    <mergeCell ref="B2726:B2727"/>
    <mergeCell ref="C2726:C2727"/>
    <mergeCell ref="D2726:D2727"/>
    <mergeCell ref="E2726:E2727"/>
    <mergeCell ref="F2726:F2727"/>
    <mergeCell ref="G2726:J2726"/>
    <mergeCell ref="K2726:L2727"/>
    <mergeCell ref="M2717:Q2718"/>
    <mergeCell ref="K2719:L2719"/>
    <mergeCell ref="M2719:Q2719"/>
    <mergeCell ref="A2720:L2720"/>
    <mergeCell ref="A2721:A2722"/>
    <mergeCell ref="B2721:B2722"/>
    <mergeCell ref="C2721:F2721"/>
    <mergeCell ref="G2721:J2721"/>
    <mergeCell ref="K2721:K2722"/>
    <mergeCell ref="L2721:Q2721"/>
    <mergeCell ref="A2705:A2707"/>
    <mergeCell ref="B2705:B2707"/>
    <mergeCell ref="A2708:A2713"/>
    <mergeCell ref="B2708:B2713"/>
    <mergeCell ref="A2716:L2716"/>
    <mergeCell ref="A2717:A2718"/>
    <mergeCell ref="B2717:B2718"/>
    <mergeCell ref="C2717:C2718"/>
    <mergeCell ref="D2717:D2718"/>
    <mergeCell ref="E2717:E2718"/>
    <mergeCell ref="F2717:F2718"/>
    <mergeCell ref="G2717:J2717"/>
    <mergeCell ref="K2717:L2718"/>
    <mergeCell ref="M2699:Q2700"/>
    <mergeCell ref="K2701:L2701"/>
    <mergeCell ref="M2701:Q2701"/>
    <mergeCell ref="A2702:L2702"/>
    <mergeCell ref="A2703:A2704"/>
    <mergeCell ref="B2703:B2704"/>
    <mergeCell ref="C2703:F2703"/>
    <mergeCell ref="G2703:J2703"/>
    <mergeCell ref="K2703:K2704"/>
    <mergeCell ref="L2703:Q2703"/>
    <mergeCell ref="A2692:A2694"/>
    <mergeCell ref="B2692:B2694"/>
    <mergeCell ref="A2698:L2698"/>
    <mergeCell ref="A2699:A2700"/>
    <mergeCell ref="B2699:B2700"/>
    <mergeCell ref="C2699:C2700"/>
    <mergeCell ref="D2699:D2700"/>
    <mergeCell ref="E2699:E2700"/>
    <mergeCell ref="F2699:F2700"/>
    <mergeCell ref="G2699:J2699"/>
    <mergeCell ref="K2699:L2700"/>
    <mergeCell ref="A2687:A2688"/>
    <mergeCell ref="B2687:B2688"/>
    <mergeCell ref="K2687:L2687"/>
    <mergeCell ref="M2687:Q2687"/>
    <mergeCell ref="K2688:L2688"/>
    <mergeCell ref="M2688:Q2688"/>
    <mergeCell ref="K2689:L2689"/>
    <mergeCell ref="A2690:A2691"/>
    <mergeCell ref="B2690:B2691"/>
    <mergeCell ref="C2690:F2690"/>
    <mergeCell ref="G2690:J2690"/>
    <mergeCell ref="K2690:K2691"/>
    <mergeCell ref="L2690:Q2690"/>
    <mergeCell ref="A2685:A2686"/>
    <mergeCell ref="B2685:B2686"/>
    <mergeCell ref="C2685:C2686"/>
    <mergeCell ref="D2685:D2686"/>
    <mergeCell ref="E2685:E2686"/>
    <mergeCell ref="F2685:F2686"/>
    <mergeCell ref="G2685:J2685"/>
    <mergeCell ref="K2685:L2686"/>
    <mergeCell ref="M2685:Q2686"/>
    <mergeCell ref="K2676:L2676"/>
    <mergeCell ref="A2677:L2677"/>
    <mergeCell ref="A2678:A2679"/>
    <mergeCell ref="B2678:B2679"/>
    <mergeCell ref="C2678:F2678"/>
    <mergeCell ref="G2678:J2678"/>
    <mergeCell ref="K2678:K2679"/>
    <mergeCell ref="L2678:Q2678"/>
    <mergeCell ref="A2680:A2681"/>
    <mergeCell ref="B2680:B2681"/>
    <mergeCell ref="K2671:L2672"/>
    <mergeCell ref="M2671:Q2672"/>
    <mergeCell ref="A2673:A2675"/>
    <mergeCell ref="B2673:B2675"/>
    <mergeCell ref="K2673:L2673"/>
    <mergeCell ref="M2673:Q2673"/>
    <mergeCell ref="K2674:L2674"/>
    <mergeCell ref="M2674:Q2674"/>
    <mergeCell ref="K2675:L2675"/>
    <mergeCell ref="M2675:Q2675"/>
    <mergeCell ref="B2668:D2668"/>
    <mergeCell ref="G2668:I2668"/>
    <mergeCell ref="B2669:D2669"/>
    <mergeCell ref="G2669:I2669"/>
    <mergeCell ref="A2671:A2672"/>
    <mergeCell ref="B2671:B2672"/>
    <mergeCell ref="C2671:C2672"/>
    <mergeCell ref="D2671:D2672"/>
    <mergeCell ref="E2671:E2672"/>
    <mergeCell ref="F2671:F2672"/>
    <mergeCell ref="G2671:J2671"/>
    <mergeCell ref="K2653:L2653"/>
    <mergeCell ref="M2653:Q2653"/>
    <mergeCell ref="A2654:L2654"/>
    <mergeCell ref="A2655:A2656"/>
    <mergeCell ref="B2655:B2656"/>
    <mergeCell ref="C2655:F2655"/>
    <mergeCell ref="G2655:J2655"/>
    <mergeCell ref="K2655:K2656"/>
    <mergeCell ref="L2655:Q2655"/>
    <mergeCell ref="A2638:A2642"/>
    <mergeCell ref="B2638:B2642"/>
    <mergeCell ref="A2643:A2648"/>
    <mergeCell ref="B2643:B2648"/>
    <mergeCell ref="A2649:Q2649"/>
    <mergeCell ref="A2650:A2651"/>
    <mergeCell ref="B2650:B2651"/>
    <mergeCell ref="C2650:C2651"/>
    <mergeCell ref="D2650:D2651"/>
    <mergeCell ref="E2650:E2651"/>
    <mergeCell ref="F2650:F2651"/>
    <mergeCell ref="G2650:J2650"/>
    <mergeCell ref="K2650:L2651"/>
    <mergeCell ref="M2650:Q2651"/>
    <mergeCell ref="K2634:L2634"/>
    <mergeCell ref="M2634:Q2634"/>
    <mergeCell ref="A2635:L2635"/>
    <mergeCell ref="A2636:A2637"/>
    <mergeCell ref="B2636:B2637"/>
    <mergeCell ref="C2636:F2636"/>
    <mergeCell ref="G2636:J2636"/>
    <mergeCell ref="K2636:K2637"/>
    <mergeCell ref="L2636:Q2636"/>
    <mergeCell ref="A2627:A2630"/>
    <mergeCell ref="B2627:B2630"/>
    <mergeCell ref="A2631:Q2631"/>
    <mergeCell ref="A2632:A2633"/>
    <mergeCell ref="B2632:B2633"/>
    <mergeCell ref="C2632:C2633"/>
    <mergeCell ref="D2632:D2633"/>
    <mergeCell ref="E2632:E2633"/>
    <mergeCell ref="F2632:F2633"/>
    <mergeCell ref="G2632:J2632"/>
    <mergeCell ref="K2632:L2633"/>
    <mergeCell ref="M2632:Q2633"/>
    <mergeCell ref="A2620:A2621"/>
    <mergeCell ref="B2620:B2621"/>
    <mergeCell ref="C2620:F2620"/>
    <mergeCell ref="G2620:J2620"/>
    <mergeCell ref="K2620:K2621"/>
    <mergeCell ref="L2620:Q2620"/>
    <mergeCell ref="A2622:A2625"/>
    <mergeCell ref="B2622:B2625"/>
    <mergeCell ref="K2626:L2626"/>
    <mergeCell ref="M2626:Q2626"/>
    <mergeCell ref="A2605:A2607"/>
    <mergeCell ref="B2605:B2607"/>
    <mergeCell ref="A2608:A2610"/>
    <mergeCell ref="B2608:B2610"/>
    <mergeCell ref="A2611:A2614"/>
    <mergeCell ref="B2611:B2614"/>
    <mergeCell ref="A2615:A2618"/>
    <mergeCell ref="B2615:B2618"/>
    <mergeCell ref="A2619:Q2619"/>
    <mergeCell ref="K2601:L2601"/>
    <mergeCell ref="M2601:Q2601"/>
    <mergeCell ref="A2602:L2602"/>
    <mergeCell ref="A2603:A2604"/>
    <mergeCell ref="B2603:B2604"/>
    <mergeCell ref="C2603:F2603"/>
    <mergeCell ref="G2603:J2603"/>
    <mergeCell ref="K2603:K2604"/>
    <mergeCell ref="L2603:Q2603"/>
    <mergeCell ref="A2594:A2595"/>
    <mergeCell ref="B2594:B2595"/>
    <mergeCell ref="A2596:A2597"/>
    <mergeCell ref="B2596:B2597"/>
    <mergeCell ref="A2598:Q2598"/>
    <mergeCell ref="A2599:A2600"/>
    <mergeCell ref="B2599:B2600"/>
    <mergeCell ref="C2599:C2600"/>
    <mergeCell ref="D2599:D2600"/>
    <mergeCell ref="E2599:E2600"/>
    <mergeCell ref="F2599:F2600"/>
    <mergeCell ref="G2599:J2599"/>
    <mergeCell ref="K2599:L2600"/>
    <mergeCell ref="M2599:Q2600"/>
    <mergeCell ref="K2588:L2588"/>
    <mergeCell ref="M2588:Q2588"/>
    <mergeCell ref="A2589:A2590"/>
    <mergeCell ref="B2589:B2590"/>
    <mergeCell ref="C2589:F2589"/>
    <mergeCell ref="G2589:J2589"/>
    <mergeCell ref="K2589:K2590"/>
    <mergeCell ref="L2589:Q2589"/>
    <mergeCell ref="A2591:A2593"/>
    <mergeCell ref="B2591:B2593"/>
    <mergeCell ref="A2573:A2576"/>
    <mergeCell ref="B2573:B2576"/>
    <mergeCell ref="A2577:A2580"/>
    <mergeCell ref="B2577:B2580"/>
    <mergeCell ref="A2581:A2584"/>
    <mergeCell ref="B2581:B2584"/>
    <mergeCell ref="A2585:Q2585"/>
    <mergeCell ref="A2586:A2587"/>
    <mergeCell ref="B2586:B2587"/>
    <mergeCell ref="C2586:C2587"/>
    <mergeCell ref="D2586:D2587"/>
    <mergeCell ref="E2586:E2587"/>
    <mergeCell ref="F2586:F2587"/>
    <mergeCell ref="G2586:J2586"/>
    <mergeCell ref="K2586:L2587"/>
    <mergeCell ref="M2586:Q2587"/>
    <mergeCell ref="K2569:L2569"/>
    <mergeCell ref="M2569:Q2569"/>
    <mergeCell ref="A2570:L2570"/>
    <mergeCell ref="A2571:A2572"/>
    <mergeCell ref="B2571:B2572"/>
    <mergeCell ref="C2571:F2571"/>
    <mergeCell ref="G2571:J2571"/>
    <mergeCell ref="K2571:K2572"/>
    <mergeCell ref="L2571:Q2571"/>
    <mergeCell ref="A2556:A2562"/>
    <mergeCell ref="B2556:B2562"/>
    <mergeCell ref="A2563:A2565"/>
    <mergeCell ref="B2563:B2565"/>
    <mergeCell ref="A2566:Q2566"/>
    <mergeCell ref="A2567:A2568"/>
    <mergeCell ref="B2567:B2568"/>
    <mergeCell ref="C2567:C2568"/>
    <mergeCell ref="D2567:D2568"/>
    <mergeCell ref="E2567:E2568"/>
    <mergeCell ref="F2567:F2568"/>
    <mergeCell ref="G2567:J2567"/>
    <mergeCell ref="K2567:L2568"/>
    <mergeCell ref="M2567:Q2568"/>
    <mergeCell ref="K2552:L2552"/>
    <mergeCell ref="M2552:Q2552"/>
    <mergeCell ref="A2553:L2553"/>
    <mergeCell ref="A2554:A2555"/>
    <mergeCell ref="B2554:B2555"/>
    <mergeCell ref="C2554:F2554"/>
    <mergeCell ref="G2554:J2554"/>
    <mergeCell ref="K2554:K2555"/>
    <mergeCell ref="L2554:Q2554"/>
    <mergeCell ref="A2550:A2551"/>
    <mergeCell ref="B2550:B2551"/>
    <mergeCell ref="C2550:C2551"/>
    <mergeCell ref="D2550:D2551"/>
    <mergeCell ref="E2550:E2551"/>
    <mergeCell ref="F2550:F2551"/>
    <mergeCell ref="G2550:J2550"/>
    <mergeCell ref="K2550:L2551"/>
    <mergeCell ref="M2550:Q2551"/>
    <mergeCell ref="A2530:A2535"/>
    <mergeCell ref="B2530:B2535"/>
    <mergeCell ref="A2536:A2539"/>
    <mergeCell ref="B2536:B2539"/>
    <mergeCell ref="A2540:A2543"/>
    <mergeCell ref="B2540:B2543"/>
    <mergeCell ref="A2544:A2548"/>
    <mergeCell ref="B2544:B2548"/>
    <mergeCell ref="A2549:Q2549"/>
    <mergeCell ref="M2524:Q2525"/>
    <mergeCell ref="K2526:L2526"/>
    <mergeCell ref="M2526:Q2526"/>
    <mergeCell ref="A2527:L2527"/>
    <mergeCell ref="A2528:A2529"/>
    <mergeCell ref="B2528:B2529"/>
    <mergeCell ref="C2528:F2528"/>
    <mergeCell ref="G2528:J2528"/>
    <mergeCell ref="K2528:K2529"/>
    <mergeCell ref="L2528:Q2528"/>
    <mergeCell ref="A2521:C2521"/>
    <mergeCell ref="A2522:B2522"/>
    <mergeCell ref="A2523:L2523"/>
    <mergeCell ref="A2524:A2525"/>
    <mergeCell ref="B2524:B2525"/>
    <mergeCell ref="C2524:C2525"/>
    <mergeCell ref="D2524:D2525"/>
    <mergeCell ref="E2524:E2525"/>
    <mergeCell ref="F2524:F2525"/>
    <mergeCell ref="G2524:J2524"/>
    <mergeCell ref="K2524:L2525"/>
    <mergeCell ref="A2509:B2512"/>
    <mergeCell ref="C2509:C2512"/>
    <mergeCell ref="L2509:L2512"/>
    <mergeCell ref="A2513:B2513"/>
    <mergeCell ref="B2518:C2518"/>
    <mergeCell ref="B2519:D2519"/>
    <mergeCell ref="G2519:I2519"/>
    <mergeCell ref="B2520:F2520"/>
    <mergeCell ref="G2520:I2520"/>
    <mergeCell ref="A2491:B2495"/>
    <mergeCell ref="C2491:C2495"/>
    <mergeCell ref="L2491:L2495"/>
    <mergeCell ref="A2496:B2500"/>
    <mergeCell ref="C2496:C2500"/>
    <mergeCell ref="A2501:B2504"/>
    <mergeCell ref="C2501:C2504"/>
    <mergeCell ref="L2501:L2504"/>
    <mergeCell ref="A2505:B2508"/>
    <mergeCell ref="C2505:C2508"/>
    <mergeCell ref="L2505:L2508"/>
    <mergeCell ref="M2485:R2486"/>
    <mergeCell ref="B2487:C2487"/>
    <mergeCell ref="M2487:R2487"/>
    <mergeCell ref="A2489:B2490"/>
    <mergeCell ref="C2489:C2490"/>
    <mergeCell ref="D2489:G2489"/>
    <mergeCell ref="H2489:K2489"/>
    <mergeCell ref="L2489:L2490"/>
    <mergeCell ref="M2489:R2489"/>
    <mergeCell ref="A2480:B2484"/>
    <mergeCell ref="C2480:C2484"/>
    <mergeCell ref="L2480:L2484"/>
    <mergeCell ref="A2485:A2486"/>
    <mergeCell ref="B2485:C2486"/>
    <mergeCell ref="D2485:D2486"/>
    <mergeCell ref="E2485:E2486"/>
    <mergeCell ref="F2485:F2486"/>
    <mergeCell ref="G2485:G2486"/>
    <mergeCell ref="H2485:K2485"/>
    <mergeCell ref="L2485:L2486"/>
    <mergeCell ref="M2474:R2475"/>
    <mergeCell ref="B2476:C2476"/>
    <mergeCell ref="M2476:R2476"/>
    <mergeCell ref="A2478:B2479"/>
    <mergeCell ref="C2478:C2479"/>
    <mergeCell ref="D2478:G2478"/>
    <mergeCell ref="H2478:K2478"/>
    <mergeCell ref="L2478:L2479"/>
    <mergeCell ref="M2478:R2478"/>
    <mergeCell ref="A2472:A2473"/>
    <mergeCell ref="B2472:B2473"/>
    <mergeCell ref="C2472:C2473"/>
    <mergeCell ref="L2472:L2473"/>
    <mergeCell ref="A2474:A2475"/>
    <mergeCell ref="B2474:C2475"/>
    <mergeCell ref="D2474:D2475"/>
    <mergeCell ref="E2474:E2475"/>
    <mergeCell ref="F2474:F2475"/>
    <mergeCell ref="G2474:G2475"/>
    <mergeCell ref="H2474:K2474"/>
    <mergeCell ref="L2474:L2475"/>
    <mergeCell ref="B2467:C2467"/>
    <mergeCell ref="M2467:R2467"/>
    <mergeCell ref="A2470:A2471"/>
    <mergeCell ref="B2470:B2471"/>
    <mergeCell ref="C2470:C2471"/>
    <mergeCell ref="D2470:G2470"/>
    <mergeCell ref="H2470:K2470"/>
    <mergeCell ref="L2470:L2471"/>
    <mergeCell ref="M2470:R2470"/>
    <mergeCell ref="A2464:R2464"/>
    <mergeCell ref="A2465:A2466"/>
    <mergeCell ref="B2465:C2466"/>
    <mergeCell ref="D2465:D2466"/>
    <mergeCell ref="E2465:E2466"/>
    <mergeCell ref="F2465:F2466"/>
    <mergeCell ref="G2465:G2466"/>
    <mergeCell ref="H2465:K2465"/>
    <mergeCell ref="L2465:L2466"/>
    <mergeCell ref="M2465:R2466"/>
    <mergeCell ref="A2442:B2447"/>
    <mergeCell ref="C2442:C2447"/>
    <mergeCell ref="L2442:L2447"/>
    <mergeCell ref="A2448:B2454"/>
    <mergeCell ref="C2448:C2454"/>
    <mergeCell ref="L2448:L2454"/>
    <mergeCell ref="A2455:B2463"/>
    <mergeCell ref="C2455:C2463"/>
    <mergeCell ref="L2455:L2463"/>
    <mergeCell ref="B2438:C2438"/>
    <mergeCell ref="M2438:R2438"/>
    <mergeCell ref="A2439:R2439"/>
    <mergeCell ref="A2440:B2441"/>
    <mergeCell ref="C2440:C2441"/>
    <mergeCell ref="D2440:G2440"/>
    <mergeCell ref="H2440:K2440"/>
    <mergeCell ref="L2440:L2441"/>
    <mergeCell ref="M2440:R2440"/>
    <mergeCell ref="A2431:B2431"/>
    <mergeCell ref="A2432:B2432"/>
    <mergeCell ref="A2433:B2433"/>
    <mergeCell ref="A2434:B2434"/>
    <mergeCell ref="A2435:R2435"/>
    <mergeCell ref="A2436:A2437"/>
    <mergeCell ref="B2436:C2437"/>
    <mergeCell ref="D2436:D2437"/>
    <mergeCell ref="E2436:E2437"/>
    <mergeCell ref="F2436:F2437"/>
    <mergeCell ref="G2436:G2437"/>
    <mergeCell ref="H2436:K2436"/>
    <mergeCell ref="L2436:L2437"/>
    <mergeCell ref="M2436:R2437"/>
    <mergeCell ref="B2422:C2422"/>
    <mergeCell ref="M2422:R2422"/>
    <mergeCell ref="A2425:B2426"/>
    <mergeCell ref="C2425:C2426"/>
    <mergeCell ref="D2425:G2425"/>
    <mergeCell ref="H2425:K2425"/>
    <mergeCell ref="L2425:L2426"/>
    <mergeCell ref="M2425:R2425"/>
    <mergeCell ref="A2427:B2430"/>
    <mergeCell ref="C2427:C2430"/>
    <mergeCell ref="L2427:L2430"/>
    <mergeCell ref="A2419:R2419"/>
    <mergeCell ref="A2420:A2421"/>
    <mergeCell ref="B2420:C2421"/>
    <mergeCell ref="D2420:D2421"/>
    <mergeCell ref="E2420:E2421"/>
    <mergeCell ref="F2420:F2421"/>
    <mergeCell ref="G2420:G2421"/>
    <mergeCell ref="H2420:K2420"/>
    <mergeCell ref="L2420:L2421"/>
    <mergeCell ref="M2420:R2421"/>
    <mergeCell ref="A2390:A2397"/>
    <mergeCell ref="B2390:B2397"/>
    <mergeCell ref="A2400:A2401"/>
    <mergeCell ref="B2400:B2401"/>
    <mergeCell ref="A2403:A2409"/>
    <mergeCell ref="B2403:B2409"/>
    <mergeCell ref="F2417:H2417"/>
    <mergeCell ref="A2418:D2418"/>
    <mergeCell ref="F2418:H2418"/>
    <mergeCell ref="K2375:L2375"/>
    <mergeCell ref="M2375:Q2375"/>
    <mergeCell ref="A2377:L2377"/>
    <mergeCell ref="A2378:A2379"/>
    <mergeCell ref="B2378:B2379"/>
    <mergeCell ref="C2378:F2378"/>
    <mergeCell ref="G2378:J2378"/>
    <mergeCell ref="K2378:K2379"/>
    <mergeCell ref="L2378:Q2378"/>
    <mergeCell ref="A2362:R2362"/>
    <mergeCell ref="B2366:C2366"/>
    <mergeCell ref="B2368:D2368"/>
    <mergeCell ref="B2369:D2369"/>
    <mergeCell ref="A2372:L2372"/>
    <mergeCell ref="A2373:A2374"/>
    <mergeCell ref="B2373:B2374"/>
    <mergeCell ref="C2373:C2374"/>
    <mergeCell ref="D2373:D2374"/>
    <mergeCell ref="E2373:E2374"/>
    <mergeCell ref="F2373:F2374"/>
    <mergeCell ref="G2373:J2373"/>
    <mergeCell ref="K2373:L2374"/>
    <mergeCell ref="M2373:Q2374"/>
    <mergeCell ref="B2348:C2348"/>
    <mergeCell ref="M2348:R2348"/>
    <mergeCell ref="A2351:B2352"/>
    <mergeCell ref="C2351:C2352"/>
    <mergeCell ref="D2351:G2351"/>
    <mergeCell ref="H2351:K2351"/>
    <mergeCell ref="L2351:L2352"/>
    <mergeCell ref="M2351:R2351"/>
    <mergeCell ref="A2353:B2353"/>
    <mergeCell ref="C2353:C2361"/>
    <mergeCell ref="A2354:B2354"/>
    <mergeCell ref="A2355:B2357"/>
    <mergeCell ref="A2358:B2358"/>
    <mergeCell ref="A2359:B2359"/>
    <mergeCell ref="A2360:B2360"/>
    <mergeCell ref="A2361:B2361"/>
    <mergeCell ref="A2345:R2345"/>
    <mergeCell ref="A2346:A2347"/>
    <mergeCell ref="B2346:C2347"/>
    <mergeCell ref="D2346:D2347"/>
    <mergeCell ref="E2346:E2347"/>
    <mergeCell ref="F2346:F2347"/>
    <mergeCell ref="G2346:G2347"/>
    <mergeCell ref="H2346:K2346"/>
    <mergeCell ref="L2346:L2347"/>
    <mergeCell ref="M2346:R2347"/>
    <mergeCell ref="A2326:B2326"/>
    <mergeCell ref="A2327:B2327"/>
    <mergeCell ref="A2328:B2336"/>
    <mergeCell ref="C2328:C2336"/>
    <mergeCell ref="L2328:L2336"/>
    <mergeCell ref="B2340:D2340"/>
    <mergeCell ref="B2341:D2341"/>
    <mergeCell ref="B2342:D2342"/>
    <mergeCell ref="A2344:B2344"/>
    <mergeCell ref="A2314:B2315"/>
    <mergeCell ref="C2314:C2315"/>
    <mergeCell ref="A2316:B2316"/>
    <mergeCell ref="A2317:B2319"/>
    <mergeCell ref="C2317:C2319"/>
    <mergeCell ref="L2317:L2319"/>
    <mergeCell ref="A2320:B2325"/>
    <mergeCell ref="C2320:C2325"/>
    <mergeCell ref="L2320:L2325"/>
    <mergeCell ref="D2324:D2325"/>
    <mergeCell ref="A2301:B2301"/>
    <mergeCell ref="A2302:B2302"/>
    <mergeCell ref="A2303:B2303"/>
    <mergeCell ref="A2304:B2304"/>
    <mergeCell ref="A2305:B2305"/>
    <mergeCell ref="A2306:B2307"/>
    <mergeCell ref="L2306:L2308"/>
    <mergeCell ref="A2308:B2310"/>
    <mergeCell ref="A2311:B2313"/>
    <mergeCell ref="C2311:C2313"/>
    <mergeCell ref="M2295:R2296"/>
    <mergeCell ref="B2297:C2297"/>
    <mergeCell ref="M2297:R2297"/>
    <mergeCell ref="A2299:B2300"/>
    <mergeCell ref="C2299:C2300"/>
    <mergeCell ref="D2299:G2299"/>
    <mergeCell ref="H2299:K2299"/>
    <mergeCell ref="L2299:L2300"/>
    <mergeCell ref="M2299:R2299"/>
    <mergeCell ref="A2290:B2290"/>
    <mergeCell ref="L2290:L2291"/>
    <mergeCell ref="A2291:B2291"/>
    <mergeCell ref="A2292:B2292"/>
    <mergeCell ref="L2292:L2293"/>
    <mergeCell ref="A2293:B2293"/>
    <mergeCell ref="A2295:A2296"/>
    <mergeCell ref="B2295:C2296"/>
    <mergeCell ref="D2295:D2296"/>
    <mergeCell ref="E2295:E2296"/>
    <mergeCell ref="F2295:F2296"/>
    <mergeCell ref="G2295:G2296"/>
    <mergeCell ref="H2295:K2295"/>
    <mergeCell ref="L2295:L2296"/>
    <mergeCell ref="A2284:B2284"/>
    <mergeCell ref="C2284:C2289"/>
    <mergeCell ref="L2284:L2285"/>
    <mergeCell ref="A2285:B2285"/>
    <mergeCell ref="A2286:B2286"/>
    <mergeCell ref="L2286:L2287"/>
    <mergeCell ref="A2287:B2287"/>
    <mergeCell ref="A2288:B2288"/>
    <mergeCell ref="L2288:L2289"/>
    <mergeCell ref="A2289:B2289"/>
    <mergeCell ref="B2280:C2280"/>
    <mergeCell ref="M2280:R2280"/>
    <mergeCell ref="A2281:R2281"/>
    <mergeCell ref="A2282:B2283"/>
    <mergeCell ref="C2282:C2283"/>
    <mergeCell ref="D2282:G2282"/>
    <mergeCell ref="H2282:K2282"/>
    <mergeCell ref="L2282:L2283"/>
    <mergeCell ref="M2282:R2282"/>
    <mergeCell ref="A2272:B2272"/>
    <mergeCell ref="C2272:C2276"/>
    <mergeCell ref="L2272:L2276"/>
    <mergeCell ref="A2273:B2273"/>
    <mergeCell ref="A2274:B2274"/>
    <mergeCell ref="A2275:B2275"/>
    <mergeCell ref="A2276:B2276"/>
    <mergeCell ref="A2277:R2277"/>
    <mergeCell ref="A2278:A2279"/>
    <mergeCell ref="B2278:C2279"/>
    <mergeCell ref="D2278:D2279"/>
    <mergeCell ref="E2278:E2279"/>
    <mergeCell ref="F2278:F2279"/>
    <mergeCell ref="G2278:G2279"/>
    <mergeCell ref="H2278:K2278"/>
    <mergeCell ref="L2278:L2279"/>
    <mergeCell ref="M2278:R2279"/>
    <mergeCell ref="A2260:B2260"/>
    <mergeCell ref="A2261:B2262"/>
    <mergeCell ref="C2261:C2262"/>
    <mergeCell ref="A2263:B2268"/>
    <mergeCell ref="C2263:C2268"/>
    <mergeCell ref="L2264:L2265"/>
    <mergeCell ref="L2268:L2269"/>
    <mergeCell ref="A2269:B2271"/>
    <mergeCell ref="C2269:C2271"/>
    <mergeCell ref="B2252:C2252"/>
    <mergeCell ref="M2252:R2252"/>
    <mergeCell ref="A2255:B2256"/>
    <mergeCell ref="C2255:C2256"/>
    <mergeCell ref="D2255:G2255"/>
    <mergeCell ref="H2255:K2255"/>
    <mergeCell ref="L2255:L2256"/>
    <mergeCell ref="M2255:R2255"/>
    <mergeCell ref="A2257:B2257"/>
    <mergeCell ref="L2257:L2258"/>
    <mergeCell ref="A2258:B2259"/>
    <mergeCell ref="C2258:C2259"/>
    <mergeCell ref="A2250:A2251"/>
    <mergeCell ref="B2250:C2251"/>
    <mergeCell ref="D2250:D2251"/>
    <mergeCell ref="E2250:E2251"/>
    <mergeCell ref="F2250:F2251"/>
    <mergeCell ref="G2250:G2251"/>
    <mergeCell ref="H2250:K2250"/>
    <mergeCell ref="L2250:L2251"/>
    <mergeCell ref="M2250:R2251"/>
    <mergeCell ref="K2240:L2240"/>
    <mergeCell ref="M2240:Q2240"/>
    <mergeCell ref="A2242:A2243"/>
    <mergeCell ref="B2242:B2243"/>
    <mergeCell ref="G2242:J2242"/>
    <mergeCell ref="K2242:K2243"/>
    <mergeCell ref="L2242:Q2242"/>
    <mergeCell ref="B2247:D2247"/>
    <mergeCell ref="A2248:B2248"/>
    <mergeCell ref="K2230:L2230"/>
    <mergeCell ref="A2232:A2233"/>
    <mergeCell ref="B2232:B2233"/>
    <mergeCell ref="G2232:J2232"/>
    <mergeCell ref="K2232:K2233"/>
    <mergeCell ref="L2232:Q2232"/>
    <mergeCell ref="B2234:B2235"/>
    <mergeCell ref="A2235:A2236"/>
    <mergeCell ref="A2238:A2239"/>
    <mergeCell ref="B2238:B2239"/>
    <mergeCell ref="D2238:D2239"/>
    <mergeCell ref="E2238:E2239"/>
    <mergeCell ref="F2238:F2239"/>
    <mergeCell ref="G2238:J2238"/>
    <mergeCell ref="K2238:L2239"/>
    <mergeCell ref="M2238:Q2239"/>
    <mergeCell ref="A2223:A2225"/>
    <mergeCell ref="A2228:A2229"/>
    <mergeCell ref="B2228:B2229"/>
    <mergeCell ref="D2228:D2229"/>
    <mergeCell ref="E2228:E2229"/>
    <mergeCell ref="F2228:F2229"/>
    <mergeCell ref="G2228:J2228"/>
    <mergeCell ref="K2228:L2229"/>
    <mergeCell ref="M2228:Q2229"/>
    <mergeCell ref="G2217:J2217"/>
    <mergeCell ref="K2217:L2218"/>
    <mergeCell ref="M2217:Q2218"/>
    <mergeCell ref="K2219:L2219"/>
    <mergeCell ref="M2219:Q2219"/>
    <mergeCell ref="A2221:A2222"/>
    <mergeCell ref="B2221:B2222"/>
    <mergeCell ref="G2221:J2221"/>
    <mergeCell ref="K2221:K2222"/>
    <mergeCell ref="L2221:Q2221"/>
    <mergeCell ref="A2210:A2213"/>
    <mergeCell ref="B2210:B2213"/>
    <mergeCell ref="A2215:A2216"/>
    <mergeCell ref="B2215:B2216"/>
    <mergeCell ref="A2217:A2218"/>
    <mergeCell ref="B2217:B2218"/>
    <mergeCell ref="D2217:D2218"/>
    <mergeCell ref="E2217:E2218"/>
    <mergeCell ref="F2217:F2218"/>
    <mergeCell ref="M2204:Q2205"/>
    <mergeCell ref="K2206:L2206"/>
    <mergeCell ref="M2206:Q2206"/>
    <mergeCell ref="A2208:A2209"/>
    <mergeCell ref="B2208:B2209"/>
    <mergeCell ref="C2208:F2208"/>
    <mergeCell ref="G2208:J2208"/>
    <mergeCell ref="K2208:K2209"/>
    <mergeCell ref="L2208:Q2208"/>
    <mergeCell ref="A2192:B2192"/>
    <mergeCell ref="A2193:B2193"/>
    <mergeCell ref="B2198:C2198"/>
    <mergeCell ref="B2200:D2200"/>
    <mergeCell ref="B2201:D2201"/>
    <mergeCell ref="A2203:L2203"/>
    <mergeCell ref="A2204:A2205"/>
    <mergeCell ref="B2204:B2205"/>
    <mergeCell ref="C2204:C2205"/>
    <mergeCell ref="D2204:D2205"/>
    <mergeCell ref="E2204:E2205"/>
    <mergeCell ref="F2204:F2205"/>
    <mergeCell ref="G2204:J2204"/>
    <mergeCell ref="K2204:L2205"/>
    <mergeCell ref="A2184:B2184"/>
    <mergeCell ref="A2186:E2186"/>
    <mergeCell ref="A2187:A2188"/>
    <mergeCell ref="B2187:B2188"/>
    <mergeCell ref="C2187:C2188"/>
    <mergeCell ref="D2187:D2188"/>
    <mergeCell ref="E2187:E2188"/>
    <mergeCell ref="A2189:A2191"/>
    <mergeCell ref="B2189:B2190"/>
    <mergeCell ref="E2189:E2191"/>
    <mergeCell ref="A2165:A2175"/>
    <mergeCell ref="B2165:B2169"/>
    <mergeCell ref="E2165:E2166"/>
    <mergeCell ref="B2170:B2171"/>
    <mergeCell ref="B2172:B2175"/>
    <mergeCell ref="A2176:A2182"/>
    <mergeCell ref="B2176:B2179"/>
    <mergeCell ref="B2180:B2183"/>
    <mergeCell ref="E2180:E2183"/>
    <mergeCell ref="C2182:C2183"/>
    <mergeCell ref="A2157:A2159"/>
    <mergeCell ref="B2157:B2159"/>
    <mergeCell ref="E2157:E2159"/>
    <mergeCell ref="A2160:B2160"/>
    <mergeCell ref="A2162:E2162"/>
    <mergeCell ref="A2163:A2164"/>
    <mergeCell ref="B2163:B2164"/>
    <mergeCell ref="C2163:C2164"/>
    <mergeCell ref="D2163:D2164"/>
    <mergeCell ref="E2163:E2164"/>
    <mergeCell ref="A2143:A2156"/>
    <mergeCell ref="B2143:B2145"/>
    <mergeCell ref="E2143:E2145"/>
    <mergeCell ref="B2146:B2148"/>
    <mergeCell ref="E2146:E2147"/>
    <mergeCell ref="B2150:B2152"/>
    <mergeCell ref="E2150:E2152"/>
    <mergeCell ref="B2153:B2156"/>
    <mergeCell ref="E2153:E2155"/>
    <mergeCell ref="A2117:A2129"/>
    <mergeCell ref="B2117:B2123"/>
    <mergeCell ref="B2124:B2129"/>
    <mergeCell ref="A2130:A2136"/>
    <mergeCell ref="B2130:B2135"/>
    <mergeCell ref="A2138:B2138"/>
    <mergeCell ref="A2140:E2140"/>
    <mergeCell ref="A2141:A2142"/>
    <mergeCell ref="B2141:B2142"/>
    <mergeCell ref="C2141:C2142"/>
    <mergeCell ref="D2141:D2142"/>
    <mergeCell ref="E2141:E2142"/>
    <mergeCell ref="A2111:E2111"/>
    <mergeCell ref="A2112:E2112"/>
    <mergeCell ref="A2113:E2113"/>
    <mergeCell ref="A2114:E2114"/>
    <mergeCell ref="A2115:A2116"/>
    <mergeCell ref="B2115:B2116"/>
    <mergeCell ref="C2115:C2116"/>
    <mergeCell ref="D2115:D2116"/>
    <mergeCell ref="E2115:E2116"/>
    <mergeCell ref="B2102:D2102"/>
    <mergeCell ref="A2103:A2106"/>
    <mergeCell ref="B2103:B2105"/>
    <mergeCell ref="C2103:C2105"/>
    <mergeCell ref="E2103:E2105"/>
    <mergeCell ref="F2103:F2105"/>
    <mergeCell ref="A2108:E2108"/>
    <mergeCell ref="A2109:E2109"/>
    <mergeCell ref="A2110:E2110"/>
    <mergeCell ref="B2091:D2091"/>
    <mergeCell ref="A2092:A2093"/>
    <mergeCell ref="B2092:B2093"/>
    <mergeCell ref="C2092:C2093"/>
    <mergeCell ref="E2092:E2101"/>
    <mergeCell ref="F2092:F2101"/>
    <mergeCell ref="A2094:A2101"/>
    <mergeCell ref="B2094:B2101"/>
    <mergeCell ref="C2094:C2101"/>
    <mergeCell ref="B2069:C2069"/>
    <mergeCell ref="A2070:A2078"/>
    <mergeCell ref="B2070:B2078"/>
    <mergeCell ref="C2070:C2078"/>
    <mergeCell ref="E2070:E2078"/>
    <mergeCell ref="F2070:F2078"/>
    <mergeCell ref="A2079:F2079"/>
    <mergeCell ref="A2080:A2086"/>
    <mergeCell ref="B2080:B2088"/>
    <mergeCell ref="C2080:C2082"/>
    <mergeCell ref="E2080:E2088"/>
    <mergeCell ref="F2080:F2088"/>
    <mergeCell ref="C2085:C2086"/>
    <mergeCell ref="C2087:C2088"/>
    <mergeCell ref="A2059:F2059"/>
    <mergeCell ref="A2060:A2065"/>
    <mergeCell ref="B2060:B2065"/>
    <mergeCell ref="C2060:C2065"/>
    <mergeCell ref="E2060:E2065"/>
    <mergeCell ref="F2060:F2065"/>
    <mergeCell ref="A2066:F2066"/>
    <mergeCell ref="A2067:A2068"/>
    <mergeCell ref="B2067:B2068"/>
    <mergeCell ref="C2067:C2068"/>
    <mergeCell ref="E2067:E2068"/>
    <mergeCell ref="F2067:F2068"/>
    <mergeCell ref="A2050:A2052"/>
    <mergeCell ref="B2050:B2052"/>
    <mergeCell ref="C2050:C2052"/>
    <mergeCell ref="E2050:E2052"/>
    <mergeCell ref="F2050:F2052"/>
    <mergeCell ref="A2054:A2058"/>
    <mergeCell ref="B2054:B2058"/>
    <mergeCell ref="C2054:C2058"/>
    <mergeCell ref="E2054:E2058"/>
    <mergeCell ref="F2054:F2058"/>
    <mergeCell ref="A2038:F2038"/>
    <mergeCell ref="A2039:A2043"/>
    <mergeCell ref="B2039:B2043"/>
    <mergeCell ref="C2039:C2040"/>
    <mergeCell ref="E2039:E2043"/>
    <mergeCell ref="F2039:F2043"/>
    <mergeCell ref="C2041:C2043"/>
    <mergeCell ref="A2044:F2044"/>
    <mergeCell ref="A2045:A2049"/>
    <mergeCell ref="B2045:B2049"/>
    <mergeCell ref="C2045:C2049"/>
    <mergeCell ref="E2045:E2049"/>
    <mergeCell ref="F2045:F2049"/>
    <mergeCell ref="B2023:D2023"/>
    <mergeCell ref="B2024:D2024"/>
    <mergeCell ref="A2025:A2037"/>
    <mergeCell ref="B2025:B2037"/>
    <mergeCell ref="C2025:C2026"/>
    <mergeCell ref="E2025:E2037"/>
    <mergeCell ref="F2025:F2037"/>
    <mergeCell ref="C2027:C2028"/>
    <mergeCell ref="C2029:C2037"/>
    <mergeCell ref="A2010:A2015"/>
    <mergeCell ref="B2010:B2015"/>
    <mergeCell ref="C2010:C2015"/>
    <mergeCell ref="E2010:E2015"/>
    <mergeCell ref="F2010:F2015"/>
    <mergeCell ref="A2017:A2022"/>
    <mergeCell ref="B2017:B2022"/>
    <mergeCell ref="E2017:E2022"/>
    <mergeCell ref="F2017:F2022"/>
    <mergeCell ref="C2021:C2022"/>
    <mergeCell ref="B1998:B1999"/>
    <mergeCell ref="C1998:C1999"/>
    <mergeCell ref="E1998:E1999"/>
    <mergeCell ref="F1998:F1999"/>
    <mergeCell ref="B2000:B2001"/>
    <mergeCell ref="C2000:C2001"/>
    <mergeCell ref="E2000:E2001"/>
    <mergeCell ref="F2000:F2001"/>
    <mergeCell ref="A2003:A2008"/>
    <mergeCell ref="B2003:B2008"/>
    <mergeCell ref="C2003:C2006"/>
    <mergeCell ref="E2003:E2008"/>
    <mergeCell ref="F2003:F2008"/>
    <mergeCell ref="B1983:B1988"/>
    <mergeCell ref="E1983:E1988"/>
    <mergeCell ref="F1983:F1988"/>
    <mergeCell ref="C1984:C1987"/>
    <mergeCell ref="B1989:B1997"/>
    <mergeCell ref="C1989:C1994"/>
    <mergeCell ref="E1989:E1997"/>
    <mergeCell ref="F1989:F1997"/>
    <mergeCell ref="C1995:C1996"/>
    <mergeCell ref="A1960:F1960"/>
    <mergeCell ref="A1961:A1962"/>
    <mergeCell ref="B1961:B1962"/>
    <mergeCell ref="C1961:C1962"/>
    <mergeCell ref="D1961:D1962"/>
    <mergeCell ref="E1961:F1961"/>
    <mergeCell ref="A1964:A1982"/>
    <mergeCell ref="B1964:B1982"/>
    <mergeCell ref="C1964:C1968"/>
    <mergeCell ref="E1964:E1968"/>
    <mergeCell ref="F1964:F1968"/>
    <mergeCell ref="C1970:C1971"/>
    <mergeCell ref="E1970:E1971"/>
    <mergeCell ref="F1970:F1971"/>
    <mergeCell ref="C1973:C1977"/>
    <mergeCell ref="E1973:E1977"/>
    <mergeCell ref="F1973:F1977"/>
    <mergeCell ref="C1979:C1982"/>
    <mergeCell ref="E1979:E1982"/>
    <mergeCell ref="F1979:F1982"/>
    <mergeCell ref="A1938:B1938"/>
    <mergeCell ref="A1939:B1941"/>
    <mergeCell ref="C1939:C1941"/>
    <mergeCell ref="A1942:B1944"/>
    <mergeCell ref="C1942:C1944"/>
    <mergeCell ref="A1945:B1946"/>
    <mergeCell ref="C1945:C1946"/>
    <mergeCell ref="A1947:B1947"/>
    <mergeCell ref="A1951:B1951"/>
    <mergeCell ref="B1932:C1932"/>
    <mergeCell ref="M1932:R1932"/>
    <mergeCell ref="A1934:B1935"/>
    <mergeCell ref="C1934:C1935"/>
    <mergeCell ref="D1934:G1934"/>
    <mergeCell ref="H1934:K1934"/>
    <mergeCell ref="L1934:L1935"/>
    <mergeCell ref="M1934:R1934"/>
    <mergeCell ref="A1936:B1937"/>
    <mergeCell ref="C1936:C1937"/>
    <mergeCell ref="A1926:B1927"/>
    <mergeCell ref="C1926:C1927"/>
    <mergeCell ref="A1929:R1929"/>
    <mergeCell ref="A1930:A1931"/>
    <mergeCell ref="B1930:C1931"/>
    <mergeCell ref="D1930:D1931"/>
    <mergeCell ref="E1930:E1931"/>
    <mergeCell ref="F1930:F1931"/>
    <mergeCell ref="G1930:G1931"/>
    <mergeCell ref="H1930:K1930"/>
    <mergeCell ref="L1930:L1931"/>
    <mergeCell ref="M1930:R1931"/>
    <mergeCell ref="A1916:B1917"/>
    <mergeCell ref="C1916:C1917"/>
    <mergeCell ref="A1918:B1919"/>
    <mergeCell ref="C1918:C1919"/>
    <mergeCell ref="A1920:B1921"/>
    <mergeCell ref="C1920:C1921"/>
    <mergeCell ref="A1922:B1923"/>
    <mergeCell ref="C1922:C1923"/>
    <mergeCell ref="A1924:B1925"/>
    <mergeCell ref="C1924:C1925"/>
    <mergeCell ref="A1905:B1906"/>
    <mergeCell ref="C1905:C1906"/>
    <mergeCell ref="A1907:B1908"/>
    <mergeCell ref="C1907:C1908"/>
    <mergeCell ref="A1909:B1911"/>
    <mergeCell ref="C1909:C1911"/>
    <mergeCell ref="A1912:B1913"/>
    <mergeCell ref="C1912:C1913"/>
    <mergeCell ref="A1914:B1915"/>
    <mergeCell ref="C1914:C1915"/>
    <mergeCell ref="B1900:C1900"/>
    <mergeCell ref="M1900:R1900"/>
    <mergeCell ref="A1902:R1902"/>
    <mergeCell ref="A1903:B1904"/>
    <mergeCell ref="C1903:C1904"/>
    <mergeCell ref="D1903:G1903"/>
    <mergeCell ref="H1903:K1903"/>
    <mergeCell ref="L1903:L1904"/>
    <mergeCell ref="M1903:R1903"/>
    <mergeCell ref="A1892:B1893"/>
    <mergeCell ref="C1892:C1893"/>
    <mergeCell ref="A1894:B1895"/>
    <mergeCell ref="C1894:C1895"/>
    <mergeCell ref="A1896:B1896"/>
    <mergeCell ref="A1897:R1897"/>
    <mergeCell ref="A1898:A1899"/>
    <mergeCell ref="B1898:C1899"/>
    <mergeCell ref="D1898:D1899"/>
    <mergeCell ref="E1898:E1899"/>
    <mergeCell ref="F1898:F1899"/>
    <mergeCell ref="G1898:G1899"/>
    <mergeCell ref="H1898:K1898"/>
    <mergeCell ref="L1898:L1899"/>
    <mergeCell ref="M1898:R1899"/>
    <mergeCell ref="A1882:B1883"/>
    <mergeCell ref="C1882:C1883"/>
    <mergeCell ref="A1884:B1885"/>
    <mergeCell ref="C1884:C1885"/>
    <mergeCell ref="A1886:B1887"/>
    <mergeCell ref="C1886:C1887"/>
    <mergeCell ref="A1888:B1889"/>
    <mergeCell ref="C1888:C1889"/>
    <mergeCell ref="A1890:B1891"/>
    <mergeCell ref="C1890:C1891"/>
    <mergeCell ref="A1872:B1873"/>
    <mergeCell ref="C1872:C1873"/>
    <mergeCell ref="A1874:B1875"/>
    <mergeCell ref="C1874:C1875"/>
    <mergeCell ref="A1876:B1877"/>
    <mergeCell ref="C1876:C1877"/>
    <mergeCell ref="A1878:B1879"/>
    <mergeCell ref="C1878:C1879"/>
    <mergeCell ref="A1880:B1881"/>
    <mergeCell ref="C1880:C1881"/>
    <mergeCell ref="B1868:C1868"/>
    <mergeCell ref="M1868:R1868"/>
    <mergeCell ref="A1869:R1869"/>
    <mergeCell ref="A1870:B1871"/>
    <mergeCell ref="C1870:C1871"/>
    <mergeCell ref="D1870:G1870"/>
    <mergeCell ref="H1870:K1870"/>
    <mergeCell ref="L1870:L1871"/>
    <mergeCell ref="M1870:R1870"/>
    <mergeCell ref="B1862:F1862"/>
    <mergeCell ref="B1863:I1863"/>
    <mergeCell ref="A1865:R1865"/>
    <mergeCell ref="A1866:A1867"/>
    <mergeCell ref="B1866:C1867"/>
    <mergeCell ref="D1866:D1867"/>
    <mergeCell ref="E1866:E1867"/>
    <mergeCell ref="F1866:F1867"/>
    <mergeCell ref="G1866:G1867"/>
    <mergeCell ref="H1866:K1866"/>
    <mergeCell ref="L1866:L1867"/>
    <mergeCell ref="M1866:R1867"/>
    <mergeCell ref="A1852:B1853"/>
    <mergeCell ref="C1852:C1853"/>
    <mergeCell ref="L1852:L1853"/>
    <mergeCell ref="A1854:B1855"/>
    <mergeCell ref="L1854:L1855"/>
    <mergeCell ref="M1857:R1857"/>
    <mergeCell ref="B1858:R1858"/>
    <mergeCell ref="B1859:R1859"/>
    <mergeCell ref="B1861:R1861"/>
    <mergeCell ref="A1846:B1847"/>
    <mergeCell ref="C1846:C1847"/>
    <mergeCell ref="L1846:L1847"/>
    <mergeCell ref="A1848:B1849"/>
    <mergeCell ref="C1848:C1849"/>
    <mergeCell ref="L1848:L1849"/>
    <mergeCell ref="A1850:B1851"/>
    <mergeCell ref="C1850:C1851"/>
    <mergeCell ref="L1850:L1851"/>
    <mergeCell ref="B1839:C1839"/>
    <mergeCell ref="M1839:R1839"/>
    <mergeCell ref="A1842:B1843"/>
    <mergeCell ref="C1842:C1843"/>
    <mergeCell ref="D1842:G1842"/>
    <mergeCell ref="H1842:K1842"/>
    <mergeCell ref="L1842:L1843"/>
    <mergeCell ref="M1842:R1842"/>
    <mergeCell ref="A1844:B1845"/>
    <mergeCell ref="C1844:C1845"/>
    <mergeCell ref="A1837:A1838"/>
    <mergeCell ref="B1837:C1838"/>
    <mergeCell ref="D1837:D1838"/>
    <mergeCell ref="E1837:E1838"/>
    <mergeCell ref="F1837:F1838"/>
    <mergeCell ref="G1837:G1838"/>
    <mergeCell ref="H1837:K1837"/>
    <mergeCell ref="L1837:L1838"/>
    <mergeCell ref="M1837:R1838"/>
    <mergeCell ref="B1825:C1825"/>
    <mergeCell ref="F1826:V1826"/>
    <mergeCell ref="F1827:V1827"/>
    <mergeCell ref="F1829:V1829"/>
    <mergeCell ref="B1830:D1830"/>
    <mergeCell ref="F1830:J1830"/>
    <mergeCell ref="B1831:D1831"/>
    <mergeCell ref="F1831:M1831"/>
    <mergeCell ref="A1836:R1836"/>
    <mergeCell ref="F1812:F1815"/>
    <mergeCell ref="D1814:D1815"/>
    <mergeCell ref="B1816:C1816"/>
    <mergeCell ref="B1818:F1818"/>
    <mergeCell ref="F1819:F1820"/>
    <mergeCell ref="B1821:B1823"/>
    <mergeCell ref="C1821:C1822"/>
    <mergeCell ref="F1821:F1823"/>
    <mergeCell ref="B1824:C1824"/>
    <mergeCell ref="F1782:F1784"/>
    <mergeCell ref="C1785:C1788"/>
    <mergeCell ref="F1785:F1787"/>
    <mergeCell ref="C1789:C1791"/>
    <mergeCell ref="F1789:F1791"/>
    <mergeCell ref="B1792:C1792"/>
    <mergeCell ref="B1794:F1794"/>
    <mergeCell ref="F1795:F1796"/>
    <mergeCell ref="B1797:B1807"/>
    <mergeCell ref="C1797:C1801"/>
    <mergeCell ref="F1797:F1798"/>
    <mergeCell ref="C1802:C1803"/>
    <mergeCell ref="C1804:C1807"/>
    <mergeCell ref="B1740:F1740"/>
    <mergeCell ref="B1741:F1741"/>
    <mergeCell ref="B1742:F1742"/>
    <mergeCell ref="B1743:F1743"/>
    <mergeCell ref="B1744:F1744"/>
    <mergeCell ref="B1745:F1745"/>
    <mergeCell ref="B1746:F1746"/>
    <mergeCell ref="F1747:F1748"/>
    <mergeCell ref="B1749:B1761"/>
    <mergeCell ref="C1749:C1755"/>
    <mergeCell ref="C1756:C1761"/>
    <mergeCell ref="B1762:B1768"/>
    <mergeCell ref="C1762:C1767"/>
    <mergeCell ref="B1770:C1770"/>
    <mergeCell ref="B1772:F1772"/>
    <mergeCell ref="F1773:F1774"/>
    <mergeCell ref="B1775:B1788"/>
    <mergeCell ref="C1775:C1777"/>
    <mergeCell ref="F1775:F1777"/>
    <mergeCell ref="C1778:C1780"/>
    <mergeCell ref="F1778:F1779"/>
    <mergeCell ref="C1782:C1784"/>
    <mergeCell ref="B1819:B1820"/>
    <mergeCell ref="C1819:C1820"/>
    <mergeCell ref="D1819:D1820"/>
    <mergeCell ref="E1819:E1820"/>
    <mergeCell ref="B1808:B1814"/>
    <mergeCell ref="C1808:C1811"/>
    <mergeCell ref="C1812:C1815"/>
    <mergeCell ref="B1789:B1791"/>
    <mergeCell ref="B1795:B1796"/>
    <mergeCell ref="C1795:C1796"/>
    <mergeCell ref="D1795:D1796"/>
    <mergeCell ref="E1795:E1796"/>
    <mergeCell ref="B1773:B1774"/>
    <mergeCell ref="C1773:C1774"/>
    <mergeCell ref="D1773:D1774"/>
    <mergeCell ref="E1773:E1774"/>
    <mergeCell ref="B1747:B1748"/>
    <mergeCell ref="C1747:C1748"/>
    <mergeCell ref="D1747:D1748"/>
    <mergeCell ref="E1747:E1748"/>
    <mergeCell ref="C1735:E1735"/>
    <mergeCell ref="B1736:B1739"/>
    <mergeCell ref="C1736:C1738"/>
    <mergeCell ref="D1736:D1738"/>
    <mergeCell ref="F1736:F1738"/>
    <mergeCell ref="G1736:G1738"/>
    <mergeCell ref="C1724:E1724"/>
    <mergeCell ref="B1725:B1726"/>
    <mergeCell ref="C1725:C1726"/>
    <mergeCell ref="D1725:D1726"/>
    <mergeCell ref="F1725:F1734"/>
    <mergeCell ref="G1725:G1734"/>
    <mergeCell ref="B1727:B1734"/>
    <mergeCell ref="C1727:C1734"/>
    <mergeCell ref="D1727:D1734"/>
    <mergeCell ref="C1702:D1702"/>
    <mergeCell ref="B1703:B1711"/>
    <mergeCell ref="C1703:C1711"/>
    <mergeCell ref="D1703:D1711"/>
    <mergeCell ref="F1703:F1711"/>
    <mergeCell ref="G1703:G1711"/>
    <mergeCell ref="B1712:G1712"/>
    <mergeCell ref="B1713:B1719"/>
    <mergeCell ref="C1713:C1721"/>
    <mergeCell ref="D1713:D1715"/>
    <mergeCell ref="F1713:F1721"/>
    <mergeCell ref="G1713:G1721"/>
    <mergeCell ref="D1718:D1719"/>
    <mergeCell ref="D1720:D1721"/>
    <mergeCell ref="B1692:G1692"/>
    <mergeCell ref="B1693:B1698"/>
    <mergeCell ref="C1693:C1698"/>
    <mergeCell ref="D1693:D1698"/>
    <mergeCell ref="F1693:F1698"/>
    <mergeCell ref="G1693:G1698"/>
    <mergeCell ref="B1699:G1699"/>
    <mergeCell ref="B1700:B1701"/>
    <mergeCell ref="C1700:C1701"/>
    <mergeCell ref="D1700:D1701"/>
    <mergeCell ref="F1700:F1701"/>
    <mergeCell ref="G1700:G1701"/>
    <mergeCell ref="B1683:B1685"/>
    <mergeCell ref="C1683:C1685"/>
    <mergeCell ref="D1683:D1685"/>
    <mergeCell ref="F1683:F1685"/>
    <mergeCell ref="G1683:G1685"/>
    <mergeCell ref="B1687:B1691"/>
    <mergeCell ref="C1687:C1691"/>
    <mergeCell ref="D1687:D1691"/>
    <mergeCell ref="F1687:F1691"/>
    <mergeCell ref="G1687:G1691"/>
    <mergeCell ref="B1671:G1671"/>
    <mergeCell ref="B1672:B1676"/>
    <mergeCell ref="C1672:C1676"/>
    <mergeCell ref="D1672:D1673"/>
    <mergeCell ref="F1672:F1676"/>
    <mergeCell ref="G1672:G1676"/>
    <mergeCell ref="D1674:D1676"/>
    <mergeCell ref="B1677:G1677"/>
    <mergeCell ref="B1678:B1682"/>
    <mergeCell ref="C1678:C1682"/>
    <mergeCell ref="D1678:D1682"/>
    <mergeCell ref="F1678:F1682"/>
    <mergeCell ref="G1678:G1682"/>
    <mergeCell ref="C1656:E1656"/>
    <mergeCell ref="C1657:E1657"/>
    <mergeCell ref="B1658:B1670"/>
    <mergeCell ref="C1658:C1670"/>
    <mergeCell ref="D1658:D1659"/>
    <mergeCell ref="F1658:F1670"/>
    <mergeCell ref="G1658:G1670"/>
    <mergeCell ref="D1660:D1661"/>
    <mergeCell ref="D1662:D1670"/>
    <mergeCell ref="B1643:B1648"/>
    <mergeCell ref="C1643:C1648"/>
    <mergeCell ref="D1643:D1648"/>
    <mergeCell ref="F1643:F1648"/>
    <mergeCell ref="G1643:G1648"/>
    <mergeCell ref="B1650:B1655"/>
    <mergeCell ref="C1650:C1655"/>
    <mergeCell ref="F1650:F1655"/>
    <mergeCell ref="G1650:G1655"/>
    <mergeCell ref="D1654:D1655"/>
    <mergeCell ref="C1631:C1632"/>
    <mergeCell ref="D1631:D1632"/>
    <mergeCell ref="F1631:F1632"/>
    <mergeCell ref="G1631:G1632"/>
    <mergeCell ref="C1633:C1634"/>
    <mergeCell ref="D1633:D1634"/>
    <mergeCell ref="F1633:F1634"/>
    <mergeCell ref="G1633:G1634"/>
    <mergeCell ref="B1636:B1641"/>
    <mergeCell ref="C1636:C1641"/>
    <mergeCell ref="D1636:D1639"/>
    <mergeCell ref="F1636:F1641"/>
    <mergeCell ref="G1636:G1641"/>
    <mergeCell ref="C1616:C1621"/>
    <mergeCell ref="F1616:F1621"/>
    <mergeCell ref="G1616:G1621"/>
    <mergeCell ref="D1617:D1620"/>
    <mergeCell ref="C1622:C1630"/>
    <mergeCell ref="D1622:D1627"/>
    <mergeCell ref="F1622:F1630"/>
    <mergeCell ref="G1622:G1630"/>
    <mergeCell ref="D1628:D1629"/>
    <mergeCell ref="B1597:B1615"/>
    <mergeCell ref="C1597:C1615"/>
    <mergeCell ref="D1597:D1601"/>
    <mergeCell ref="F1597:F1601"/>
    <mergeCell ref="G1597:G1601"/>
    <mergeCell ref="D1603:D1604"/>
    <mergeCell ref="F1603:F1604"/>
    <mergeCell ref="G1603:G1604"/>
    <mergeCell ref="D1606:D1610"/>
    <mergeCell ref="F1606:F1610"/>
    <mergeCell ref="G1606:G1610"/>
    <mergeCell ref="D1612:D1615"/>
    <mergeCell ref="F1612:F1615"/>
    <mergeCell ref="G1612:G1615"/>
    <mergeCell ref="B1586:C1586"/>
    <mergeCell ref="B1587:C1587"/>
    <mergeCell ref="B1588:C1588"/>
    <mergeCell ref="B1589:C1589"/>
    <mergeCell ref="B1590:C1590"/>
    <mergeCell ref="B1591:C1591"/>
    <mergeCell ref="B1592:C1592"/>
    <mergeCell ref="B1593:G1593"/>
    <mergeCell ref="B1594:B1595"/>
    <mergeCell ref="C1594:C1595"/>
    <mergeCell ref="D1594:D1595"/>
    <mergeCell ref="E1594:E1595"/>
    <mergeCell ref="F1594:G1594"/>
    <mergeCell ref="C1581:D1581"/>
    <mergeCell ref="N1581:S1581"/>
    <mergeCell ref="B1583:C1584"/>
    <mergeCell ref="D1583:D1584"/>
    <mergeCell ref="E1583:H1583"/>
    <mergeCell ref="I1583:L1583"/>
    <mergeCell ref="M1583:M1584"/>
    <mergeCell ref="N1583:S1583"/>
    <mergeCell ref="B1585:C1585"/>
    <mergeCell ref="B1567:S1567"/>
    <mergeCell ref="B1568:C1569"/>
    <mergeCell ref="D1568:D1577"/>
    <mergeCell ref="B1570:C1571"/>
    <mergeCell ref="B1572:C1577"/>
    <mergeCell ref="B1579:B1580"/>
    <mergeCell ref="C1579:D1580"/>
    <mergeCell ref="E1579:E1580"/>
    <mergeCell ref="F1579:F1580"/>
    <mergeCell ref="G1579:G1580"/>
    <mergeCell ref="H1579:H1580"/>
    <mergeCell ref="I1579:L1579"/>
    <mergeCell ref="M1579:M1580"/>
    <mergeCell ref="N1579:S1580"/>
    <mergeCell ref="B1558:B1559"/>
    <mergeCell ref="C1558:C1559"/>
    <mergeCell ref="D1558:D1559"/>
    <mergeCell ref="B1560:B1561"/>
    <mergeCell ref="C1560:C1561"/>
    <mergeCell ref="D1560:D1561"/>
    <mergeCell ref="D1562:D1566"/>
    <mergeCell ref="B1565:B1566"/>
    <mergeCell ref="C1565:C1566"/>
    <mergeCell ref="B1547:C1547"/>
    <mergeCell ref="B1548:C1548"/>
    <mergeCell ref="B1549:C1549"/>
    <mergeCell ref="B1550:C1551"/>
    <mergeCell ref="D1550:D1551"/>
    <mergeCell ref="B1552:C1555"/>
    <mergeCell ref="D1552:D1555"/>
    <mergeCell ref="B1556:C1556"/>
    <mergeCell ref="B1557:S1557"/>
    <mergeCell ref="C1540:D1540"/>
    <mergeCell ref="N1540:S1540"/>
    <mergeCell ref="B1542:C1543"/>
    <mergeCell ref="D1542:D1543"/>
    <mergeCell ref="E1542:H1542"/>
    <mergeCell ref="I1542:L1542"/>
    <mergeCell ref="M1542:M1543"/>
    <mergeCell ref="N1542:S1542"/>
    <mergeCell ref="B1544:C1545"/>
    <mergeCell ref="D1544:D1545"/>
    <mergeCell ref="M1544:M1546"/>
    <mergeCell ref="B1546:C1546"/>
    <mergeCell ref="B1536:C1536"/>
    <mergeCell ref="B1537:S1537"/>
    <mergeCell ref="B1538:B1539"/>
    <mergeCell ref="C1538:D1539"/>
    <mergeCell ref="E1538:E1539"/>
    <mergeCell ref="F1538:F1539"/>
    <mergeCell ref="G1538:G1539"/>
    <mergeCell ref="H1538:H1539"/>
    <mergeCell ref="I1538:L1538"/>
    <mergeCell ref="M1538:M1539"/>
    <mergeCell ref="N1538:S1539"/>
    <mergeCell ref="C1523:E1523"/>
    <mergeCell ref="B1524:B1527"/>
    <mergeCell ref="C1524:C1526"/>
    <mergeCell ref="D1524:D1526"/>
    <mergeCell ref="F1524:F1526"/>
    <mergeCell ref="G1524:G1526"/>
    <mergeCell ref="C1531:E1531"/>
    <mergeCell ref="C1533:E1533"/>
    <mergeCell ref="C1534:E1534"/>
    <mergeCell ref="C1512:E1512"/>
    <mergeCell ref="B1513:B1514"/>
    <mergeCell ref="C1513:C1514"/>
    <mergeCell ref="D1513:D1514"/>
    <mergeCell ref="F1513:F1522"/>
    <mergeCell ref="G1513:G1522"/>
    <mergeCell ref="B1515:B1522"/>
    <mergeCell ref="C1515:C1522"/>
    <mergeCell ref="D1515:D1522"/>
    <mergeCell ref="C1490:D1490"/>
    <mergeCell ref="B1491:B1499"/>
    <mergeCell ref="C1491:C1499"/>
    <mergeCell ref="D1491:D1499"/>
    <mergeCell ref="F1491:F1499"/>
    <mergeCell ref="G1491:G1499"/>
    <mergeCell ref="B1500:G1500"/>
    <mergeCell ref="B1501:B1507"/>
    <mergeCell ref="C1501:C1509"/>
    <mergeCell ref="D1501:D1503"/>
    <mergeCell ref="F1501:F1509"/>
    <mergeCell ref="G1501:G1509"/>
    <mergeCell ref="D1506:D1507"/>
    <mergeCell ref="D1508:D1509"/>
    <mergeCell ref="B1480:G1480"/>
    <mergeCell ref="B1481:B1486"/>
    <mergeCell ref="C1481:C1486"/>
    <mergeCell ref="D1481:D1486"/>
    <mergeCell ref="F1481:F1486"/>
    <mergeCell ref="G1481:G1486"/>
    <mergeCell ref="B1487:G1487"/>
    <mergeCell ref="B1488:B1489"/>
    <mergeCell ref="C1488:C1489"/>
    <mergeCell ref="D1488:D1489"/>
    <mergeCell ref="F1488:F1489"/>
    <mergeCell ref="G1488:G1489"/>
    <mergeCell ref="B1471:B1473"/>
    <mergeCell ref="C1471:C1473"/>
    <mergeCell ref="D1471:D1473"/>
    <mergeCell ref="F1471:F1473"/>
    <mergeCell ref="G1471:G1473"/>
    <mergeCell ref="B1475:B1479"/>
    <mergeCell ref="C1475:C1479"/>
    <mergeCell ref="D1475:D1479"/>
    <mergeCell ref="F1475:F1479"/>
    <mergeCell ref="G1475:G1479"/>
    <mergeCell ref="B1459:G1459"/>
    <mergeCell ref="B1460:B1464"/>
    <mergeCell ref="C1460:C1464"/>
    <mergeCell ref="D1460:D1461"/>
    <mergeCell ref="F1460:F1464"/>
    <mergeCell ref="G1460:G1464"/>
    <mergeCell ref="D1462:D1464"/>
    <mergeCell ref="B1465:G1465"/>
    <mergeCell ref="B1466:B1470"/>
    <mergeCell ref="C1466:C1470"/>
    <mergeCell ref="D1466:D1470"/>
    <mergeCell ref="F1466:F1470"/>
    <mergeCell ref="G1466:G1470"/>
    <mergeCell ref="C1444:E1444"/>
    <mergeCell ref="C1445:E1445"/>
    <mergeCell ref="B1446:B1458"/>
    <mergeCell ref="C1446:C1458"/>
    <mergeCell ref="D1446:D1447"/>
    <mergeCell ref="F1446:F1458"/>
    <mergeCell ref="G1446:G1458"/>
    <mergeCell ref="D1448:D1449"/>
    <mergeCell ref="D1450:D1458"/>
    <mergeCell ref="B1431:B1436"/>
    <mergeCell ref="C1431:C1436"/>
    <mergeCell ref="D1431:D1436"/>
    <mergeCell ref="F1431:F1436"/>
    <mergeCell ref="G1431:G1436"/>
    <mergeCell ref="B1438:B1443"/>
    <mergeCell ref="C1438:C1443"/>
    <mergeCell ref="F1438:F1443"/>
    <mergeCell ref="G1438:G1443"/>
    <mergeCell ref="D1442:D1443"/>
    <mergeCell ref="C1419:C1420"/>
    <mergeCell ref="D1419:D1420"/>
    <mergeCell ref="F1419:F1420"/>
    <mergeCell ref="G1419:G1420"/>
    <mergeCell ref="C1421:C1422"/>
    <mergeCell ref="D1421:D1422"/>
    <mergeCell ref="F1421:F1422"/>
    <mergeCell ref="G1421:G1422"/>
    <mergeCell ref="B1424:B1429"/>
    <mergeCell ref="C1424:C1429"/>
    <mergeCell ref="D1424:D1427"/>
    <mergeCell ref="F1424:F1429"/>
    <mergeCell ref="G1424:G1429"/>
    <mergeCell ref="C1404:C1409"/>
    <mergeCell ref="F1404:F1409"/>
    <mergeCell ref="G1404:G1409"/>
    <mergeCell ref="D1405:D1408"/>
    <mergeCell ref="C1410:C1418"/>
    <mergeCell ref="D1410:D1415"/>
    <mergeCell ref="F1410:F1418"/>
    <mergeCell ref="G1410:G1418"/>
    <mergeCell ref="D1416:D1417"/>
    <mergeCell ref="B1378:C1378"/>
    <mergeCell ref="B1379:C1379"/>
    <mergeCell ref="B1380:G1380"/>
    <mergeCell ref="B1381:B1382"/>
    <mergeCell ref="C1381:C1382"/>
    <mergeCell ref="D1381:D1382"/>
    <mergeCell ref="E1381:E1382"/>
    <mergeCell ref="F1381:G1381"/>
    <mergeCell ref="B1385:B1403"/>
    <mergeCell ref="C1385:C1403"/>
    <mergeCell ref="D1385:D1389"/>
    <mergeCell ref="F1385:F1389"/>
    <mergeCell ref="G1385:G1389"/>
    <mergeCell ref="D1391:D1392"/>
    <mergeCell ref="F1391:F1392"/>
    <mergeCell ref="G1391:G1392"/>
    <mergeCell ref="D1394:D1398"/>
    <mergeCell ref="F1394:F1398"/>
    <mergeCell ref="G1394:G1398"/>
    <mergeCell ref="D1400:D1403"/>
    <mergeCell ref="F1400:F1403"/>
    <mergeCell ref="G1400:G1403"/>
    <mergeCell ref="B1370:C1370"/>
    <mergeCell ref="B1372:F1372"/>
    <mergeCell ref="B1373:B1374"/>
    <mergeCell ref="C1373:C1374"/>
    <mergeCell ref="D1373:D1374"/>
    <mergeCell ref="E1373:E1374"/>
    <mergeCell ref="F1373:F1374"/>
    <mergeCell ref="B1375:B1377"/>
    <mergeCell ref="C1375:C1376"/>
    <mergeCell ref="F1375:F1377"/>
    <mergeCell ref="B1351:B1361"/>
    <mergeCell ref="C1351:C1355"/>
    <mergeCell ref="F1351:F1352"/>
    <mergeCell ref="C1356:C1357"/>
    <mergeCell ref="C1358:C1361"/>
    <mergeCell ref="B1362:B1368"/>
    <mergeCell ref="C1362:C1365"/>
    <mergeCell ref="C1366:C1369"/>
    <mergeCell ref="F1366:F1369"/>
    <mergeCell ref="D1368:D1369"/>
    <mergeCell ref="B1343:B1345"/>
    <mergeCell ref="C1343:C1345"/>
    <mergeCell ref="F1343:F1345"/>
    <mergeCell ref="B1346:C1346"/>
    <mergeCell ref="B1348:F1348"/>
    <mergeCell ref="B1349:B1350"/>
    <mergeCell ref="C1349:C1350"/>
    <mergeCell ref="D1349:D1350"/>
    <mergeCell ref="E1349:E1350"/>
    <mergeCell ref="F1349:F1350"/>
    <mergeCell ref="B1329:B1342"/>
    <mergeCell ref="C1329:C1331"/>
    <mergeCell ref="F1329:F1331"/>
    <mergeCell ref="C1332:C1334"/>
    <mergeCell ref="F1332:F1333"/>
    <mergeCell ref="C1336:C1338"/>
    <mergeCell ref="F1336:F1338"/>
    <mergeCell ref="C1339:C1342"/>
    <mergeCell ref="F1339:F1341"/>
    <mergeCell ref="B1303:B1315"/>
    <mergeCell ref="C1303:C1309"/>
    <mergeCell ref="C1310:C1315"/>
    <mergeCell ref="B1316:B1322"/>
    <mergeCell ref="C1316:C1321"/>
    <mergeCell ref="B1324:C1324"/>
    <mergeCell ref="B1326:F1326"/>
    <mergeCell ref="B1327:B1328"/>
    <mergeCell ref="C1327:C1328"/>
    <mergeCell ref="D1327:D1328"/>
    <mergeCell ref="E1327:E1328"/>
    <mergeCell ref="F1327:F1328"/>
    <mergeCell ref="B1293:C1293"/>
    <mergeCell ref="B1294:F1294"/>
    <mergeCell ref="B1295:F1295"/>
    <mergeCell ref="B1296:F1296"/>
    <mergeCell ref="B1297:F1297"/>
    <mergeCell ref="B1298:F1298"/>
    <mergeCell ref="B1299:F1299"/>
    <mergeCell ref="B1300:F1300"/>
    <mergeCell ref="B1301:B1302"/>
    <mergeCell ref="C1301:C1302"/>
    <mergeCell ref="D1301:D1302"/>
    <mergeCell ref="E1301:E1302"/>
    <mergeCell ref="F1301:F1302"/>
    <mergeCell ref="B1285:C1286"/>
    <mergeCell ref="D1285:D1286"/>
    <mergeCell ref="E1285:H1285"/>
    <mergeCell ref="I1285:L1285"/>
    <mergeCell ref="M1285:M1286"/>
    <mergeCell ref="N1285:S1285"/>
    <mergeCell ref="B1287:C1290"/>
    <mergeCell ref="D1287:D1290"/>
    <mergeCell ref="B1291:C1291"/>
    <mergeCell ref="E1280:E1281"/>
    <mergeCell ref="F1280:F1281"/>
    <mergeCell ref="G1280:G1281"/>
    <mergeCell ref="H1280:H1281"/>
    <mergeCell ref="I1280:L1280"/>
    <mergeCell ref="M1280:M1281"/>
    <mergeCell ref="N1280:S1281"/>
    <mergeCell ref="C1282:D1282"/>
    <mergeCell ref="N1282:S1282"/>
    <mergeCell ref="B1270:C1270"/>
    <mergeCell ref="B1271:C1272"/>
    <mergeCell ref="D1271:D1272"/>
    <mergeCell ref="B1273:C1274"/>
    <mergeCell ref="D1273:D1274"/>
    <mergeCell ref="B1275:C1276"/>
    <mergeCell ref="D1275:D1276"/>
    <mergeCell ref="B1277:C1277"/>
    <mergeCell ref="B1280:B1281"/>
    <mergeCell ref="C1280:D1281"/>
    <mergeCell ref="F1263:F1264"/>
    <mergeCell ref="G1263:G1264"/>
    <mergeCell ref="H1263:H1264"/>
    <mergeCell ref="I1263:L1263"/>
    <mergeCell ref="M1263:M1264"/>
    <mergeCell ref="N1263:S1264"/>
    <mergeCell ref="C1265:D1265"/>
    <mergeCell ref="N1265:S1265"/>
    <mergeCell ref="B1268:C1269"/>
    <mergeCell ref="D1268:D1269"/>
    <mergeCell ref="E1268:H1268"/>
    <mergeCell ref="I1268:L1268"/>
    <mergeCell ref="M1268:M1269"/>
    <mergeCell ref="N1268:S1268"/>
    <mergeCell ref="B1217:C1251"/>
    <mergeCell ref="D1217:D1251"/>
    <mergeCell ref="B1252:C1259"/>
    <mergeCell ref="D1252:D1259"/>
    <mergeCell ref="B1260:C1260"/>
    <mergeCell ref="B1261:C1261"/>
    <mergeCell ref="B1263:B1264"/>
    <mergeCell ref="C1263:D1264"/>
    <mergeCell ref="E1263:E1264"/>
    <mergeCell ref="G1212:G1213"/>
    <mergeCell ref="H1212:H1213"/>
    <mergeCell ref="I1212:L1212"/>
    <mergeCell ref="M1212:M1213"/>
    <mergeCell ref="N1212:S1213"/>
    <mergeCell ref="C1214:D1214"/>
    <mergeCell ref="N1214:S1214"/>
    <mergeCell ref="B1215:C1216"/>
    <mergeCell ref="D1215:D1216"/>
    <mergeCell ref="E1215:H1215"/>
    <mergeCell ref="I1215:L1215"/>
    <mergeCell ref="M1215:M1216"/>
    <mergeCell ref="N1215:S1215"/>
    <mergeCell ref="B1202:C1203"/>
    <mergeCell ref="D1202:D1203"/>
    <mergeCell ref="B1204:C1208"/>
    <mergeCell ref="D1204:D1208"/>
    <mergeCell ref="B1209:C1209"/>
    <mergeCell ref="B1212:B1213"/>
    <mergeCell ref="C1212:D1213"/>
    <mergeCell ref="E1212:E1213"/>
    <mergeCell ref="F1212:F1213"/>
    <mergeCell ref="G1196:G1197"/>
    <mergeCell ref="H1196:H1197"/>
    <mergeCell ref="I1196:L1196"/>
    <mergeCell ref="M1196:M1197"/>
    <mergeCell ref="N1196:S1197"/>
    <mergeCell ref="C1198:D1198"/>
    <mergeCell ref="N1198:S1198"/>
    <mergeCell ref="B1200:C1201"/>
    <mergeCell ref="D1200:D1201"/>
    <mergeCell ref="E1200:H1200"/>
    <mergeCell ref="I1200:L1200"/>
    <mergeCell ref="M1200:M1201"/>
    <mergeCell ref="N1200:S1200"/>
    <mergeCell ref="B1187:C1188"/>
    <mergeCell ref="D1187:D1188"/>
    <mergeCell ref="B1189:C1193"/>
    <mergeCell ref="D1189:D1193"/>
    <mergeCell ref="B1194:C1194"/>
    <mergeCell ref="B1196:B1197"/>
    <mergeCell ref="C1196:D1197"/>
    <mergeCell ref="E1196:E1197"/>
    <mergeCell ref="F1196:F1197"/>
    <mergeCell ref="C1183:D1183"/>
    <mergeCell ref="N1183:S1183"/>
    <mergeCell ref="B1184:S1184"/>
    <mergeCell ref="B1185:C1186"/>
    <mergeCell ref="D1185:D1186"/>
    <mergeCell ref="E1185:H1185"/>
    <mergeCell ref="I1185:L1185"/>
    <mergeCell ref="M1185:M1186"/>
    <mergeCell ref="N1185:S1185"/>
    <mergeCell ref="B1180:S1180"/>
    <mergeCell ref="B1181:B1182"/>
    <mergeCell ref="C1181:D1182"/>
    <mergeCell ref="E1181:E1182"/>
    <mergeCell ref="F1181:F1182"/>
    <mergeCell ref="G1181:G1182"/>
    <mergeCell ref="H1181:H1182"/>
    <mergeCell ref="I1181:L1181"/>
    <mergeCell ref="M1181:M1182"/>
    <mergeCell ref="N1181:S1182"/>
    <mergeCell ref="B1169:C1169"/>
    <mergeCell ref="B1170:C1170"/>
    <mergeCell ref="B1171:C1171"/>
    <mergeCell ref="C1176:E1176"/>
    <mergeCell ref="H1176:J1176"/>
    <mergeCell ref="C1177:E1177"/>
    <mergeCell ref="H1177:J1177"/>
    <mergeCell ref="B1178:D1178"/>
    <mergeCell ref="B1179:C1179"/>
    <mergeCell ref="G1163:G1164"/>
    <mergeCell ref="H1163:H1164"/>
    <mergeCell ref="I1163:L1163"/>
    <mergeCell ref="M1163:M1164"/>
    <mergeCell ref="N1163:S1164"/>
    <mergeCell ref="C1165:D1165"/>
    <mergeCell ref="N1165:S1165"/>
    <mergeCell ref="B1167:C1168"/>
    <mergeCell ref="D1167:D1168"/>
    <mergeCell ref="E1167:H1167"/>
    <mergeCell ref="I1167:L1167"/>
    <mergeCell ref="M1167:M1168"/>
    <mergeCell ref="N1167:S1167"/>
    <mergeCell ref="B1153:C1156"/>
    <mergeCell ref="D1153:D1156"/>
    <mergeCell ref="B1157:C1160"/>
    <mergeCell ref="D1157:D1160"/>
    <mergeCell ref="B1161:C1161"/>
    <mergeCell ref="B1163:B1164"/>
    <mergeCell ref="C1163:D1164"/>
    <mergeCell ref="E1163:E1164"/>
    <mergeCell ref="F1163:F1164"/>
    <mergeCell ref="B1125:C1127"/>
    <mergeCell ref="D1125:D1127"/>
    <mergeCell ref="B1128:C1130"/>
    <mergeCell ref="D1128:D1130"/>
    <mergeCell ref="B1131:C1149"/>
    <mergeCell ref="D1131:D1149"/>
    <mergeCell ref="B1150:C1150"/>
    <mergeCell ref="B1151:C1151"/>
    <mergeCell ref="B1152:C1152"/>
    <mergeCell ref="F1119:F1120"/>
    <mergeCell ref="G1119:G1120"/>
    <mergeCell ref="H1119:H1120"/>
    <mergeCell ref="I1119:L1119"/>
    <mergeCell ref="M1119:M1120"/>
    <mergeCell ref="N1119:S1120"/>
    <mergeCell ref="C1121:D1121"/>
    <mergeCell ref="N1121:S1121"/>
    <mergeCell ref="B1123:C1124"/>
    <mergeCell ref="D1123:D1124"/>
    <mergeCell ref="E1123:H1123"/>
    <mergeCell ref="I1123:L1123"/>
    <mergeCell ref="M1123:M1124"/>
    <mergeCell ref="N1123:S1123"/>
    <mergeCell ref="B1110:C1112"/>
    <mergeCell ref="D1110:D1112"/>
    <mergeCell ref="B1113:C1115"/>
    <mergeCell ref="D1113:D1115"/>
    <mergeCell ref="B1116:C1116"/>
    <mergeCell ref="B1117:C1117"/>
    <mergeCell ref="B1119:B1120"/>
    <mergeCell ref="C1119:D1120"/>
    <mergeCell ref="E1119:E1120"/>
    <mergeCell ref="B1102:C1103"/>
    <mergeCell ref="D1102:D1103"/>
    <mergeCell ref="E1102:H1102"/>
    <mergeCell ref="I1102:L1102"/>
    <mergeCell ref="M1102:M1103"/>
    <mergeCell ref="N1102:S1102"/>
    <mergeCell ref="B1104:C1106"/>
    <mergeCell ref="D1104:D1106"/>
    <mergeCell ref="B1107:C1109"/>
    <mergeCell ref="D1107:D1109"/>
    <mergeCell ref="E1098:E1099"/>
    <mergeCell ref="F1098:F1099"/>
    <mergeCell ref="G1098:G1099"/>
    <mergeCell ref="H1098:H1099"/>
    <mergeCell ref="I1098:L1098"/>
    <mergeCell ref="M1098:M1099"/>
    <mergeCell ref="N1098:S1099"/>
    <mergeCell ref="C1100:D1100"/>
    <mergeCell ref="N1100:S1100"/>
    <mergeCell ref="B1086:C1090"/>
    <mergeCell ref="D1086:D1090"/>
    <mergeCell ref="B1091:C1092"/>
    <mergeCell ref="D1091:D1092"/>
    <mergeCell ref="B1093:C1095"/>
    <mergeCell ref="D1093:D1095"/>
    <mergeCell ref="B1096:C1096"/>
    <mergeCell ref="B1098:B1099"/>
    <mergeCell ref="C1098:D1099"/>
    <mergeCell ref="H1080:H1081"/>
    <mergeCell ref="I1080:L1080"/>
    <mergeCell ref="M1080:M1081"/>
    <mergeCell ref="N1080:S1081"/>
    <mergeCell ref="C1082:D1082"/>
    <mergeCell ref="N1082:S1082"/>
    <mergeCell ref="B1084:C1085"/>
    <mergeCell ref="D1084:D1085"/>
    <mergeCell ref="E1084:H1084"/>
    <mergeCell ref="I1084:L1084"/>
    <mergeCell ref="M1084:M1085"/>
    <mergeCell ref="N1084:S1084"/>
    <mergeCell ref="B1075:C1075"/>
    <mergeCell ref="B1076:C1076"/>
    <mergeCell ref="B1077:C1077"/>
    <mergeCell ref="B1078:C1078"/>
    <mergeCell ref="B1080:B1081"/>
    <mergeCell ref="C1080:D1081"/>
    <mergeCell ref="E1080:E1081"/>
    <mergeCell ref="F1080:F1081"/>
    <mergeCell ref="G1080:G1081"/>
    <mergeCell ref="N1069:S1070"/>
    <mergeCell ref="C1071:D1071"/>
    <mergeCell ref="N1071:S1071"/>
    <mergeCell ref="B1073:C1074"/>
    <mergeCell ref="D1073:D1074"/>
    <mergeCell ref="E1073:H1073"/>
    <mergeCell ref="I1073:L1073"/>
    <mergeCell ref="M1073:M1074"/>
    <mergeCell ref="N1073:S1073"/>
    <mergeCell ref="B1067:C1067"/>
    <mergeCell ref="B1069:B1070"/>
    <mergeCell ref="C1069:D1070"/>
    <mergeCell ref="E1069:E1070"/>
    <mergeCell ref="F1069:F1070"/>
    <mergeCell ref="G1069:G1070"/>
    <mergeCell ref="H1069:H1070"/>
    <mergeCell ref="I1069:L1069"/>
    <mergeCell ref="M1069:M1070"/>
    <mergeCell ref="B1038:C1038"/>
    <mergeCell ref="B1039:C1039"/>
    <mergeCell ref="B1040:C1051"/>
    <mergeCell ref="D1040:D1051"/>
    <mergeCell ref="B1052:C1056"/>
    <mergeCell ref="D1052:D1056"/>
    <mergeCell ref="B1057:C1062"/>
    <mergeCell ref="D1057:D1062"/>
    <mergeCell ref="B1063:C1066"/>
    <mergeCell ref="D1063:D1066"/>
    <mergeCell ref="M1032:M1033"/>
    <mergeCell ref="N1032:S1033"/>
    <mergeCell ref="C1034:D1034"/>
    <mergeCell ref="N1034:S1034"/>
    <mergeCell ref="B1036:C1037"/>
    <mergeCell ref="D1036:D1037"/>
    <mergeCell ref="E1036:H1036"/>
    <mergeCell ref="I1036:L1036"/>
    <mergeCell ref="M1036:M1037"/>
    <mergeCell ref="N1036:S1036"/>
    <mergeCell ref="C1027:E1027"/>
    <mergeCell ref="H1027:J1027"/>
    <mergeCell ref="C1028:E1028"/>
    <mergeCell ref="H1028:J1028"/>
    <mergeCell ref="B1029:D1029"/>
    <mergeCell ref="B1030:C1030"/>
    <mergeCell ref="B1032:B1033"/>
    <mergeCell ref="C1032:D1033"/>
    <mergeCell ref="E1032:E1033"/>
    <mergeCell ref="F1032:F1033"/>
    <mergeCell ref="G1032:G1033"/>
    <mergeCell ref="H1032:H1033"/>
    <mergeCell ref="I1032:L1032"/>
    <mergeCell ref="C1015:D1015"/>
    <mergeCell ref="N1015:S1015"/>
    <mergeCell ref="B1017:C1018"/>
    <mergeCell ref="D1017:D1018"/>
    <mergeCell ref="E1017:H1017"/>
    <mergeCell ref="I1017:L1017"/>
    <mergeCell ref="M1017:M1018"/>
    <mergeCell ref="N1017:S1017"/>
    <mergeCell ref="B1019:C1021"/>
    <mergeCell ref="D1019:D1021"/>
    <mergeCell ref="B1013:B1014"/>
    <mergeCell ref="C1013:D1014"/>
    <mergeCell ref="E1013:E1014"/>
    <mergeCell ref="F1013:F1014"/>
    <mergeCell ref="G1013:G1014"/>
    <mergeCell ref="H1013:H1014"/>
    <mergeCell ref="I1013:L1013"/>
    <mergeCell ref="M1013:M1014"/>
    <mergeCell ref="N1013:S1014"/>
    <mergeCell ref="B995:C998"/>
    <mergeCell ref="D995:D998"/>
    <mergeCell ref="B999:C1002"/>
    <mergeCell ref="D999:D1002"/>
    <mergeCell ref="B1003:C1006"/>
    <mergeCell ref="D1003:D1006"/>
    <mergeCell ref="B1007:C1010"/>
    <mergeCell ref="D1007:D1010"/>
    <mergeCell ref="B1012:S1012"/>
    <mergeCell ref="C986:D986"/>
    <mergeCell ref="N986:S986"/>
    <mergeCell ref="B989:C990"/>
    <mergeCell ref="D989:D990"/>
    <mergeCell ref="E989:H989"/>
    <mergeCell ref="I989:L989"/>
    <mergeCell ref="M989:M990"/>
    <mergeCell ref="N989:S989"/>
    <mergeCell ref="B991:C994"/>
    <mergeCell ref="D991:D994"/>
    <mergeCell ref="B974:C981"/>
    <mergeCell ref="D974:D981"/>
    <mergeCell ref="M974:M981"/>
    <mergeCell ref="B983:S983"/>
    <mergeCell ref="B984:B985"/>
    <mergeCell ref="C984:D985"/>
    <mergeCell ref="E984:E985"/>
    <mergeCell ref="F984:F985"/>
    <mergeCell ref="G984:G985"/>
    <mergeCell ref="H984:H985"/>
    <mergeCell ref="I984:L984"/>
    <mergeCell ref="M984:M985"/>
    <mergeCell ref="N984:S985"/>
    <mergeCell ref="C962:D962"/>
    <mergeCell ref="N962:S962"/>
    <mergeCell ref="B965:C966"/>
    <mergeCell ref="D965:D966"/>
    <mergeCell ref="E965:H965"/>
    <mergeCell ref="I965:L965"/>
    <mergeCell ref="M965:M966"/>
    <mergeCell ref="N965:S965"/>
    <mergeCell ref="B967:C973"/>
    <mergeCell ref="D967:D973"/>
    <mergeCell ref="M967:M973"/>
    <mergeCell ref="B959:S959"/>
    <mergeCell ref="B960:B961"/>
    <mergeCell ref="C960:D961"/>
    <mergeCell ref="E960:E961"/>
    <mergeCell ref="F960:F961"/>
    <mergeCell ref="G960:G961"/>
    <mergeCell ref="H960:H961"/>
    <mergeCell ref="I960:L960"/>
    <mergeCell ref="M960:M961"/>
    <mergeCell ref="N960:S961"/>
    <mergeCell ref="B940:C944"/>
    <mergeCell ref="D940:D944"/>
    <mergeCell ref="M940:M943"/>
    <mergeCell ref="B945:C949"/>
    <mergeCell ref="D945:D949"/>
    <mergeCell ref="M945:M948"/>
    <mergeCell ref="B950:C956"/>
    <mergeCell ref="D950:D956"/>
    <mergeCell ref="M950:M956"/>
    <mergeCell ref="B924:C927"/>
    <mergeCell ref="D924:D927"/>
    <mergeCell ref="M924:M927"/>
    <mergeCell ref="B928:C933"/>
    <mergeCell ref="D928:D933"/>
    <mergeCell ref="M928:M933"/>
    <mergeCell ref="B935:C939"/>
    <mergeCell ref="D935:D939"/>
    <mergeCell ref="M935:M938"/>
    <mergeCell ref="C915:D915"/>
    <mergeCell ref="N915:S915"/>
    <mergeCell ref="B918:C919"/>
    <mergeCell ref="D918:D919"/>
    <mergeCell ref="E918:H918"/>
    <mergeCell ref="I918:L918"/>
    <mergeCell ref="M918:M919"/>
    <mergeCell ref="N918:S918"/>
    <mergeCell ref="B920:C923"/>
    <mergeCell ref="D920:D923"/>
    <mergeCell ref="M920:M923"/>
    <mergeCell ref="H907:J907"/>
    <mergeCell ref="C908:E908"/>
    <mergeCell ref="H908:J908"/>
    <mergeCell ref="B910:C910"/>
    <mergeCell ref="B912:S912"/>
    <mergeCell ref="B913:B914"/>
    <mergeCell ref="C913:D914"/>
    <mergeCell ref="E913:E914"/>
    <mergeCell ref="F913:F914"/>
    <mergeCell ref="G913:G914"/>
    <mergeCell ref="H913:H914"/>
    <mergeCell ref="I913:L913"/>
    <mergeCell ref="M913:M914"/>
    <mergeCell ref="N913:S914"/>
    <mergeCell ref="B884:C886"/>
    <mergeCell ref="B887:C888"/>
    <mergeCell ref="D887:D888"/>
    <mergeCell ref="B889:C892"/>
    <mergeCell ref="D889:D892"/>
    <mergeCell ref="B893:C899"/>
    <mergeCell ref="D893:D899"/>
    <mergeCell ref="B900:C900"/>
    <mergeCell ref="C907:E907"/>
    <mergeCell ref="B867:C869"/>
    <mergeCell ref="D867:D869"/>
    <mergeCell ref="B871:C877"/>
    <mergeCell ref="D871:D877"/>
    <mergeCell ref="B878:C879"/>
    <mergeCell ref="D878:D879"/>
    <mergeCell ref="B880:C882"/>
    <mergeCell ref="D880:D882"/>
    <mergeCell ref="B883:C883"/>
    <mergeCell ref="C862:D862"/>
    <mergeCell ref="N862:S862"/>
    <mergeCell ref="B864:C865"/>
    <mergeCell ref="D864:D865"/>
    <mergeCell ref="E864:H864"/>
    <mergeCell ref="I864:L864"/>
    <mergeCell ref="M864:M865"/>
    <mergeCell ref="N864:S864"/>
    <mergeCell ref="B866:C866"/>
    <mergeCell ref="H854:J854"/>
    <mergeCell ref="C855:E855"/>
    <mergeCell ref="H855:J855"/>
    <mergeCell ref="B856:D856"/>
    <mergeCell ref="B859:S859"/>
    <mergeCell ref="B860:B861"/>
    <mergeCell ref="C860:D861"/>
    <mergeCell ref="E860:E861"/>
    <mergeCell ref="F860:F861"/>
    <mergeCell ref="G860:G861"/>
    <mergeCell ref="H860:H861"/>
    <mergeCell ref="I860:L860"/>
    <mergeCell ref="M860:M861"/>
    <mergeCell ref="N860:S861"/>
    <mergeCell ref="B832:C834"/>
    <mergeCell ref="B835:C836"/>
    <mergeCell ref="D835:D836"/>
    <mergeCell ref="B837:C840"/>
    <mergeCell ref="D837:D840"/>
    <mergeCell ref="B841:C847"/>
    <mergeCell ref="D841:D847"/>
    <mergeCell ref="B848:C848"/>
    <mergeCell ref="C854:E854"/>
    <mergeCell ref="B815:C817"/>
    <mergeCell ref="D815:D817"/>
    <mergeCell ref="B819:C825"/>
    <mergeCell ref="D819:D825"/>
    <mergeCell ref="B826:C827"/>
    <mergeCell ref="D826:D827"/>
    <mergeCell ref="B828:C830"/>
    <mergeCell ref="D828:D830"/>
    <mergeCell ref="B831:C831"/>
    <mergeCell ref="C810:D810"/>
    <mergeCell ref="N810:S810"/>
    <mergeCell ref="B812:C813"/>
    <mergeCell ref="D812:D813"/>
    <mergeCell ref="E812:H812"/>
    <mergeCell ref="I812:L812"/>
    <mergeCell ref="M812:M813"/>
    <mergeCell ref="N812:S812"/>
    <mergeCell ref="B814:C814"/>
    <mergeCell ref="B804:D804"/>
    <mergeCell ref="B807:S807"/>
    <mergeCell ref="B808:B809"/>
    <mergeCell ref="C808:D809"/>
    <mergeCell ref="E808:E809"/>
    <mergeCell ref="F808:F809"/>
    <mergeCell ref="G808:G809"/>
    <mergeCell ref="H808:H809"/>
    <mergeCell ref="I808:L808"/>
    <mergeCell ref="M808:M809"/>
    <mergeCell ref="N808:S809"/>
    <mergeCell ref="B787:C790"/>
    <mergeCell ref="B791:C791"/>
    <mergeCell ref="B792:C792"/>
    <mergeCell ref="B793:C793"/>
    <mergeCell ref="B794:C794"/>
    <mergeCell ref="B795:S795"/>
    <mergeCell ref="C802:E802"/>
    <mergeCell ref="H802:J802"/>
    <mergeCell ref="C803:E803"/>
    <mergeCell ref="H803:J803"/>
    <mergeCell ref="B772:C772"/>
    <mergeCell ref="B773:C776"/>
    <mergeCell ref="D773:D776"/>
    <mergeCell ref="B778:C779"/>
    <mergeCell ref="D778:D779"/>
    <mergeCell ref="B780:C781"/>
    <mergeCell ref="D780:D781"/>
    <mergeCell ref="B782:C782"/>
    <mergeCell ref="B783:C786"/>
    <mergeCell ref="D783:D786"/>
    <mergeCell ref="C768:D768"/>
    <mergeCell ref="N768:S768"/>
    <mergeCell ref="B769:C769"/>
    <mergeCell ref="B770:C771"/>
    <mergeCell ref="D770:D771"/>
    <mergeCell ref="E770:H770"/>
    <mergeCell ref="I770:L770"/>
    <mergeCell ref="M770:M771"/>
    <mergeCell ref="N770:S770"/>
    <mergeCell ref="C761:E761"/>
    <mergeCell ref="C762:E762"/>
    <mergeCell ref="B763:D763"/>
    <mergeCell ref="B765:S765"/>
    <mergeCell ref="B766:B767"/>
    <mergeCell ref="C766:D767"/>
    <mergeCell ref="E766:E767"/>
    <mergeCell ref="F766:F767"/>
    <mergeCell ref="G766:G767"/>
    <mergeCell ref="H766:H767"/>
    <mergeCell ref="I766:L766"/>
    <mergeCell ref="M766:M767"/>
    <mergeCell ref="N766:S767"/>
    <mergeCell ref="B730:B731"/>
    <mergeCell ref="C730:C731"/>
    <mergeCell ref="B736:B740"/>
    <mergeCell ref="C736:C741"/>
    <mergeCell ref="E738:H738"/>
    <mergeCell ref="B741:B743"/>
    <mergeCell ref="C742:C743"/>
    <mergeCell ref="B745:B747"/>
    <mergeCell ref="C745:C747"/>
    <mergeCell ref="L724:M724"/>
    <mergeCell ref="N724:R724"/>
    <mergeCell ref="B725:M725"/>
    <mergeCell ref="B726:B727"/>
    <mergeCell ref="C726:C727"/>
    <mergeCell ref="D726:G726"/>
    <mergeCell ref="H726:K726"/>
    <mergeCell ref="L726:L727"/>
    <mergeCell ref="M726:R726"/>
    <mergeCell ref="B722:B723"/>
    <mergeCell ref="C722:C723"/>
    <mergeCell ref="D722:D723"/>
    <mergeCell ref="E722:E723"/>
    <mergeCell ref="F722:F723"/>
    <mergeCell ref="G722:G723"/>
    <mergeCell ref="H722:K722"/>
    <mergeCell ref="L722:M723"/>
    <mergeCell ref="N722:R723"/>
    <mergeCell ref="B709:C709"/>
    <mergeCell ref="B710:C710"/>
    <mergeCell ref="C716:E716"/>
    <mergeCell ref="H716:J716"/>
    <mergeCell ref="C717:E717"/>
    <mergeCell ref="H717:J717"/>
    <mergeCell ref="B719:D719"/>
    <mergeCell ref="B720:E720"/>
    <mergeCell ref="B721:M721"/>
    <mergeCell ref="F703:F704"/>
    <mergeCell ref="G703:G704"/>
    <mergeCell ref="H703:H704"/>
    <mergeCell ref="I703:L703"/>
    <mergeCell ref="M703:M704"/>
    <mergeCell ref="N703:R704"/>
    <mergeCell ref="C705:D705"/>
    <mergeCell ref="O705:R705"/>
    <mergeCell ref="B706:C707"/>
    <mergeCell ref="D706:D707"/>
    <mergeCell ref="E706:H706"/>
    <mergeCell ref="I706:L706"/>
    <mergeCell ref="M706:M707"/>
    <mergeCell ref="N706:R706"/>
    <mergeCell ref="B693:C693"/>
    <mergeCell ref="B695:C696"/>
    <mergeCell ref="D695:D696"/>
    <mergeCell ref="B697:C700"/>
    <mergeCell ref="D697:D700"/>
    <mergeCell ref="B701:C701"/>
    <mergeCell ref="B703:B704"/>
    <mergeCell ref="C703:D704"/>
    <mergeCell ref="E703:E704"/>
    <mergeCell ref="B669:C672"/>
    <mergeCell ref="D669:D672"/>
    <mergeCell ref="E673:R673"/>
    <mergeCell ref="B674:C678"/>
    <mergeCell ref="D674:D678"/>
    <mergeCell ref="B679:C688"/>
    <mergeCell ref="D679:D688"/>
    <mergeCell ref="B689:C692"/>
    <mergeCell ref="D689:D692"/>
    <mergeCell ref="C661:D661"/>
    <mergeCell ref="N661:R661"/>
    <mergeCell ref="B663:C664"/>
    <mergeCell ref="D663:D664"/>
    <mergeCell ref="E663:H663"/>
    <mergeCell ref="I663:L663"/>
    <mergeCell ref="M663:M664"/>
    <mergeCell ref="N663:R663"/>
    <mergeCell ref="B665:C668"/>
    <mergeCell ref="D665:D668"/>
    <mergeCell ref="B658:R658"/>
    <mergeCell ref="B659:B660"/>
    <mergeCell ref="C659:D660"/>
    <mergeCell ref="E659:E660"/>
    <mergeCell ref="F659:F660"/>
    <mergeCell ref="G659:G660"/>
    <mergeCell ref="H659:H660"/>
    <mergeCell ref="I659:L659"/>
    <mergeCell ref="M659:M660"/>
    <mergeCell ref="N659:R660"/>
    <mergeCell ref="B646:C646"/>
    <mergeCell ref="B647:C647"/>
    <mergeCell ref="C651:F651"/>
    <mergeCell ref="C653:E653"/>
    <mergeCell ref="H653:J653"/>
    <mergeCell ref="C654:E654"/>
    <mergeCell ref="H654:J654"/>
    <mergeCell ref="B655:E655"/>
    <mergeCell ref="B656:D656"/>
    <mergeCell ref="B638:C638"/>
    <mergeCell ref="B640:F640"/>
    <mergeCell ref="B641:B642"/>
    <mergeCell ref="C641:C642"/>
    <mergeCell ref="D641:D642"/>
    <mergeCell ref="E641:E642"/>
    <mergeCell ref="F641:F642"/>
    <mergeCell ref="B643:B645"/>
    <mergeCell ref="C643:C644"/>
    <mergeCell ref="F643:F645"/>
    <mergeCell ref="B619:B629"/>
    <mergeCell ref="C619:C623"/>
    <mergeCell ref="F619:F620"/>
    <mergeCell ref="C624:C625"/>
    <mergeCell ref="C626:C629"/>
    <mergeCell ref="B630:B636"/>
    <mergeCell ref="C630:C633"/>
    <mergeCell ref="C634:C637"/>
    <mergeCell ref="F634:F637"/>
    <mergeCell ref="D636:D637"/>
    <mergeCell ref="E636:E637"/>
    <mergeCell ref="B611:B613"/>
    <mergeCell ref="C611:C613"/>
    <mergeCell ref="F611:F613"/>
    <mergeCell ref="B614:C614"/>
    <mergeCell ref="B616:F616"/>
    <mergeCell ref="B617:B618"/>
    <mergeCell ref="C617:C618"/>
    <mergeCell ref="D617:D618"/>
    <mergeCell ref="E617:E618"/>
    <mergeCell ref="F617:F618"/>
    <mergeCell ref="B595:B606"/>
    <mergeCell ref="C595:C597"/>
    <mergeCell ref="F595:F597"/>
    <mergeCell ref="C598:C600"/>
    <mergeCell ref="F598:F599"/>
    <mergeCell ref="C602:C604"/>
    <mergeCell ref="F602:F604"/>
    <mergeCell ref="B607:B610"/>
    <mergeCell ref="C607:C610"/>
    <mergeCell ref="F607:F609"/>
    <mergeCell ref="B582:B588"/>
    <mergeCell ref="C582:C587"/>
    <mergeCell ref="B590:C590"/>
    <mergeCell ref="B592:F592"/>
    <mergeCell ref="B593:B594"/>
    <mergeCell ref="C593:C594"/>
    <mergeCell ref="D593:D594"/>
    <mergeCell ref="E593:E594"/>
    <mergeCell ref="F593:F594"/>
    <mergeCell ref="B565:F565"/>
    <mergeCell ref="B566:F566"/>
    <mergeCell ref="B567:B568"/>
    <mergeCell ref="C567:C568"/>
    <mergeCell ref="D567:D568"/>
    <mergeCell ref="E567:E568"/>
    <mergeCell ref="F567:F568"/>
    <mergeCell ref="B569:B581"/>
    <mergeCell ref="C569:C575"/>
    <mergeCell ref="C576:C581"/>
    <mergeCell ref="A556:D556"/>
    <mergeCell ref="A557:D557"/>
    <mergeCell ref="A558:D558"/>
    <mergeCell ref="A559:D559"/>
    <mergeCell ref="B560:F560"/>
    <mergeCell ref="B561:F561"/>
    <mergeCell ref="B562:F562"/>
    <mergeCell ref="B563:F563"/>
    <mergeCell ref="B564:F564"/>
    <mergeCell ref="A466:D466"/>
    <mergeCell ref="A467:A468"/>
    <mergeCell ref="B467:B468"/>
    <mergeCell ref="C467:D467"/>
    <mergeCell ref="A547:B547"/>
    <mergeCell ref="A552:B552"/>
    <mergeCell ref="A553:D553"/>
    <mergeCell ref="A554:D554"/>
    <mergeCell ref="A555:D555"/>
    <mergeCell ref="A445:A446"/>
    <mergeCell ref="B445:B446"/>
    <mergeCell ref="K445:K446"/>
    <mergeCell ref="L445:Q445"/>
    <mergeCell ref="A447:A453"/>
    <mergeCell ref="B447:B453"/>
    <mergeCell ref="A454:A457"/>
    <mergeCell ref="B454:B457"/>
    <mergeCell ref="A458:A464"/>
    <mergeCell ref="B458:B464"/>
    <mergeCell ref="A443:A444"/>
    <mergeCell ref="B443:B444"/>
    <mergeCell ref="C443:C444"/>
    <mergeCell ref="D443:D444"/>
    <mergeCell ref="E443:E444"/>
    <mergeCell ref="F443:F444"/>
    <mergeCell ref="G443:G444"/>
    <mergeCell ref="H443:H444"/>
    <mergeCell ref="I443:I444"/>
    <mergeCell ref="C432:F432"/>
    <mergeCell ref="G432:J432"/>
    <mergeCell ref="K432:K433"/>
    <mergeCell ref="A440:L440"/>
    <mergeCell ref="A441:A442"/>
    <mergeCell ref="B441:B442"/>
    <mergeCell ref="C441:C442"/>
    <mergeCell ref="D441:D442"/>
    <mergeCell ref="E441:E442"/>
    <mergeCell ref="F441:F442"/>
    <mergeCell ref="G441:J441"/>
    <mergeCell ref="K441:L442"/>
    <mergeCell ref="A417:A421"/>
    <mergeCell ref="B417:B421"/>
    <mergeCell ref="A422:A425"/>
    <mergeCell ref="B422:B427"/>
    <mergeCell ref="A428:L428"/>
    <mergeCell ref="A429:A430"/>
    <mergeCell ref="B429:B430"/>
    <mergeCell ref="C429:C430"/>
    <mergeCell ref="D429:D430"/>
    <mergeCell ref="E429:E430"/>
    <mergeCell ref="F429:F430"/>
    <mergeCell ref="G429:J429"/>
    <mergeCell ref="K429:L430"/>
    <mergeCell ref="A411:A412"/>
    <mergeCell ref="B411:B412"/>
    <mergeCell ref="C411:C412"/>
    <mergeCell ref="D411:D412"/>
    <mergeCell ref="E411:E412"/>
    <mergeCell ref="F411:F412"/>
    <mergeCell ref="G411:J411"/>
    <mergeCell ref="L414:Q414"/>
    <mergeCell ref="A415:A416"/>
    <mergeCell ref="B415:B416"/>
    <mergeCell ref="C415:F415"/>
    <mergeCell ref="G415:J415"/>
    <mergeCell ref="K415:K416"/>
    <mergeCell ref="M402:Q403"/>
    <mergeCell ref="A405:L405"/>
    <mergeCell ref="A406:A407"/>
    <mergeCell ref="B406:B407"/>
    <mergeCell ref="C406:F406"/>
    <mergeCell ref="G406:J406"/>
    <mergeCell ref="K406:K407"/>
    <mergeCell ref="L406:Q406"/>
    <mergeCell ref="B408:B409"/>
    <mergeCell ref="B400:B401"/>
    <mergeCell ref="A402:A403"/>
    <mergeCell ref="B402:B403"/>
    <mergeCell ref="C402:C403"/>
    <mergeCell ref="D402:D403"/>
    <mergeCell ref="E402:E403"/>
    <mergeCell ref="F402:F403"/>
    <mergeCell ref="G402:J402"/>
    <mergeCell ref="K402:L403"/>
    <mergeCell ref="M394:Q395"/>
    <mergeCell ref="K396:L396"/>
    <mergeCell ref="M396:Q396"/>
    <mergeCell ref="A397:L397"/>
    <mergeCell ref="A398:A399"/>
    <mergeCell ref="B398:B399"/>
    <mergeCell ref="C398:F398"/>
    <mergeCell ref="G398:J398"/>
    <mergeCell ref="K398:K399"/>
    <mergeCell ref="L398:Q398"/>
    <mergeCell ref="A389:A393"/>
    <mergeCell ref="B389:B393"/>
    <mergeCell ref="K389:K393"/>
    <mergeCell ref="A394:A395"/>
    <mergeCell ref="B394:B395"/>
    <mergeCell ref="C394:C395"/>
    <mergeCell ref="D394:D395"/>
    <mergeCell ref="E394:E395"/>
    <mergeCell ref="F394:F395"/>
    <mergeCell ref="G394:J394"/>
    <mergeCell ref="K394:L395"/>
    <mergeCell ref="M383:Q384"/>
    <mergeCell ref="K385:L385"/>
    <mergeCell ref="M385:Q385"/>
    <mergeCell ref="A386:L386"/>
    <mergeCell ref="A387:A388"/>
    <mergeCell ref="B387:B388"/>
    <mergeCell ref="C387:F387"/>
    <mergeCell ref="G387:J387"/>
    <mergeCell ref="K387:K388"/>
    <mergeCell ref="L387:Q387"/>
    <mergeCell ref="B379:F379"/>
    <mergeCell ref="G379:I379"/>
    <mergeCell ref="A380:C380"/>
    <mergeCell ref="A381:B381"/>
    <mergeCell ref="A382:L382"/>
    <mergeCell ref="A383:A384"/>
    <mergeCell ref="B383:B384"/>
    <mergeCell ref="C383:C384"/>
    <mergeCell ref="D383:D384"/>
    <mergeCell ref="E383:E384"/>
    <mergeCell ref="F383:F384"/>
    <mergeCell ref="G383:J383"/>
    <mergeCell ref="K383:L384"/>
    <mergeCell ref="A351:A358"/>
    <mergeCell ref="B351:B358"/>
    <mergeCell ref="A361:A362"/>
    <mergeCell ref="B361:B362"/>
    <mergeCell ref="A364:A370"/>
    <mergeCell ref="B364:B370"/>
    <mergeCell ref="B377:C377"/>
    <mergeCell ref="B378:D378"/>
    <mergeCell ref="G378:I378"/>
    <mergeCell ref="K336:L336"/>
    <mergeCell ref="M336:Q336"/>
    <mergeCell ref="A338:L338"/>
    <mergeCell ref="A339:A340"/>
    <mergeCell ref="B339:B340"/>
    <mergeCell ref="C339:F339"/>
    <mergeCell ref="G339:J339"/>
    <mergeCell ref="K339:K340"/>
    <mergeCell ref="L339:Q339"/>
    <mergeCell ref="A322:R322"/>
    <mergeCell ref="B327:C327"/>
    <mergeCell ref="B329:D329"/>
    <mergeCell ref="B330:D330"/>
    <mergeCell ref="A333:L333"/>
    <mergeCell ref="A334:A335"/>
    <mergeCell ref="B334:B335"/>
    <mergeCell ref="C334:C335"/>
    <mergeCell ref="D334:D335"/>
    <mergeCell ref="E334:E335"/>
    <mergeCell ref="F334:F335"/>
    <mergeCell ref="G334:J334"/>
    <mergeCell ref="K334:L335"/>
    <mergeCell ref="M334:Q335"/>
    <mergeCell ref="B308:C308"/>
    <mergeCell ref="M308:R308"/>
    <mergeCell ref="A311:B312"/>
    <mergeCell ref="C311:C312"/>
    <mergeCell ref="D311:G311"/>
    <mergeCell ref="H311:K311"/>
    <mergeCell ref="L311:L312"/>
    <mergeCell ref="M311:R311"/>
    <mergeCell ref="A313:B313"/>
    <mergeCell ref="C313:C321"/>
    <mergeCell ref="A314:B314"/>
    <mergeCell ref="A315:B317"/>
    <mergeCell ref="A318:B318"/>
    <mergeCell ref="A319:B319"/>
    <mergeCell ref="A320:B320"/>
    <mergeCell ref="A321:B321"/>
    <mergeCell ref="A305:R305"/>
    <mergeCell ref="A306:A307"/>
    <mergeCell ref="B306:C307"/>
    <mergeCell ref="D306:D307"/>
    <mergeCell ref="E306:E307"/>
    <mergeCell ref="F306:F307"/>
    <mergeCell ref="G306:G307"/>
    <mergeCell ref="H306:K306"/>
    <mergeCell ref="L306:L307"/>
    <mergeCell ref="M306:R307"/>
    <mergeCell ref="A286:B286"/>
    <mergeCell ref="A287:B287"/>
    <mergeCell ref="A288:B296"/>
    <mergeCell ref="C288:C296"/>
    <mergeCell ref="L288:L296"/>
    <mergeCell ref="B300:D300"/>
    <mergeCell ref="B301:D301"/>
    <mergeCell ref="B302:D302"/>
    <mergeCell ref="A304:B304"/>
    <mergeCell ref="A274:B275"/>
    <mergeCell ref="C274:C275"/>
    <mergeCell ref="A276:B276"/>
    <mergeCell ref="A277:B279"/>
    <mergeCell ref="C277:C279"/>
    <mergeCell ref="L277:L279"/>
    <mergeCell ref="A280:B285"/>
    <mergeCell ref="C280:C285"/>
    <mergeCell ref="L280:L285"/>
    <mergeCell ref="D284:D285"/>
    <mergeCell ref="A261:B261"/>
    <mergeCell ref="A262:B262"/>
    <mergeCell ref="A263:B263"/>
    <mergeCell ref="A264:B264"/>
    <mergeCell ref="A265:B265"/>
    <mergeCell ref="A266:B267"/>
    <mergeCell ref="L266:L268"/>
    <mergeCell ref="A268:B270"/>
    <mergeCell ref="A271:B273"/>
    <mergeCell ref="C271:C273"/>
    <mergeCell ref="M255:R256"/>
    <mergeCell ref="B257:C257"/>
    <mergeCell ref="M257:R257"/>
    <mergeCell ref="A259:B260"/>
    <mergeCell ref="C259:C260"/>
    <mergeCell ref="D259:G259"/>
    <mergeCell ref="H259:K259"/>
    <mergeCell ref="L259:L260"/>
    <mergeCell ref="M259:R259"/>
    <mergeCell ref="A250:B250"/>
    <mergeCell ref="L250:L251"/>
    <mergeCell ref="A251:B251"/>
    <mergeCell ref="A252:B252"/>
    <mergeCell ref="L252:L253"/>
    <mergeCell ref="A253:B253"/>
    <mergeCell ref="A255:A256"/>
    <mergeCell ref="B255:C256"/>
    <mergeCell ref="D255:D256"/>
    <mergeCell ref="E255:E256"/>
    <mergeCell ref="F255:F256"/>
    <mergeCell ref="G255:G256"/>
    <mergeCell ref="H255:K255"/>
    <mergeCell ref="L255:L256"/>
    <mergeCell ref="A244:B244"/>
    <mergeCell ref="C244:C249"/>
    <mergeCell ref="L244:L245"/>
    <mergeCell ref="A245:B245"/>
    <mergeCell ref="A246:B246"/>
    <mergeCell ref="L246:L247"/>
    <mergeCell ref="A247:B247"/>
    <mergeCell ref="A248:B248"/>
    <mergeCell ref="L248:L249"/>
    <mergeCell ref="A249:B249"/>
    <mergeCell ref="B240:C240"/>
    <mergeCell ref="M240:R240"/>
    <mergeCell ref="A241:R241"/>
    <mergeCell ref="A242:B243"/>
    <mergeCell ref="C242:C243"/>
    <mergeCell ref="D242:G242"/>
    <mergeCell ref="H242:K242"/>
    <mergeCell ref="L242:L243"/>
    <mergeCell ref="M242:R242"/>
    <mergeCell ref="A232:B232"/>
    <mergeCell ref="C232:C236"/>
    <mergeCell ref="L232:L236"/>
    <mergeCell ref="A233:B233"/>
    <mergeCell ref="A234:B234"/>
    <mergeCell ref="A235:B235"/>
    <mergeCell ref="A236:B236"/>
    <mergeCell ref="A237:R237"/>
    <mergeCell ref="A238:A239"/>
    <mergeCell ref="B238:C239"/>
    <mergeCell ref="D238:D239"/>
    <mergeCell ref="E238:E239"/>
    <mergeCell ref="F238:F239"/>
    <mergeCell ref="G238:G239"/>
    <mergeCell ref="H238:K238"/>
    <mergeCell ref="L238:L239"/>
    <mergeCell ref="M238:R239"/>
    <mergeCell ref="A217:B217"/>
    <mergeCell ref="L217:L218"/>
    <mergeCell ref="A218:B219"/>
    <mergeCell ref="C218:C219"/>
    <mergeCell ref="A220:B220"/>
    <mergeCell ref="A221:B222"/>
    <mergeCell ref="C221:C222"/>
    <mergeCell ref="A223:B228"/>
    <mergeCell ref="C223:C228"/>
    <mergeCell ref="L224:L225"/>
    <mergeCell ref="L228:L229"/>
    <mergeCell ref="A229:B231"/>
    <mergeCell ref="C229:C231"/>
    <mergeCell ref="L210:L211"/>
    <mergeCell ref="M210:R211"/>
    <mergeCell ref="B212:C212"/>
    <mergeCell ref="M212:R212"/>
    <mergeCell ref="A215:B216"/>
    <mergeCell ref="C215:C216"/>
    <mergeCell ref="D215:G215"/>
    <mergeCell ref="H215:K215"/>
    <mergeCell ref="L215:L216"/>
    <mergeCell ref="M215:R215"/>
    <mergeCell ref="B207:D207"/>
    <mergeCell ref="A208:B208"/>
    <mergeCell ref="A210:A211"/>
    <mergeCell ref="B210:C211"/>
    <mergeCell ref="D210:D211"/>
    <mergeCell ref="E210:E211"/>
    <mergeCell ref="F210:F211"/>
    <mergeCell ref="G210:G211"/>
    <mergeCell ref="H210:K210"/>
    <mergeCell ref="K194:L194"/>
    <mergeCell ref="M194:Q194"/>
    <mergeCell ref="A196:A197"/>
    <mergeCell ref="B196:B197"/>
    <mergeCell ref="G196:J196"/>
    <mergeCell ref="K196:K197"/>
    <mergeCell ref="L196:Q196"/>
    <mergeCell ref="B204:C204"/>
    <mergeCell ref="B206:D206"/>
    <mergeCell ref="K184:L184"/>
    <mergeCell ref="A186:A187"/>
    <mergeCell ref="B186:B187"/>
    <mergeCell ref="G186:J186"/>
    <mergeCell ref="K186:K187"/>
    <mergeCell ref="L186:Q186"/>
    <mergeCell ref="B188:B189"/>
    <mergeCell ref="A189:A190"/>
    <mergeCell ref="A192:A193"/>
    <mergeCell ref="B192:B193"/>
    <mergeCell ref="D192:D193"/>
    <mergeCell ref="E192:E193"/>
    <mergeCell ref="F192:F193"/>
    <mergeCell ref="G192:J192"/>
    <mergeCell ref="K192:L193"/>
    <mergeCell ref="M192:Q193"/>
    <mergeCell ref="A177:A179"/>
    <mergeCell ref="A182:A183"/>
    <mergeCell ref="B182:B183"/>
    <mergeCell ref="D182:D183"/>
    <mergeCell ref="E182:E183"/>
    <mergeCell ref="F182:F183"/>
    <mergeCell ref="G182:J182"/>
    <mergeCell ref="K182:L183"/>
    <mergeCell ref="M182:Q183"/>
    <mergeCell ref="G171:J171"/>
    <mergeCell ref="K171:L172"/>
    <mergeCell ref="M171:Q172"/>
    <mergeCell ref="K173:L173"/>
    <mergeCell ref="M173:Q173"/>
    <mergeCell ref="A175:A176"/>
    <mergeCell ref="B175:B176"/>
    <mergeCell ref="G175:J175"/>
    <mergeCell ref="K175:K176"/>
    <mergeCell ref="L175:Q175"/>
    <mergeCell ref="A164:A167"/>
    <mergeCell ref="B164:B167"/>
    <mergeCell ref="A169:A170"/>
    <mergeCell ref="B169:B170"/>
    <mergeCell ref="A171:A172"/>
    <mergeCell ref="B171:B172"/>
    <mergeCell ref="D171:D172"/>
    <mergeCell ref="E171:E172"/>
    <mergeCell ref="F171:F172"/>
    <mergeCell ref="M158:Q159"/>
    <mergeCell ref="K160:L160"/>
    <mergeCell ref="M160:Q160"/>
    <mergeCell ref="A162:A163"/>
    <mergeCell ref="B162:B163"/>
    <mergeCell ref="C162:F162"/>
    <mergeCell ref="G162:J162"/>
    <mergeCell ref="K162:K163"/>
    <mergeCell ref="L162:Q162"/>
    <mergeCell ref="E146:E147"/>
    <mergeCell ref="F146:F147"/>
    <mergeCell ref="B152:C152"/>
    <mergeCell ref="B154:D154"/>
    <mergeCell ref="B155:D155"/>
    <mergeCell ref="A157:L157"/>
    <mergeCell ref="A158:A159"/>
    <mergeCell ref="B158:B159"/>
    <mergeCell ref="C158:C159"/>
    <mergeCell ref="D158:D159"/>
    <mergeCell ref="E158:E159"/>
    <mergeCell ref="F158:F159"/>
    <mergeCell ref="G158:J158"/>
    <mergeCell ref="K158:L159"/>
    <mergeCell ref="A136:B139"/>
    <mergeCell ref="C136:C139"/>
    <mergeCell ref="A140:B140"/>
    <mergeCell ref="A141:B142"/>
    <mergeCell ref="A143:B143"/>
    <mergeCell ref="A144:B145"/>
    <mergeCell ref="D144:D145"/>
    <mergeCell ref="A146:B147"/>
    <mergeCell ref="C146:C147"/>
    <mergeCell ref="D146:D147"/>
    <mergeCell ref="B130:C130"/>
    <mergeCell ref="M130:R130"/>
    <mergeCell ref="A132:B133"/>
    <mergeCell ref="C132:C133"/>
    <mergeCell ref="D132:G132"/>
    <mergeCell ref="H132:K132"/>
    <mergeCell ref="L132:L133"/>
    <mergeCell ref="M132:R132"/>
    <mergeCell ref="A134:B135"/>
    <mergeCell ref="C134:C135"/>
    <mergeCell ref="A123:B123"/>
    <mergeCell ref="A124:B124"/>
    <mergeCell ref="A125:B125"/>
    <mergeCell ref="A127:R127"/>
    <mergeCell ref="A128:A129"/>
    <mergeCell ref="B128:C129"/>
    <mergeCell ref="D128:D129"/>
    <mergeCell ref="E128:E129"/>
    <mergeCell ref="F128:F129"/>
    <mergeCell ref="G128:G129"/>
    <mergeCell ref="H128:K128"/>
    <mergeCell ref="L128:L129"/>
    <mergeCell ref="M128:R129"/>
    <mergeCell ref="A114:B114"/>
    <mergeCell ref="A115:B115"/>
    <mergeCell ref="A116:B116"/>
    <mergeCell ref="A117:B117"/>
    <mergeCell ref="A118:B119"/>
    <mergeCell ref="C118:C119"/>
    <mergeCell ref="A120:B121"/>
    <mergeCell ref="C120:C121"/>
    <mergeCell ref="A122:B122"/>
    <mergeCell ref="A101:B101"/>
    <mergeCell ref="A102:B105"/>
    <mergeCell ref="C102:C105"/>
    <mergeCell ref="A106:B109"/>
    <mergeCell ref="C106:C109"/>
    <mergeCell ref="A110:B111"/>
    <mergeCell ref="C110:C111"/>
    <mergeCell ref="A112:B113"/>
    <mergeCell ref="C112:C113"/>
    <mergeCell ref="B96:C96"/>
    <mergeCell ref="M96:R96"/>
    <mergeCell ref="A97:R97"/>
    <mergeCell ref="A99:B100"/>
    <mergeCell ref="C99:C100"/>
    <mergeCell ref="D99:G99"/>
    <mergeCell ref="H99:K99"/>
    <mergeCell ref="L99:L100"/>
    <mergeCell ref="M99:R99"/>
    <mergeCell ref="B85:C85"/>
    <mergeCell ref="B87:D87"/>
    <mergeCell ref="B88:D88"/>
    <mergeCell ref="A93:R93"/>
    <mergeCell ref="A94:A95"/>
    <mergeCell ref="B94:C95"/>
    <mergeCell ref="D94:D95"/>
    <mergeCell ref="E94:E95"/>
    <mergeCell ref="F94:F95"/>
    <mergeCell ref="G94:G95"/>
    <mergeCell ref="H94:K94"/>
    <mergeCell ref="L94:L95"/>
    <mergeCell ref="M94:R95"/>
    <mergeCell ref="A82:R82"/>
    <mergeCell ref="A73:B74"/>
    <mergeCell ref="C73:C74"/>
    <mergeCell ref="L73:L76"/>
    <mergeCell ref="A75:B76"/>
    <mergeCell ref="C75:C76"/>
    <mergeCell ref="A77:B79"/>
    <mergeCell ref="C77:C79"/>
    <mergeCell ref="L77:L81"/>
    <mergeCell ref="A80:B81"/>
    <mergeCell ref="C80:C81"/>
    <mergeCell ref="B69:C69"/>
    <mergeCell ref="M69:R69"/>
    <mergeCell ref="A71:B72"/>
    <mergeCell ref="C71:C72"/>
    <mergeCell ref="D71:G71"/>
    <mergeCell ref="H71:K71"/>
    <mergeCell ref="L71:L72"/>
    <mergeCell ref="M71:R71"/>
    <mergeCell ref="D67:D68"/>
    <mergeCell ref="E67:E68"/>
    <mergeCell ref="F67:F68"/>
    <mergeCell ref="G67:G68"/>
    <mergeCell ref="H67:K67"/>
    <mergeCell ref="L67:L68"/>
    <mergeCell ref="A62:B65"/>
    <mergeCell ref="C62:C65"/>
    <mergeCell ref="A67:A68"/>
    <mergeCell ref="B67:C68"/>
    <mergeCell ref="M41:R41"/>
    <mergeCell ref="A43:B46"/>
    <mergeCell ref="C43:C46"/>
    <mergeCell ref="L43:L65"/>
    <mergeCell ref="A47:B50"/>
    <mergeCell ref="C47:C50"/>
    <mergeCell ref="A51:B51"/>
    <mergeCell ref="A52:B53"/>
    <mergeCell ref="C52:C53"/>
    <mergeCell ref="A54:B57"/>
    <mergeCell ref="M67:R68"/>
    <mergeCell ref="B38:C38"/>
    <mergeCell ref="M38:R38"/>
    <mergeCell ref="A41:B42"/>
    <mergeCell ref="C41:C42"/>
    <mergeCell ref="D41:G41"/>
    <mergeCell ref="H41:K41"/>
    <mergeCell ref="L41:L42"/>
    <mergeCell ref="C54:C57"/>
    <mergeCell ref="A58:B61"/>
    <mergeCell ref="C58:C61"/>
    <mergeCell ref="A32:B34"/>
    <mergeCell ref="C32:C34"/>
    <mergeCell ref="L32:L34"/>
    <mergeCell ref="A35:R35"/>
    <mergeCell ref="A36:A37"/>
    <mergeCell ref="B36:C37"/>
    <mergeCell ref="D36:D37"/>
    <mergeCell ref="E36:E37"/>
    <mergeCell ref="F36:F37"/>
    <mergeCell ref="G36:G37"/>
    <mergeCell ref="H36:K36"/>
    <mergeCell ref="L36:L37"/>
    <mergeCell ref="M36:R37"/>
    <mergeCell ref="A30:B31"/>
    <mergeCell ref="C30:C31"/>
    <mergeCell ref="D30:G30"/>
    <mergeCell ref="H30:K30"/>
    <mergeCell ref="L30:L31"/>
    <mergeCell ref="M30:R30"/>
    <mergeCell ref="H26:K26"/>
    <mergeCell ref="L26:L27"/>
    <mergeCell ref="M26:R27"/>
    <mergeCell ref="B28:C28"/>
    <mergeCell ref="M28:R28"/>
    <mergeCell ref="A29:R29"/>
    <mergeCell ref="A21:B24"/>
    <mergeCell ref="C21:C24"/>
    <mergeCell ref="L21:L24"/>
    <mergeCell ref="A25:R25"/>
    <mergeCell ref="A26:A27"/>
    <mergeCell ref="B26:C27"/>
    <mergeCell ref="D26:D27"/>
    <mergeCell ref="E26:E27"/>
    <mergeCell ref="F26:F27"/>
    <mergeCell ref="G26:G27"/>
    <mergeCell ref="M14:R14"/>
    <mergeCell ref="A16:B17"/>
    <mergeCell ref="C16:C17"/>
    <mergeCell ref="L16:L17"/>
    <mergeCell ref="A18:B18"/>
    <mergeCell ref="A19:B20"/>
    <mergeCell ref="C19:C20"/>
    <mergeCell ref="L19:L20"/>
    <mergeCell ref="H10:K10"/>
    <mergeCell ref="L10:L11"/>
    <mergeCell ref="M10:R11"/>
    <mergeCell ref="B12:C12"/>
    <mergeCell ref="M12:R12"/>
    <mergeCell ref="A14:B15"/>
    <mergeCell ref="C14:C15"/>
    <mergeCell ref="D14:G14"/>
    <mergeCell ref="H14:K14"/>
    <mergeCell ref="L14:L15"/>
    <mergeCell ref="B5:D5"/>
    <mergeCell ref="B6:D6"/>
    <mergeCell ref="A7:D7"/>
    <mergeCell ref="A9:R9"/>
    <mergeCell ref="A10:A11"/>
    <mergeCell ref="B10:C11"/>
    <mergeCell ref="D10:D11"/>
    <mergeCell ref="E10:E11"/>
    <mergeCell ref="F10:F11"/>
    <mergeCell ref="G10:G11"/>
  </mergeCells>
  <dataValidations count="2">
    <dataValidation allowBlank="1" showInputMessage="1" showErrorMessage="1" promptTitle="Descripción del Producto" prompt="Describa brevemente en que consiste el producto" sqref="C768"/>
    <dataValidation allowBlank="1" showInputMessage="1" showErrorMessage="1" promptTitle="Producto" prompt="Digite los Productos relacionados al programa" sqref="B768"/>
  </dataValidations>
  <printOptions horizontalCentered="1"/>
  <pageMargins left="0.51181102362204722" right="0.51181102362204722" top="0.55118110236220474" bottom="0.55118110236220474" header="0.31496062992125984" footer="0.31496062992125984"/>
  <pageSetup paperSize="5" scale="65" fitToWidth="20" fitToHeight="20" orientation="landscape" horizontalDpi="300" verticalDpi="300" r:id="rId1"/>
  <headerFooter>
    <oddFooter>&amp;C&amp;P&amp;R&amp;F</oddFooter>
  </headerFooter>
  <rowBreaks count="3" manualBreakCount="3">
    <brk id="24" max="17" man="1"/>
    <brk id="38" max="17" man="1"/>
    <brk id="66" max="17"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2" sqref="G12"/>
    </sheetView>
  </sheetViews>
  <sheetFormatPr baseColWidth="10"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
  <sheetViews>
    <sheetView view="pageBreakPreview" zoomScale="40" zoomScaleNormal="80" zoomScaleSheetLayoutView="40" workbookViewId="0">
      <selection activeCell="J62" sqref="J62"/>
    </sheetView>
  </sheetViews>
  <sheetFormatPr baseColWidth="10" defaultColWidth="11.44140625" defaultRowHeight="14.4" x14ac:dyDescent="0.3"/>
  <cols>
    <col min="1" max="1" width="38.6640625" style="190" customWidth="1"/>
    <col min="2" max="2" width="29.5546875" style="190" customWidth="1"/>
    <col min="3" max="3" width="21.6640625" style="245" customWidth="1"/>
    <col min="4" max="4" width="29.109375" style="190" customWidth="1"/>
    <col min="5" max="5" width="17.5546875" style="190" customWidth="1"/>
    <col min="6" max="6" width="18.44140625" style="190" customWidth="1"/>
    <col min="7" max="7" width="15.88671875" style="246" customWidth="1"/>
    <col min="8" max="8" width="12" style="190" customWidth="1"/>
    <col min="9" max="9" width="19.88671875" style="190" customWidth="1"/>
    <col min="10" max="10" width="18.109375" style="190" customWidth="1"/>
    <col min="11" max="11" width="15.109375" style="190" customWidth="1"/>
    <col min="12" max="12" width="18" style="190" customWidth="1"/>
    <col min="13" max="18" width="5.6640625" style="190" customWidth="1"/>
    <col min="19" max="19" width="1.6640625" style="190" customWidth="1"/>
    <col min="20" max="16384" width="11.44140625" style="190"/>
  </cols>
  <sheetData>
    <row r="1" spans="1:18" s="163" customFormat="1" ht="19.5" customHeight="1" x14ac:dyDescent="0.3">
      <c r="A1" s="159" t="s">
        <v>208</v>
      </c>
      <c r="B1" s="159" t="s">
        <v>1</v>
      </c>
      <c r="C1" s="160"/>
      <c r="D1" s="159"/>
      <c r="E1" s="161"/>
      <c r="F1" s="161"/>
      <c r="G1" s="162"/>
      <c r="H1" s="161"/>
      <c r="I1" s="161"/>
      <c r="J1" s="161"/>
      <c r="K1" s="161"/>
      <c r="L1" s="161"/>
      <c r="M1" s="161"/>
      <c r="N1" s="161"/>
      <c r="O1" s="161"/>
      <c r="P1" s="161"/>
      <c r="Q1" s="161"/>
      <c r="R1" s="161"/>
    </row>
    <row r="2" spans="1:18" s="163" customFormat="1" ht="18" customHeight="1" x14ac:dyDescent="0.3">
      <c r="A2" s="159" t="s">
        <v>2</v>
      </c>
      <c r="B2" s="164" t="s">
        <v>3</v>
      </c>
      <c r="C2" s="165"/>
      <c r="D2" s="159"/>
      <c r="E2" s="161"/>
      <c r="F2" s="161"/>
      <c r="G2" s="162"/>
      <c r="H2" s="161"/>
      <c r="I2" s="161"/>
      <c r="J2" s="161"/>
      <c r="K2" s="161"/>
      <c r="L2" s="161"/>
      <c r="M2" s="161"/>
      <c r="N2" s="161"/>
      <c r="O2" s="161"/>
      <c r="P2" s="161"/>
      <c r="Q2" s="161"/>
      <c r="R2" s="161"/>
    </row>
    <row r="3" spans="1:18" s="163" customFormat="1" ht="49.5" customHeight="1" x14ac:dyDescent="0.3">
      <c r="A3" s="159" t="s">
        <v>4</v>
      </c>
      <c r="B3" s="751" t="s">
        <v>209</v>
      </c>
      <c r="C3" s="751"/>
      <c r="D3" s="159"/>
      <c r="E3" s="161"/>
      <c r="F3" s="161"/>
      <c r="G3" s="162"/>
      <c r="H3" s="161"/>
      <c r="I3" s="161"/>
      <c r="J3" s="161"/>
      <c r="K3" s="161"/>
      <c r="L3" s="161"/>
      <c r="M3" s="161"/>
      <c r="N3" s="161"/>
      <c r="O3" s="161"/>
      <c r="P3" s="161"/>
      <c r="Q3" s="161"/>
      <c r="R3" s="161"/>
    </row>
    <row r="4" spans="1:18" s="163" customFormat="1" ht="27" customHeight="1" x14ac:dyDescent="0.3">
      <c r="A4" s="159" t="s">
        <v>68</v>
      </c>
      <c r="B4" s="159" t="s">
        <v>7</v>
      </c>
      <c r="C4" s="160"/>
      <c r="D4" s="159"/>
      <c r="E4" s="161"/>
      <c r="F4" s="161"/>
      <c r="G4" s="162"/>
      <c r="H4" s="161"/>
      <c r="I4" s="161"/>
      <c r="J4" s="161"/>
      <c r="K4" s="161"/>
      <c r="L4" s="161"/>
      <c r="M4" s="161"/>
      <c r="N4" s="161"/>
      <c r="O4" s="161"/>
      <c r="P4" s="161"/>
      <c r="Q4" s="161"/>
      <c r="R4" s="161"/>
    </row>
    <row r="5" spans="1:18" s="163" customFormat="1" ht="45.75" customHeight="1" x14ac:dyDescent="0.3">
      <c r="A5" s="159" t="s">
        <v>8</v>
      </c>
      <c r="B5" s="751" t="s">
        <v>9</v>
      </c>
      <c r="C5" s="751"/>
      <c r="D5" s="751"/>
      <c r="E5" s="161"/>
      <c r="F5" s="161"/>
      <c r="G5" s="162"/>
      <c r="H5" s="161"/>
      <c r="I5" s="161"/>
      <c r="J5" s="161"/>
      <c r="K5" s="161"/>
      <c r="L5" s="161"/>
      <c r="M5" s="161"/>
      <c r="N5" s="161"/>
      <c r="O5" s="161"/>
      <c r="P5" s="161"/>
      <c r="Q5" s="161"/>
      <c r="R5" s="161"/>
    </row>
    <row r="6" spans="1:18" s="163" customFormat="1" ht="64.5" customHeight="1" x14ac:dyDescent="0.3">
      <c r="A6" s="159" t="s">
        <v>210</v>
      </c>
      <c r="B6" s="751" t="s">
        <v>11</v>
      </c>
      <c r="C6" s="751"/>
      <c r="D6" s="751"/>
      <c r="E6" s="161"/>
      <c r="F6" s="161"/>
      <c r="G6" s="162"/>
      <c r="H6" s="161"/>
      <c r="I6" s="161"/>
      <c r="J6" s="161"/>
      <c r="K6" s="161"/>
      <c r="L6" s="161"/>
      <c r="M6" s="161"/>
      <c r="N6" s="161"/>
      <c r="O6" s="161"/>
      <c r="P6" s="161"/>
      <c r="Q6" s="161"/>
      <c r="R6" s="161"/>
    </row>
    <row r="7" spans="1:18" s="168" customFormat="1" ht="27.75" customHeight="1" x14ac:dyDescent="0.3">
      <c r="A7" s="159" t="s">
        <v>13</v>
      </c>
      <c r="B7" s="159"/>
      <c r="C7" s="160"/>
      <c r="D7" s="166"/>
      <c r="E7" s="161"/>
      <c r="F7" s="161"/>
      <c r="G7" s="162"/>
      <c r="H7" s="161"/>
      <c r="I7" s="161"/>
      <c r="J7" s="167"/>
      <c r="K7" s="167"/>
      <c r="L7" s="167" t="s">
        <v>12</v>
      </c>
      <c r="M7" s="161"/>
      <c r="N7" s="161"/>
      <c r="O7" s="161"/>
      <c r="P7" s="161"/>
      <c r="Q7" s="161"/>
      <c r="R7" s="161"/>
    </row>
    <row r="8" spans="1:18" s="163" customFormat="1" ht="17.25" customHeight="1" x14ac:dyDescent="0.3">
      <c r="A8" s="159" t="s">
        <v>211</v>
      </c>
      <c r="B8" s="159"/>
      <c r="C8" s="160"/>
      <c r="D8" s="166"/>
      <c r="E8" s="161"/>
      <c r="F8" s="161"/>
      <c r="G8" s="162"/>
      <c r="H8" s="161"/>
      <c r="I8" s="161"/>
      <c r="J8" s="167"/>
      <c r="K8" s="167"/>
      <c r="L8" s="167"/>
      <c r="M8" s="161"/>
      <c r="N8" s="161"/>
      <c r="O8" s="161"/>
      <c r="P8" s="161"/>
      <c r="Q8" s="161"/>
      <c r="R8" s="161"/>
    </row>
    <row r="9" spans="1:18" s="163" customFormat="1" ht="28.5" customHeight="1" x14ac:dyDescent="0.3">
      <c r="A9" s="169" t="s">
        <v>212</v>
      </c>
      <c r="B9" s="169"/>
      <c r="C9" s="160"/>
      <c r="D9" s="166"/>
      <c r="E9" s="161"/>
      <c r="F9" s="161"/>
      <c r="G9" s="162"/>
      <c r="H9" s="161"/>
      <c r="I9" s="161"/>
      <c r="J9" s="167"/>
      <c r="K9" s="167"/>
      <c r="L9" s="167"/>
      <c r="M9" s="161"/>
      <c r="N9" s="161"/>
      <c r="O9" s="161"/>
      <c r="P9" s="161"/>
      <c r="Q9" s="161"/>
      <c r="R9" s="161"/>
    </row>
    <row r="10" spans="1:18" s="163" customFormat="1" ht="21" x14ac:dyDescent="0.3">
      <c r="A10" s="170" t="s">
        <v>213</v>
      </c>
      <c r="B10" s="171"/>
      <c r="C10" s="172"/>
      <c r="D10" s="171"/>
      <c r="E10" s="171"/>
      <c r="F10" s="171"/>
      <c r="G10" s="173"/>
      <c r="H10" s="174"/>
      <c r="I10" s="174"/>
      <c r="J10" s="174"/>
      <c r="K10" s="174"/>
      <c r="L10" s="174"/>
      <c r="M10" s="175"/>
      <c r="N10" s="175"/>
      <c r="O10" s="175"/>
      <c r="P10" s="175"/>
      <c r="Q10" s="175"/>
      <c r="R10" s="175"/>
    </row>
    <row r="11" spans="1:18" s="176" customFormat="1" ht="30" customHeight="1" thickBot="1" x14ac:dyDescent="0.35">
      <c r="A11" s="703" t="s">
        <v>15</v>
      </c>
      <c r="B11" s="703"/>
      <c r="C11" s="703"/>
      <c r="D11" s="703"/>
      <c r="E11" s="703"/>
      <c r="F11" s="703"/>
      <c r="G11" s="703"/>
      <c r="H11" s="703"/>
      <c r="I11" s="703"/>
      <c r="J11" s="703"/>
      <c r="K11" s="703"/>
      <c r="L11" s="703"/>
      <c r="M11" s="703"/>
      <c r="N11" s="703"/>
      <c r="O11" s="703"/>
      <c r="P11" s="703"/>
      <c r="Q11" s="703"/>
      <c r="R11" s="703"/>
    </row>
    <row r="12" spans="1:18" s="79" customFormat="1" ht="30" customHeight="1" thickTop="1" x14ac:dyDescent="0.3">
      <c r="A12" s="752" t="s">
        <v>16</v>
      </c>
      <c r="B12" s="744" t="s">
        <v>214</v>
      </c>
      <c r="C12" s="744"/>
      <c r="D12" s="743" t="s">
        <v>215</v>
      </c>
      <c r="E12" s="743" t="s">
        <v>19</v>
      </c>
      <c r="F12" s="743" t="s">
        <v>20</v>
      </c>
      <c r="G12" s="753" t="s">
        <v>21</v>
      </c>
      <c r="H12" s="743" t="s">
        <v>22</v>
      </c>
      <c r="I12" s="743"/>
      <c r="J12" s="743"/>
      <c r="K12" s="743"/>
      <c r="L12" s="744" t="s">
        <v>23</v>
      </c>
      <c r="M12" s="744" t="s">
        <v>24</v>
      </c>
      <c r="N12" s="744"/>
      <c r="O12" s="744"/>
      <c r="P12" s="744"/>
      <c r="Q12" s="744"/>
      <c r="R12" s="745"/>
    </row>
    <row r="13" spans="1:18" s="79" customFormat="1" ht="30" customHeight="1" x14ac:dyDescent="0.3">
      <c r="A13" s="734"/>
      <c r="B13" s="735"/>
      <c r="C13" s="735"/>
      <c r="D13" s="736"/>
      <c r="E13" s="736"/>
      <c r="F13" s="736"/>
      <c r="G13" s="754"/>
      <c r="H13" s="10" t="s">
        <v>25</v>
      </c>
      <c r="I13" s="10" t="s">
        <v>26</v>
      </c>
      <c r="J13" s="10" t="s">
        <v>27</v>
      </c>
      <c r="K13" s="10" t="s">
        <v>28</v>
      </c>
      <c r="L13" s="735"/>
      <c r="M13" s="735"/>
      <c r="N13" s="735"/>
      <c r="O13" s="735"/>
      <c r="P13" s="735"/>
      <c r="Q13" s="735"/>
      <c r="R13" s="746"/>
    </row>
    <row r="14" spans="1:18" s="163" customFormat="1" ht="99" customHeight="1" thickBot="1" x14ac:dyDescent="0.35">
      <c r="A14" s="177" t="s">
        <v>216</v>
      </c>
      <c r="B14" s="747" t="s">
        <v>217</v>
      </c>
      <c r="C14" s="747"/>
      <c r="D14" s="178" t="s">
        <v>218</v>
      </c>
      <c r="E14" s="178" t="s">
        <v>219</v>
      </c>
      <c r="F14" s="178"/>
      <c r="G14" s="179"/>
      <c r="H14" s="178"/>
      <c r="I14" s="180"/>
      <c r="J14" s="180"/>
      <c r="K14" s="180"/>
      <c r="L14" s="181">
        <f>+C19+C20+C24+C28+C30+C32+C33+C34+C35+C36+C38+C40+C41+C42+C43+C52+C54</f>
        <v>337300</v>
      </c>
      <c r="M14" s="748"/>
      <c r="N14" s="748"/>
      <c r="O14" s="748"/>
      <c r="P14" s="748"/>
      <c r="Q14" s="748"/>
      <c r="R14" s="749"/>
    </row>
    <row r="15" spans="1:18" s="163" customFormat="1" ht="18.600000000000001" thickTop="1" thickBot="1" x14ac:dyDescent="0.35">
      <c r="A15" s="750" t="s">
        <v>220</v>
      </c>
      <c r="B15" s="750"/>
      <c r="C15" s="750"/>
      <c r="D15" s="750"/>
      <c r="E15" s="750"/>
      <c r="F15" s="750"/>
      <c r="G15" s="750"/>
      <c r="H15" s="750"/>
      <c r="I15" s="750"/>
      <c r="J15" s="750"/>
      <c r="K15" s="750"/>
      <c r="L15" s="750"/>
      <c r="M15" s="750"/>
      <c r="N15" s="750"/>
      <c r="O15" s="750"/>
      <c r="P15" s="750"/>
      <c r="Q15" s="750"/>
      <c r="R15" s="750"/>
    </row>
    <row r="16" spans="1:18" s="176" customFormat="1" ht="30" customHeight="1" thickTop="1" x14ac:dyDescent="0.3">
      <c r="A16" s="182"/>
      <c r="B16" s="182"/>
      <c r="C16" s="182"/>
      <c r="D16" s="182"/>
      <c r="E16" s="182"/>
      <c r="F16" s="182"/>
      <c r="G16" s="182"/>
      <c r="H16" s="182"/>
      <c r="I16" s="182"/>
      <c r="J16" s="182"/>
      <c r="K16" s="182"/>
      <c r="L16" s="182"/>
      <c r="M16" s="182"/>
      <c r="N16" s="182"/>
      <c r="O16" s="182"/>
      <c r="P16" s="182"/>
      <c r="Q16" s="182"/>
      <c r="R16" s="182"/>
    </row>
    <row r="17" spans="1:19" s="79" customFormat="1" ht="30" customHeight="1" x14ac:dyDescent="0.3">
      <c r="A17" s="734" t="s">
        <v>34</v>
      </c>
      <c r="B17" s="735"/>
      <c r="C17" s="736" t="s">
        <v>35</v>
      </c>
      <c r="D17" s="737" t="s">
        <v>36</v>
      </c>
      <c r="E17" s="738"/>
      <c r="F17" s="738"/>
      <c r="G17" s="739"/>
      <c r="H17" s="737" t="s">
        <v>37</v>
      </c>
      <c r="I17" s="738"/>
      <c r="J17" s="738"/>
      <c r="K17" s="739"/>
      <c r="L17" s="741" t="s">
        <v>38</v>
      </c>
      <c r="M17" s="737" t="s">
        <v>39</v>
      </c>
      <c r="N17" s="738"/>
      <c r="O17" s="738"/>
      <c r="P17" s="738"/>
      <c r="Q17" s="738"/>
      <c r="R17" s="742"/>
    </row>
    <row r="18" spans="1:19" s="79" customFormat="1" ht="30" customHeight="1" x14ac:dyDescent="0.3">
      <c r="A18" s="734"/>
      <c r="B18" s="735"/>
      <c r="C18" s="736"/>
      <c r="D18" s="10" t="s">
        <v>40</v>
      </c>
      <c r="E18" s="10" t="s">
        <v>41</v>
      </c>
      <c r="F18" s="10" t="s">
        <v>42</v>
      </c>
      <c r="G18" s="10" t="s">
        <v>43</v>
      </c>
      <c r="H18" s="10" t="s">
        <v>25</v>
      </c>
      <c r="I18" s="10" t="s">
        <v>26</v>
      </c>
      <c r="J18" s="10" t="s">
        <v>27</v>
      </c>
      <c r="K18" s="10" t="s">
        <v>28</v>
      </c>
      <c r="L18" s="663"/>
      <c r="M18" s="22" t="s">
        <v>44</v>
      </c>
      <c r="N18" s="22" t="s">
        <v>45</v>
      </c>
      <c r="O18" s="22" t="s">
        <v>46</v>
      </c>
      <c r="P18" s="22" t="s">
        <v>47</v>
      </c>
      <c r="Q18" s="22" t="s">
        <v>48</v>
      </c>
      <c r="R18" s="183" t="s">
        <v>49</v>
      </c>
    </row>
    <row r="19" spans="1:19" s="186" customFormat="1" ht="59.25" customHeight="1" x14ac:dyDescent="0.3">
      <c r="A19" s="699" t="s">
        <v>221</v>
      </c>
      <c r="B19" s="700"/>
      <c r="C19" s="31">
        <f>G19</f>
        <v>1500</v>
      </c>
      <c r="D19" s="24" t="s">
        <v>222</v>
      </c>
      <c r="E19" s="24">
        <v>15</v>
      </c>
      <c r="F19" s="25">
        <v>100</v>
      </c>
      <c r="G19" s="25">
        <f>+E19*F19</f>
        <v>1500</v>
      </c>
      <c r="H19" s="25">
        <f>G19</f>
        <v>1500</v>
      </c>
      <c r="I19" s="184"/>
      <c r="J19" s="25"/>
      <c r="K19" s="25"/>
      <c r="L19" s="24" t="s">
        <v>223</v>
      </c>
      <c r="M19" s="24">
        <v>1</v>
      </c>
      <c r="N19" s="28" t="s">
        <v>54</v>
      </c>
      <c r="O19" s="24">
        <v>3</v>
      </c>
      <c r="P19" s="24">
        <v>1</v>
      </c>
      <c r="Q19" s="24">
        <v>1</v>
      </c>
      <c r="R19" s="29" t="s">
        <v>79</v>
      </c>
      <c r="S19" s="185"/>
    </row>
    <row r="20" spans="1:19" s="186" customFormat="1" ht="37.5" customHeight="1" x14ac:dyDescent="0.3">
      <c r="A20" s="583" t="s">
        <v>224</v>
      </c>
      <c r="B20" s="584"/>
      <c r="C20" s="718">
        <f>SUM(G20:G23)</f>
        <v>41510</v>
      </c>
      <c r="D20" s="24" t="s">
        <v>225</v>
      </c>
      <c r="E20" s="24">
        <v>40</v>
      </c>
      <c r="F20" s="25">
        <v>1000</v>
      </c>
      <c r="G20" s="25">
        <f t="shared" ref="G20:G40" si="0">+E20*F20</f>
        <v>40000</v>
      </c>
      <c r="H20" s="25"/>
      <c r="I20" s="25"/>
      <c r="J20" s="25">
        <f>+G20</f>
        <v>40000</v>
      </c>
      <c r="K20" s="25"/>
      <c r="L20" s="24" t="s">
        <v>223</v>
      </c>
      <c r="M20" s="24">
        <v>1</v>
      </c>
      <c r="N20" s="28" t="s">
        <v>54</v>
      </c>
      <c r="O20" s="24">
        <v>3</v>
      </c>
      <c r="P20" s="24">
        <v>1</v>
      </c>
      <c r="Q20" s="24">
        <v>1</v>
      </c>
      <c r="R20" s="29" t="s">
        <v>79</v>
      </c>
      <c r="S20" s="185"/>
    </row>
    <row r="21" spans="1:19" s="186" customFormat="1" ht="34.5" customHeight="1" x14ac:dyDescent="0.3">
      <c r="A21" s="585"/>
      <c r="B21" s="586"/>
      <c r="C21" s="740"/>
      <c r="D21" s="24" t="s">
        <v>226</v>
      </c>
      <c r="E21" s="24">
        <v>10</v>
      </c>
      <c r="F21" s="25">
        <v>45</v>
      </c>
      <c r="G21" s="25">
        <f t="shared" si="0"/>
        <v>450</v>
      </c>
      <c r="H21" s="25"/>
      <c r="I21" s="25"/>
      <c r="J21" s="25">
        <f t="shared" ref="J21:J32" si="1">+G21</f>
        <v>450</v>
      </c>
      <c r="K21" s="25"/>
      <c r="L21" s="24" t="s">
        <v>223</v>
      </c>
      <c r="M21" s="24">
        <v>1</v>
      </c>
      <c r="N21" s="187" t="s">
        <v>54</v>
      </c>
      <c r="O21" s="188">
        <v>3</v>
      </c>
      <c r="P21" s="188">
        <v>9</v>
      </c>
      <c r="Q21" s="188">
        <v>2</v>
      </c>
      <c r="R21" s="29" t="s">
        <v>79</v>
      </c>
      <c r="S21" s="185"/>
    </row>
    <row r="22" spans="1:19" ht="37.5" customHeight="1" x14ac:dyDescent="0.3">
      <c r="A22" s="585"/>
      <c r="B22" s="586"/>
      <c r="C22" s="740"/>
      <c r="D22" s="24" t="s">
        <v>227</v>
      </c>
      <c r="E22" s="24">
        <v>20</v>
      </c>
      <c r="F22" s="25">
        <v>8</v>
      </c>
      <c r="G22" s="25">
        <f t="shared" si="0"/>
        <v>160</v>
      </c>
      <c r="H22" s="25"/>
      <c r="I22" s="25"/>
      <c r="J22" s="25">
        <f t="shared" si="1"/>
        <v>160</v>
      </c>
      <c r="K22" s="25"/>
      <c r="L22" s="24" t="s">
        <v>223</v>
      </c>
      <c r="M22" s="24">
        <v>1</v>
      </c>
      <c r="N22" s="187" t="s">
        <v>54</v>
      </c>
      <c r="O22" s="188">
        <v>3</v>
      </c>
      <c r="P22" s="188">
        <v>9</v>
      </c>
      <c r="Q22" s="188">
        <v>2</v>
      </c>
      <c r="R22" s="29" t="s">
        <v>79</v>
      </c>
      <c r="S22" s="189"/>
    </row>
    <row r="23" spans="1:19" ht="34.5" customHeight="1" x14ac:dyDescent="0.3">
      <c r="A23" s="732"/>
      <c r="B23" s="733"/>
      <c r="C23" s="719"/>
      <c r="D23" s="24" t="s">
        <v>228</v>
      </c>
      <c r="E23" s="24">
        <v>20</v>
      </c>
      <c r="F23" s="25">
        <v>45</v>
      </c>
      <c r="G23" s="25">
        <f t="shared" si="0"/>
        <v>900</v>
      </c>
      <c r="H23" s="25"/>
      <c r="I23" s="25"/>
      <c r="J23" s="25">
        <f t="shared" si="1"/>
        <v>900</v>
      </c>
      <c r="K23" s="25"/>
      <c r="L23" s="24" t="s">
        <v>223</v>
      </c>
      <c r="M23" s="24">
        <v>1</v>
      </c>
      <c r="N23" s="187" t="s">
        <v>54</v>
      </c>
      <c r="O23" s="188">
        <v>3</v>
      </c>
      <c r="P23" s="188">
        <v>3</v>
      </c>
      <c r="Q23" s="188">
        <v>2</v>
      </c>
      <c r="R23" s="29" t="s">
        <v>79</v>
      </c>
      <c r="S23" s="189"/>
    </row>
    <row r="24" spans="1:19" ht="35.25" customHeight="1" x14ac:dyDescent="0.3">
      <c r="A24" s="583" t="s">
        <v>229</v>
      </c>
      <c r="B24" s="584"/>
      <c r="C24" s="718">
        <f>SUM(G24:G27)</f>
        <v>41510</v>
      </c>
      <c r="D24" s="24" t="s">
        <v>225</v>
      </c>
      <c r="E24" s="24">
        <v>40</v>
      </c>
      <c r="F24" s="25">
        <v>1000</v>
      </c>
      <c r="G24" s="25">
        <f t="shared" si="0"/>
        <v>40000</v>
      </c>
      <c r="H24" s="25"/>
      <c r="I24" s="25"/>
      <c r="J24" s="25">
        <f t="shared" si="1"/>
        <v>40000</v>
      </c>
      <c r="K24" s="25"/>
      <c r="L24" s="24" t="s">
        <v>223</v>
      </c>
      <c r="M24" s="24">
        <v>1</v>
      </c>
      <c r="N24" s="28" t="s">
        <v>54</v>
      </c>
      <c r="O24" s="24">
        <v>3</v>
      </c>
      <c r="P24" s="24">
        <v>1</v>
      </c>
      <c r="Q24" s="24">
        <v>1</v>
      </c>
      <c r="R24" s="29" t="s">
        <v>79</v>
      </c>
      <c r="S24" s="189"/>
    </row>
    <row r="25" spans="1:19" ht="39" customHeight="1" x14ac:dyDescent="0.3">
      <c r="A25" s="585"/>
      <c r="B25" s="586"/>
      <c r="C25" s="740"/>
      <c r="D25" s="24" t="s">
        <v>226</v>
      </c>
      <c r="E25" s="24">
        <v>10</v>
      </c>
      <c r="F25" s="25">
        <v>45</v>
      </c>
      <c r="G25" s="25">
        <f t="shared" si="0"/>
        <v>450</v>
      </c>
      <c r="H25" s="25"/>
      <c r="I25" s="25"/>
      <c r="J25" s="25">
        <f t="shared" si="1"/>
        <v>450</v>
      </c>
      <c r="K25" s="25"/>
      <c r="L25" s="24" t="s">
        <v>223</v>
      </c>
      <c r="M25" s="24">
        <v>1</v>
      </c>
      <c r="N25" s="187" t="s">
        <v>54</v>
      </c>
      <c r="O25" s="188">
        <v>3</v>
      </c>
      <c r="P25" s="188">
        <v>9</v>
      </c>
      <c r="Q25" s="188">
        <v>2</v>
      </c>
      <c r="R25" s="29" t="s">
        <v>79</v>
      </c>
      <c r="S25" s="189"/>
    </row>
    <row r="26" spans="1:19" ht="39.75" customHeight="1" x14ac:dyDescent="0.3">
      <c r="A26" s="585"/>
      <c r="B26" s="586"/>
      <c r="C26" s="740"/>
      <c r="D26" s="24" t="s">
        <v>227</v>
      </c>
      <c r="E26" s="24">
        <v>20</v>
      </c>
      <c r="F26" s="25">
        <v>8</v>
      </c>
      <c r="G26" s="25">
        <f t="shared" si="0"/>
        <v>160</v>
      </c>
      <c r="H26" s="25"/>
      <c r="I26" s="25"/>
      <c r="J26" s="25">
        <f t="shared" si="1"/>
        <v>160</v>
      </c>
      <c r="K26" s="25"/>
      <c r="L26" s="24" t="s">
        <v>223</v>
      </c>
      <c r="M26" s="24">
        <v>1</v>
      </c>
      <c r="N26" s="187" t="s">
        <v>54</v>
      </c>
      <c r="O26" s="188">
        <v>3</v>
      </c>
      <c r="P26" s="188">
        <v>9</v>
      </c>
      <c r="Q26" s="188">
        <v>2</v>
      </c>
      <c r="R26" s="29" t="s">
        <v>79</v>
      </c>
      <c r="S26" s="189"/>
    </row>
    <row r="27" spans="1:19" ht="40.5" customHeight="1" x14ac:dyDescent="0.3">
      <c r="A27" s="732"/>
      <c r="B27" s="733"/>
      <c r="C27" s="719"/>
      <c r="D27" s="24" t="s">
        <v>228</v>
      </c>
      <c r="E27" s="24">
        <v>20</v>
      </c>
      <c r="F27" s="25">
        <v>45</v>
      </c>
      <c r="G27" s="25">
        <f t="shared" si="0"/>
        <v>900</v>
      </c>
      <c r="H27" s="25"/>
      <c r="I27" s="25"/>
      <c r="J27" s="25">
        <f t="shared" si="1"/>
        <v>900</v>
      </c>
      <c r="K27" s="25"/>
      <c r="L27" s="24" t="s">
        <v>223</v>
      </c>
      <c r="M27" s="24">
        <v>1</v>
      </c>
      <c r="N27" s="187" t="s">
        <v>54</v>
      </c>
      <c r="O27" s="188">
        <v>2</v>
      </c>
      <c r="P27" s="188">
        <v>3</v>
      </c>
      <c r="Q27" s="188">
        <v>3</v>
      </c>
      <c r="R27" s="191" t="s">
        <v>230</v>
      </c>
      <c r="S27" s="189"/>
    </row>
    <row r="28" spans="1:19" ht="37.5" customHeight="1" x14ac:dyDescent="0.3">
      <c r="A28" s="583" t="s">
        <v>231</v>
      </c>
      <c r="B28" s="584"/>
      <c r="C28" s="718">
        <f>SUM(G28:G29)</f>
        <v>650</v>
      </c>
      <c r="D28" s="192" t="s">
        <v>232</v>
      </c>
      <c r="E28" s="24">
        <v>1</v>
      </c>
      <c r="F28" s="25">
        <v>250</v>
      </c>
      <c r="G28" s="25">
        <f t="shared" si="0"/>
        <v>250</v>
      </c>
      <c r="H28" s="25"/>
      <c r="I28" s="25"/>
      <c r="J28" s="25">
        <f t="shared" si="1"/>
        <v>250</v>
      </c>
      <c r="K28" s="25"/>
      <c r="L28" s="24" t="s">
        <v>223</v>
      </c>
      <c r="M28" s="24">
        <v>1</v>
      </c>
      <c r="N28" s="187" t="s">
        <v>54</v>
      </c>
      <c r="O28" s="188">
        <v>2</v>
      </c>
      <c r="P28" s="188">
        <v>3</v>
      </c>
      <c r="Q28" s="188">
        <v>3</v>
      </c>
      <c r="R28" s="191" t="s">
        <v>230</v>
      </c>
      <c r="S28" s="189"/>
    </row>
    <row r="29" spans="1:19" ht="45" customHeight="1" x14ac:dyDescent="0.3">
      <c r="A29" s="732"/>
      <c r="B29" s="733"/>
      <c r="C29" s="719"/>
      <c r="D29" s="24" t="s">
        <v>233</v>
      </c>
      <c r="E29" s="24">
        <v>2</v>
      </c>
      <c r="F29" s="25">
        <v>200</v>
      </c>
      <c r="G29" s="25">
        <f t="shared" si="0"/>
        <v>400</v>
      </c>
      <c r="H29" s="25"/>
      <c r="I29" s="25"/>
      <c r="J29" s="25">
        <f t="shared" si="1"/>
        <v>400</v>
      </c>
      <c r="K29" s="25"/>
      <c r="L29" s="24" t="s">
        <v>223</v>
      </c>
      <c r="M29" s="24">
        <v>1</v>
      </c>
      <c r="N29" s="28" t="s">
        <v>54</v>
      </c>
      <c r="O29" s="24">
        <v>2</v>
      </c>
      <c r="P29" s="24">
        <v>2</v>
      </c>
      <c r="Q29" s="24">
        <v>2</v>
      </c>
      <c r="R29" s="191" t="s">
        <v>230</v>
      </c>
      <c r="S29" s="189"/>
    </row>
    <row r="30" spans="1:19" ht="42" customHeight="1" x14ac:dyDescent="0.3">
      <c r="A30" s="714" t="s">
        <v>234</v>
      </c>
      <c r="B30" s="715"/>
      <c r="C30" s="718">
        <f>SUM(G30:G31)</f>
        <v>650</v>
      </c>
      <c r="D30" s="193" t="s">
        <v>232</v>
      </c>
      <c r="E30" s="24">
        <v>1</v>
      </c>
      <c r="F30" s="25">
        <v>250</v>
      </c>
      <c r="G30" s="25">
        <v>250</v>
      </c>
      <c r="H30" s="25"/>
      <c r="I30" s="25"/>
      <c r="J30" s="25">
        <f t="shared" si="1"/>
        <v>250</v>
      </c>
      <c r="K30" s="25"/>
      <c r="L30" s="24" t="s">
        <v>223</v>
      </c>
      <c r="M30" s="24">
        <v>1</v>
      </c>
      <c r="N30" s="187" t="s">
        <v>54</v>
      </c>
      <c r="O30" s="188">
        <v>2</v>
      </c>
      <c r="P30" s="188">
        <v>3</v>
      </c>
      <c r="Q30" s="188">
        <v>3</v>
      </c>
      <c r="R30" s="191" t="s">
        <v>230</v>
      </c>
      <c r="S30" s="189"/>
    </row>
    <row r="31" spans="1:19" ht="45.75" customHeight="1" x14ac:dyDescent="0.3">
      <c r="A31" s="716"/>
      <c r="B31" s="717"/>
      <c r="C31" s="719"/>
      <c r="D31" s="24" t="s">
        <v>233</v>
      </c>
      <c r="E31" s="24">
        <v>2</v>
      </c>
      <c r="F31" s="25">
        <v>200</v>
      </c>
      <c r="G31" s="25">
        <f t="shared" si="0"/>
        <v>400</v>
      </c>
      <c r="H31" s="25"/>
      <c r="I31" s="25"/>
      <c r="J31" s="25">
        <f t="shared" si="1"/>
        <v>400</v>
      </c>
      <c r="K31" s="25"/>
      <c r="L31" s="24" t="s">
        <v>223</v>
      </c>
      <c r="M31" s="24">
        <v>1</v>
      </c>
      <c r="N31" s="28" t="s">
        <v>54</v>
      </c>
      <c r="O31" s="24">
        <v>2</v>
      </c>
      <c r="P31" s="24">
        <v>2</v>
      </c>
      <c r="Q31" s="24">
        <v>2</v>
      </c>
      <c r="R31" s="191" t="s">
        <v>230</v>
      </c>
      <c r="S31" s="189"/>
    </row>
    <row r="32" spans="1:19" ht="70.5" customHeight="1" x14ac:dyDescent="0.3">
      <c r="A32" s="720" t="s">
        <v>235</v>
      </c>
      <c r="B32" s="721"/>
      <c r="C32" s="194">
        <f>SUM(G32)</f>
        <v>5000</v>
      </c>
      <c r="D32" s="24" t="s">
        <v>222</v>
      </c>
      <c r="E32" s="24">
        <v>50</v>
      </c>
      <c r="F32" s="25">
        <v>100</v>
      </c>
      <c r="G32" s="25">
        <f t="shared" si="0"/>
        <v>5000</v>
      </c>
      <c r="H32" s="25"/>
      <c r="I32" s="25"/>
      <c r="J32" s="25">
        <f t="shared" si="1"/>
        <v>5000</v>
      </c>
      <c r="K32" s="25"/>
      <c r="L32" s="24" t="s">
        <v>223</v>
      </c>
      <c r="M32" s="24">
        <v>1</v>
      </c>
      <c r="N32" s="28" t="s">
        <v>54</v>
      </c>
      <c r="O32" s="24">
        <v>3</v>
      </c>
      <c r="P32" s="24">
        <v>1</v>
      </c>
      <c r="Q32" s="24">
        <v>1</v>
      </c>
      <c r="R32" s="29" t="s">
        <v>79</v>
      </c>
      <c r="S32" s="189"/>
    </row>
    <row r="33" spans="1:19" ht="81.75" customHeight="1" x14ac:dyDescent="0.3">
      <c r="A33" s="720" t="s">
        <v>236</v>
      </c>
      <c r="B33" s="721"/>
      <c r="C33" s="194">
        <f>SUM(G33)</f>
        <v>5000</v>
      </c>
      <c r="D33" s="24" t="s">
        <v>222</v>
      </c>
      <c r="E33" s="24">
        <v>50</v>
      </c>
      <c r="F33" s="25">
        <v>100</v>
      </c>
      <c r="G33" s="25">
        <f t="shared" si="0"/>
        <v>5000</v>
      </c>
      <c r="H33" s="25">
        <f>G33</f>
        <v>5000</v>
      </c>
      <c r="I33" s="25"/>
      <c r="J33" s="25"/>
      <c r="K33" s="25"/>
      <c r="L33" s="24" t="s">
        <v>223</v>
      </c>
      <c r="M33" s="24">
        <v>1</v>
      </c>
      <c r="N33" s="28" t="s">
        <v>54</v>
      </c>
      <c r="O33" s="24">
        <v>3</v>
      </c>
      <c r="P33" s="24">
        <v>1</v>
      </c>
      <c r="Q33" s="24">
        <v>1</v>
      </c>
      <c r="R33" s="29" t="s">
        <v>79</v>
      </c>
      <c r="S33" s="189"/>
    </row>
    <row r="34" spans="1:19" ht="75" customHeight="1" x14ac:dyDescent="0.3">
      <c r="A34" s="720" t="s">
        <v>237</v>
      </c>
      <c r="B34" s="721"/>
      <c r="C34" s="194">
        <f>SUM(G34)</f>
        <v>4500</v>
      </c>
      <c r="D34" s="24" t="s">
        <v>222</v>
      </c>
      <c r="E34" s="24">
        <v>45</v>
      </c>
      <c r="F34" s="25">
        <v>100</v>
      </c>
      <c r="G34" s="25">
        <f t="shared" si="0"/>
        <v>4500</v>
      </c>
      <c r="H34" s="25">
        <f>G34</f>
        <v>4500</v>
      </c>
      <c r="I34" s="25"/>
      <c r="J34" s="25"/>
      <c r="K34" s="25"/>
      <c r="L34" s="24" t="s">
        <v>223</v>
      </c>
      <c r="M34" s="24">
        <v>1</v>
      </c>
      <c r="N34" s="28" t="s">
        <v>54</v>
      </c>
      <c r="O34" s="24">
        <v>3</v>
      </c>
      <c r="P34" s="24">
        <v>1</v>
      </c>
      <c r="Q34" s="24">
        <v>1</v>
      </c>
      <c r="R34" s="29" t="s">
        <v>79</v>
      </c>
      <c r="S34" s="189"/>
    </row>
    <row r="35" spans="1:19" ht="42.75" customHeight="1" x14ac:dyDescent="0.3">
      <c r="A35" s="722" t="s">
        <v>238</v>
      </c>
      <c r="B35" s="723"/>
      <c r="C35" s="195">
        <f>SUM(G35)</f>
        <v>60000</v>
      </c>
      <c r="D35" s="196" t="s">
        <v>239</v>
      </c>
      <c r="E35" s="196">
        <v>500</v>
      </c>
      <c r="F35" s="197">
        <v>120</v>
      </c>
      <c r="G35" s="197">
        <f t="shared" si="0"/>
        <v>60000</v>
      </c>
      <c r="H35" s="197"/>
      <c r="I35" s="197"/>
      <c r="J35" s="25"/>
      <c r="K35" s="25"/>
      <c r="L35" s="24" t="s">
        <v>223</v>
      </c>
      <c r="M35" s="24">
        <v>1</v>
      </c>
      <c r="N35" s="28" t="s">
        <v>54</v>
      </c>
      <c r="O35" s="24">
        <v>2</v>
      </c>
      <c r="P35" s="24">
        <v>2</v>
      </c>
      <c r="Q35" s="24">
        <v>1</v>
      </c>
      <c r="R35" s="191" t="s">
        <v>230</v>
      </c>
      <c r="S35" s="189"/>
    </row>
    <row r="36" spans="1:19" ht="39" customHeight="1" x14ac:dyDescent="0.3">
      <c r="A36" s="724" t="s">
        <v>240</v>
      </c>
      <c r="B36" s="725"/>
      <c r="C36" s="718">
        <f>SUM(G36:G37)</f>
        <v>650</v>
      </c>
      <c r="D36" s="24" t="s">
        <v>232</v>
      </c>
      <c r="E36" s="24">
        <v>1</v>
      </c>
      <c r="F36" s="25">
        <v>250</v>
      </c>
      <c r="G36" s="25">
        <f t="shared" si="0"/>
        <v>250</v>
      </c>
      <c r="H36" s="25"/>
      <c r="I36" s="25">
        <f>G36/2</f>
        <v>125</v>
      </c>
      <c r="J36" s="25"/>
      <c r="K36" s="25">
        <f>G36/2</f>
        <v>125</v>
      </c>
      <c r="L36" s="24" t="s">
        <v>223</v>
      </c>
      <c r="M36" s="24">
        <v>1</v>
      </c>
      <c r="N36" s="187" t="s">
        <v>54</v>
      </c>
      <c r="O36" s="188">
        <v>3</v>
      </c>
      <c r="P36" s="188">
        <v>9</v>
      </c>
      <c r="Q36" s="188">
        <v>2</v>
      </c>
      <c r="R36" s="191" t="s">
        <v>54</v>
      </c>
      <c r="S36" s="189"/>
    </row>
    <row r="37" spans="1:19" s="186" customFormat="1" ht="37.5" customHeight="1" x14ac:dyDescent="0.3">
      <c r="A37" s="726"/>
      <c r="B37" s="727"/>
      <c r="C37" s="719"/>
      <c r="D37" s="24" t="s">
        <v>233</v>
      </c>
      <c r="E37" s="24">
        <v>2</v>
      </c>
      <c r="F37" s="25">
        <v>200</v>
      </c>
      <c r="G37" s="25">
        <f t="shared" si="0"/>
        <v>400</v>
      </c>
      <c r="H37" s="25"/>
      <c r="I37" s="25">
        <f>G37/2</f>
        <v>200</v>
      </c>
      <c r="J37" s="25"/>
      <c r="K37" s="25">
        <f>G37/2</f>
        <v>200</v>
      </c>
      <c r="L37" s="24" t="s">
        <v>223</v>
      </c>
      <c r="M37" s="24">
        <v>1</v>
      </c>
      <c r="N37" s="28" t="s">
        <v>54</v>
      </c>
      <c r="O37" s="24">
        <v>2</v>
      </c>
      <c r="P37" s="24">
        <v>2</v>
      </c>
      <c r="Q37" s="24">
        <v>2</v>
      </c>
      <c r="R37" s="191" t="s">
        <v>54</v>
      </c>
      <c r="S37" s="185"/>
    </row>
    <row r="38" spans="1:19" ht="39.75" customHeight="1" x14ac:dyDescent="0.3">
      <c r="A38" s="728" t="s">
        <v>241</v>
      </c>
      <c r="B38" s="729"/>
      <c r="C38" s="718">
        <f>SUM(G38:G39)</f>
        <v>1850</v>
      </c>
      <c r="D38" s="24" t="s">
        <v>232</v>
      </c>
      <c r="E38" s="24">
        <v>1</v>
      </c>
      <c r="F38" s="25">
        <v>250</v>
      </c>
      <c r="G38" s="25">
        <f t="shared" si="0"/>
        <v>250</v>
      </c>
      <c r="H38" s="25">
        <v>62.5</v>
      </c>
      <c r="I38" s="25">
        <f>G38/4</f>
        <v>62.5</v>
      </c>
      <c r="J38" s="25">
        <f>G38/4</f>
        <v>62.5</v>
      </c>
      <c r="K38" s="25">
        <f>G38/4</f>
        <v>62.5</v>
      </c>
      <c r="L38" s="24" t="s">
        <v>223</v>
      </c>
      <c r="M38" s="24">
        <v>1</v>
      </c>
      <c r="N38" s="187" t="s">
        <v>54</v>
      </c>
      <c r="O38" s="188">
        <v>2</v>
      </c>
      <c r="P38" s="188">
        <v>2</v>
      </c>
      <c r="Q38" s="188">
        <v>3</v>
      </c>
      <c r="R38" s="191" t="s">
        <v>230</v>
      </c>
      <c r="S38" s="189"/>
    </row>
    <row r="39" spans="1:19" ht="39.75" customHeight="1" x14ac:dyDescent="0.3">
      <c r="A39" s="730"/>
      <c r="B39" s="731"/>
      <c r="C39" s="719"/>
      <c r="D39" s="24" t="s">
        <v>233</v>
      </c>
      <c r="E39" s="24">
        <v>8</v>
      </c>
      <c r="F39" s="25">
        <v>200</v>
      </c>
      <c r="G39" s="25">
        <f t="shared" si="0"/>
        <v>1600</v>
      </c>
      <c r="H39" s="25">
        <f>G39/4</f>
        <v>400</v>
      </c>
      <c r="I39" s="25">
        <f>G39/4</f>
        <v>400</v>
      </c>
      <c r="J39" s="25">
        <f>G39/4</f>
        <v>400</v>
      </c>
      <c r="K39" s="25">
        <f>G39/4</f>
        <v>400</v>
      </c>
      <c r="L39" s="24" t="s">
        <v>223</v>
      </c>
      <c r="M39" s="24">
        <v>1</v>
      </c>
      <c r="N39" s="28" t="s">
        <v>54</v>
      </c>
      <c r="O39" s="24">
        <v>2</v>
      </c>
      <c r="P39" s="24">
        <v>2</v>
      </c>
      <c r="Q39" s="24">
        <v>2</v>
      </c>
      <c r="R39" s="191" t="s">
        <v>230</v>
      </c>
      <c r="S39" s="189"/>
    </row>
    <row r="40" spans="1:19" ht="55.5" customHeight="1" x14ac:dyDescent="0.3">
      <c r="A40" s="699" t="s">
        <v>242</v>
      </c>
      <c r="B40" s="700"/>
      <c r="C40" s="198">
        <f>SUM(G40)</f>
        <v>18000</v>
      </c>
      <c r="D40" s="199" t="s">
        <v>243</v>
      </c>
      <c r="E40" s="199">
        <v>3</v>
      </c>
      <c r="F40" s="200">
        <v>6000</v>
      </c>
      <c r="G40" s="25">
        <f t="shared" si="0"/>
        <v>18000</v>
      </c>
      <c r="H40" s="25"/>
      <c r="I40" s="25"/>
      <c r="J40" s="25"/>
      <c r="K40" s="25">
        <f>G40</f>
        <v>18000</v>
      </c>
      <c r="L40" s="24" t="s">
        <v>223</v>
      </c>
      <c r="M40" s="24">
        <v>1</v>
      </c>
      <c r="N40" s="28" t="s">
        <v>54</v>
      </c>
      <c r="O40" s="24">
        <v>2</v>
      </c>
      <c r="P40" s="24">
        <v>2</v>
      </c>
      <c r="Q40" s="24">
        <v>2</v>
      </c>
      <c r="R40" s="201" t="s">
        <v>230</v>
      </c>
      <c r="S40" s="189"/>
    </row>
    <row r="41" spans="1:19" ht="75.75" customHeight="1" x14ac:dyDescent="0.3">
      <c r="A41" s="699" t="s">
        <v>244</v>
      </c>
      <c r="B41" s="700"/>
      <c r="C41" s="198">
        <v>150000</v>
      </c>
      <c r="D41" s="199" t="s">
        <v>245</v>
      </c>
      <c r="E41" s="199">
        <v>1</v>
      </c>
      <c r="F41" s="198">
        <v>150000</v>
      </c>
      <c r="G41" s="198">
        <v>150000</v>
      </c>
      <c r="H41" s="25"/>
      <c r="I41" s="198">
        <v>150000</v>
      </c>
      <c r="J41" s="25"/>
      <c r="K41" s="25"/>
      <c r="L41" s="24" t="s">
        <v>223</v>
      </c>
      <c r="M41" s="24">
        <v>1</v>
      </c>
      <c r="N41" s="28" t="s">
        <v>54</v>
      </c>
      <c r="O41" s="24">
        <v>4</v>
      </c>
      <c r="P41" s="24">
        <v>1</v>
      </c>
      <c r="Q41" s="24">
        <v>4</v>
      </c>
      <c r="R41" s="191" t="s">
        <v>230</v>
      </c>
      <c r="S41" s="189"/>
    </row>
    <row r="42" spans="1:19" ht="64.5" customHeight="1" x14ac:dyDescent="0.3">
      <c r="A42" s="699" t="s">
        <v>246</v>
      </c>
      <c r="B42" s="700"/>
      <c r="C42" s="198">
        <f>SUM(G42)</f>
        <v>0</v>
      </c>
      <c r="D42" s="199" t="s">
        <v>247</v>
      </c>
      <c r="E42" s="199"/>
      <c r="F42" s="200"/>
      <c r="G42" s="25"/>
      <c r="H42" s="25"/>
      <c r="I42" s="25"/>
      <c r="J42" s="25"/>
      <c r="K42" s="25"/>
      <c r="L42" s="24"/>
      <c r="M42" s="24"/>
      <c r="N42" s="28" t="s">
        <v>54</v>
      </c>
      <c r="O42" s="24"/>
      <c r="P42" s="24"/>
      <c r="Q42" s="24"/>
      <c r="R42" s="202"/>
      <c r="S42" s="189"/>
    </row>
    <row r="43" spans="1:19" ht="78" customHeight="1" x14ac:dyDescent="0.3">
      <c r="A43" s="701" t="s">
        <v>248</v>
      </c>
      <c r="B43" s="702"/>
      <c r="C43" s="203">
        <f>SUM(G43)</f>
        <v>0</v>
      </c>
      <c r="D43" s="204" t="s">
        <v>247</v>
      </c>
      <c r="E43" s="204"/>
      <c r="F43" s="205"/>
      <c r="G43" s="205"/>
      <c r="H43" s="205"/>
      <c r="I43" s="205"/>
      <c r="J43" s="205"/>
      <c r="K43" s="205"/>
      <c r="L43" s="204"/>
      <c r="M43" s="204"/>
      <c r="N43" s="206" t="s">
        <v>54</v>
      </c>
      <c r="O43" s="204"/>
      <c r="P43" s="204"/>
      <c r="Q43" s="204"/>
      <c r="R43" s="207"/>
      <c r="S43" s="189"/>
    </row>
    <row r="44" spans="1:19" s="163" customFormat="1" x14ac:dyDescent="0.25">
      <c r="A44" s="208"/>
      <c r="B44" s="208"/>
      <c r="C44" s="208"/>
      <c r="D44" s="208"/>
      <c r="E44" s="208"/>
      <c r="F44" s="208"/>
      <c r="G44" s="208"/>
      <c r="H44" s="209"/>
      <c r="I44" s="209"/>
      <c r="J44" s="209"/>
      <c r="K44" s="209"/>
      <c r="L44" s="209"/>
      <c r="M44" s="210"/>
      <c r="N44" s="210"/>
      <c r="O44" s="210"/>
      <c r="P44" s="210"/>
      <c r="Q44" s="210"/>
      <c r="R44" s="210"/>
    </row>
    <row r="45" spans="1:19" s="163" customFormat="1" ht="23.25" customHeight="1" thickBot="1" x14ac:dyDescent="0.35">
      <c r="A45" s="703" t="s">
        <v>89</v>
      </c>
      <c r="B45" s="703"/>
      <c r="C45" s="703"/>
      <c r="D45" s="703"/>
      <c r="E45" s="703"/>
      <c r="F45" s="703"/>
      <c r="G45" s="703"/>
      <c r="H45" s="703"/>
      <c r="I45" s="703"/>
      <c r="J45" s="703"/>
      <c r="K45" s="703"/>
      <c r="L45" s="703"/>
      <c r="M45" s="703"/>
      <c r="N45" s="703"/>
      <c r="O45" s="703"/>
      <c r="P45" s="703"/>
      <c r="Q45" s="703"/>
      <c r="R45" s="703"/>
    </row>
    <row r="46" spans="1:19" ht="16.5" customHeight="1" thickTop="1" x14ac:dyDescent="0.3">
      <c r="A46" s="704" t="s">
        <v>16</v>
      </c>
      <c r="B46" s="664" t="s">
        <v>17</v>
      </c>
      <c r="C46" s="706"/>
      <c r="D46" s="709" t="s">
        <v>18</v>
      </c>
      <c r="E46" s="709" t="s">
        <v>19</v>
      </c>
      <c r="F46" s="709" t="s">
        <v>20</v>
      </c>
      <c r="G46" s="709" t="s">
        <v>21</v>
      </c>
      <c r="H46" s="711" t="s">
        <v>22</v>
      </c>
      <c r="I46" s="712"/>
      <c r="J46" s="712"/>
      <c r="K46" s="713"/>
      <c r="L46" s="662" t="s">
        <v>23</v>
      </c>
      <c r="M46" s="664" t="s">
        <v>24</v>
      </c>
      <c r="N46" s="665"/>
      <c r="O46" s="665"/>
      <c r="P46" s="665"/>
      <c r="Q46" s="665"/>
      <c r="R46" s="666"/>
    </row>
    <row r="47" spans="1:19" ht="16.2" thickBot="1" x14ac:dyDescent="0.35">
      <c r="A47" s="705"/>
      <c r="B47" s="707"/>
      <c r="C47" s="708"/>
      <c r="D47" s="710"/>
      <c r="E47" s="710"/>
      <c r="F47" s="710"/>
      <c r="G47" s="710"/>
      <c r="H47" s="10" t="s">
        <v>25</v>
      </c>
      <c r="I47" s="10" t="s">
        <v>26</v>
      </c>
      <c r="J47" s="10" t="s">
        <v>27</v>
      </c>
      <c r="K47" s="10" t="s">
        <v>28</v>
      </c>
      <c r="L47" s="663"/>
      <c r="M47" s="667"/>
      <c r="N47" s="668"/>
      <c r="O47" s="668"/>
      <c r="P47" s="668"/>
      <c r="Q47" s="668"/>
      <c r="R47" s="669"/>
    </row>
    <row r="48" spans="1:19" ht="75.75" customHeight="1" thickTop="1" thickBot="1" x14ac:dyDescent="0.35">
      <c r="A48" s="211" t="s">
        <v>249</v>
      </c>
      <c r="B48" s="670" t="s">
        <v>250</v>
      </c>
      <c r="C48" s="671"/>
      <c r="D48" s="14" t="s">
        <v>251</v>
      </c>
      <c r="E48" s="14" t="s">
        <v>252</v>
      </c>
      <c r="F48" s="14">
        <v>1</v>
      </c>
      <c r="G48" s="14">
        <v>1</v>
      </c>
      <c r="H48" s="14"/>
      <c r="I48" s="14"/>
      <c r="J48" s="14"/>
      <c r="K48" s="14">
        <v>1</v>
      </c>
      <c r="L48" s="212"/>
      <c r="M48" s="672"/>
      <c r="N48" s="673"/>
      <c r="O48" s="673"/>
      <c r="P48" s="673"/>
      <c r="Q48" s="673"/>
      <c r="R48" s="674"/>
    </row>
    <row r="49" spans="1:18" ht="18.600000000000001" thickTop="1" x14ac:dyDescent="0.35">
      <c r="A49" s="213" t="s">
        <v>33</v>
      </c>
      <c r="B49" s="214"/>
      <c r="C49" s="214"/>
      <c r="D49" s="214"/>
      <c r="E49" s="214"/>
      <c r="F49" s="214"/>
      <c r="G49" s="214"/>
      <c r="H49" s="214"/>
      <c r="I49" s="214"/>
      <c r="J49" s="214"/>
      <c r="K49" s="214"/>
      <c r="L49" s="214"/>
      <c r="M49" s="214"/>
      <c r="N49" s="214"/>
      <c r="O49" s="214"/>
      <c r="P49" s="214"/>
      <c r="Q49" s="214"/>
      <c r="R49" s="215"/>
    </row>
    <row r="50" spans="1:18" ht="15.75" customHeight="1" x14ac:dyDescent="0.3">
      <c r="A50" s="675" t="s">
        <v>34</v>
      </c>
      <c r="B50" s="676"/>
      <c r="C50" s="679" t="s">
        <v>35</v>
      </c>
      <c r="D50" s="681" t="s">
        <v>36</v>
      </c>
      <c r="E50" s="682"/>
      <c r="F50" s="682"/>
      <c r="G50" s="683"/>
      <c r="H50" s="681" t="s">
        <v>37</v>
      </c>
      <c r="I50" s="682"/>
      <c r="J50" s="682"/>
      <c r="K50" s="683"/>
      <c r="L50" s="684" t="s">
        <v>38</v>
      </c>
      <c r="M50" s="681" t="s">
        <v>39</v>
      </c>
      <c r="N50" s="682"/>
      <c r="O50" s="682"/>
      <c r="P50" s="682"/>
      <c r="Q50" s="682"/>
      <c r="R50" s="686"/>
    </row>
    <row r="51" spans="1:18" ht="52.2" thickBot="1" x14ac:dyDescent="0.35">
      <c r="A51" s="677"/>
      <c r="B51" s="678"/>
      <c r="C51" s="680"/>
      <c r="D51" s="216" t="s">
        <v>40</v>
      </c>
      <c r="E51" s="216" t="s">
        <v>41</v>
      </c>
      <c r="F51" s="216" t="s">
        <v>42</v>
      </c>
      <c r="G51" s="216" t="s">
        <v>43</v>
      </c>
      <c r="H51" s="216" t="s">
        <v>25</v>
      </c>
      <c r="I51" s="216" t="s">
        <v>26</v>
      </c>
      <c r="J51" s="216" t="s">
        <v>27</v>
      </c>
      <c r="K51" s="216" t="s">
        <v>28</v>
      </c>
      <c r="L51" s="685"/>
      <c r="M51" s="217" t="s">
        <v>44</v>
      </c>
      <c r="N51" s="217" t="s">
        <v>45</v>
      </c>
      <c r="O51" s="217" t="s">
        <v>46</v>
      </c>
      <c r="P51" s="217" t="s">
        <v>47</v>
      </c>
      <c r="Q51" s="217" t="s">
        <v>48</v>
      </c>
      <c r="R51" s="218" t="s">
        <v>49</v>
      </c>
    </row>
    <row r="52" spans="1:18" ht="40.5" customHeight="1" thickTop="1" x14ac:dyDescent="0.3">
      <c r="A52" s="687" t="s">
        <v>253</v>
      </c>
      <c r="B52" s="688"/>
      <c r="C52" s="691">
        <f>SUM(G52:G53)</f>
        <v>2800</v>
      </c>
      <c r="D52" s="199" t="s">
        <v>254</v>
      </c>
      <c r="E52" s="219">
        <v>10</v>
      </c>
      <c r="F52" s="220">
        <v>200</v>
      </c>
      <c r="G52" s="221">
        <f t="shared" ref="G52:G57" si="2">+F52*E52</f>
        <v>2000</v>
      </c>
      <c r="H52" s="221">
        <v>500</v>
      </c>
      <c r="I52" s="221">
        <v>500</v>
      </c>
      <c r="J52" s="221">
        <v>500</v>
      </c>
      <c r="K52" s="221">
        <v>500</v>
      </c>
      <c r="L52" s="24" t="s">
        <v>223</v>
      </c>
      <c r="M52" s="222">
        <v>1</v>
      </c>
      <c r="N52" s="222">
        <v>2</v>
      </c>
      <c r="O52" s="222">
        <v>3</v>
      </c>
      <c r="P52" s="222">
        <v>7</v>
      </c>
      <c r="Q52" s="222">
        <v>1</v>
      </c>
      <c r="R52" s="223" t="s">
        <v>230</v>
      </c>
    </row>
    <row r="53" spans="1:18" ht="36" customHeight="1" thickBot="1" x14ac:dyDescent="0.35">
      <c r="A53" s="689"/>
      <c r="B53" s="690"/>
      <c r="C53" s="692"/>
      <c r="D53" s="24" t="s">
        <v>255</v>
      </c>
      <c r="E53" s="224">
        <v>4</v>
      </c>
      <c r="F53" s="225">
        <v>200</v>
      </c>
      <c r="G53" s="25">
        <f t="shared" si="2"/>
        <v>800</v>
      </c>
      <c r="H53" s="25">
        <v>200</v>
      </c>
      <c r="I53" s="25">
        <v>200</v>
      </c>
      <c r="J53" s="25">
        <v>200</v>
      </c>
      <c r="K53" s="25">
        <v>200</v>
      </c>
      <c r="L53" s="24" t="s">
        <v>223</v>
      </c>
      <c r="M53" s="24">
        <v>1</v>
      </c>
      <c r="N53" s="188">
        <v>2</v>
      </c>
      <c r="O53" s="188">
        <v>3</v>
      </c>
      <c r="P53" s="188">
        <v>9</v>
      </c>
      <c r="Q53" s="188">
        <v>2</v>
      </c>
      <c r="R53" s="28" t="s">
        <v>54</v>
      </c>
    </row>
    <row r="54" spans="1:18" ht="38.25" customHeight="1" thickTop="1" thickBot="1" x14ac:dyDescent="0.35">
      <c r="A54" s="687" t="s">
        <v>256</v>
      </c>
      <c r="B54" s="688"/>
      <c r="C54" s="691">
        <f>SUM(G54:G57)</f>
        <v>3680</v>
      </c>
      <c r="D54" s="226" t="s">
        <v>254</v>
      </c>
      <c r="E54" s="219">
        <v>10</v>
      </c>
      <c r="F54" s="221">
        <v>200</v>
      </c>
      <c r="G54" s="221">
        <f t="shared" si="2"/>
        <v>2000</v>
      </c>
      <c r="H54" s="221">
        <v>500</v>
      </c>
      <c r="I54" s="221">
        <v>500</v>
      </c>
      <c r="J54" s="221">
        <v>500</v>
      </c>
      <c r="K54" s="221">
        <v>500</v>
      </c>
      <c r="L54" s="24" t="s">
        <v>223</v>
      </c>
      <c r="M54" s="222">
        <v>1</v>
      </c>
      <c r="N54" s="222">
        <v>2</v>
      </c>
      <c r="O54" s="222">
        <v>3</v>
      </c>
      <c r="P54" s="222">
        <v>7</v>
      </c>
      <c r="Q54" s="222">
        <v>1</v>
      </c>
      <c r="R54" s="223" t="s">
        <v>230</v>
      </c>
    </row>
    <row r="55" spans="1:18" ht="27" customHeight="1" thickTop="1" thickBot="1" x14ac:dyDescent="0.35">
      <c r="A55" s="693"/>
      <c r="B55" s="694"/>
      <c r="C55" s="695"/>
      <c r="D55" s="24" t="s">
        <v>257</v>
      </c>
      <c r="E55" s="24">
        <v>4</v>
      </c>
      <c r="F55" s="25">
        <v>170</v>
      </c>
      <c r="G55" s="221">
        <f t="shared" si="2"/>
        <v>680</v>
      </c>
      <c r="H55" s="25">
        <v>170</v>
      </c>
      <c r="I55" s="25">
        <v>170</v>
      </c>
      <c r="J55" s="25">
        <v>170</v>
      </c>
      <c r="K55" s="25">
        <v>170</v>
      </c>
      <c r="L55" s="24" t="s">
        <v>223</v>
      </c>
      <c r="M55" s="24">
        <v>1</v>
      </c>
      <c r="N55" s="188">
        <v>2</v>
      </c>
      <c r="O55" s="188">
        <v>3</v>
      </c>
      <c r="P55" s="188">
        <v>3</v>
      </c>
      <c r="Q55" s="188">
        <v>2</v>
      </c>
      <c r="R55" s="28" t="s">
        <v>54</v>
      </c>
    </row>
    <row r="56" spans="1:18" ht="33.75" customHeight="1" thickTop="1" thickBot="1" x14ac:dyDescent="0.35">
      <c r="A56" s="693"/>
      <c r="B56" s="694"/>
      <c r="C56" s="695"/>
      <c r="D56" s="24" t="s">
        <v>232</v>
      </c>
      <c r="E56" s="24">
        <v>2</v>
      </c>
      <c r="F56" s="25">
        <v>250</v>
      </c>
      <c r="G56" s="221">
        <f t="shared" si="2"/>
        <v>500</v>
      </c>
      <c r="H56" s="25">
        <v>125</v>
      </c>
      <c r="I56" s="25">
        <v>125</v>
      </c>
      <c r="J56" s="25">
        <v>125</v>
      </c>
      <c r="K56" s="25">
        <v>125</v>
      </c>
      <c r="L56" s="24" t="s">
        <v>223</v>
      </c>
      <c r="M56" s="24">
        <v>1</v>
      </c>
      <c r="N56" s="188">
        <v>2</v>
      </c>
      <c r="O56" s="188">
        <v>3</v>
      </c>
      <c r="P56" s="188">
        <v>9</v>
      </c>
      <c r="Q56" s="188">
        <v>2</v>
      </c>
      <c r="R56" s="28" t="s">
        <v>54</v>
      </c>
    </row>
    <row r="57" spans="1:18" ht="27.75" customHeight="1" thickTop="1" thickBot="1" x14ac:dyDescent="0.35">
      <c r="A57" s="689"/>
      <c r="B57" s="690"/>
      <c r="C57" s="696"/>
      <c r="D57" s="24" t="s">
        <v>258</v>
      </c>
      <c r="E57" s="199">
        <v>4</v>
      </c>
      <c r="F57" s="200">
        <v>125</v>
      </c>
      <c r="G57" s="227">
        <f t="shared" si="2"/>
        <v>500</v>
      </c>
      <c r="H57" s="200">
        <v>125</v>
      </c>
      <c r="I57" s="200">
        <v>125</v>
      </c>
      <c r="J57" s="200">
        <v>125</v>
      </c>
      <c r="K57" s="200">
        <v>125</v>
      </c>
      <c r="L57" s="24" t="s">
        <v>223</v>
      </c>
      <c r="M57" s="24">
        <v>1</v>
      </c>
      <c r="N57" s="188">
        <v>2</v>
      </c>
      <c r="O57" s="188">
        <v>3</v>
      </c>
      <c r="P57" s="188">
        <v>9</v>
      </c>
      <c r="Q57" s="188">
        <v>2</v>
      </c>
      <c r="R57" s="228" t="s">
        <v>54</v>
      </c>
    </row>
    <row r="58" spans="1:18" ht="70.5" customHeight="1" thickTop="1" thickBot="1" x14ac:dyDescent="0.35">
      <c r="A58" s="697" t="s">
        <v>259</v>
      </c>
      <c r="B58" s="698"/>
      <c r="C58" s="229"/>
      <c r="D58" s="230" t="s">
        <v>254</v>
      </c>
      <c r="E58" s="196">
        <v>10</v>
      </c>
      <c r="F58" s="197"/>
      <c r="G58" s="25"/>
      <c r="H58" s="25"/>
      <c r="I58" s="25"/>
      <c r="J58" s="25"/>
      <c r="K58" s="25"/>
      <c r="L58" s="24" t="s">
        <v>223</v>
      </c>
      <c r="M58" s="222">
        <v>1</v>
      </c>
      <c r="N58" s="222">
        <v>2</v>
      </c>
      <c r="O58" s="222">
        <v>3</v>
      </c>
      <c r="P58" s="222">
        <v>7</v>
      </c>
      <c r="Q58" s="222">
        <v>1</v>
      </c>
      <c r="R58" s="223" t="s">
        <v>230</v>
      </c>
    </row>
    <row r="59" spans="1:18" ht="39" customHeight="1" thickTop="1" x14ac:dyDescent="0.3">
      <c r="A59" s="658" t="s">
        <v>260</v>
      </c>
      <c r="B59" s="659"/>
      <c r="C59" s="231"/>
      <c r="D59" s="196" t="s">
        <v>261</v>
      </c>
      <c r="E59" s="196"/>
      <c r="F59" s="197"/>
      <c r="G59" s="25"/>
      <c r="H59" s="25"/>
      <c r="I59" s="25"/>
      <c r="J59" s="25"/>
      <c r="K59" s="25"/>
      <c r="L59" s="24" t="s">
        <v>223</v>
      </c>
      <c r="M59" s="24">
        <v>1</v>
      </c>
      <c r="N59" s="24">
        <v>2</v>
      </c>
      <c r="O59" s="24">
        <v>2</v>
      </c>
      <c r="P59" s="24">
        <v>8</v>
      </c>
      <c r="Q59" s="24">
        <v>7</v>
      </c>
      <c r="R59" s="191" t="s">
        <v>262</v>
      </c>
    </row>
    <row r="60" spans="1:18" ht="34.5" customHeight="1" thickBot="1" x14ac:dyDescent="0.35">
      <c r="A60" s="660"/>
      <c r="B60" s="661"/>
      <c r="C60" s="231"/>
      <c r="D60" s="196" t="s">
        <v>263</v>
      </c>
      <c r="E60" s="232"/>
      <c r="F60" s="197"/>
      <c r="G60" s="25"/>
      <c r="H60" s="25"/>
      <c r="I60" s="25"/>
      <c r="J60" s="25"/>
      <c r="K60" s="25"/>
      <c r="L60" s="24" t="s">
        <v>223</v>
      </c>
      <c r="M60" s="24" t="s">
        <v>264</v>
      </c>
      <c r="N60" s="24">
        <v>2</v>
      </c>
      <c r="O60" s="24">
        <v>2</v>
      </c>
      <c r="P60" s="24">
        <v>8</v>
      </c>
      <c r="Q60" s="24">
        <v>7</v>
      </c>
      <c r="R60" s="191" t="s">
        <v>262</v>
      </c>
    </row>
    <row r="61" spans="1:18" ht="72.75" customHeight="1" thickTop="1" x14ac:dyDescent="0.3">
      <c r="A61" s="644" t="s">
        <v>265</v>
      </c>
      <c r="B61" s="645"/>
      <c r="C61" s="233"/>
      <c r="D61" s="196" t="s">
        <v>266</v>
      </c>
      <c r="E61" s="196"/>
      <c r="F61" s="197"/>
      <c r="G61" s="26"/>
      <c r="H61" s="26"/>
      <c r="I61" s="26"/>
      <c r="J61" s="26"/>
      <c r="K61" s="26"/>
      <c r="L61" s="24" t="s">
        <v>223</v>
      </c>
      <c r="M61" s="24">
        <v>1</v>
      </c>
      <c r="N61" s="24">
        <v>2</v>
      </c>
      <c r="O61" s="24">
        <v>3</v>
      </c>
      <c r="P61" s="24">
        <v>1</v>
      </c>
      <c r="Q61" s="24">
        <v>1</v>
      </c>
      <c r="R61" s="191" t="s">
        <v>79</v>
      </c>
    </row>
    <row r="62" spans="1:18" ht="16.5" customHeight="1" x14ac:dyDescent="0.25">
      <c r="A62" s="646" t="s">
        <v>267</v>
      </c>
      <c r="B62" s="647"/>
      <c r="C62" s="234"/>
      <c r="D62" s="640" t="s">
        <v>268</v>
      </c>
      <c r="E62" s="235"/>
      <c r="F62" s="235"/>
      <c r="G62" s="210"/>
      <c r="H62" s="210"/>
      <c r="I62" s="210"/>
      <c r="J62" s="210"/>
      <c r="K62" s="210"/>
      <c r="L62" s="24"/>
      <c r="M62" s="210"/>
      <c r="N62" s="210"/>
      <c r="O62" s="210"/>
      <c r="P62" s="210"/>
      <c r="Q62" s="210"/>
      <c r="R62" s="236"/>
    </row>
    <row r="63" spans="1:18" ht="54" customHeight="1" x14ac:dyDescent="0.3">
      <c r="A63" s="648"/>
      <c r="B63" s="649"/>
      <c r="C63" s="237"/>
      <c r="D63" s="641"/>
      <c r="E63" s="232"/>
      <c r="F63" s="197"/>
      <c r="G63" s="26"/>
      <c r="H63" s="26"/>
      <c r="I63" s="26"/>
      <c r="J63" s="26"/>
      <c r="K63" s="26"/>
      <c r="L63" s="24" t="s">
        <v>223</v>
      </c>
      <c r="M63" s="24">
        <v>1</v>
      </c>
      <c r="N63" s="24">
        <v>2</v>
      </c>
      <c r="O63" s="24">
        <v>2</v>
      </c>
      <c r="P63" s="24">
        <v>8</v>
      </c>
      <c r="Q63" s="24">
        <v>7</v>
      </c>
      <c r="R63" s="191" t="s">
        <v>269</v>
      </c>
    </row>
    <row r="64" spans="1:18" ht="15.75" customHeight="1" x14ac:dyDescent="0.3">
      <c r="A64" s="650" t="s">
        <v>270</v>
      </c>
      <c r="B64" s="651"/>
      <c r="C64" s="654"/>
      <c r="D64" s="656" t="s">
        <v>271</v>
      </c>
      <c r="E64" s="640">
        <v>500</v>
      </c>
      <c r="F64" s="642"/>
      <c r="G64" s="238"/>
      <c r="H64" s="238"/>
      <c r="I64" s="238"/>
      <c r="J64" s="238"/>
      <c r="K64" s="238"/>
      <c r="L64" s="199"/>
      <c r="M64" s="199"/>
      <c r="N64" s="199"/>
      <c r="O64" s="199"/>
      <c r="P64" s="199"/>
      <c r="Q64" s="199"/>
      <c r="R64" s="201"/>
    </row>
    <row r="65" spans="1:18" ht="58.5" customHeight="1" x14ac:dyDescent="0.3">
      <c r="A65" s="652"/>
      <c r="B65" s="653"/>
      <c r="C65" s="655"/>
      <c r="D65" s="657"/>
      <c r="E65" s="641"/>
      <c r="F65" s="643"/>
      <c r="G65" s="239"/>
      <c r="H65" s="239"/>
      <c r="I65" s="239"/>
      <c r="J65" s="239"/>
      <c r="K65" s="239"/>
      <c r="L65" s="226" t="s">
        <v>223</v>
      </c>
      <c r="M65" s="226">
        <v>1</v>
      </c>
      <c r="N65" s="226">
        <v>2</v>
      </c>
      <c r="O65" s="226">
        <v>2</v>
      </c>
      <c r="P65" s="226">
        <v>2</v>
      </c>
      <c r="Q65" s="226">
        <v>2</v>
      </c>
      <c r="R65" s="240" t="s">
        <v>230</v>
      </c>
    </row>
    <row r="66" spans="1:18" ht="18" x14ac:dyDescent="0.3">
      <c r="A66" s="182"/>
      <c r="B66" s="182"/>
      <c r="C66" s="241"/>
      <c r="D66" s="241"/>
      <c r="E66" s="182"/>
      <c r="F66" s="182"/>
      <c r="G66" s="242"/>
      <c r="H66" s="182"/>
      <c r="I66" s="182"/>
      <c r="J66" s="182"/>
      <c r="K66" s="182"/>
      <c r="L66" s="182"/>
      <c r="M66" s="182"/>
      <c r="N66" s="182"/>
      <c r="O66" s="182"/>
      <c r="P66" s="182"/>
      <c r="Q66" s="182"/>
      <c r="R66" s="182"/>
    </row>
    <row r="67" spans="1:18" ht="18" x14ac:dyDescent="0.3">
      <c r="A67" s="182"/>
      <c r="B67" s="182"/>
      <c r="C67" s="241"/>
      <c r="D67" s="182"/>
      <c r="E67" s="182"/>
      <c r="F67" s="182"/>
      <c r="G67" s="242"/>
      <c r="H67" s="182"/>
      <c r="I67" s="182"/>
      <c r="J67" s="182"/>
      <c r="K67" s="182"/>
      <c r="L67" s="182"/>
      <c r="M67" s="182"/>
      <c r="N67" s="182"/>
      <c r="O67" s="182"/>
      <c r="P67" s="182"/>
      <c r="Q67" s="182"/>
      <c r="R67" s="182"/>
    </row>
    <row r="68" spans="1:18" ht="18" x14ac:dyDescent="0.3">
      <c r="A68" s="182"/>
      <c r="B68" s="182"/>
      <c r="C68" s="241"/>
      <c r="D68" s="182"/>
      <c r="E68" s="182"/>
      <c r="F68" s="182"/>
      <c r="G68" s="242"/>
      <c r="H68" s="182"/>
      <c r="I68" s="182"/>
      <c r="J68" s="182"/>
      <c r="K68" s="182"/>
      <c r="L68" s="182"/>
      <c r="M68" s="182"/>
      <c r="N68" s="182"/>
      <c r="O68" s="182"/>
      <c r="P68" s="182"/>
      <c r="Q68" s="182"/>
      <c r="R68" s="182"/>
    </row>
    <row r="69" spans="1:18" ht="18" x14ac:dyDescent="0.3">
      <c r="A69" s="182"/>
      <c r="B69" s="182"/>
      <c r="C69" s="241"/>
      <c r="D69" s="182"/>
      <c r="E69" s="182"/>
      <c r="F69" s="182"/>
      <c r="G69" s="242"/>
      <c r="H69" s="182"/>
      <c r="I69" s="182"/>
      <c r="J69" s="182"/>
      <c r="K69" s="182"/>
      <c r="L69" s="182"/>
      <c r="M69" s="182"/>
      <c r="N69" s="182"/>
      <c r="O69" s="182"/>
      <c r="P69" s="182"/>
      <c r="Q69" s="182"/>
      <c r="R69" s="182"/>
    </row>
    <row r="70" spans="1:18" ht="18" x14ac:dyDescent="0.3">
      <c r="A70" s="182"/>
      <c r="B70" s="182"/>
      <c r="C70" s="241"/>
      <c r="D70" s="182"/>
      <c r="E70" s="182"/>
      <c r="F70" s="182"/>
      <c r="G70" s="242"/>
      <c r="H70" s="182"/>
      <c r="I70" s="182"/>
      <c r="J70" s="182"/>
      <c r="K70" s="182"/>
      <c r="L70" s="182"/>
      <c r="M70" s="182"/>
      <c r="N70" s="182"/>
      <c r="O70" s="182"/>
      <c r="P70" s="182"/>
      <c r="Q70" s="182"/>
      <c r="R70" s="182"/>
    </row>
    <row r="71" spans="1:18" x14ac:dyDescent="0.3">
      <c r="A71" s="186"/>
      <c r="B71" s="186"/>
      <c r="C71" s="243"/>
      <c r="D71" s="186"/>
      <c r="E71" s="186"/>
      <c r="F71" s="186"/>
      <c r="G71" s="244"/>
      <c r="H71" s="186"/>
      <c r="I71" s="186"/>
      <c r="J71" s="186"/>
      <c r="K71" s="186"/>
      <c r="L71" s="186"/>
      <c r="M71" s="186"/>
      <c r="N71" s="186"/>
      <c r="O71" s="186"/>
      <c r="P71" s="186"/>
      <c r="Q71" s="186"/>
      <c r="R71" s="186"/>
    </row>
    <row r="72" spans="1:18" x14ac:dyDescent="0.3">
      <c r="A72" s="186"/>
      <c r="B72" s="186"/>
      <c r="C72" s="243"/>
      <c r="D72" s="186"/>
      <c r="E72" s="186"/>
      <c r="F72" s="186"/>
      <c r="G72" s="244"/>
      <c r="H72" s="186"/>
      <c r="I72" s="186"/>
      <c r="J72" s="186"/>
      <c r="K72" s="186"/>
      <c r="L72" s="186"/>
      <c r="M72" s="186"/>
      <c r="N72" s="186"/>
      <c r="O72" s="186"/>
      <c r="P72" s="186"/>
      <c r="Q72" s="186"/>
      <c r="R72" s="186"/>
    </row>
    <row r="73" spans="1:18" x14ac:dyDescent="0.3">
      <c r="A73" s="186"/>
      <c r="B73" s="186"/>
      <c r="C73" s="243"/>
      <c r="D73" s="186"/>
      <c r="E73" s="186"/>
      <c r="F73" s="186"/>
      <c r="G73" s="244"/>
      <c r="H73" s="186"/>
      <c r="I73" s="186"/>
      <c r="J73" s="186"/>
      <c r="K73" s="186"/>
      <c r="L73" s="186"/>
      <c r="M73" s="186"/>
      <c r="N73" s="186"/>
      <c r="O73" s="186"/>
      <c r="P73" s="186"/>
      <c r="Q73" s="186"/>
      <c r="R73" s="186"/>
    </row>
    <row r="74" spans="1:18" x14ac:dyDescent="0.3">
      <c r="A74" s="186"/>
      <c r="B74" s="186"/>
      <c r="C74" s="243"/>
      <c r="D74" s="186"/>
      <c r="E74" s="186"/>
      <c r="F74" s="186"/>
      <c r="G74" s="244"/>
      <c r="H74" s="186"/>
      <c r="I74" s="186"/>
      <c r="J74" s="186"/>
      <c r="K74" s="186"/>
      <c r="L74" s="186"/>
      <c r="M74" s="186"/>
      <c r="N74" s="186"/>
      <c r="O74" s="186"/>
      <c r="P74" s="186"/>
      <c r="Q74" s="186"/>
      <c r="R74" s="186"/>
    </row>
    <row r="75" spans="1:18" x14ac:dyDescent="0.3">
      <c r="A75" s="186"/>
      <c r="B75" s="186"/>
      <c r="C75" s="243"/>
      <c r="D75" s="186"/>
      <c r="E75" s="186"/>
      <c r="F75" s="186"/>
      <c r="G75" s="244"/>
      <c r="H75" s="186"/>
      <c r="I75" s="186"/>
      <c r="J75" s="186"/>
      <c r="K75" s="186"/>
      <c r="L75" s="186"/>
      <c r="M75" s="186"/>
      <c r="N75" s="186"/>
      <c r="O75" s="186"/>
      <c r="P75" s="186"/>
      <c r="Q75" s="186"/>
      <c r="R75" s="186"/>
    </row>
    <row r="76" spans="1:18" x14ac:dyDescent="0.3">
      <c r="A76" s="186"/>
      <c r="B76" s="186"/>
      <c r="C76" s="243"/>
      <c r="D76" s="186"/>
      <c r="E76" s="186"/>
      <c r="F76" s="186"/>
      <c r="G76" s="244"/>
      <c r="H76" s="186"/>
      <c r="I76" s="186"/>
      <c r="J76" s="186"/>
      <c r="K76" s="186"/>
      <c r="L76" s="186"/>
      <c r="M76" s="186"/>
      <c r="N76" s="186"/>
      <c r="O76" s="186"/>
      <c r="P76" s="186"/>
      <c r="Q76" s="186"/>
      <c r="R76" s="186"/>
    </row>
  </sheetData>
  <mergeCells count="75">
    <mergeCell ref="B14:C14"/>
    <mergeCell ref="M14:R14"/>
    <mergeCell ref="A15:R15"/>
    <mergeCell ref="B3:C3"/>
    <mergeCell ref="B5:D5"/>
    <mergeCell ref="B6:D6"/>
    <mergeCell ref="A11:R11"/>
    <mergeCell ref="A12:A13"/>
    <mergeCell ref="B12:C13"/>
    <mergeCell ref="D12:D13"/>
    <mergeCell ref="E12:E13"/>
    <mergeCell ref="F12:F13"/>
    <mergeCell ref="G12:G13"/>
    <mergeCell ref="H17:K17"/>
    <mergeCell ref="L17:L18"/>
    <mergeCell ref="M17:R17"/>
    <mergeCell ref="H12:K12"/>
    <mergeCell ref="L12:L13"/>
    <mergeCell ref="M12:R13"/>
    <mergeCell ref="A28:B29"/>
    <mergeCell ref="C28:C29"/>
    <mergeCell ref="A17:B18"/>
    <mergeCell ref="C17:C18"/>
    <mergeCell ref="D17:G17"/>
    <mergeCell ref="A19:B19"/>
    <mergeCell ref="A20:B23"/>
    <mergeCell ref="C20:C23"/>
    <mergeCell ref="A24:B27"/>
    <mergeCell ref="C24:C27"/>
    <mergeCell ref="A41:B41"/>
    <mergeCell ref="A30:B31"/>
    <mergeCell ref="C30:C31"/>
    <mergeCell ref="A32:B32"/>
    <mergeCell ref="A33:B33"/>
    <mergeCell ref="A34:B34"/>
    <mergeCell ref="A35:B35"/>
    <mergeCell ref="A36:B37"/>
    <mergeCell ref="C36:C37"/>
    <mergeCell ref="A38:B39"/>
    <mergeCell ref="C38:C39"/>
    <mergeCell ref="A40:B40"/>
    <mergeCell ref="A42:B42"/>
    <mergeCell ref="A43:B43"/>
    <mergeCell ref="A45:R45"/>
    <mergeCell ref="A46:A47"/>
    <mergeCell ref="B46:C47"/>
    <mergeCell ref="D46:D47"/>
    <mergeCell ref="E46:E47"/>
    <mergeCell ref="F46:F47"/>
    <mergeCell ref="G46:G47"/>
    <mergeCell ref="H46:K46"/>
    <mergeCell ref="A59:B60"/>
    <mergeCell ref="L46:L47"/>
    <mergeCell ref="M46:R47"/>
    <mergeCell ref="B48:C48"/>
    <mergeCell ref="M48:R48"/>
    <mergeCell ref="A50:B51"/>
    <mergeCell ref="C50:C51"/>
    <mergeCell ref="D50:G50"/>
    <mergeCell ref="H50:K50"/>
    <mergeCell ref="L50:L51"/>
    <mergeCell ref="M50:R50"/>
    <mergeCell ref="A52:B53"/>
    <mergeCell ref="C52:C53"/>
    <mergeCell ref="A54:B57"/>
    <mergeCell ref="C54:C57"/>
    <mergeCell ref="A58:B58"/>
    <mergeCell ref="E64:E65"/>
    <mergeCell ref="F64:F65"/>
    <mergeCell ref="A61:B61"/>
    <mergeCell ref="A62:B63"/>
    <mergeCell ref="D62:D63"/>
    <mergeCell ref="A64:B65"/>
    <mergeCell ref="C64:C65"/>
    <mergeCell ref="D64:D65"/>
  </mergeCells>
  <printOptions horizontalCentered="1"/>
  <pageMargins left="0" right="0" top="0.35433070866141736" bottom="0" header="0" footer="0"/>
  <pageSetup paperSize="120" scale="46" fitToWidth="20" fitToHeight="20" orientation="landscape" r:id="rId1"/>
  <headerFooter scaleWithDoc="0" alignWithMargins="0">
    <oddFooter>&amp;C&amp;P&amp;R&amp;F</oddFooter>
  </headerFooter>
  <rowBreaks count="1" manualBreakCount="1">
    <brk id="4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6"/>
  <sheetViews>
    <sheetView view="pageBreakPreview" zoomScale="49" zoomScaleNormal="100" zoomScaleSheetLayoutView="49" workbookViewId="0">
      <selection activeCell="R16" sqref="R16"/>
    </sheetView>
  </sheetViews>
  <sheetFormatPr baseColWidth="10" defaultColWidth="11.44140625" defaultRowHeight="14.4" x14ac:dyDescent="0.3"/>
  <cols>
    <col min="1" max="1" width="47.6640625" customWidth="1"/>
    <col min="2" max="2" width="34" customWidth="1"/>
    <col min="3" max="3" width="21.5546875" customWidth="1"/>
    <col min="4" max="4" width="18.109375" customWidth="1"/>
    <col min="5" max="5" width="11.6640625" bestFit="1" customWidth="1"/>
    <col min="6" max="6" width="13" bestFit="1" customWidth="1"/>
    <col min="7" max="7" width="9" customWidth="1"/>
    <col min="8" max="8" width="13" bestFit="1" customWidth="1"/>
    <col min="11" max="11" width="14.5546875" customWidth="1"/>
    <col min="12" max="12" width="9" customWidth="1"/>
    <col min="13" max="16" width="5.6640625" customWidth="1"/>
    <col min="17" max="17" width="16.5546875" customWidth="1"/>
    <col min="257" max="257" width="47.6640625" customWidth="1"/>
    <col min="258" max="258" width="34" customWidth="1"/>
    <col min="259" max="259" width="21.5546875" customWidth="1"/>
    <col min="260" max="260" width="18.109375" customWidth="1"/>
    <col min="261" max="261" width="11.6640625" bestFit="1" customWidth="1"/>
    <col min="262" max="262" width="13" bestFit="1" customWidth="1"/>
    <col min="263" max="263" width="9" customWidth="1"/>
    <col min="264" max="264" width="13" bestFit="1" customWidth="1"/>
    <col min="267" max="267" width="14.5546875" customWidth="1"/>
    <col min="268" max="268" width="9" customWidth="1"/>
    <col min="269" max="272" width="5.6640625" customWidth="1"/>
    <col min="273" max="273" width="16.5546875" customWidth="1"/>
    <col min="513" max="513" width="47.6640625" customWidth="1"/>
    <col min="514" max="514" width="34" customWidth="1"/>
    <col min="515" max="515" width="21.5546875" customWidth="1"/>
    <col min="516" max="516" width="18.109375" customWidth="1"/>
    <col min="517" max="517" width="11.6640625" bestFit="1" customWidth="1"/>
    <col min="518" max="518" width="13" bestFit="1" customWidth="1"/>
    <col min="519" max="519" width="9" customWidth="1"/>
    <col min="520" max="520" width="13" bestFit="1" customWidth="1"/>
    <col min="523" max="523" width="14.5546875" customWidth="1"/>
    <col min="524" max="524" width="9" customWidth="1"/>
    <col min="525" max="528" width="5.6640625" customWidth="1"/>
    <col min="529" max="529" width="16.5546875" customWidth="1"/>
    <col min="769" max="769" width="47.6640625" customWidth="1"/>
    <col min="770" max="770" width="34" customWidth="1"/>
    <col min="771" max="771" width="21.5546875" customWidth="1"/>
    <col min="772" max="772" width="18.109375" customWidth="1"/>
    <col min="773" max="773" width="11.6640625" bestFit="1" customWidth="1"/>
    <col min="774" max="774" width="13" bestFit="1" customWidth="1"/>
    <col min="775" max="775" width="9" customWidth="1"/>
    <col min="776" max="776" width="13" bestFit="1" customWidth="1"/>
    <col min="779" max="779" width="14.5546875" customWidth="1"/>
    <col min="780" max="780" width="9" customWidth="1"/>
    <col min="781" max="784" width="5.6640625" customWidth="1"/>
    <col min="785" max="785" width="16.5546875" customWidth="1"/>
    <col min="1025" max="1025" width="47.6640625" customWidth="1"/>
    <col min="1026" max="1026" width="34" customWidth="1"/>
    <col min="1027" max="1027" width="21.5546875" customWidth="1"/>
    <col min="1028" max="1028" width="18.109375" customWidth="1"/>
    <col min="1029" max="1029" width="11.6640625" bestFit="1" customWidth="1"/>
    <col min="1030" max="1030" width="13" bestFit="1" customWidth="1"/>
    <col min="1031" max="1031" width="9" customWidth="1"/>
    <col min="1032" max="1032" width="13" bestFit="1" customWidth="1"/>
    <col min="1035" max="1035" width="14.5546875" customWidth="1"/>
    <col min="1036" max="1036" width="9" customWidth="1"/>
    <col min="1037" max="1040" width="5.6640625" customWidth="1"/>
    <col min="1041" max="1041" width="16.5546875" customWidth="1"/>
    <col min="1281" max="1281" width="47.6640625" customWidth="1"/>
    <col min="1282" max="1282" width="34" customWidth="1"/>
    <col min="1283" max="1283" width="21.5546875" customWidth="1"/>
    <col min="1284" max="1284" width="18.109375" customWidth="1"/>
    <col min="1285" max="1285" width="11.6640625" bestFit="1" customWidth="1"/>
    <col min="1286" max="1286" width="13" bestFit="1" customWidth="1"/>
    <col min="1287" max="1287" width="9" customWidth="1"/>
    <col min="1288" max="1288" width="13" bestFit="1" customWidth="1"/>
    <col min="1291" max="1291" width="14.5546875" customWidth="1"/>
    <col min="1292" max="1292" width="9" customWidth="1"/>
    <col min="1293" max="1296" width="5.6640625" customWidth="1"/>
    <col min="1297" max="1297" width="16.5546875" customWidth="1"/>
    <col min="1537" max="1537" width="47.6640625" customWidth="1"/>
    <col min="1538" max="1538" width="34" customWidth="1"/>
    <col min="1539" max="1539" width="21.5546875" customWidth="1"/>
    <col min="1540" max="1540" width="18.109375" customWidth="1"/>
    <col min="1541" max="1541" width="11.6640625" bestFit="1" customWidth="1"/>
    <col min="1542" max="1542" width="13" bestFit="1" customWidth="1"/>
    <col min="1543" max="1543" width="9" customWidth="1"/>
    <col min="1544" max="1544" width="13" bestFit="1" customWidth="1"/>
    <col min="1547" max="1547" width="14.5546875" customWidth="1"/>
    <col min="1548" max="1548" width="9" customWidth="1"/>
    <col min="1549" max="1552" width="5.6640625" customWidth="1"/>
    <col min="1553" max="1553" width="16.5546875" customWidth="1"/>
    <col min="1793" max="1793" width="47.6640625" customWidth="1"/>
    <col min="1794" max="1794" width="34" customWidth="1"/>
    <col min="1795" max="1795" width="21.5546875" customWidth="1"/>
    <col min="1796" max="1796" width="18.109375" customWidth="1"/>
    <col min="1797" max="1797" width="11.6640625" bestFit="1" customWidth="1"/>
    <col min="1798" max="1798" width="13" bestFit="1" customWidth="1"/>
    <col min="1799" max="1799" width="9" customWidth="1"/>
    <col min="1800" max="1800" width="13" bestFit="1" customWidth="1"/>
    <col min="1803" max="1803" width="14.5546875" customWidth="1"/>
    <col min="1804" max="1804" width="9" customWidth="1"/>
    <col min="1805" max="1808" width="5.6640625" customWidth="1"/>
    <col min="1809" max="1809" width="16.5546875" customWidth="1"/>
    <col min="2049" max="2049" width="47.6640625" customWidth="1"/>
    <col min="2050" max="2050" width="34" customWidth="1"/>
    <col min="2051" max="2051" width="21.5546875" customWidth="1"/>
    <col min="2052" max="2052" width="18.109375" customWidth="1"/>
    <col min="2053" max="2053" width="11.6640625" bestFit="1" customWidth="1"/>
    <col min="2054" max="2054" width="13" bestFit="1" customWidth="1"/>
    <col min="2055" max="2055" width="9" customWidth="1"/>
    <col min="2056" max="2056" width="13" bestFit="1" customWidth="1"/>
    <col min="2059" max="2059" width="14.5546875" customWidth="1"/>
    <col min="2060" max="2060" width="9" customWidth="1"/>
    <col min="2061" max="2064" width="5.6640625" customWidth="1"/>
    <col min="2065" max="2065" width="16.5546875" customWidth="1"/>
    <col min="2305" max="2305" width="47.6640625" customWidth="1"/>
    <col min="2306" max="2306" width="34" customWidth="1"/>
    <col min="2307" max="2307" width="21.5546875" customWidth="1"/>
    <col min="2308" max="2308" width="18.109375" customWidth="1"/>
    <col min="2309" max="2309" width="11.6640625" bestFit="1" customWidth="1"/>
    <col min="2310" max="2310" width="13" bestFit="1" customWidth="1"/>
    <col min="2311" max="2311" width="9" customWidth="1"/>
    <col min="2312" max="2312" width="13" bestFit="1" customWidth="1"/>
    <col min="2315" max="2315" width="14.5546875" customWidth="1"/>
    <col min="2316" max="2316" width="9" customWidth="1"/>
    <col min="2317" max="2320" width="5.6640625" customWidth="1"/>
    <col min="2321" max="2321" width="16.5546875" customWidth="1"/>
    <col min="2561" max="2561" width="47.6640625" customWidth="1"/>
    <col min="2562" max="2562" width="34" customWidth="1"/>
    <col min="2563" max="2563" width="21.5546875" customWidth="1"/>
    <col min="2564" max="2564" width="18.109375" customWidth="1"/>
    <col min="2565" max="2565" width="11.6640625" bestFit="1" customWidth="1"/>
    <col min="2566" max="2566" width="13" bestFit="1" customWidth="1"/>
    <col min="2567" max="2567" width="9" customWidth="1"/>
    <col min="2568" max="2568" width="13" bestFit="1" customWidth="1"/>
    <col min="2571" max="2571" width="14.5546875" customWidth="1"/>
    <col min="2572" max="2572" width="9" customWidth="1"/>
    <col min="2573" max="2576" width="5.6640625" customWidth="1"/>
    <col min="2577" max="2577" width="16.5546875" customWidth="1"/>
    <col min="2817" max="2817" width="47.6640625" customWidth="1"/>
    <col min="2818" max="2818" width="34" customWidth="1"/>
    <col min="2819" max="2819" width="21.5546875" customWidth="1"/>
    <col min="2820" max="2820" width="18.109375" customWidth="1"/>
    <col min="2821" max="2821" width="11.6640625" bestFit="1" customWidth="1"/>
    <col min="2822" max="2822" width="13" bestFit="1" customWidth="1"/>
    <col min="2823" max="2823" width="9" customWidth="1"/>
    <col min="2824" max="2824" width="13" bestFit="1" customWidth="1"/>
    <col min="2827" max="2827" width="14.5546875" customWidth="1"/>
    <col min="2828" max="2828" width="9" customWidth="1"/>
    <col min="2829" max="2832" width="5.6640625" customWidth="1"/>
    <col min="2833" max="2833" width="16.5546875" customWidth="1"/>
    <col min="3073" max="3073" width="47.6640625" customWidth="1"/>
    <col min="3074" max="3074" width="34" customWidth="1"/>
    <col min="3075" max="3075" width="21.5546875" customWidth="1"/>
    <col min="3076" max="3076" width="18.109375" customWidth="1"/>
    <col min="3077" max="3077" width="11.6640625" bestFit="1" customWidth="1"/>
    <col min="3078" max="3078" width="13" bestFit="1" customWidth="1"/>
    <col min="3079" max="3079" width="9" customWidth="1"/>
    <col min="3080" max="3080" width="13" bestFit="1" customWidth="1"/>
    <col min="3083" max="3083" width="14.5546875" customWidth="1"/>
    <col min="3084" max="3084" width="9" customWidth="1"/>
    <col min="3085" max="3088" width="5.6640625" customWidth="1"/>
    <col min="3089" max="3089" width="16.5546875" customWidth="1"/>
    <col min="3329" max="3329" width="47.6640625" customWidth="1"/>
    <col min="3330" max="3330" width="34" customWidth="1"/>
    <col min="3331" max="3331" width="21.5546875" customWidth="1"/>
    <col min="3332" max="3332" width="18.109375" customWidth="1"/>
    <col min="3333" max="3333" width="11.6640625" bestFit="1" customWidth="1"/>
    <col min="3334" max="3334" width="13" bestFit="1" customWidth="1"/>
    <col min="3335" max="3335" width="9" customWidth="1"/>
    <col min="3336" max="3336" width="13" bestFit="1" customWidth="1"/>
    <col min="3339" max="3339" width="14.5546875" customWidth="1"/>
    <col min="3340" max="3340" width="9" customWidth="1"/>
    <col min="3341" max="3344" width="5.6640625" customWidth="1"/>
    <col min="3345" max="3345" width="16.5546875" customWidth="1"/>
    <col min="3585" max="3585" width="47.6640625" customWidth="1"/>
    <col min="3586" max="3586" width="34" customWidth="1"/>
    <col min="3587" max="3587" width="21.5546875" customWidth="1"/>
    <col min="3588" max="3588" width="18.109375" customWidth="1"/>
    <col min="3589" max="3589" width="11.6640625" bestFit="1" customWidth="1"/>
    <col min="3590" max="3590" width="13" bestFit="1" customWidth="1"/>
    <col min="3591" max="3591" width="9" customWidth="1"/>
    <col min="3592" max="3592" width="13" bestFit="1" customWidth="1"/>
    <col min="3595" max="3595" width="14.5546875" customWidth="1"/>
    <col min="3596" max="3596" width="9" customWidth="1"/>
    <col min="3597" max="3600" width="5.6640625" customWidth="1"/>
    <col min="3601" max="3601" width="16.5546875" customWidth="1"/>
    <col min="3841" max="3841" width="47.6640625" customWidth="1"/>
    <col min="3842" max="3842" width="34" customWidth="1"/>
    <col min="3843" max="3843" width="21.5546875" customWidth="1"/>
    <col min="3844" max="3844" width="18.109375" customWidth="1"/>
    <col min="3845" max="3845" width="11.6640625" bestFit="1" customWidth="1"/>
    <col min="3846" max="3846" width="13" bestFit="1" customWidth="1"/>
    <col min="3847" max="3847" width="9" customWidth="1"/>
    <col min="3848" max="3848" width="13" bestFit="1" customWidth="1"/>
    <col min="3851" max="3851" width="14.5546875" customWidth="1"/>
    <col min="3852" max="3852" width="9" customWidth="1"/>
    <col min="3853" max="3856" width="5.6640625" customWidth="1"/>
    <col min="3857" max="3857" width="16.5546875" customWidth="1"/>
    <col min="4097" max="4097" width="47.6640625" customWidth="1"/>
    <col min="4098" max="4098" width="34" customWidth="1"/>
    <col min="4099" max="4099" width="21.5546875" customWidth="1"/>
    <col min="4100" max="4100" width="18.109375" customWidth="1"/>
    <col min="4101" max="4101" width="11.6640625" bestFit="1" customWidth="1"/>
    <col min="4102" max="4102" width="13" bestFit="1" customWidth="1"/>
    <col min="4103" max="4103" width="9" customWidth="1"/>
    <col min="4104" max="4104" width="13" bestFit="1" customWidth="1"/>
    <col min="4107" max="4107" width="14.5546875" customWidth="1"/>
    <col min="4108" max="4108" width="9" customWidth="1"/>
    <col min="4109" max="4112" width="5.6640625" customWidth="1"/>
    <col min="4113" max="4113" width="16.5546875" customWidth="1"/>
    <col min="4353" max="4353" width="47.6640625" customWidth="1"/>
    <col min="4354" max="4354" width="34" customWidth="1"/>
    <col min="4355" max="4355" width="21.5546875" customWidth="1"/>
    <col min="4356" max="4356" width="18.109375" customWidth="1"/>
    <col min="4357" max="4357" width="11.6640625" bestFit="1" customWidth="1"/>
    <col min="4358" max="4358" width="13" bestFit="1" customWidth="1"/>
    <col min="4359" max="4359" width="9" customWidth="1"/>
    <col min="4360" max="4360" width="13" bestFit="1" customWidth="1"/>
    <col min="4363" max="4363" width="14.5546875" customWidth="1"/>
    <col min="4364" max="4364" width="9" customWidth="1"/>
    <col min="4365" max="4368" width="5.6640625" customWidth="1"/>
    <col min="4369" max="4369" width="16.5546875" customWidth="1"/>
    <col min="4609" max="4609" width="47.6640625" customWidth="1"/>
    <col min="4610" max="4610" width="34" customWidth="1"/>
    <col min="4611" max="4611" width="21.5546875" customWidth="1"/>
    <col min="4612" max="4612" width="18.109375" customWidth="1"/>
    <col min="4613" max="4613" width="11.6640625" bestFit="1" customWidth="1"/>
    <col min="4614" max="4614" width="13" bestFit="1" customWidth="1"/>
    <col min="4615" max="4615" width="9" customWidth="1"/>
    <col min="4616" max="4616" width="13" bestFit="1" customWidth="1"/>
    <col min="4619" max="4619" width="14.5546875" customWidth="1"/>
    <col min="4620" max="4620" width="9" customWidth="1"/>
    <col min="4621" max="4624" width="5.6640625" customWidth="1"/>
    <col min="4625" max="4625" width="16.5546875" customWidth="1"/>
    <col min="4865" max="4865" width="47.6640625" customWidth="1"/>
    <col min="4866" max="4866" width="34" customWidth="1"/>
    <col min="4867" max="4867" width="21.5546875" customWidth="1"/>
    <col min="4868" max="4868" width="18.109375" customWidth="1"/>
    <col min="4869" max="4869" width="11.6640625" bestFit="1" customWidth="1"/>
    <col min="4870" max="4870" width="13" bestFit="1" customWidth="1"/>
    <col min="4871" max="4871" width="9" customWidth="1"/>
    <col min="4872" max="4872" width="13" bestFit="1" customWidth="1"/>
    <col min="4875" max="4875" width="14.5546875" customWidth="1"/>
    <col min="4876" max="4876" width="9" customWidth="1"/>
    <col min="4877" max="4880" width="5.6640625" customWidth="1"/>
    <col min="4881" max="4881" width="16.5546875" customWidth="1"/>
    <col min="5121" max="5121" width="47.6640625" customWidth="1"/>
    <col min="5122" max="5122" width="34" customWidth="1"/>
    <col min="5123" max="5123" width="21.5546875" customWidth="1"/>
    <col min="5124" max="5124" width="18.109375" customWidth="1"/>
    <col min="5125" max="5125" width="11.6640625" bestFit="1" customWidth="1"/>
    <col min="5126" max="5126" width="13" bestFit="1" customWidth="1"/>
    <col min="5127" max="5127" width="9" customWidth="1"/>
    <col min="5128" max="5128" width="13" bestFit="1" customWidth="1"/>
    <col min="5131" max="5131" width="14.5546875" customWidth="1"/>
    <col min="5132" max="5132" width="9" customWidth="1"/>
    <col min="5133" max="5136" width="5.6640625" customWidth="1"/>
    <col min="5137" max="5137" width="16.5546875" customWidth="1"/>
    <col min="5377" max="5377" width="47.6640625" customWidth="1"/>
    <col min="5378" max="5378" width="34" customWidth="1"/>
    <col min="5379" max="5379" width="21.5546875" customWidth="1"/>
    <col min="5380" max="5380" width="18.109375" customWidth="1"/>
    <col min="5381" max="5381" width="11.6640625" bestFit="1" customWidth="1"/>
    <col min="5382" max="5382" width="13" bestFit="1" customWidth="1"/>
    <col min="5383" max="5383" width="9" customWidth="1"/>
    <col min="5384" max="5384" width="13" bestFit="1" customWidth="1"/>
    <col min="5387" max="5387" width="14.5546875" customWidth="1"/>
    <col min="5388" max="5388" width="9" customWidth="1"/>
    <col min="5389" max="5392" width="5.6640625" customWidth="1"/>
    <col min="5393" max="5393" width="16.5546875" customWidth="1"/>
    <col min="5633" max="5633" width="47.6640625" customWidth="1"/>
    <col min="5634" max="5634" width="34" customWidth="1"/>
    <col min="5635" max="5635" width="21.5546875" customWidth="1"/>
    <col min="5636" max="5636" width="18.109375" customWidth="1"/>
    <col min="5637" max="5637" width="11.6640625" bestFit="1" customWidth="1"/>
    <col min="5638" max="5638" width="13" bestFit="1" customWidth="1"/>
    <col min="5639" max="5639" width="9" customWidth="1"/>
    <col min="5640" max="5640" width="13" bestFit="1" customWidth="1"/>
    <col min="5643" max="5643" width="14.5546875" customWidth="1"/>
    <col min="5644" max="5644" width="9" customWidth="1"/>
    <col min="5645" max="5648" width="5.6640625" customWidth="1"/>
    <col min="5649" max="5649" width="16.5546875" customWidth="1"/>
    <col min="5889" max="5889" width="47.6640625" customWidth="1"/>
    <col min="5890" max="5890" width="34" customWidth="1"/>
    <col min="5891" max="5891" width="21.5546875" customWidth="1"/>
    <col min="5892" max="5892" width="18.109375" customWidth="1"/>
    <col min="5893" max="5893" width="11.6640625" bestFit="1" customWidth="1"/>
    <col min="5894" max="5894" width="13" bestFit="1" customWidth="1"/>
    <col min="5895" max="5895" width="9" customWidth="1"/>
    <col min="5896" max="5896" width="13" bestFit="1" customWidth="1"/>
    <col min="5899" max="5899" width="14.5546875" customWidth="1"/>
    <col min="5900" max="5900" width="9" customWidth="1"/>
    <col min="5901" max="5904" width="5.6640625" customWidth="1"/>
    <col min="5905" max="5905" width="16.5546875" customWidth="1"/>
    <col min="6145" max="6145" width="47.6640625" customWidth="1"/>
    <col min="6146" max="6146" width="34" customWidth="1"/>
    <col min="6147" max="6147" width="21.5546875" customWidth="1"/>
    <col min="6148" max="6148" width="18.109375" customWidth="1"/>
    <col min="6149" max="6149" width="11.6640625" bestFit="1" customWidth="1"/>
    <col min="6150" max="6150" width="13" bestFit="1" customWidth="1"/>
    <col min="6151" max="6151" width="9" customWidth="1"/>
    <col min="6152" max="6152" width="13" bestFit="1" customWidth="1"/>
    <col min="6155" max="6155" width="14.5546875" customWidth="1"/>
    <col min="6156" max="6156" width="9" customWidth="1"/>
    <col min="6157" max="6160" width="5.6640625" customWidth="1"/>
    <col min="6161" max="6161" width="16.5546875" customWidth="1"/>
    <col min="6401" max="6401" width="47.6640625" customWidth="1"/>
    <col min="6402" max="6402" width="34" customWidth="1"/>
    <col min="6403" max="6403" width="21.5546875" customWidth="1"/>
    <col min="6404" max="6404" width="18.109375" customWidth="1"/>
    <col min="6405" max="6405" width="11.6640625" bestFit="1" customWidth="1"/>
    <col min="6406" max="6406" width="13" bestFit="1" customWidth="1"/>
    <col min="6407" max="6407" width="9" customWidth="1"/>
    <col min="6408" max="6408" width="13" bestFit="1" customWidth="1"/>
    <col min="6411" max="6411" width="14.5546875" customWidth="1"/>
    <col min="6412" max="6412" width="9" customWidth="1"/>
    <col min="6413" max="6416" width="5.6640625" customWidth="1"/>
    <col min="6417" max="6417" width="16.5546875" customWidth="1"/>
    <col min="6657" max="6657" width="47.6640625" customWidth="1"/>
    <col min="6658" max="6658" width="34" customWidth="1"/>
    <col min="6659" max="6659" width="21.5546875" customWidth="1"/>
    <col min="6660" max="6660" width="18.109375" customWidth="1"/>
    <col min="6661" max="6661" width="11.6640625" bestFit="1" customWidth="1"/>
    <col min="6662" max="6662" width="13" bestFit="1" customWidth="1"/>
    <col min="6663" max="6663" width="9" customWidth="1"/>
    <col min="6664" max="6664" width="13" bestFit="1" customWidth="1"/>
    <col min="6667" max="6667" width="14.5546875" customWidth="1"/>
    <col min="6668" max="6668" width="9" customWidth="1"/>
    <col min="6669" max="6672" width="5.6640625" customWidth="1"/>
    <col min="6673" max="6673" width="16.5546875" customWidth="1"/>
    <col min="6913" max="6913" width="47.6640625" customWidth="1"/>
    <col min="6914" max="6914" width="34" customWidth="1"/>
    <col min="6915" max="6915" width="21.5546875" customWidth="1"/>
    <col min="6916" max="6916" width="18.109375" customWidth="1"/>
    <col min="6917" max="6917" width="11.6640625" bestFit="1" customWidth="1"/>
    <col min="6918" max="6918" width="13" bestFit="1" customWidth="1"/>
    <col min="6919" max="6919" width="9" customWidth="1"/>
    <col min="6920" max="6920" width="13" bestFit="1" customWidth="1"/>
    <col min="6923" max="6923" width="14.5546875" customWidth="1"/>
    <col min="6924" max="6924" width="9" customWidth="1"/>
    <col min="6925" max="6928" width="5.6640625" customWidth="1"/>
    <col min="6929" max="6929" width="16.5546875" customWidth="1"/>
    <col min="7169" max="7169" width="47.6640625" customWidth="1"/>
    <col min="7170" max="7170" width="34" customWidth="1"/>
    <col min="7171" max="7171" width="21.5546875" customWidth="1"/>
    <col min="7172" max="7172" width="18.109375" customWidth="1"/>
    <col min="7173" max="7173" width="11.6640625" bestFit="1" customWidth="1"/>
    <col min="7174" max="7174" width="13" bestFit="1" customWidth="1"/>
    <col min="7175" max="7175" width="9" customWidth="1"/>
    <col min="7176" max="7176" width="13" bestFit="1" customWidth="1"/>
    <col min="7179" max="7179" width="14.5546875" customWidth="1"/>
    <col min="7180" max="7180" width="9" customWidth="1"/>
    <col min="7181" max="7184" width="5.6640625" customWidth="1"/>
    <col min="7185" max="7185" width="16.5546875" customWidth="1"/>
    <col min="7425" max="7425" width="47.6640625" customWidth="1"/>
    <col min="7426" max="7426" width="34" customWidth="1"/>
    <col min="7427" max="7427" width="21.5546875" customWidth="1"/>
    <col min="7428" max="7428" width="18.109375" customWidth="1"/>
    <col min="7429" max="7429" width="11.6640625" bestFit="1" customWidth="1"/>
    <col min="7430" max="7430" width="13" bestFit="1" customWidth="1"/>
    <col min="7431" max="7431" width="9" customWidth="1"/>
    <col min="7432" max="7432" width="13" bestFit="1" customWidth="1"/>
    <col min="7435" max="7435" width="14.5546875" customWidth="1"/>
    <col min="7436" max="7436" width="9" customWidth="1"/>
    <col min="7437" max="7440" width="5.6640625" customWidth="1"/>
    <col min="7441" max="7441" width="16.5546875" customWidth="1"/>
    <col min="7681" max="7681" width="47.6640625" customWidth="1"/>
    <col min="7682" max="7682" width="34" customWidth="1"/>
    <col min="7683" max="7683" width="21.5546875" customWidth="1"/>
    <col min="7684" max="7684" width="18.109375" customWidth="1"/>
    <col min="7685" max="7685" width="11.6640625" bestFit="1" customWidth="1"/>
    <col min="7686" max="7686" width="13" bestFit="1" customWidth="1"/>
    <col min="7687" max="7687" width="9" customWidth="1"/>
    <col min="7688" max="7688" width="13" bestFit="1" customWidth="1"/>
    <col min="7691" max="7691" width="14.5546875" customWidth="1"/>
    <col min="7692" max="7692" width="9" customWidth="1"/>
    <col min="7693" max="7696" width="5.6640625" customWidth="1"/>
    <col min="7697" max="7697" width="16.5546875" customWidth="1"/>
    <col min="7937" max="7937" width="47.6640625" customWidth="1"/>
    <col min="7938" max="7938" width="34" customWidth="1"/>
    <col min="7939" max="7939" width="21.5546875" customWidth="1"/>
    <col min="7940" max="7940" width="18.109375" customWidth="1"/>
    <col min="7941" max="7941" width="11.6640625" bestFit="1" customWidth="1"/>
    <col min="7942" max="7942" width="13" bestFit="1" customWidth="1"/>
    <col min="7943" max="7943" width="9" customWidth="1"/>
    <col min="7944" max="7944" width="13" bestFit="1" customWidth="1"/>
    <col min="7947" max="7947" width="14.5546875" customWidth="1"/>
    <col min="7948" max="7948" width="9" customWidth="1"/>
    <col min="7949" max="7952" width="5.6640625" customWidth="1"/>
    <col min="7953" max="7953" width="16.5546875" customWidth="1"/>
    <col min="8193" max="8193" width="47.6640625" customWidth="1"/>
    <col min="8194" max="8194" width="34" customWidth="1"/>
    <col min="8195" max="8195" width="21.5546875" customWidth="1"/>
    <col min="8196" max="8196" width="18.109375" customWidth="1"/>
    <col min="8197" max="8197" width="11.6640625" bestFit="1" customWidth="1"/>
    <col min="8198" max="8198" width="13" bestFit="1" customWidth="1"/>
    <col min="8199" max="8199" width="9" customWidth="1"/>
    <col min="8200" max="8200" width="13" bestFit="1" customWidth="1"/>
    <col min="8203" max="8203" width="14.5546875" customWidth="1"/>
    <col min="8204" max="8204" width="9" customWidth="1"/>
    <col min="8205" max="8208" width="5.6640625" customWidth="1"/>
    <col min="8209" max="8209" width="16.5546875" customWidth="1"/>
    <col min="8449" max="8449" width="47.6640625" customWidth="1"/>
    <col min="8450" max="8450" width="34" customWidth="1"/>
    <col min="8451" max="8451" width="21.5546875" customWidth="1"/>
    <col min="8452" max="8452" width="18.109375" customWidth="1"/>
    <col min="8453" max="8453" width="11.6640625" bestFit="1" customWidth="1"/>
    <col min="8454" max="8454" width="13" bestFit="1" customWidth="1"/>
    <col min="8455" max="8455" width="9" customWidth="1"/>
    <col min="8456" max="8456" width="13" bestFit="1" customWidth="1"/>
    <col min="8459" max="8459" width="14.5546875" customWidth="1"/>
    <col min="8460" max="8460" width="9" customWidth="1"/>
    <col min="8461" max="8464" width="5.6640625" customWidth="1"/>
    <col min="8465" max="8465" width="16.5546875" customWidth="1"/>
    <col min="8705" max="8705" width="47.6640625" customWidth="1"/>
    <col min="8706" max="8706" width="34" customWidth="1"/>
    <col min="8707" max="8707" width="21.5546875" customWidth="1"/>
    <col min="8708" max="8708" width="18.109375" customWidth="1"/>
    <col min="8709" max="8709" width="11.6640625" bestFit="1" customWidth="1"/>
    <col min="8710" max="8710" width="13" bestFit="1" customWidth="1"/>
    <col min="8711" max="8711" width="9" customWidth="1"/>
    <col min="8712" max="8712" width="13" bestFit="1" customWidth="1"/>
    <col min="8715" max="8715" width="14.5546875" customWidth="1"/>
    <col min="8716" max="8716" width="9" customWidth="1"/>
    <col min="8717" max="8720" width="5.6640625" customWidth="1"/>
    <col min="8721" max="8721" width="16.5546875" customWidth="1"/>
    <col min="8961" max="8961" width="47.6640625" customWidth="1"/>
    <col min="8962" max="8962" width="34" customWidth="1"/>
    <col min="8963" max="8963" width="21.5546875" customWidth="1"/>
    <col min="8964" max="8964" width="18.109375" customWidth="1"/>
    <col min="8965" max="8965" width="11.6640625" bestFit="1" customWidth="1"/>
    <col min="8966" max="8966" width="13" bestFit="1" customWidth="1"/>
    <col min="8967" max="8967" width="9" customWidth="1"/>
    <col min="8968" max="8968" width="13" bestFit="1" customWidth="1"/>
    <col min="8971" max="8971" width="14.5546875" customWidth="1"/>
    <col min="8972" max="8972" width="9" customWidth="1"/>
    <col min="8973" max="8976" width="5.6640625" customWidth="1"/>
    <col min="8977" max="8977" width="16.5546875" customWidth="1"/>
    <col min="9217" max="9217" width="47.6640625" customWidth="1"/>
    <col min="9218" max="9218" width="34" customWidth="1"/>
    <col min="9219" max="9219" width="21.5546875" customWidth="1"/>
    <col min="9220" max="9220" width="18.109375" customWidth="1"/>
    <col min="9221" max="9221" width="11.6640625" bestFit="1" customWidth="1"/>
    <col min="9222" max="9222" width="13" bestFit="1" customWidth="1"/>
    <col min="9223" max="9223" width="9" customWidth="1"/>
    <col min="9224" max="9224" width="13" bestFit="1" customWidth="1"/>
    <col min="9227" max="9227" width="14.5546875" customWidth="1"/>
    <col min="9228" max="9228" width="9" customWidth="1"/>
    <col min="9229" max="9232" width="5.6640625" customWidth="1"/>
    <col min="9233" max="9233" width="16.5546875" customWidth="1"/>
    <col min="9473" max="9473" width="47.6640625" customWidth="1"/>
    <col min="9474" max="9474" width="34" customWidth="1"/>
    <col min="9475" max="9475" width="21.5546875" customWidth="1"/>
    <col min="9476" max="9476" width="18.109375" customWidth="1"/>
    <col min="9477" max="9477" width="11.6640625" bestFit="1" customWidth="1"/>
    <col min="9478" max="9478" width="13" bestFit="1" customWidth="1"/>
    <col min="9479" max="9479" width="9" customWidth="1"/>
    <col min="9480" max="9480" width="13" bestFit="1" customWidth="1"/>
    <col min="9483" max="9483" width="14.5546875" customWidth="1"/>
    <col min="9484" max="9484" width="9" customWidth="1"/>
    <col min="9485" max="9488" width="5.6640625" customWidth="1"/>
    <col min="9489" max="9489" width="16.5546875" customWidth="1"/>
    <col min="9729" max="9729" width="47.6640625" customWidth="1"/>
    <col min="9730" max="9730" width="34" customWidth="1"/>
    <col min="9731" max="9731" width="21.5546875" customWidth="1"/>
    <col min="9732" max="9732" width="18.109375" customWidth="1"/>
    <col min="9733" max="9733" width="11.6640625" bestFit="1" customWidth="1"/>
    <col min="9734" max="9734" width="13" bestFit="1" customWidth="1"/>
    <col min="9735" max="9735" width="9" customWidth="1"/>
    <col min="9736" max="9736" width="13" bestFit="1" customWidth="1"/>
    <col min="9739" max="9739" width="14.5546875" customWidth="1"/>
    <col min="9740" max="9740" width="9" customWidth="1"/>
    <col min="9741" max="9744" width="5.6640625" customWidth="1"/>
    <col min="9745" max="9745" width="16.5546875" customWidth="1"/>
    <col min="9985" max="9985" width="47.6640625" customWidth="1"/>
    <col min="9986" max="9986" width="34" customWidth="1"/>
    <col min="9987" max="9987" width="21.5546875" customWidth="1"/>
    <col min="9988" max="9988" width="18.109375" customWidth="1"/>
    <col min="9989" max="9989" width="11.6640625" bestFit="1" customWidth="1"/>
    <col min="9990" max="9990" width="13" bestFit="1" customWidth="1"/>
    <col min="9991" max="9991" width="9" customWidth="1"/>
    <col min="9992" max="9992" width="13" bestFit="1" customWidth="1"/>
    <col min="9995" max="9995" width="14.5546875" customWidth="1"/>
    <col min="9996" max="9996" width="9" customWidth="1"/>
    <col min="9997" max="10000" width="5.6640625" customWidth="1"/>
    <col min="10001" max="10001" width="16.5546875" customWidth="1"/>
    <col min="10241" max="10241" width="47.6640625" customWidth="1"/>
    <col min="10242" max="10242" width="34" customWidth="1"/>
    <col min="10243" max="10243" width="21.5546875" customWidth="1"/>
    <col min="10244" max="10244" width="18.109375" customWidth="1"/>
    <col min="10245" max="10245" width="11.6640625" bestFit="1" customWidth="1"/>
    <col min="10246" max="10246" width="13" bestFit="1" customWidth="1"/>
    <col min="10247" max="10247" width="9" customWidth="1"/>
    <col min="10248" max="10248" width="13" bestFit="1" customWidth="1"/>
    <col min="10251" max="10251" width="14.5546875" customWidth="1"/>
    <col min="10252" max="10252" width="9" customWidth="1"/>
    <col min="10253" max="10256" width="5.6640625" customWidth="1"/>
    <col min="10257" max="10257" width="16.5546875" customWidth="1"/>
    <col min="10497" max="10497" width="47.6640625" customWidth="1"/>
    <col min="10498" max="10498" width="34" customWidth="1"/>
    <col min="10499" max="10499" width="21.5546875" customWidth="1"/>
    <col min="10500" max="10500" width="18.109375" customWidth="1"/>
    <col min="10501" max="10501" width="11.6640625" bestFit="1" customWidth="1"/>
    <col min="10502" max="10502" width="13" bestFit="1" customWidth="1"/>
    <col min="10503" max="10503" width="9" customWidth="1"/>
    <col min="10504" max="10504" width="13" bestFit="1" customWidth="1"/>
    <col min="10507" max="10507" width="14.5546875" customWidth="1"/>
    <col min="10508" max="10508" width="9" customWidth="1"/>
    <col min="10509" max="10512" width="5.6640625" customWidth="1"/>
    <col min="10513" max="10513" width="16.5546875" customWidth="1"/>
    <col min="10753" max="10753" width="47.6640625" customWidth="1"/>
    <col min="10754" max="10754" width="34" customWidth="1"/>
    <col min="10755" max="10755" width="21.5546875" customWidth="1"/>
    <col min="10756" max="10756" width="18.109375" customWidth="1"/>
    <col min="10757" max="10757" width="11.6640625" bestFit="1" customWidth="1"/>
    <col min="10758" max="10758" width="13" bestFit="1" customWidth="1"/>
    <col min="10759" max="10759" width="9" customWidth="1"/>
    <col min="10760" max="10760" width="13" bestFit="1" customWidth="1"/>
    <col min="10763" max="10763" width="14.5546875" customWidth="1"/>
    <col min="10764" max="10764" width="9" customWidth="1"/>
    <col min="10765" max="10768" width="5.6640625" customWidth="1"/>
    <col min="10769" max="10769" width="16.5546875" customWidth="1"/>
    <col min="11009" max="11009" width="47.6640625" customWidth="1"/>
    <col min="11010" max="11010" width="34" customWidth="1"/>
    <col min="11011" max="11011" width="21.5546875" customWidth="1"/>
    <col min="11012" max="11012" width="18.109375" customWidth="1"/>
    <col min="11013" max="11013" width="11.6640625" bestFit="1" customWidth="1"/>
    <col min="11014" max="11014" width="13" bestFit="1" customWidth="1"/>
    <col min="11015" max="11015" width="9" customWidth="1"/>
    <col min="11016" max="11016" width="13" bestFit="1" customWidth="1"/>
    <col min="11019" max="11019" width="14.5546875" customWidth="1"/>
    <col min="11020" max="11020" width="9" customWidth="1"/>
    <col min="11021" max="11024" width="5.6640625" customWidth="1"/>
    <col min="11025" max="11025" width="16.5546875" customWidth="1"/>
    <col min="11265" max="11265" width="47.6640625" customWidth="1"/>
    <col min="11266" max="11266" width="34" customWidth="1"/>
    <col min="11267" max="11267" width="21.5546875" customWidth="1"/>
    <col min="11268" max="11268" width="18.109375" customWidth="1"/>
    <col min="11269" max="11269" width="11.6640625" bestFit="1" customWidth="1"/>
    <col min="11270" max="11270" width="13" bestFit="1" customWidth="1"/>
    <col min="11271" max="11271" width="9" customWidth="1"/>
    <col min="11272" max="11272" width="13" bestFit="1" customWidth="1"/>
    <col min="11275" max="11275" width="14.5546875" customWidth="1"/>
    <col min="11276" max="11276" width="9" customWidth="1"/>
    <col min="11277" max="11280" width="5.6640625" customWidth="1"/>
    <col min="11281" max="11281" width="16.5546875" customWidth="1"/>
    <col min="11521" max="11521" width="47.6640625" customWidth="1"/>
    <col min="11522" max="11522" width="34" customWidth="1"/>
    <col min="11523" max="11523" width="21.5546875" customWidth="1"/>
    <col min="11524" max="11524" width="18.109375" customWidth="1"/>
    <col min="11525" max="11525" width="11.6640625" bestFit="1" customWidth="1"/>
    <col min="11526" max="11526" width="13" bestFit="1" customWidth="1"/>
    <col min="11527" max="11527" width="9" customWidth="1"/>
    <col min="11528" max="11528" width="13" bestFit="1" customWidth="1"/>
    <col min="11531" max="11531" width="14.5546875" customWidth="1"/>
    <col min="11532" max="11532" width="9" customWidth="1"/>
    <col min="11533" max="11536" width="5.6640625" customWidth="1"/>
    <col min="11537" max="11537" width="16.5546875" customWidth="1"/>
    <col min="11777" max="11777" width="47.6640625" customWidth="1"/>
    <col min="11778" max="11778" width="34" customWidth="1"/>
    <col min="11779" max="11779" width="21.5546875" customWidth="1"/>
    <col min="11780" max="11780" width="18.109375" customWidth="1"/>
    <col min="11781" max="11781" width="11.6640625" bestFit="1" customWidth="1"/>
    <col min="11782" max="11782" width="13" bestFit="1" customWidth="1"/>
    <col min="11783" max="11783" width="9" customWidth="1"/>
    <col min="11784" max="11784" width="13" bestFit="1" customWidth="1"/>
    <col min="11787" max="11787" width="14.5546875" customWidth="1"/>
    <col min="11788" max="11788" width="9" customWidth="1"/>
    <col min="11789" max="11792" width="5.6640625" customWidth="1"/>
    <col min="11793" max="11793" width="16.5546875" customWidth="1"/>
    <col min="12033" max="12033" width="47.6640625" customWidth="1"/>
    <col min="12034" max="12034" width="34" customWidth="1"/>
    <col min="12035" max="12035" width="21.5546875" customWidth="1"/>
    <col min="12036" max="12036" width="18.109375" customWidth="1"/>
    <col min="12037" max="12037" width="11.6640625" bestFit="1" customWidth="1"/>
    <col min="12038" max="12038" width="13" bestFit="1" customWidth="1"/>
    <col min="12039" max="12039" width="9" customWidth="1"/>
    <col min="12040" max="12040" width="13" bestFit="1" customWidth="1"/>
    <col min="12043" max="12043" width="14.5546875" customWidth="1"/>
    <col min="12044" max="12044" width="9" customWidth="1"/>
    <col min="12045" max="12048" width="5.6640625" customWidth="1"/>
    <col min="12049" max="12049" width="16.5546875" customWidth="1"/>
    <col min="12289" max="12289" width="47.6640625" customWidth="1"/>
    <col min="12290" max="12290" width="34" customWidth="1"/>
    <col min="12291" max="12291" width="21.5546875" customWidth="1"/>
    <col min="12292" max="12292" width="18.109375" customWidth="1"/>
    <col min="12293" max="12293" width="11.6640625" bestFit="1" customWidth="1"/>
    <col min="12294" max="12294" width="13" bestFit="1" customWidth="1"/>
    <col min="12295" max="12295" width="9" customWidth="1"/>
    <col min="12296" max="12296" width="13" bestFit="1" customWidth="1"/>
    <col min="12299" max="12299" width="14.5546875" customWidth="1"/>
    <col min="12300" max="12300" width="9" customWidth="1"/>
    <col min="12301" max="12304" width="5.6640625" customWidth="1"/>
    <col min="12305" max="12305" width="16.5546875" customWidth="1"/>
    <col min="12545" max="12545" width="47.6640625" customWidth="1"/>
    <col min="12546" max="12546" width="34" customWidth="1"/>
    <col min="12547" max="12547" width="21.5546875" customWidth="1"/>
    <col min="12548" max="12548" width="18.109375" customWidth="1"/>
    <col min="12549" max="12549" width="11.6640625" bestFit="1" customWidth="1"/>
    <col min="12550" max="12550" width="13" bestFit="1" customWidth="1"/>
    <col min="12551" max="12551" width="9" customWidth="1"/>
    <col min="12552" max="12552" width="13" bestFit="1" customWidth="1"/>
    <col min="12555" max="12555" width="14.5546875" customWidth="1"/>
    <col min="12556" max="12556" width="9" customWidth="1"/>
    <col min="12557" max="12560" width="5.6640625" customWidth="1"/>
    <col min="12561" max="12561" width="16.5546875" customWidth="1"/>
    <col min="12801" max="12801" width="47.6640625" customWidth="1"/>
    <col min="12802" max="12802" width="34" customWidth="1"/>
    <col min="12803" max="12803" width="21.5546875" customWidth="1"/>
    <col min="12804" max="12804" width="18.109375" customWidth="1"/>
    <col min="12805" max="12805" width="11.6640625" bestFit="1" customWidth="1"/>
    <col min="12806" max="12806" width="13" bestFit="1" customWidth="1"/>
    <col min="12807" max="12807" width="9" customWidth="1"/>
    <col min="12808" max="12808" width="13" bestFit="1" customWidth="1"/>
    <col min="12811" max="12811" width="14.5546875" customWidth="1"/>
    <col min="12812" max="12812" width="9" customWidth="1"/>
    <col min="12813" max="12816" width="5.6640625" customWidth="1"/>
    <col min="12817" max="12817" width="16.5546875" customWidth="1"/>
    <col min="13057" max="13057" width="47.6640625" customWidth="1"/>
    <col min="13058" max="13058" width="34" customWidth="1"/>
    <col min="13059" max="13059" width="21.5546875" customWidth="1"/>
    <col min="13060" max="13060" width="18.109375" customWidth="1"/>
    <col min="13061" max="13061" width="11.6640625" bestFit="1" customWidth="1"/>
    <col min="13062" max="13062" width="13" bestFit="1" customWidth="1"/>
    <col min="13063" max="13063" width="9" customWidth="1"/>
    <col min="13064" max="13064" width="13" bestFit="1" customWidth="1"/>
    <col min="13067" max="13067" width="14.5546875" customWidth="1"/>
    <col min="13068" max="13068" width="9" customWidth="1"/>
    <col min="13069" max="13072" width="5.6640625" customWidth="1"/>
    <col min="13073" max="13073" width="16.5546875" customWidth="1"/>
    <col min="13313" max="13313" width="47.6640625" customWidth="1"/>
    <col min="13314" max="13314" width="34" customWidth="1"/>
    <col min="13315" max="13315" width="21.5546875" customWidth="1"/>
    <col min="13316" max="13316" width="18.109375" customWidth="1"/>
    <col min="13317" max="13317" width="11.6640625" bestFit="1" customWidth="1"/>
    <col min="13318" max="13318" width="13" bestFit="1" customWidth="1"/>
    <col min="13319" max="13319" width="9" customWidth="1"/>
    <col min="13320" max="13320" width="13" bestFit="1" customWidth="1"/>
    <col min="13323" max="13323" width="14.5546875" customWidth="1"/>
    <col min="13324" max="13324" width="9" customWidth="1"/>
    <col min="13325" max="13328" width="5.6640625" customWidth="1"/>
    <col min="13329" max="13329" width="16.5546875" customWidth="1"/>
    <col min="13569" max="13569" width="47.6640625" customWidth="1"/>
    <col min="13570" max="13570" width="34" customWidth="1"/>
    <col min="13571" max="13571" width="21.5546875" customWidth="1"/>
    <col min="13572" max="13572" width="18.109375" customWidth="1"/>
    <col min="13573" max="13573" width="11.6640625" bestFit="1" customWidth="1"/>
    <col min="13574" max="13574" width="13" bestFit="1" customWidth="1"/>
    <col min="13575" max="13575" width="9" customWidth="1"/>
    <col min="13576" max="13576" width="13" bestFit="1" customWidth="1"/>
    <col min="13579" max="13579" width="14.5546875" customWidth="1"/>
    <col min="13580" max="13580" width="9" customWidth="1"/>
    <col min="13581" max="13584" width="5.6640625" customWidth="1"/>
    <col min="13585" max="13585" width="16.5546875" customWidth="1"/>
    <col min="13825" max="13825" width="47.6640625" customWidth="1"/>
    <col min="13826" max="13826" width="34" customWidth="1"/>
    <col min="13827" max="13827" width="21.5546875" customWidth="1"/>
    <col min="13828" max="13828" width="18.109375" customWidth="1"/>
    <col min="13829" max="13829" width="11.6640625" bestFit="1" customWidth="1"/>
    <col min="13830" max="13830" width="13" bestFit="1" customWidth="1"/>
    <col min="13831" max="13831" width="9" customWidth="1"/>
    <col min="13832" max="13832" width="13" bestFit="1" customWidth="1"/>
    <col min="13835" max="13835" width="14.5546875" customWidth="1"/>
    <col min="13836" max="13836" width="9" customWidth="1"/>
    <col min="13837" max="13840" width="5.6640625" customWidth="1"/>
    <col min="13841" max="13841" width="16.5546875" customWidth="1"/>
    <col min="14081" max="14081" width="47.6640625" customWidth="1"/>
    <col min="14082" max="14082" width="34" customWidth="1"/>
    <col min="14083" max="14083" width="21.5546875" customWidth="1"/>
    <col min="14084" max="14084" width="18.109375" customWidth="1"/>
    <col min="14085" max="14085" width="11.6640625" bestFit="1" customWidth="1"/>
    <col min="14086" max="14086" width="13" bestFit="1" customWidth="1"/>
    <col min="14087" max="14087" width="9" customWidth="1"/>
    <col min="14088" max="14088" width="13" bestFit="1" customWidth="1"/>
    <col min="14091" max="14091" width="14.5546875" customWidth="1"/>
    <col min="14092" max="14092" width="9" customWidth="1"/>
    <col min="14093" max="14096" width="5.6640625" customWidth="1"/>
    <col min="14097" max="14097" width="16.5546875" customWidth="1"/>
    <col min="14337" max="14337" width="47.6640625" customWidth="1"/>
    <col min="14338" max="14338" width="34" customWidth="1"/>
    <col min="14339" max="14339" width="21.5546875" customWidth="1"/>
    <col min="14340" max="14340" width="18.109375" customWidth="1"/>
    <col min="14341" max="14341" width="11.6640625" bestFit="1" customWidth="1"/>
    <col min="14342" max="14342" width="13" bestFit="1" customWidth="1"/>
    <col min="14343" max="14343" width="9" customWidth="1"/>
    <col min="14344" max="14344" width="13" bestFit="1" customWidth="1"/>
    <col min="14347" max="14347" width="14.5546875" customWidth="1"/>
    <col min="14348" max="14348" width="9" customWidth="1"/>
    <col min="14349" max="14352" width="5.6640625" customWidth="1"/>
    <col min="14353" max="14353" width="16.5546875" customWidth="1"/>
    <col min="14593" max="14593" width="47.6640625" customWidth="1"/>
    <col min="14594" max="14594" width="34" customWidth="1"/>
    <col min="14595" max="14595" width="21.5546875" customWidth="1"/>
    <col min="14596" max="14596" width="18.109375" customWidth="1"/>
    <col min="14597" max="14597" width="11.6640625" bestFit="1" customWidth="1"/>
    <col min="14598" max="14598" width="13" bestFit="1" customWidth="1"/>
    <col min="14599" max="14599" width="9" customWidth="1"/>
    <col min="14600" max="14600" width="13" bestFit="1" customWidth="1"/>
    <col min="14603" max="14603" width="14.5546875" customWidth="1"/>
    <col min="14604" max="14604" width="9" customWidth="1"/>
    <col min="14605" max="14608" width="5.6640625" customWidth="1"/>
    <col min="14609" max="14609" width="16.5546875" customWidth="1"/>
    <col min="14849" max="14849" width="47.6640625" customWidth="1"/>
    <col min="14850" max="14850" width="34" customWidth="1"/>
    <col min="14851" max="14851" width="21.5546875" customWidth="1"/>
    <col min="14852" max="14852" width="18.109375" customWidth="1"/>
    <col min="14853" max="14853" width="11.6640625" bestFit="1" customWidth="1"/>
    <col min="14854" max="14854" width="13" bestFit="1" customWidth="1"/>
    <col min="14855" max="14855" width="9" customWidth="1"/>
    <col min="14856" max="14856" width="13" bestFit="1" customWidth="1"/>
    <col min="14859" max="14859" width="14.5546875" customWidth="1"/>
    <col min="14860" max="14860" width="9" customWidth="1"/>
    <col min="14861" max="14864" width="5.6640625" customWidth="1"/>
    <col min="14865" max="14865" width="16.5546875" customWidth="1"/>
    <col min="15105" max="15105" width="47.6640625" customWidth="1"/>
    <col min="15106" max="15106" width="34" customWidth="1"/>
    <col min="15107" max="15107" width="21.5546875" customWidth="1"/>
    <col min="15108" max="15108" width="18.109375" customWidth="1"/>
    <col min="15109" max="15109" width="11.6640625" bestFit="1" customWidth="1"/>
    <col min="15110" max="15110" width="13" bestFit="1" customWidth="1"/>
    <col min="15111" max="15111" width="9" customWidth="1"/>
    <col min="15112" max="15112" width="13" bestFit="1" customWidth="1"/>
    <col min="15115" max="15115" width="14.5546875" customWidth="1"/>
    <col min="15116" max="15116" width="9" customWidth="1"/>
    <col min="15117" max="15120" width="5.6640625" customWidth="1"/>
    <col min="15121" max="15121" width="16.5546875" customWidth="1"/>
    <col min="15361" max="15361" width="47.6640625" customWidth="1"/>
    <col min="15362" max="15362" width="34" customWidth="1"/>
    <col min="15363" max="15363" width="21.5546875" customWidth="1"/>
    <col min="15364" max="15364" width="18.109375" customWidth="1"/>
    <col min="15365" max="15365" width="11.6640625" bestFit="1" customWidth="1"/>
    <col min="15366" max="15366" width="13" bestFit="1" customWidth="1"/>
    <col min="15367" max="15367" width="9" customWidth="1"/>
    <col min="15368" max="15368" width="13" bestFit="1" customWidth="1"/>
    <col min="15371" max="15371" width="14.5546875" customWidth="1"/>
    <col min="15372" max="15372" width="9" customWidth="1"/>
    <col min="15373" max="15376" width="5.6640625" customWidth="1"/>
    <col min="15377" max="15377" width="16.5546875" customWidth="1"/>
    <col min="15617" max="15617" width="47.6640625" customWidth="1"/>
    <col min="15618" max="15618" width="34" customWidth="1"/>
    <col min="15619" max="15619" width="21.5546875" customWidth="1"/>
    <col min="15620" max="15620" width="18.109375" customWidth="1"/>
    <col min="15621" max="15621" width="11.6640625" bestFit="1" customWidth="1"/>
    <col min="15622" max="15622" width="13" bestFit="1" customWidth="1"/>
    <col min="15623" max="15623" width="9" customWidth="1"/>
    <col min="15624" max="15624" width="13" bestFit="1" customWidth="1"/>
    <col min="15627" max="15627" width="14.5546875" customWidth="1"/>
    <col min="15628" max="15628" width="9" customWidth="1"/>
    <col min="15629" max="15632" width="5.6640625" customWidth="1"/>
    <col min="15633" max="15633" width="16.5546875" customWidth="1"/>
    <col min="15873" max="15873" width="47.6640625" customWidth="1"/>
    <col min="15874" max="15874" width="34" customWidth="1"/>
    <col min="15875" max="15875" width="21.5546875" customWidth="1"/>
    <col min="15876" max="15876" width="18.109375" customWidth="1"/>
    <col min="15877" max="15877" width="11.6640625" bestFit="1" customWidth="1"/>
    <col min="15878" max="15878" width="13" bestFit="1" customWidth="1"/>
    <col min="15879" max="15879" width="9" customWidth="1"/>
    <col min="15880" max="15880" width="13" bestFit="1" customWidth="1"/>
    <col min="15883" max="15883" width="14.5546875" customWidth="1"/>
    <col min="15884" max="15884" width="9" customWidth="1"/>
    <col min="15885" max="15888" width="5.6640625" customWidth="1"/>
    <col min="15889" max="15889" width="16.5546875" customWidth="1"/>
    <col min="16129" max="16129" width="47.6640625" customWidth="1"/>
    <col min="16130" max="16130" width="34" customWidth="1"/>
    <col min="16131" max="16131" width="21.5546875" customWidth="1"/>
    <col min="16132" max="16132" width="18.109375" customWidth="1"/>
    <col min="16133" max="16133" width="11.6640625" bestFit="1" customWidth="1"/>
    <col min="16134" max="16134" width="13" bestFit="1" customWidth="1"/>
    <col min="16135" max="16135" width="9" customWidth="1"/>
    <col min="16136" max="16136" width="13" bestFit="1" customWidth="1"/>
    <col min="16139" max="16139" width="14.5546875" customWidth="1"/>
    <col min="16140" max="16140" width="9" customWidth="1"/>
    <col min="16141" max="16144" width="5.6640625" customWidth="1"/>
    <col min="16145" max="16145" width="16.5546875" customWidth="1"/>
  </cols>
  <sheetData>
    <row r="1" spans="1:17" x14ac:dyDescent="0.3">
      <c r="A1" s="247"/>
      <c r="B1" s="247"/>
      <c r="C1" s="247"/>
      <c r="D1" s="247"/>
      <c r="E1" s="247"/>
    </row>
    <row r="2" spans="1:17" ht="24" customHeight="1" x14ac:dyDescent="0.3">
      <c r="A2" s="248" t="s">
        <v>0</v>
      </c>
      <c r="B2" s="248" t="s">
        <v>1</v>
      </c>
      <c r="C2" s="248"/>
      <c r="D2" s="248"/>
      <c r="E2" s="247"/>
      <c r="G2" s="9"/>
      <c r="H2" s="9"/>
    </row>
    <row r="3" spans="1:17" ht="23.25" customHeight="1" x14ac:dyDescent="0.3">
      <c r="A3" s="248" t="s">
        <v>2</v>
      </c>
      <c r="B3" s="248" t="s">
        <v>1</v>
      </c>
      <c r="C3" s="248"/>
      <c r="D3" s="248"/>
      <c r="E3" s="247"/>
    </row>
    <row r="4" spans="1:17" ht="21.75" customHeight="1" x14ac:dyDescent="0.3">
      <c r="A4" s="9" t="s">
        <v>2</v>
      </c>
      <c r="B4" s="249" t="s">
        <v>3</v>
      </c>
      <c r="C4" s="250"/>
      <c r="D4" s="9"/>
      <c r="E4" s="247"/>
    </row>
    <row r="5" spans="1:17" ht="22.5" customHeight="1" x14ac:dyDescent="0.3">
      <c r="A5" s="9" t="s">
        <v>4</v>
      </c>
      <c r="B5" s="875" t="s">
        <v>5</v>
      </c>
      <c r="C5" s="875"/>
      <c r="D5" s="9"/>
      <c r="E5" s="247"/>
    </row>
    <row r="6" spans="1:17" ht="18.75" customHeight="1" x14ac:dyDescent="0.3">
      <c r="A6" s="9" t="s">
        <v>68</v>
      </c>
      <c r="B6" s="79" t="s">
        <v>7</v>
      </c>
      <c r="C6" s="9"/>
      <c r="D6" s="9"/>
      <c r="E6" s="247"/>
    </row>
    <row r="7" spans="1:17" ht="33.75" customHeight="1" x14ac:dyDescent="0.3">
      <c r="A7" s="79" t="s">
        <v>8</v>
      </c>
      <c r="B7" s="876" t="s">
        <v>272</v>
      </c>
      <c r="C7" s="876"/>
      <c r="D7" s="876"/>
      <c r="E7" s="247"/>
    </row>
    <row r="8" spans="1:17" ht="29.25" customHeight="1" x14ac:dyDescent="0.3">
      <c r="A8" s="251" t="s">
        <v>273</v>
      </c>
      <c r="B8" s="877" t="s">
        <v>11</v>
      </c>
      <c r="C8" s="878"/>
      <c r="D8" s="879"/>
      <c r="E8" s="252"/>
      <c r="F8" s="252"/>
      <c r="G8" s="252"/>
      <c r="H8" s="252"/>
      <c r="I8" s="252"/>
    </row>
    <row r="9" spans="1:17" ht="28.5" customHeight="1" thickBot="1" x14ac:dyDescent="0.4">
      <c r="A9" s="253" t="s">
        <v>274</v>
      </c>
      <c r="C9" s="254"/>
      <c r="D9" s="254"/>
      <c r="E9" s="7"/>
      <c r="F9" s="7"/>
      <c r="K9" s="255" t="s">
        <v>275</v>
      </c>
    </row>
    <row r="10" spans="1:17" ht="23.25" customHeight="1" thickBot="1" x14ac:dyDescent="0.35">
      <c r="A10" s="880" t="s">
        <v>135</v>
      </c>
      <c r="B10" s="881"/>
      <c r="C10" s="881"/>
      <c r="D10" s="881"/>
      <c r="E10" s="881"/>
      <c r="F10" s="881"/>
      <c r="G10" s="881"/>
      <c r="H10" s="881"/>
      <c r="I10" s="881"/>
      <c r="J10" s="881"/>
      <c r="K10" s="881"/>
      <c r="L10" s="882"/>
      <c r="M10" s="256"/>
      <c r="N10" s="257"/>
      <c r="O10" s="257"/>
      <c r="P10" s="257"/>
      <c r="Q10" s="257"/>
    </row>
    <row r="11" spans="1:17" ht="21" customHeight="1" thickBot="1" x14ac:dyDescent="0.35">
      <c r="A11" s="883" t="s">
        <v>136</v>
      </c>
      <c r="B11" s="885" t="s">
        <v>137</v>
      </c>
      <c r="C11" s="885" t="s">
        <v>138</v>
      </c>
      <c r="D11" s="885" t="s">
        <v>139</v>
      </c>
      <c r="E11" s="885" t="s">
        <v>140</v>
      </c>
      <c r="F11" s="887" t="s">
        <v>141</v>
      </c>
      <c r="G11" s="889" t="s">
        <v>142</v>
      </c>
      <c r="H11" s="890"/>
      <c r="I11" s="890"/>
      <c r="J11" s="891"/>
      <c r="K11" s="892" t="s">
        <v>23</v>
      </c>
      <c r="L11" s="893"/>
      <c r="M11" s="848" t="s">
        <v>24</v>
      </c>
      <c r="N11" s="848"/>
      <c r="O11" s="848"/>
      <c r="P11" s="848"/>
      <c r="Q11" s="849"/>
    </row>
    <row r="12" spans="1:17" ht="9.75" hidden="1" customHeight="1" x14ac:dyDescent="0.3">
      <c r="A12" s="884"/>
      <c r="B12" s="886"/>
      <c r="C12" s="886"/>
      <c r="D12" s="886"/>
      <c r="E12" s="886"/>
      <c r="F12" s="888"/>
      <c r="G12" s="482" t="s">
        <v>25</v>
      </c>
      <c r="H12" s="483" t="s">
        <v>26</v>
      </c>
      <c r="I12" s="483" t="s">
        <v>156</v>
      </c>
      <c r="J12" s="484" t="s">
        <v>28</v>
      </c>
      <c r="K12" s="894"/>
      <c r="L12" s="895"/>
      <c r="M12" s="848"/>
      <c r="N12" s="848"/>
      <c r="O12" s="848"/>
      <c r="P12" s="848"/>
      <c r="Q12" s="849"/>
    </row>
    <row r="13" spans="1:17" ht="88.5" customHeight="1" thickBot="1" x14ac:dyDescent="0.35">
      <c r="A13" s="485" t="s">
        <v>276</v>
      </c>
      <c r="B13" s="485" t="s">
        <v>277</v>
      </c>
      <c r="C13" s="481" t="s">
        <v>278</v>
      </c>
      <c r="D13" s="303" t="s">
        <v>279</v>
      </c>
      <c r="E13" s="304">
        <v>1</v>
      </c>
      <c r="F13" s="304">
        <v>7</v>
      </c>
      <c r="G13" s="304">
        <v>2</v>
      </c>
      <c r="H13" s="304">
        <v>2</v>
      </c>
      <c r="I13" s="304">
        <v>2</v>
      </c>
      <c r="J13" s="304">
        <v>1</v>
      </c>
      <c r="K13" s="850" t="e">
        <f>+B17+B21+B22+B33+B41+#REF!</f>
        <v>#REF!</v>
      </c>
      <c r="L13" s="851"/>
      <c r="M13" s="852" t="s">
        <v>280</v>
      </c>
      <c r="N13" s="853"/>
      <c r="O13" s="853"/>
      <c r="P13" s="853"/>
      <c r="Q13" s="854"/>
    </row>
    <row r="14" spans="1:17" ht="30" customHeight="1" thickBot="1" x14ac:dyDescent="0.35">
      <c r="A14" s="258" t="s">
        <v>33</v>
      </c>
      <c r="B14" s="259"/>
      <c r="C14" s="260"/>
      <c r="D14" s="261"/>
      <c r="E14" s="262"/>
      <c r="F14" s="262"/>
      <c r="G14" s="262"/>
      <c r="H14" s="262"/>
      <c r="I14" s="262"/>
      <c r="J14" s="262"/>
      <c r="K14" s="263"/>
      <c r="L14" s="263"/>
      <c r="M14" s="264"/>
      <c r="N14" s="264"/>
      <c r="O14" s="264"/>
      <c r="P14" s="264"/>
      <c r="Q14" s="265"/>
    </row>
    <row r="15" spans="1:17" ht="16.2" thickBot="1" x14ac:dyDescent="0.35">
      <c r="A15" s="843" t="s">
        <v>149</v>
      </c>
      <c r="B15" s="873" t="s">
        <v>150</v>
      </c>
      <c r="C15" s="812" t="s">
        <v>36</v>
      </c>
      <c r="D15" s="813"/>
      <c r="E15" s="813"/>
      <c r="F15" s="814"/>
      <c r="G15" s="812" t="s">
        <v>281</v>
      </c>
      <c r="H15" s="813"/>
      <c r="I15" s="813"/>
      <c r="J15" s="814"/>
      <c r="K15" s="841" t="s">
        <v>152</v>
      </c>
      <c r="L15" s="816" t="s">
        <v>153</v>
      </c>
      <c r="M15" s="846"/>
      <c r="N15" s="846"/>
      <c r="O15" s="846"/>
      <c r="P15" s="861"/>
      <c r="Q15" s="862"/>
    </row>
    <row r="16" spans="1:17" ht="12.75" customHeight="1" thickBot="1" x14ac:dyDescent="0.35">
      <c r="A16" s="844"/>
      <c r="B16" s="874"/>
      <c r="C16" s="486" t="s">
        <v>282</v>
      </c>
      <c r="D16" s="487" t="s">
        <v>41</v>
      </c>
      <c r="E16" s="487" t="s">
        <v>155</v>
      </c>
      <c r="F16" s="487" t="s">
        <v>43</v>
      </c>
      <c r="G16" s="487" t="s">
        <v>25</v>
      </c>
      <c r="H16" s="487" t="s">
        <v>26</v>
      </c>
      <c r="I16" s="487" t="s">
        <v>156</v>
      </c>
      <c r="J16" s="488" t="s">
        <v>28</v>
      </c>
      <c r="K16" s="842"/>
      <c r="L16" s="487" t="s">
        <v>44</v>
      </c>
      <c r="M16" s="487" t="s">
        <v>45</v>
      </c>
      <c r="N16" s="487" t="s">
        <v>46</v>
      </c>
      <c r="O16" s="487" t="s">
        <v>47</v>
      </c>
      <c r="P16" s="487" t="s">
        <v>48</v>
      </c>
      <c r="Q16" s="487" t="s">
        <v>49</v>
      </c>
    </row>
    <row r="17" spans="1:17" ht="22.5" customHeight="1" thickBot="1" x14ac:dyDescent="0.35">
      <c r="A17" s="863" t="s">
        <v>283</v>
      </c>
      <c r="B17" s="866">
        <f>SUM(F17:F19)</f>
        <v>27250</v>
      </c>
      <c r="C17" s="266" t="s">
        <v>284</v>
      </c>
      <c r="D17" s="267">
        <v>4</v>
      </c>
      <c r="E17" s="268">
        <v>5000</v>
      </c>
      <c r="F17" s="268">
        <f>+E17*D17</f>
        <v>20000</v>
      </c>
      <c r="G17" s="269"/>
      <c r="H17" s="269">
        <v>20000</v>
      </c>
      <c r="I17" s="269"/>
      <c r="J17" s="269"/>
      <c r="K17" s="270" t="s">
        <v>285</v>
      </c>
      <c r="L17" s="271">
        <v>1</v>
      </c>
      <c r="M17" s="272" t="s">
        <v>54</v>
      </c>
      <c r="N17" s="273"/>
      <c r="O17" s="273"/>
      <c r="P17" s="273"/>
      <c r="Q17" s="274"/>
    </row>
    <row r="18" spans="1:17" ht="17.25" customHeight="1" thickBot="1" x14ac:dyDescent="0.35">
      <c r="A18" s="864"/>
      <c r="B18" s="867"/>
      <c r="C18" s="275" t="s">
        <v>286</v>
      </c>
      <c r="D18" s="276">
        <v>5</v>
      </c>
      <c r="E18" s="277">
        <v>250</v>
      </c>
      <c r="F18" s="268">
        <f>+E18*D18</f>
        <v>1250</v>
      </c>
      <c r="G18" s="277"/>
      <c r="H18" s="277">
        <v>1250</v>
      </c>
      <c r="I18" s="277"/>
      <c r="J18" s="277"/>
      <c r="K18" s="278"/>
      <c r="L18" s="279">
        <v>1</v>
      </c>
      <c r="M18" s="280" t="s">
        <v>54</v>
      </c>
      <c r="N18" s="281">
        <v>3</v>
      </c>
      <c r="O18" s="281">
        <v>9</v>
      </c>
      <c r="P18" s="281">
        <v>2</v>
      </c>
      <c r="Q18" s="282" t="s">
        <v>54</v>
      </c>
    </row>
    <row r="19" spans="1:17" ht="17.25" customHeight="1" x14ac:dyDescent="0.3">
      <c r="A19" s="864"/>
      <c r="B19" s="867"/>
      <c r="C19" s="283" t="s">
        <v>106</v>
      </c>
      <c r="D19" s="117">
        <v>6</v>
      </c>
      <c r="E19" s="284">
        <v>1000</v>
      </c>
      <c r="F19" s="268">
        <f>+E19*D19</f>
        <v>6000</v>
      </c>
      <c r="G19" s="277"/>
      <c r="H19" s="277">
        <v>6000</v>
      </c>
      <c r="I19" s="277"/>
      <c r="J19" s="277"/>
      <c r="K19" s="278" t="s">
        <v>287</v>
      </c>
      <c r="L19" s="279">
        <v>1</v>
      </c>
      <c r="M19" s="280" t="s">
        <v>54</v>
      </c>
      <c r="N19" s="281">
        <v>2</v>
      </c>
      <c r="O19" s="281">
        <v>2</v>
      </c>
      <c r="P19" s="281">
        <v>2</v>
      </c>
      <c r="Q19" s="282" t="s">
        <v>54</v>
      </c>
    </row>
    <row r="20" spans="1:17" ht="24.75" hidden="1" customHeight="1" x14ac:dyDescent="0.3">
      <c r="A20" s="865"/>
      <c r="B20" s="868"/>
      <c r="C20" s="285"/>
      <c r="D20" s="286"/>
      <c r="E20" s="277"/>
      <c r="F20" s="287">
        <f>SUM(F17:F19)</f>
        <v>27250</v>
      </c>
      <c r="G20" s="277"/>
      <c r="H20" s="277"/>
      <c r="I20" s="277"/>
      <c r="J20" s="277"/>
      <c r="K20" s="288"/>
      <c r="L20" s="279">
        <v>1</v>
      </c>
      <c r="M20" s="280" t="s">
        <v>54</v>
      </c>
      <c r="N20" s="281"/>
      <c r="O20" s="281"/>
      <c r="P20" s="281"/>
      <c r="Q20" s="282"/>
    </row>
    <row r="21" spans="1:17" ht="39" customHeight="1" thickBot="1" x14ac:dyDescent="0.35">
      <c r="A21" s="289" t="s">
        <v>288</v>
      </c>
      <c r="B21" s="290">
        <f>SUM(F21)</f>
        <v>100000</v>
      </c>
      <c r="C21" s="291" t="s">
        <v>289</v>
      </c>
      <c r="D21" s="100">
        <v>10</v>
      </c>
      <c r="E21" s="292">
        <v>10000</v>
      </c>
      <c r="F21" s="293">
        <f>+E21*D21</f>
        <v>100000</v>
      </c>
      <c r="G21" s="294"/>
      <c r="H21" s="294"/>
      <c r="I21" s="294">
        <v>100000</v>
      </c>
      <c r="J21" s="294"/>
      <c r="K21" s="278" t="s">
        <v>285</v>
      </c>
      <c r="L21" s="295">
        <v>1</v>
      </c>
      <c r="M21" s="296" t="s">
        <v>54</v>
      </c>
      <c r="N21" s="297">
        <v>2</v>
      </c>
      <c r="O21" s="297">
        <v>8</v>
      </c>
      <c r="P21" s="297">
        <v>6</v>
      </c>
      <c r="Q21" s="298" t="s">
        <v>290</v>
      </c>
    </row>
    <row r="22" spans="1:17" ht="32.25" customHeight="1" x14ac:dyDescent="0.3">
      <c r="A22" s="869" t="s">
        <v>291</v>
      </c>
      <c r="B22" s="871">
        <f>SUM(F22:F23)</f>
        <v>5000</v>
      </c>
      <c r="C22" s="299" t="s">
        <v>222</v>
      </c>
      <c r="D22" s="117">
        <v>45</v>
      </c>
      <c r="E22" s="277">
        <v>100</v>
      </c>
      <c r="F22" s="277">
        <f>+E22*D22</f>
        <v>4500</v>
      </c>
      <c r="G22" s="269"/>
      <c r="H22" s="269">
        <v>4500</v>
      </c>
      <c r="I22" s="269"/>
      <c r="J22" s="269"/>
      <c r="K22" s="288" t="s">
        <v>285</v>
      </c>
      <c r="L22" s="279">
        <v>1</v>
      </c>
      <c r="M22" s="270" t="s">
        <v>54</v>
      </c>
      <c r="N22" s="270">
        <v>3</v>
      </c>
      <c r="O22" s="270">
        <v>1</v>
      </c>
      <c r="P22" s="270">
        <v>1</v>
      </c>
      <c r="Q22" s="300" t="s">
        <v>54</v>
      </c>
    </row>
    <row r="23" spans="1:17" ht="17.25" customHeight="1" x14ac:dyDescent="0.3">
      <c r="A23" s="870"/>
      <c r="B23" s="872"/>
      <c r="C23" s="301" t="s">
        <v>286</v>
      </c>
      <c r="D23" s="491">
        <v>2</v>
      </c>
      <c r="E23" s="492">
        <v>250</v>
      </c>
      <c r="F23" s="492">
        <f>+E23*D23</f>
        <v>500</v>
      </c>
      <c r="G23" s="492"/>
      <c r="H23" s="492">
        <v>500</v>
      </c>
      <c r="I23" s="492"/>
      <c r="J23" s="492"/>
      <c r="K23" s="327" t="s">
        <v>285</v>
      </c>
      <c r="L23" s="493">
        <v>1</v>
      </c>
      <c r="M23" s="327" t="s">
        <v>54</v>
      </c>
      <c r="N23" s="327">
        <v>3</v>
      </c>
      <c r="O23" s="327">
        <v>9</v>
      </c>
      <c r="P23" s="327">
        <v>2</v>
      </c>
      <c r="Q23" s="329" t="s">
        <v>54</v>
      </c>
    </row>
    <row r="24" spans="1:17" ht="19.5" customHeight="1" thickBot="1" x14ac:dyDescent="0.35">
      <c r="A24" s="855" t="s">
        <v>135</v>
      </c>
      <c r="B24" s="857" t="s">
        <v>137</v>
      </c>
      <c r="C24" s="489"/>
      <c r="D24" s="857" t="s">
        <v>139</v>
      </c>
      <c r="E24" s="857" t="s">
        <v>140</v>
      </c>
      <c r="F24" s="859" t="s">
        <v>141</v>
      </c>
      <c r="G24" s="825" t="s">
        <v>142</v>
      </c>
      <c r="H24" s="826"/>
      <c r="I24" s="826"/>
      <c r="J24" s="827"/>
      <c r="K24" s="828" t="s">
        <v>23</v>
      </c>
      <c r="L24" s="829"/>
      <c r="M24" s="832" t="s">
        <v>24</v>
      </c>
      <c r="N24" s="832"/>
      <c r="O24" s="832"/>
      <c r="P24" s="832"/>
      <c r="Q24" s="833"/>
    </row>
    <row r="25" spans="1:17" ht="16.5" customHeight="1" thickBot="1" x14ac:dyDescent="0.35">
      <c r="A25" s="856"/>
      <c r="B25" s="858"/>
      <c r="C25" s="490" t="s">
        <v>36</v>
      </c>
      <c r="D25" s="858"/>
      <c r="E25" s="858"/>
      <c r="F25" s="860"/>
      <c r="G25" s="498" t="s">
        <v>25</v>
      </c>
      <c r="H25" s="499" t="s">
        <v>26</v>
      </c>
      <c r="I25" s="499" t="s">
        <v>156</v>
      </c>
      <c r="J25" s="500" t="s">
        <v>28</v>
      </c>
      <c r="K25" s="830"/>
      <c r="L25" s="831"/>
      <c r="M25" s="834"/>
      <c r="N25" s="834"/>
      <c r="O25" s="834"/>
      <c r="P25" s="834"/>
      <c r="Q25" s="835"/>
    </row>
    <row r="26" spans="1:17" s="305" customFormat="1" ht="48" customHeight="1" thickBot="1" x14ac:dyDescent="0.35">
      <c r="A26" s="494" t="s">
        <v>292</v>
      </c>
      <c r="B26" s="495" t="s">
        <v>293</v>
      </c>
      <c r="C26" s="302" t="s">
        <v>282</v>
      </c>
      <c r="D26" s="496" t="s">
        <v>294</v>
      </c>
      <c r="E26" s="497">
        <v>1</v>
      </c>
      <c r="F26" s="497">
        <v>15</v>
      </c>
      <c r="G26" s="497">
        <v>3</v>
      </c>
      <c r="H26" s="497">
        <v>4</v>
      </c>
      <c r="I26" s="497">
        <v>4</v>
      </c>
      <c r="J26" s="497">
        <v>4</v>
      </c>
      <c r="K26" s="836">
        <f>+B33</f>
        <v>2000</v>
      </c>
      <c r="L26" s="837"/>
      <c r="M26" s="838"/>
      <c r="N26" s="839"/>
      <c r="O26" s="839"/>
      <c r="P26" s="839"/>
      <c r="Q26" s="840"/>
    </row>
    <row r="27" spans="1:17" ht="18.75" customHeight="1" thickBot="1" x14ac:dyDescent="0.35">
      <c r="A27" s="306" t="s">
        <v>33</v>
      </c>
      <c r="B27" s="259"/>
      <c r="C27" s="307"/>
      <c r="D27" s="261"/>
      <c r="E27" s="262"/>
      <c r="F27" s="262"/>
      <c r="G27" s="262"/>
      <c r="H27" s="262"/>
      <c r="I27" s="262"/>
      <c r="J27" s="262"/>
      <c r="K27" s="263"/>
      <c r="L27" s="263"/>
      <c r="M27" s="264"/>
      <c r="N27" s="264"/>
      <c r="O27" s="264"/>
      <c r="P27" s="264"/>
      <c r="Q27" s="265"/>
    </row>
    <row r="28" spans="1:17" ht="16.5" customHeight="1" thickBot="1" x14ac:dyDescent="0.35">
      <c r="A28" s="843" t="s">
        <v>149</v>
      </c>
      <c r="B28" s="845" t="s">
        <v>150</v>
      </c>
      <c r="C28" s="501"/>
      <c r="D28" s="502"/>
      <c r="E28" s="503"/>
      <c r="F28" s="504"/>
      <c r="G28" s="812" t="s">
        <v>281</v>
      </c>
      <c r="H28" s="846"/>
      <c r="I28" s="846"/>
      <c r="J28" s="847"/>
      <c r="K28" s="841" t="s">
        <v>152</v>
      </c>
      <c r="L28" s="812" t="s">
        <v>153</v>
      </c>
      <c r="M28" s="813"/>
      <c r="N28" s="813"/>
      <c r="O28" s="813"/>
      <c r="P28" s="823"/>
      <c r="Q28" s="824"/>
    </row>
    <row r="29" spans="1:17" ht="24" customHeight="1" thickBot="1" x14ac:dyDescent="0.35">
      <c r="A29" s="844"/>
      <c r="B29" s="845"/>
      <c r="C29" s="505"/>
      <c r="D29" s="487" t="s">
        <v>41</v>
      </c>
      <c r="E29" s="487" t="s">
        <v>155</v>
      </c>
      <c r="F29" s="487" t="s">
        <v>43</v>
      </c>
      <c r="G29" s="487" t="s">
        <v>25</v>
      </c>
      <c r="H29" s="487" t="s">
        <v>26</v>
      </c>
      <c r="I29" s="487" t="s">
        <v>156</v>
      </c>
      <c r="J29" s="488" t="s">
        <v>28</v>
      </c>
      <c r="K29" s="842"/>
      <c r="L29" s="487" t="s">
        <v>44</v>
      </c>
      <c r="M29" s="487" t="s">
        <v>45</v>
      </c>
      <c r="N29" s="487" t="s">
        <v>46</v>
      </c>
      <c r="O29" s="487" t="s">
        <v>47</v>
      </c>
      <c r="P29" s="487" t="s">
        <v>48</v>
      </c>
      <c r="Q29" s="487" t="s">
        <v>49</v>
      </c>
    </row>
    <row r="30" spans="1:17" ht="37.5" customHeight="1" thickBot="1" x14ac:dyDescent="0.35">
      <c r="A30" s="817" t="s">
        <v>295</v>
      </c>
      <c r="B30" s="308"/>
      <c r="C30" s="309" t="s">
        <v>219</v>
      </c>
      <c r="D30" s="310">
        <v>1</v>
      </c>
      <c r="E30" s="268">
        <v>0</v>
      </c>
      <c r="F30" s="268">
        <v>0</v>
      </c>
      <c r="G30" s="268"/>
      <c r="H30" s="268">
        <v>1</v>
      </c>
      <c r="I30" s="269"/>
      <c r="J30" s="269"/>
      <c r="K30" s="270"/>
      <c r="L30" s="270">
        <v>1</v>
      </c>
      <c r="M30" s="270" t="s">
        <v>54</v>
      </c>
      <c r="N30" s="273"/>
      <c r="O30" s="273"/>
      <c r="P30" s="273"/>
      <c r="Q30" s="274"/>
    </row>
    <row r="31" spans="1:17" ht="18" hidden="1" customHeight="1" x14ac:dyDescent="0.3">
      <c r="A31" s="818"/>
      <c r="B31" s="311"/>
      <c r="C31" s="312"/>
      <c r="D31" s="313"/>
      <c r="E31" s="284"/>
      <c r="F31" s="284"/>
      <c r="G31" s="284"/>
      <c r="H31" s="284"/>
      <c r="I31" s="277"/>
      <c r="J31" s="277"/>
      <c r="K31" s="288"/>
      <c r="L31" s="288"/>
      <c r="M31" s="288"/>
      <c r="N31" s="281"/>
      <c r="O31" s="281"/>
      <c r="P31" s="281"/>
      <c r="Q31" s="314"/>
    </row>
    <row r="32" spans="1:17" ht="24" hidden="1" customHeight="1" x14ac:dyDescent="0.3">
      <c r="A32" s="818"/>
      <c r="B32" s="311"/>
      <c r="C32" s="315" t="s">
        <v>138</v>
      </c>
      <c r="D32" s="316"/>
      <c r="E32" s="284"/>
      <c r="F32" s="284"/>
      <c r="G32" s="284"/>
      <c r="H32" s="284"/>
      <c r="I32" s="277"/>
      <c r="J32" s="277"/>
      <c r="K32" s="288"/>
      <c r="L32" s="288"/>
      <c r="M32" s="288"/>
      <c r="N32" s="281"/>
      <c r="O32" s="281"/>
      <c r="P32" s="281"/>
      <c r="Q32" s="314"/>
    </row>
    <row r="33" spans="1:18" ht="24" customHeight="1" thickBot="1" x14ac:dyDescent="0.35">
      <c r="A33" s="317" t="s">
        <v>296</v>
      </c>
      <c r="B33" s="318">
        <f>SUM(F33)</f>
        <v>2000</v>
      </c>
      <c r="C33" s="319" t="s">
        <v>289</v>
      </c>
      <c r="D33" s="316">
        <v>1</v>
      </c>
      <c r="E33" s="320">
        <v>2000</v>
      </c>
      <c r="F33" s="321">
        <f>+E33*D33</f>
        <v>2000</v>
      </c>
      <c r="G33" s="322"/>
      <c r="H33" s="323">
        <v>2000</v>
      </c>
      <c r="I33" s="324"/>
      <c r="J33" s="324"/>
      <c r="K33" s="325"/>
      <c r="L33" s="326">
        <v>1</v>
      </c>
      <c r="M33" s="327" t="s">
        <v>54</v>
      </c>
      <c r="N33" s="328">
        <v>2</v>
      </c>
      <c r="O33" s="328">
        <v>2</v>
      </c>
      <c r="P33" s="328">
        <v>2</v>
      </c>
      <c r="Q33" s="329" t="s">
        <v>54</v>
      </c>
    </row>
    <row r="34" spans="1:18" ht="24" customHeight="1" thickBot="1" x14ac:dyDescent="0.35">
      <c r="A34" s="330" t="s">
        <v>297</v>
      </c>
      <c r="B34" s="331"/>
      <c r="C34" s="332"/>
      <c r="D34" s="333"/>
      <c r="E34" s="334"/>
      <c r="F34" s="334"/>
      <c r="G34" s="335"/>
      <c r="H34" s="335"/>
      <c r="I34" s="335"/>
      <c r="J34" s="335"/>
      <c r="K34" s="336"/>
      <c r="L34" s="336"/>
      <c r="M34" s="336"/>
      <c r="N34" s="337"/>
      <c r="O34" s="337"/>
      <c r="P34" s="337"/>
      <c r="Q34" s="338"/>
    </row>
    <row r="35" spans="1:18" x14ac:dyDescent="0.3">
      <c r="A35" s="819" t="s">
        <v>298</v>
      </c>
      <c r="B35" s="821" t="s">
        <v>137</v>
      </c>
      <c r="C35" s="506"/>
      <c r="D35" s="796" t="s">
        <v>139</v>
      </c>
      <c r="E35" s="796" t="s">
        <v>140</v>
      </c>
      <c r="F35" s="796" t="s">
        <v>141</v>
      </c>
      <c r="G35" s="781" t="s">
        <v>142</v>
      </c>
      <c r="H35" s="782"/>
      <c r="I35" s="782"/>
      <c r="J35" s="783"/>
      <c r="K35" s="784" t="s">
        <v>23</v>
      </c>
      <c r="L35" s="785"/>
      <c r="M35" s="788" t="s">
        <v>24</v>
      </c>
      <c r="N35" s="789"/>
      <c r="O35" s="789"/>
      <c r="P35" s="789"/>
      <c r="Q35" s="790"/>
    </row>
    <row r="36" spans="1:18" ht="21" customHeight="1" thickBot="1" x14ac:dyDescent="0.35">
      <c r="A36" s="820"/>
      <c r="B36" s="822"/>
      <c r="C36" s="507" t="s">
        <v>36</v>
      </c>
      <c r="D36" s="797"/>
      <c r="E36" s="797"/>
      <c r="F36" s="797"/>
      <c r="G36" s="508" t="s">
        <v>25</v>
      </c>
      <c r="H36" s="508" t="s">
        <v>26</v>
      </c>
      <c r="I36" s="508" t="s">
        <v>156</v>
      </c>
      <c r="J36" s="508" t="s">
        <v>28</v>
      </c>
      <c r="K36" s="786"/>
      <c r="L36" s="787"/>
      <c r="M36" s="791"/>
      <c r="N36" s="792"/>
      <c r="O36" s="792"/>
      <c r="P36" s="792"/>
      <c r="Q36" s="793"/>
    </row>
    <row r="37" spans="1:18" ht="75" customHeight="1" x14ac:dyDescent="0.3">
      <c r="A37" s="339" t="s">
        <v>299</v>
      </c>
      <c r="B37" s="339" t="s">
        <v>300</v>
      </c>
      <c r="C37" s="340" t="s">
        <v>282</v>
      </c>
      <c r="D37" s="341" t="s">
        <v>301</v>
      </c>
      <c r="E37" s="342">
        <v>0</v>
      </c>
      <c r="F37" s="343">
        <v>2</v>
      </c>
      <c r="G37" s="344"/>
      <c r="H37" s="345">
        <v>1</v>
      </c>
      <c r="I37" s="345">
        <v>1</v>
      </c>
      <c r="J37" s="346"/>
      <c r="K37" s="794">
        <f>SUM(B41:B43)</f>
        <v>120000</v>
      </c>
      <c r="L37" s="795"/>
      <c r="M37" s="347"/>
      <c r="N37" s="348"/>
      <c r="O37" s="348"/>
      <c r="P37" s="348"/>
      <c r="Q37" s="349"/>
    </row>
    <row r="38" spans="1:18" ht="27" customHeight="1" thickBot="1" x14ac:dyDescent="0.35">
      <c r="A38" s="350" t="s">
        <v>148</v>
      </c>
      <c r="B38" s="351"/>
      <c r="C38" s="352"/>
      <c r="D38" s="351"/>
      <c r="E38" s="351"/>
      <c r="F38" s="351"/>
      <c r="G38" s="351"/>
      <c r="H38" s="351"/>
      <c r="I38" s="351"/>
      <c r="J38" s="351"/>
      <c r="K38" s="351"/>
      <c r="L38" s="353"/>
      <c r="M38" s="354"/>
      <c r="N38" s="355"/>
      <c r="O38" s="355"/>
      <c r="P38" s="355"/>
      <c r="Q38" s="355"/>
    </row>
    <row r="39" spans="1:18" ht="15.75" customHeight="1" thickBot="1" x14ac:dyDescent="0.35">
      <c r="A39" s="808" t="s">
        <v>149</v>
      </c>
      <c r="B39" s="810" t="s">
        <v>150</v>
      </c>
      <c r="C39" s="509" t="s">
        <v>302</v>
      </c>
      <c r="D39" s="503"/>
      <c r="E39" s="503"/>
      <c r="F39" s="504"/>
      <c r="G39" s="812" t="s">
        <v>281</v>
      </c>
      <c r="H39" s="813"/>
      <c r="I39" s="813"/>
      <c r="J39" s="814"/>
      <c r="K39" s="815" t="s">
        <v>152</v>
      </c>
      <c r="L39" s="816" t="s">
        <v>153</v>
      </c>
      <c r="M39" s="770"/>
      <c r="N39" s="770"/>
      <c r="O39" s="770"/>
      <c r="P39" s="771"/>
      <c r="Q39" s="772"/>
    </row>
    <row r="40" spans="1:18" ht="14.25" customHeight="1" thickBot="1" x14ac:dyDescent="0.35">
      <c r="A40" s="809"/>
      <c r="B40" s="811"/>
      <c r="C40" s="510" t="s">
        <v>303</v>
      </c>
      <c r="D40" s="487" t="s">
        <v>41</v>
      </c>
      <c r="E40" s="487" t="s">
        <v>155</v>
      </c>
      <c r="F40" s="487" t="s">
        <v>43</v>
      </c>
      <c r="G40" s="487" t="s">
        <v>25</v>
      </c>
      <c r="H40" s="487" t="s">
        <v>26</v>
      </c>
      <c r="I40" s="487" t="s">
        <v>156</v>
      </c>
      <c r="J40" s="488" t="s">
        <v>28</v>
      </c>
      <c r="K40" s="768"/>
      <c r="L40" s="487" t="s">
        <v>44</v>
      </c>
      <c r="M40" s="487" t="s">
        <v>45</v>
      </c>
      <c r="N40" s="487" t="s">
        <v>46</v>
      </c>
      <c r="O40" s="487" t="s">
        <v>47</v>
      </c>
      <c r="P40" s="487" t="s">
        <v>48</v>
      </c>
      <c r="Q40" s="487" t="s">
        <v>49</v>
      </c>
    </row>
    <row r="41" spans="1:18" ht="33.75" customHeight="1" x14ac:dyDescent="0.3">
      <c r="A41" s="356" t="s">
        <v>304</v>
      </c>
      <c r="B41" s="773">
        <f>SUM(F41:F42)</f>
        <v>120000</v>
      </c>
      <c r="C41" s="357" t="s">
        <v>303</v>
      </c>
      <c r="D41" s="358">
        <v>1</v>
      </c>
      <c r="E41" s="359">
        <v>60000</v>
      </c>
      <c r="F41" s="360">
        <f>+E41*D41</f>
        <v>60000</v>
      </c>
      <c r="G41" s="361"/>
      <c r="H41" s="361"/>
      <c r="I41" s="362">
        <v>60000</v>
      </c>
      <c r="J41" s="362"/>
      <c r="K41" s="363" t="s">
        <v>285</v>
      </c>
      <c r="L41" s="363">
        <v>1</v>
      </c>
      <c r="M41" s="364" t="s">
        <v>54</v>
      </c>
      <c r="N41" s="363">
        <v>4</v>
      </c>
      <c r="O41" s="363">
        <v>1</v>
      </c>
      <c r="P41" s="363">
        <v>4</v>
      </c>
      <c r="Q41" s="365" t="s">
        <v>54</v>
      </c>
    </row>
    <row r="42" spans="1:18" ht="15.6" x14ac:dyDescent="0.3">
      <c r="A42" s="775"/>
      <c r="B42" s="774"/>
      <c r="C42" s="366" t="s">
        <v>303</v>
      </c>
      <c r="D42" s="367">
        <v>1</v>
      </c>
      <c r="E42" s="368">
        <v>60000</v>
      </c>
      <c r="F42" s="362">
        <f>+E42*D42</f>
        <v>60000</v>
      </c>
      <c r="G42" s="362"/>
      <c r="H42" s="362"/>
      <c r="I42" s="361"/>
      <c r="J42" s="362">
        <v>60000</v>
      </c>
      <c r="K42" s="369" t="s">
        <v>285</v>
      </c>
      <c r="L42" s="369">
        <v>1</v>
      </c>
      <c r="M42" s="370" t="s">
        <v>54</v>
      </c>
      <c r="N42" s="369">
        <v>4</v>
      </c>
      <c r="O42" s="369">
        <v>1</v>
      </c>
      <c r="P42" s="369">
        <v>4</v>
      </c>
      <c r="Q42" s="371" t="s">
        <v>54</v>
      </c>
    </row>
    <row r="43" spans="1:18" ht="11.25" hidden="1" customHeight="1" x14ac:dyDescent="0.3">
      <c r="A43" s="776"/>
      <c r="B43" s="372"/>
      <c r="C43" s="373"/>
      <c r="D43" s="374"/>
      <c r="E43" s="375"/>
      <c r="F43" s="375"/>
      <c r="G43" s="362"/>
      <c r="H43" s="362"/>
      <c r="I43" s="361"/>
      <c r="J43" s="362"/>
      <c r="K43" s="369"/>
      <c r="L43" s="369"/>
      <c r="M43" s="370"/>
      <c r="N43" s="369"/>
      <c r="O43" s="369"/>
      <c r="P43" s="369"/>
      <c r="Q43" s="369"/>
    </row>
    <row r="44" spans="1:18" s="305" customFormat="1" ht="18.75" customHeight="1" x14ac:dyDescent="0.3">
      <c r="A44" s="376" t="s">
        <v>305</v>
      </c>
      <c r="B44" s="351"/>
      <c r="C44" s="377"/>
      <c r="D44" s="351"/>
      <c r="E44" s="351"/>
      <c r="F44" s="351"/>
      <c r="G44" s="351"/>
      <c r="H44" s="351"/>
      <c r="I44" s="351"/>
      <c r="J44" s="351"/>
      <c r="K44" s="351"/>
      <c r="L44" s="353"/>
      <c r="M44" s="378"/>
      <c r="N44" s="378"/>
      <c r="O44" s="378"/>
      <c r="P44" s="378"/>
      <c r="Q44" s="378"/>
    </row>
    <row r="45" spans="1:18" ht="15.6" x14ac:dyDescent="0.3">
      <c r="A45" s="777" t="s">
        <v>136</v>
      </c>
      <c r="B45" s="777" t="s">
        <v>137</v>
      </c>
      <c r="C45" s="511"/>
      <c r="D45" s="779" t="s">
        <v>139</v>
      </c>
      <c r="E45" s="779" t="s">
        <v>140</v>
      </c>
      <c r="F45" s="798" t="s">
        <v>141</v>
      </c>
      <c r="G45" s="800" t="s">
        <v>142</v>
      </c>
      <c r="H45" s="801"/>
      <c r="I45" s="801"/>
      <c r="J45" s="802"/>
      <c r="K45" s="803" t="s">
        <v>23</v>
      </c>
      <c r="L45" s="804"/>
      <c r="M45" s="805" t="s">
        <v>24</v>
      </c>
      <c r="N45" s="806"/>
      <c r="O45" s="806"/>
      <c r="P45" s="806"/>
      <c r="Q45" s="807"/>
    </row>
    <row r="46" spans="1:18" ht="31.8" thickBot="1" x14ac:dyDescent="0.35">
      <c r="A46" s="778"/>
      <c r="B46" s="778"/>
      <c r="C46" s="512" t="s">
        <v>36</v>
      </c>
      <c r="D46" s="780"/>
      <c r="E46" s="780"/>
      <c r="F46" s="799"/>
      <c r="G46" s="513" t="s">
        <v>25</v>
      </c>
      <c r="H46" s="514" t="s">
        <v>26</v>
      </c>
      <c r="I46" s="514" t="s">
        <v>156</v>
      </c>
      <c r="J46" s="515" t="s">
        <v>28</v>
      </c>
      <c r="K46" s="803"/>
      <c r="L46" s="804"/>
      <c r="M46" s="805"/>
      <c r="N46" s="806"/>
      <c r="O46" s="806"/>
      <c r="P46" s="806"/>
      <c r="Q46" s="807"/>
    </row>
    <row r="47" spans="1:18" ht="88.5" customHeight="1" thickBot="1" x14ac:dyDescent="0.35">
      <c r="A47" s="379" t="s">
        <v>306</v>
      </c>
      <c r="B47" s="380"/>
      <c r="C47" s="340" t="s">
        <v>282</v>
      </c>
      <c r="D47" s="381"/>
      <c r="E47" s="382"/>
      <c r="F47" s="383"/>
      <c r="G47" s="383"/>
      <c r="H47" s="383"/>
      <c r="I47" s="383"/>
      <c r="J47" s="383"/>
      <c r="K47" s="755"/>
      <c r="L47" s="756"/>
      <c r="M47" s="757"/>
      <c r="N47" s="758"/>
      <c r="O47" s="758"/>
      <c r="P47" s="758"/>
      <c r="Q47" s="759"/>
      <c r="R47">
        <f>3125*224</f>
        <v>700000</v>
      </c>
    </row>
    <row r="48" spans="1:18" ht="15" customHeight="1" thickBot="1" x14ac:dyDescent="0.35">
      <c r="A48" s="384" t="s">
        <v>148</v>
      </c>
      <c r="B48" s="385"/>
      <c r="C48" s="386"/>
      <c r="D48" s="385"/>
      <c r="E48" s="385"/>
      <c r="F48" s="385"/>
      <c r="G48" s="385"/>
      <c r="H48" s="385"/>
      <c r="I48" s="385"/>
      <c r="J48" s="385"/>
      <c r="K48" s="385"/>
      <c r="L48" s="385"/>
      <c r="M48" s="378"/>
      <c r="N48" s="378"/>
      <c r="O48" s="378"/>
      <c r="P48" s="378"/>
      <c r="Q48" s="378"/>
    </row>
    <row r="49" spans="1:19" ht="15.75" customHeight="1" thickBot="1" x14ac:dyDescent="0.35">
      <c r="A49" s="760" t="s">
        <v>149</v>
      </c>
      <c r="B49" s="762" t="s">
        <v>150</v>
      </c>
      <c r="C49" s="509"/>
      <c r="D49" s="516"/>
      <c r="E49" s="516"/>
      <c r="F49" s="517"/>
      <c r="G49" s="764" t="s">
        <v>281</v>
      </c>
      <c r="H49" s="765"/>
      <c r="I49" s="765"/>
      <c r="J49" s="766"/>
      <c r="K49" s="767" t="s">
        <v>152</v>
      </c>
      <c r="L49" s="769" t="s">
        <v>153</v>
      </c>
      <c r="M49" s="770"/>
      <c r="N49" s="770"/>
      <c r="O49" s="770"/>
      <c r="P49" s="771"/>
      <c r="Q49" s="772"/>
    </row>
    <row r="50" spans="1:19" ht="13.5" customHeight="1" thickBot="1" x14ac:dyDescent="0.35">
      <c r="A50" s="761"/>
      <c r="B50" s="763"/>
      <c r="C50" s="518"/>
      <c r="D50" s="487" t="s">
        <v>41</v>
      </c>
      <c r="E50" s="487" t="s">
        <v>155</v>
      </c>
      <c r="F50" s="487" t="s">
        <v>43</v>
      </c>
      <c r="G50" s="487" t="s">
        <v>25</v>
      </c>
      <c r="H50" s="487" t="s">
        <v>26</v>
      </c>
      <c r="I50" s="487" t="s">
        <v>156</v>
      </c>
      <c r="J50" s="488" t="s">
        <v>28</v>
      </c>
      <c r="K50" s="768"/>
      <c r="L50" s="487" t="s">
        <v>44</v>
      </c>
      <c r="M50" s="487" t="s">
        <v>45</v>
      </c>
      <c r="N50" s="487" t="s">
        <v>46</v>
      </c>
      <c r="O50" s="487" t="s">
        <v>47</v>
      </c>
      <c r="P50" s="487" t="s">
        <v>48</v>
      </c>
      <c r="Q50" s="487" t="s">
        <v>49</v>
      </c>
    </row>
    <row r="51" spans="1:19" ht="41.25" customHeight="1" x14ac:dyDescent="0.3">
      <c r="A51" s="387" t="s">
        <v>307</v>
      </c>
      <c r="B51" s="388"/>
      <c r="C51" s="389"/>
      <c r="D51" s="390">
        <v>4</v>
      </c>
      <c r="E51" s="391">
        <v>0</v>
      </c>
      <c r="F51" s="391">
        <v>0</v>
      </c>
      <c r="G51" s="391">
        <v>1</v>
      </c>
      <c r="H51" s="391">
        <v>1</v>
      </c>
      <c r="I51" s="391">
        <v>1</v>
      </c>
      <c r="J51" s="391">
        <v>1</v>
      </c>
      <c r="K51" s="392"/>
      <c r="L51" s="392"/>
      <c r="M51" s="392"/>
      <c r="N51" s="392"/>
      <c r="O51" s="392"/>
      <c r="P51" s="392"/>
      <c r="Q51" s="393"/>
      <c r="R51" s="34"/>
      <c r="S51" s="34"/>
    </row>
    <row r="52" spans="1:19" ht="36" customHeight="1" x14ac:dyDescent="0.3">
      <c r="A52" s="394" t="s">
        <v>308</v>
      </c>
      <c r="B52" s="395"/>
      <c r="C52" s="389"/>
      <c r="D52" s="188">
        <v>1</v>
      </c>
      <c r="E52" s="396">
        <v>0</v>
      </c>
      <c r="F52" s="396">
        <v>0</v>
      </c>
      <c r="G52" s="396">
        <v>1</v>
      </c>
      <c r="H52" s="396"/>
      <c r="I52" s="396"/>
      <c r="J52" s="396"/>
      <c r="K52" s="397"/>
      <c r="L52" s="397"/>
      <c r="M52" s="397"/>
      <c r="N52" s="397"/>
      <c r="O52" s="397"/>
      <c r="P52" s="397"/>
      <c r="Q52" s="397"/>
      <c r="R52" s="34"/>
      <c r="S52" s="34"/>
    </row>
    <row r="53" spans="1:19" ht="53.25" customHeight="1" x14ac:dyDescent="0.3">
      <c r="A53" s="398" t="s">
        <v>309</v>
      </c>
      <c r="B53" s="399"/>
      <c r="C53" s="389"/>
      <c r="D53" s="400">
        <v>1</v>
      </c>
      <c r="E53" s="401">
        <v>0</v>
      </c>
      <c r="F53" s="389">
        <v>0</v>
      </c>
      <c r="G53" s="389"/>
      <c r="H53" s="389">
        <v>1</v>
      </c>
      <c r="I53" s="389"/>
      <c r="J53" s="389"/>
      <c r="K53" s="389"/>
      <c r="L53" s="397"/>
      <c r="M53" s="397"/>
      <c r="N53" s="397"/>
      <c r="O53" s="397"/>
      <c r="P53" s="397"/>
      <c r="Q53" s="397"/>
      <c r="R53" s="34"/>
      <c r="S53" s="34"/>
    </row>
    <row r="54" spans="1:19" x14ac:dyDescent="0.3">
      <c r="A54" s="34"/>
      <c r="B54" s="34"/>
      <c r="C54" s="34"/>
      <c r="D54" s="34"/>
      <c r="E54" s="34"/>
      <c r="F54" s="34"/>
      <c r="G54" s="34"/>
      <c r="H54" s="34"/>
      <c r="I54" s="34"/>
      <c r="J54" s="34"/>
      <c r="K54" s="34"/>
      <c r="L54" s="34"/>
      <c r="M54" s="34"/>
      <c r="N54" s="34"/>
      <c r="O54" s="34"/>
      <c r="P54" s="34"/>
      <c r="Q54" s="34"/>
      <c r="R54" s="34"/>
      <c r="S54" s="34"/>
    </row>
    <row r="55" spans="1:19" x14ac:dyDescent="0.3">
      <c r="A55" s="34"/>
      <c r="B55" s="34"/>
      <c r="C55" s="34"/>
      <c r="D55" s="34"/>
      <c r="E55" s="34"/>
      <c r="F55" s="34"/>
      <c r="G55" s="34"/>
      <c r="H55" s="34"/>
      <c r="I55" s="34"/>
      <c r="J55" s="34"/>
      <c r="K55" s="34"/>
      <c r="L55" s="34"/>
      <c r="M55" s="34"/>
      <c r="N55" s="34"/>
      <c r="O55" s="34"/>
      <c r="P55" s="34"/>
      <c r="Q55" s="34"/>
      <c r="R55" s="34"/>
      <c r="S55" s="34"/>
    </row>
    <row r="56" spans="1:19" x14ac:dyDescent="0.3">
      <c r="A56" s="34"/>
      <c r="B56" s="34"/>
      <c r="C56" s="34"/>
      <c r="D56" s="34"/>
      <c r="E56" s="34"/>
      <c r="F56" s="34"/>
      <c r="G56" s="34"/>
      <c r="H56" s="34"/>
      <c r="I56" s="34"/>
      <c r="J56" s="34"/>
      <c r="K56" s="34"/>
      <c r="L56" s="34"/>
      <c r="M56" s="34"/>
      <c r="N56" s="34"/>
      <c r="O56" s="34"/>
      <c r="P56" s="34"/>
      <c r="Q56" s="34"/>
      <c r="R56" s="34"/>
      <c r="S56" s="34"/>
    </row>
    <row r="57" spans="1:19" x14ac:dyDescent="0.3">
      <c r="A57" s="34"/>
      <c r="B57" s="34"/>
      <c r="C57" s="34"/>
      <c r="D57" s="34"/>
      <c r="E57" s="34"/>
      <c r="F57" s="34"/>
      <c r="G57" s="34"/>
      <c r="H57" s="34"/>
      <c r="I57" s="34"/>
      <c r="J57" s="34"/>
      <c r="K57" s="34"/>
      <c r="L57" s="34"/>
      <c r="M57" s="34"/>
      <c r="N57" s="34"/>
      <c r="O57" s="34"/>
      <c r="P57" s="34"/>
      <c r="Q57" s="34"/>
      <c r="R57" s="34"/>
      <c r="S57" s="34"/>
    </row>
    <row r="58" spans="1:19" x14ac:dyDescent="0.3">
      <c r="A58" s="34"/>
      <c r="B58" s="34"/>
      <c r="C58" s="34"/>
      <c r="D58" s="34"/>
      <c r="E58" s="34"/>
      <c r="F58" s="34"/>
      <c r="G58" s="34"/>
      <c r="H58" s="34"/>
      <c r="I58" s="34"/>
      <c r="J58" s="34"/>
      <c r="K58" s="34"/>
      <c r="L58" s="34"/>
      <c r="M58" s="34"/>
      <c r="N58" s="34"/>
      <c r="O58" s="34"/>
      <c r="P58" s="34"/>
      <c r="Q58" s="34"/>
      <c r="R58" s="34"/>
      <c r="S58" s="34"/>
    </row>
    <row r="59" spans="1:19" x14ac:dyDescent="0.3">
      <c r="A59" s="34"/>
      <c r="B59" s="34"/>
      <c r="C59" s="34"/>
      <c r="D59" s="34"/>
      <c r="E59" s="34"/>
      <c r="F59" s="34"/>
      <c r="G59" s="34"/>
      <c r="H59" s="34"/>
      <c r="I59" s="34"/>
      <c r="J59" s="34"/>
      <c r="K59" s="34"/>
      <c r="L59" s="34"/>
      <c r="M59" s="34"/>
      <c r="N59" s="34"/>
      <c r="O59" s="34"/>
      <c r="P59" s="34"/>
      <c r="Q59" s="34"/>
      <c r="R59" s="34"/>
      <c r="S59" s="34"/>
    </row>
    <row r="60" spans="1:19" x14ac:dyDescent="0.3">
      <c r="A60" s="34"/>
      <c r="B60" s="34"/>
      <c r="C60" s="34"/>
      <c r="D60" s="34"/>
      <c r="E60" s="34"/>
      <c r="F60" s="34"/>
      <c r="G60" s="34"/>
      <c r="H60" s="34"/>
      <c r="I60" s="34"/>
      <c r="J60" s="34"/>
      <c r="K60" s="34"/>
      <c r="L60" s="34"/>
      <c r="M60" s="34"/>
      <c r="N60" s="34"/>
      <c r="O60" s="34"/>
      <c r="P60" s="34"/>
      <c r="Q60" s="34"/>
      <c r="R60" s="34"/>
      <c r="S60" s="34"/>
    </row>
    <row r="61" spans="1:19" x14ac:dyDescent="0.3">
      <c r="A61" s="34"/>
      <c r="B61" s="34"/>
      <c r="C61" s="34"/>
      <c r="D61" s="34"/>
      <c r="E61" s="34"/>
      <c r="F61" s="34"/>
      <c r="G61" s="34"/>
      <c r="H61" s="34"/>
      <c r="I61" s="34"/>
      <c r="J61" s="34"/>
      <c r="K61" s="34"/>
      <c r="L61" s="34"/>
      <c r="M61" s="34"/>
      <c r="N61" s="34"/>
      <c r="O61" s="34"/>
      <c r="P61" s="34"/>
      <c r="Q61" s="34"/>
      <c r="R61" s="34"/>
      <c r="S61" s="34"/>
    </row>
    <row r="62" spans="1:19" x14ac:dyDescent="0.3">
      <c r="A62" s="34"/>
      <c r="B62" s="34"/>
      <c r="C62" s="34"/>
      <c r="D62" s="34"/>
      <c r="E62" s="34"/>
      <c r="F62" s="34"/>
      <c r="G62" s="34"/>
      <c r="H62" s="34"/>
      <c r="I62" s="34"/>
      <c r="J62" s="34"/>
      <c r="K62" s="34"/>
      <c r="L62" s="34"/>
      <c r="M62" s="34"/>
      <c r="N62" s="34"/>
      <c r="O62" s="34"/>
      <c r="P62" s="34"/>
      <c r="Q62" s="34"/>
      <c r="R62" s="34"/>
      <c r="S62" s="34"/>
    </row>
    <row r="63" spans="1:19" x14ac:dyDescent="0.3">
      <c r="A63" s="34"/>
      <c r="B63" s="34"/>
      <c r="C63" s="34"/>
      <c r="D63" s="34"/>
      <c r="E63" s="34"/>
      <c r="F63" s="34"/>
      <c r="G63" s="34"/>
      <c r="H63" s="34"/>
      <c r="I63" s="34"/>
      <c r="J63" s="34"/>
      <c r="K63" s="34"/>
      <c r="L63" s="34"/>
      <c r="M63" s="34"/>
      <c r="N63" s="34"/>
      <c r="O63" s="34"/>
      <c r="P63" s="34"/>
      <c r="Q63" s="34"/>
      <c r="R63" s="34"/>
      <c r="S63" s="34"/>
    </row>
    <row r="64" spans="1:19" x14ac:dyDescent="0.3">
      <c r="A64" s="34"/>
      <c r="B64" s="34"/>
      <c r="C64" s="34"/>
      <c r="D64" s="34"/>
      <c r="E64" s="34"/>
      <c r="F64" s="34"/>
      <c r="G64" s="34"/>
      <c r="H64" s="34"/>
      <c r="I64" s="34"/>
      <c r="J64" s="34"/>
      <c r="K64" s="34"/>
      <c r="L64" s="34"/>
      <c r="M64" s="34"/>
      <c r="N64" s="34"/>
      <c r="O64" s="34"/>
      <c r="P64" s="34"/>
      <c r="Q64" s="34"/>
      <c r="R64" s="34"/>
      <c r="S64" s="34"/>
    </row>
    <row r="65" spans="1:19" x14ac:dyDescent="0.3">
      <c r="A65" s="34"/>
      <c r="B65" s="34"/>
      <c r="C65" s="34"/>
      <c r="D65" s="34"/>
      <c r="E65" s="34"/>
      <c r="F65" s="34"/>
      <c r="G65" s="34"/>
      <c r="H65" s="34"/>
      <c r="I65" s="34"/>
      <c r="J65" s="34"/>
      <c r="K65" s="34"/>
      <c r="L65" s="34"/>
      <c r="M65" s="34"/>
      <c r="N65" s="34"/>
      <c r="O65" s="34"/>
      <c r="P65" s="34"/>
      <c r="Q65" s="34"/>
      <c r="R65" s="34"/>
      <c r="S65" s="34"/>
    </row>
    <row r="66" spans="1:19" x14ac:dyDescent="0.3">
      <c r="A66" s="34"/>
      <c r="B66" s="34"/>
      <c r="C66" s="34"/>
      <c r="D66" s="34"/>
      <c r="E66" s="34"/>
      <c r="F66" s="34"/>
      <c r="G66" s="34"/>
      <c r="H66" s="34"/>
      <c r="I66" s="34"/>
      <c r="J66" s="34"/>
      <c r="K66" s="34"/>
      <c r="L66" s="34"/>
      <c r="M66" s="34"/>
      <c r="N66" s="34"/>
      <c r="O66" s="34"/>
      <c r="P66" s="34"/>
      <c r="Q66" s="34"/>
      <c r="R66" s="34"/>
      <c r="S66" s="34"/>
    </row>
    <row r="67" spans="1:19" x14ac:dyDescent="0.3">
      <c r="A67" s="34"/>
      <c r="B67" s="34"/>
      <c r="C67" s="34"/>
      <c r="D67" s="34"/>
      <c r="E67" s="34"/>
      <c r="F67" s="34"/>
      <c r="G67" s="34"/>
      <c r="H67" s="34"/>
      <c r="I67" s="34"/>
      <c r="J67" s="34"/>
      <c r="K67" s="34"/>
      <c r="L67" s="34"/>
      <c r="M67" s="34"/>
      <c r="N67" s="34"/>
      <c r="O67" s="34"/>
      <c r="P67" s="34"/>
      <c r="Q67" s="34"/>
      <c r="R67" s="34"/>
      <c r="S67" s="34"/>
    </row>
    <row r="68" spans="1:19" x14ac:dyDescent="0.3">
      <c r="A68" s="34"/>
      <c r="B68" s="34"/>
      <c r="C68" s="34"/>
      <c r="D68" s="34"/>
      <c r="E68" s="34"/>
      <c r="F68" s="34"/>
      <c r="G68" s="34"/>
      <c r="H68" s="34"/>
      <c r="I68" s="34"/>
      <c r="J68" s="34"/>
      <c r="K68" s="34"/>
      <c r="L68" s="34"/>
      <c r="M68" s="34"/>
      <c r="N68" s="34"/>
      <c r="O68" s="34"/>
      <c r="P68" s="34"/>
      <c r="Q68" s="34"/>
      <c r="R68" s="34"/>
      <c r="S68" s="34"/>
    </row>
    <row r="69" spans="1:19" x14ac:dyDescent="0.3">
      <c r="A69" s="34"/>
      <c r="B69" s="34"/>
      <c r="C69" s="34"/>
      <c r="D69" s="34"/>
      <c r="E69" s="34"/>
      <c r="F69" s="34"/>
      <c r="G69" s="34"/>
      <c r="H69" s="34"/>
      <c r="I69" s="34"/>
      <c r="J69" s="34"/>
      <c r="K69" s="34"/>
      <c r="L69" s="34"/>
      <c r="M69" s="34"/>
      <c r="N69" s="34"/>
      <c r="O69" s="34"/>
      <c r="P69" s="34"/>
      <c r="Q69" s="34"/>
      <c r="R69" s="34"/>
      <c r="S69" s="34"/>
    </row>
    <row r="70" spans="1:19" x14ac:dyDescent="0.3">
      <c r="A70" s="34"/>
      <c r="B70" s="34"/>
      <c r="C70" s="34"/>
      <c r="D70" s="34"/>
      <c r="E70" s="34"/>
      <c r="F70" s="34"/>
      <c r="G70" s="34"/>
      <c r="H70" s="34"/>
      <c r="I70" s="34"/>
      <c r="J70" s="34"/>
      <c r="K70" s="34"/>
      <c r="L70" s="34"/>
      <c r="M70" s="34"/>
      <c r="N70" s="34"/>
      <c r="O70" s="34"/>
      <c r="P70" s="34"/>
      <c r="Q70" s="34"/>
      <c r="R70" s="34"/>
      <c r="S70" s="34"/>
    </row>
    <row r="71" spans="1:19" x14ac:dyDescent="0.3">
      <c r="A71" s="34"/>
      <c r="B71" s="34"/>
      <c r="C71" s="34"/>
      <c r="D71" s="34"/>
      <c r="E71" s="34"/>
      <c r="F71" s="34"/>
      <c r="G71" s="34"/>
      <c r="H71" s="34"/>
      <c r="I71" s="34"/>
      <c r="J71" s="34"/>
      <c r="K71" s="34"/>
      <c r="L71" s="34"/>
      <c r="M71" s="34"/>
      <c r="N71" s="34"/>
      <c r="O71" s="34"/>
      <c r="P71" s="34"/>
      <c r="Q71" s="34"/>
      <c r="R71" s="34"/>
      <c r="S71" s="34"/>
    </row>
    <row r="72" spans="1:19" x14ac:dyDescent="0.3">
      <c r="A72" s="34"/>
      <c r="B72" s="34"/>
      <c r="C72" s="34"/>
      <c r="D72" s="34"/>
      <c r="E72" s="34"/>
      <c r="F72" s="34"/>
      <c r="G72" s="34"/>
      <c r="H72" s="34"/>
      <c r="I72" s="34"/>
      <c r="J72" s="34"/>
      <c r="K72" s="34"/>
      <c r="L72" s="34"/>
      <c r="M72" s="34"/>
      <c r="N72" s="34"/>
      <c r="O72" s="34"/>
      <c r="P72" s="34"/>
      <c r="Q72" s="34"/>
      <c r="R72" s="34"/>
      <c r="S72" s="34"/>
    </row>
    <row r="73" spans="1:19" x14ac:dyDescent="0.3">
      <c r="A73" s="34"/>
      <c r="B73" s="34"/>
      <c r="C73" s="34"/>
      <c r="D73" s="34"/>
      <c r="E73" s="34"/>
      <c r="F73" s="34"/>
      <c r="G73" s="34"/>
      <c r="H73" s="34"/>
      <c r="I73" s="34"/>
      <c r="J73" s="34"/>
      <c r="K73" s="34"/>
      <c r="L73" s="34"/>
      <c r="M73" s="34"/>
      <c r="N73" s="34"/>
      <c r="O73" s="34"/>
      <c r="P73" s="34"/>
      <c r="Q73" s="34"/>
      <c r="R73" s="34"/>
      <c r="S73" s="34"/>
    </row>
    <row r="74" spans="1:19" x14ac:dyDescent="0.3">
      <c r="A74" s="34"/>
      <c r="B74" s="34"/>
      <c r="C74" s="34"/>
      <c r="D74" s="34"/>
      <c r="E74" s="34"/>
      <c r="F74" s="34"/>
      <c r="G74" s="34"/>
      <c r="H74" s="34"/>
      <c r="I74" s="34"/>
      <c r="J74" s="34"/>
      <c r="K74" s="34"/>
      <c r="L74" s="34"/>
      <c r="M74" s="34"/>
      <c r="N74" s="34"/>
      <c r="O74" s="34"/>
      <c r="P74" s="34"/>
      <c r="Q74" s="34"/>
      <c r="R74" s="34"/>
      <c r="S74" s="34"/>
    </row>
    <row r="75" spans="1:19" x14ac:dyDescent="0.3">
      <c r="A75" s="34"/>
      <c r="B75" s="34"/>
      <c r="C75" s="34"/>
      <c r="D75" s="34"/>
      <c r="E75" s="34"/>
      <c r="F75" s="34"/>
      <c r="G75" s="34"/>
      <c r="H75" s="34"/>
      <c r="I75" s="34"/>
      <c r="J75" s="34"/>
      <c r="K75" s="34"/>
      <c r="L75" s="34"/>
      <c r="M75" s="34"/>
      <c r="N75" s="34"/>
      <c r="O75" s="34"/>
      <c r="P75" s="34"/>
      <c r="Q75" s="34"/>
      <c r="R75" s="34"/>
      <c r="S75" s="34"/>
    </row>
    <row r="76" spans="1:19" x14ac:dyDescent="0.3">
      <c r="A76" s="34"/>
      <c r="B76" s="34"/>
      <c r="C76" s="34"/>
      <c r="D76" s="34"/>
      <c r="E76" s="34"/>
      <c r="F76" s="34"/>
      <c r="G76" s="34"/>
      <c r="H76" s="34"/>
      <c r="I76" s="34"/>
      <c r="J76" s="34"/>
      <c r="K76" s="34"/>
      <c r="L76" s="34"/>
      <c r="M76" s="34"/>
      <c r="N76" s="34"/>
      <c r="O76" s="34"/>
      <c r="P76" s="34"/>
      <c r="Q76" s="34"/>
      <c r="R76" s="34"/>
      <c r="S76" s="34"/>
    </row>
    <row r="77" spans="1:19" x14ac:dyDescent="0.3">
      <c r="A77" s="34"/>
      <c r="B77" s="34"/>
      <c r="C77" s="34"/>
      <c r="D77" s="34"/>
      <c r="E77" s="34"/>
      <c r="F77" s="34"/>
      <c r="G77" s="34"/>
      <c r="H77" s="34"/>
      <c r="I77" s="34"/>
      <c r="J77" s="34"/>
      <c r="K77" s="34"/>
      <c r="L77" s="34"/>
      <c r="M77" s="34"/>
      <c r="N77" s="34"/>
      <c r="O77" s="34"/>
      <c r="P77" s="34"/>
      <c r="Q77" s="34"/>
      <c r="R77" s="34"/>
      <c r="S77" s="34"/>
    </row>
    <row r="78" spans="1:19" x14ac:dyDescent="0.3">
      <c r="A78" s="34"/>
      <c r="B78" s="34"/>
      <c r="C78" s="34"/>
      <c r="D78" s="34"/>
      <c r="E78" s="34"/>
      <c r="F78" s="34"/>
      <c r="G78" s="34"/>
      <c r="H78" s="34"/>
      <c r="I78" s="34"/>
      <c r="J78" s="34"/>
      <c r="K78" s="34"/>
      <c r="L78" s="34"/>
      <c r="M78" s="34"/>
      <c r="N78" s="34"/>
      <c r="O78" s="34"/>
      <c r="P78" s="34"/>
      <c r="Q78" s="34"/>
      <c r="R78" s="34"/>
      <c r="S78" s="34"/>
    </row>
    <row r="79" spans="1:19" x14ac:dyDescent="0.3">
      <c r="A79" s="34"/>
      <c r="B79" s="34"/>
      <c r="C79" s="34"/>
      <c r="D79" s="34"/>
      <c r="E79" s="34"/>
      <c r="F79" s="34"/>
      <c r="G79" s="34"/>
      <c r="H79" s="34"/>
      <c r="I79" s="34"/>
      <c r="J79" s="34"/>
      <c r="K79" s="34"/>
      <c r="L79" s="34"/>
      <c r="M79" s="34"/>
      <c r="N79" s="34"/>
      <c r="O79" s="34"/>
      <c r="P79" s="34"/>
      <c r="Q79" s="34"/>
      <c r="R79" s="34"/>
      <c r="S79" s="34"/>
    </row>
    <row r="80" spans="1:19" x14ac:dyDescent="0.3">
      <c r="A80" s="34"/>
      <c r="B80" s="34"/>
      <c r="C80" s="34"/>
      <c r="D80" s="34"/>
      <c r="E80" s="34"/>
      <c r="F80" s="34"/>
      <c r="G80" s="34"/>
      <c r="H80" s="34"/>
      <c r="I80" s="34"/>
      <c r="J80" s="34"/>
      <c r="K80" s="34"/>
      <c r="L80" s="34"/>
      <c r="M80" s="34"/>
      <c r="N80" s="34"/>
      <c r="O80" s="34"/>
      <c r="P80" s="34"/>
      <c r="Q80" s="34"/>
      <c r="R80" s="34"/>
      <c r="S80" s="34"/>
    </row>
    <row r="81" spans="1:19" x14ac:dyDescent="0.3">
      <c r="A81" s="34"/>
      <c r="B81" s="34"/>
      <c r="C81" s="34"/>
      <c r="D81" s="34"/>
      <c r="E81" s="34"/>
      <c r="F81" s="34"/>
      <c r="G81" s="34"/>
      <c r="H81" s="34"/>
      <c r="I81" s="34"/>
      <c r="J81" s="34"/>
      <c r="K81" s="34"/>
      <c r="L81" s="34"/>
      <c r="M81" s="34"/>
      <c r="N81" s="34"/>
      <c r="O81" s="34"/>
      <c r="P81" s="34"/>
      <c r="Q81" s="34"/>
      <c r="R81" s="34"/>
      <c r="S81" s="34"/>
    </row>
    <row r="82" spans="1:19" x14ac:dyDescent="0.3">
      <c r="A82" s="34"/>
      <c r="B82" s="34"/>
      <c r="C82" s="34"/>
      <c r="D82" s="34"/>
      <c r="E82" s="34"/>
      <c r="F82" s="34"/>
      <c r="G82" s="34"/>
      <c r="H82" s="34"/>
      <c r="I82" s="34"/>
      <c r="J82" s="34"/>
      <c r="K82" s="34"/>
      <c r="L82" s="34"/>
      <c r="M82" s="34"/>
      <c r="N82" s="34"/>
      <c r="O82" s="34"/>
      <c r="P82" s="34"/>
      <c r="Q82" s="34"/>
      <c r="R82" s="34"/>
      <c r="S82" s="34"/>
    </row>
    <row r="83" spans="1:19" x14ac:dyDescent="0.3">
      <c r="A83" s="34"/>
      <c r="B83" s="34"/>
      <c r="C83" s="34"/>
      <c r="D83" s="34"/>
      <c r="E83" s="34"/>
      <c r="F83" s="34"/>
      <c r="G83" s="34"/>
      <c r="H83" s="34"/>
      <c r="I83" s="34"/>
      <c r="J83" s="34"/>
      <c r="K83" s="34"/>
      <c r="L83" s="34"/>
      <c r="M83" s="34"/>
      <c r="N83" s="34"/>
      <c r="O83" s="34"/>
      <c r="P83" s="34"/>
      <c r="Q83" s="34"/>
      <c r="R83" s="34"/>
      <c r="S83" s="34"/>
    </row>
    <row r="84" spans="1:19" x14ac:dyDescent="0.3">
      <c r="A84" s="34"/>
      <c r="B84" s="34"/>
      <c r="C84" s="34"/>
      <c r="D84" s="34"/>
      <c r="E84" s="34"/>
      <c r="F84" s="34"/>
      <c r="G84" s="34"/>
      <c r="H84" s="34"/>
      <c r="I84" s="34"/>
      <c r="J84" s="34"/>
      <c r="K84" s="34"/>
      <c r="L84" s="34"/>
      <c r="M84" s="34"/>
      <c r="N84" s="34"/>
      <c r="O84" s="34"/>
      <c r="P84" s="34"/>
      <c r="Q84" s="34"/>
      <c r="R84" s="34"/>
      <c r="S84" s="34"/>
    </row>
    <row r="85" spans="1:19" x14ac:dyDescent="0.3">
      <c r="A85" s="34"/>
      <c r="B85" s="34"/>
      <c r="C85" s="34"/>
      <c r="D85" s="34"/>
      <c r="E85" s="34"/>
      <c r="F85" s="34"/>
      <c r="G85" s="34"/>
      <c r="H85" s="34"/>
      <c r="I85" s="34"/>
      <c r="J85" s="34"/>
      <c r="K85" s="34"/>
      <c r="L85" s="34"/>
      <c r="M85" s="34"/>
      <c r="N85" s="34"/>
      <c r="O85" s="34"/>
      <c r="P85" s="34"/>
      <c r="Q85" s="34"/>
      <c r="R85" s="34"/>
      <c r="S85" s="34"/>
    </row>
    <row r="86" spans="1:19" x14ac:dyDescent="0.3">
      <c r="A86" s="34"/>
      <c r="B86" s="34"/>
      <c r="C86" s="34"/>
      <c r="D86" s="34"/>
      <c r="E86" s="34"/>
      <c r="F86" s="34"/>
      <c r="G86" s="34"/>
      <c r="H86" s="34"/>
      <c r="I86" s="34"/>
      <c r="J86" s="34"/>
      <c r="K86" s="34"/>
      <c r="L86" s="34"/>
      <c r="M86" s="34"/>
      <c r="N86" s="34"/>
      <c r="O86" s="34"/>
      <c r="P86" s="34"/>
      <c r="Q86" s="34"/>
      <c r="R86" s="34"/>
      <c r="S86" s="34"/>
    </row>
    <row r="87" spans="1:19" x14ac:dyDescent="0.3">
      <c r="A87" s="34"/>
      <c r="B87" s="34"/>
      <c r="C87" s="34"/>
      <c r="D87" s="34"/>
      <c r="E87" s="34"/>
      <c r="F87" s="34"/>
      <c r="G87" s="34"/>
      <c r="H87" s="34"/>
      <c r="I87" s="34"/>
      <c r="J87" s="34"/>
      <c r="K87" s="34"/>
      <c r="L87" s="34"/>
      <c r="M87" s="34"/>
      <c r="N87" s="34"/>
      <c r="O87" s="34"/>
      <c r="P87" s="34"/>
      <c r="Q87" s="34"/>
      <c r="R87" s="34"/>
      <c r="S87" s="34"/>
    </row>
    <row r="88" spans="1:19" x14ac:dyDescent="0.3">
      <c r="A88" s="34"/>
      <c r="B88" s="34"/>
      <c r="C88" s="34"/>
      <c r="D88" s="34"/>
      <c r="E88" s="34"/>
      <c r="F88" s="34"/>
      <c r="G88" s="34"/>
      <c r="H88" s="34"/>
      <c r="I88" s="34"/>
      <c r="J88" s="34"/>
      <c r="K88" s="34"/>
      <c r="L88" s="34"/>
      <c r="M88" s="34"/>
      <c r="N88" s="34"/>
      <c r="O88" s="34"/>
      <c r="P88" s="34"/>
      <c r="Q88" s="34"/>
      <c r="R88" s="34"/>
      <c r="S88" s="34"/>
    </row>
    <row r="89" spans="1:19" x14ac:dyDescent="0.3">
      <c r="A89" s="34"/>
      <c r="B89" s="34"/>
      <c r="C89" s="34"/>
      <c r="D89" s="34"/>
      <c r="E89" s="34"/>
      <c r="F89" s="34"/>
      <c r="G89" s="34"/>
      <c r="H89" s="34"/>
      <c r="I89" s="34"/>
      <c r="J89" s="34"/>
      <c r="K89" s="34"/>
      <c r="L89" s="34"/>
      <c r="M89" s="34"/>
      <c r="N89" s="34"/>
      <c r="O89" s="34"/>
      <c r="P89" s="34"/>
      <c r="Q89" s="34"/>
      <c r="R89" s="34"/>
      <c r="S89" s="34"/>
    </row>
    <row r="90" spans="1:19" x14ac:dyDescent="0.3">
      <c r="A90" s="34"/>
      <c r="B90" s="34"/>
      <c r="C90" s="34"/>
      <c r="D90" s="34"/>
      <c r="E90" s="34"/>
      <c r="F90" s="34"/>
      <c r="G90" s="34"/>
      <c r="H90" s="34"/>
      <c r="I90" s="34"/>
      <c r="J90" s="34"/>
      <c r="K90" s="34"/>
      <c r="L90" s="34"/>
      <c r="M90" s="34"/>
      <c r="N90" s="34"/>
      <c r="O90" s="34"/>
      <c r="P90" s="34"/>
      <c r="Q90" s="34"/>
      <c r="R90" s="34"/>
      <c r="S90" s="34"/>
    </row>
    <row r="91" spans="1:19" x14ac:dyDescent="0.3">
      <c r="A91" s="34"/>
      <c r="B91" s="34"/>
      <c r="C91" s="34"/>
      <c r="D91" s="34"/>
      <c r="E91" s="34"/>
      <c r="F91" s="34"/>
      <c r="G91" s="34"/>
      <c r="H91" s="34"/>
      <c r="I91" s="34"/>
      <c r="J91" s="34"/>
      <c r="K91" s="34"/>
      <c r="L91" s="34"/>
      <c r="M91" s="34"/>
      <c r="N91" s="34"/>
      <c r="O91" s="34"/>
      <c r="P91" s="34"/>
      <c r="Q91" s="34"/>
      <c r="R91" s="34"/>
      <c r="S91" s="34"/>
    </row>
    <row r="92" spans="1:19" x14ac:dyDescent="0.3">
      <c r="A92" s="34"/>
      <c r="B92" s="34"/>
      <c r="C92" s="34"/>
      <c r="D92" s="34"/>
      <c r="E92" s="34"/>
      <c r="F92" s="34"/>
      <c r="G92" s="34"/>
      <c r="H92" s="34"/>
      <c r="I92" s="34"/>
      <c r="J92" s="34"/>
      <c r="K92" s="34"/>
      <c r="L92" s="34"/>
      <c r="M92" s="34"/>
      <c r="N92" s="34"/>
      <c r="O92" s="34"/>
      <c r="P92" s="34"/>
      <c r="Q92" s="34"/>
      <c r="R92" s="34"/>
      <c r="S92" s="34"/>
    </row>
    <row r="93" spans="1:19" x14ac:dyDescent="0.3">
      <c r="A93" s="34"/>
      <c r="B93" s="34"/>
      <c r="C93" s="34"/>
      <c r="D93" s="34"/>
      <c r="E93" s="34"/>
      <c r="F93" s="34"/>
      <c r="G93" s="34"/>
      <c r="H93" s="34"/>
      <c r="I93" s="34"/>
      <c r="J93" s="34"/>
      <c r="K93" s="34"/>
      <c r="L93" s="34"/>
      <c r="M93" s="34"/>
      <c r="N93" s="34"/>
      <c r="O93" s="34"/>
      <c r="P93" s="34"/>
      <c r="Q93" s="34"/>
      <c r="R93" s="34"/>
      <c r="S93" s="34"/>
    </row>
    <row r="94" spans="1:19" x14ac:dyDescent="0.3">
      <c r="A94" s="34"/>
      <c r="B94" s="34"/>
      <c r="C94" s="34"/>
      <c r="D94" s="34"/>
      <c r="E94" s="34"/>
      <c r="F94" s="34"/>
      <c r="G94" s="34"/>
      <c r="H94" s="34"/>
      <c r="I94" s="34"/>
      <c r="J94" s="34"/>
      <c r="K94" s="34"/>
      <c r="L94" s="34"/>
      <c r="M94" s="34"/>
      <c r="N94" s="34"/>
      <c r="O94" s="34"/>
      <c r="P94" s="34"/>
      <c r="Q94" s="34"/>
      <c r="R94" s="34"/>
      <c r="S94" s="34"/>
    </row>
    <row r="95" spans="1:19" x14ac:dyDescent="0.3">
      <c r="A95" s="34"/>
      <c r="B95" s="34"/>
      <c r="C95" s="34"/>
      <c r="D95" s="34"/>
      <c r="E95" s="34"/>
      <c r="F95" s="34"/>
      <c r="G95" s="34"/>
      <c r="H95" s="34"/>
      <c r="I95" s="34"/>
      <c r="J95" s="34"/>
      <c r="K95" s="34"/>
      <c r="L95" s="34"/>
      <c r="M95" s="34"/>
      <c r="N95" s="34"/>
      <c r="O95" s="34"/>
      <c r="P95" s="34"/>
      <c r="Q95" s="34"/>
      <c r="R95" s="34"/>
      <c r="S95" s="34"/>
    </row>
    <row r="96" spans="1:19" x14ac:dyDescent="0.3">
      <c r="A96" s="34"/>
      <c r="B96" s="34"/>
      <c r="C96" s="34"/>
      <c r="D96" s="34"/>
      <c r="E96" s="34"/>
      <c r="F96" s="34"/>
      <c r="G96" s="34"/>
      <c r="H96" s="34"/>
      <c r="I96" s="34"/>
      <c r="J96" s="34"/>
      <c r="K96" s="34"/>
      <c r="L96" s="34"/>
      <c r="M96" s="34"/>
      <c r="N96" s="34"/>
      <c r="O96" s="34"/>
      <c r="P96" s="34"/>
      <c r="Q96" s="34"/>
      <c r="R96" s="34"/>
      <c r="S96" s="34"/>
    </row>
    <row r="97" spans="1:19" x14ac:dyDescent="0.3">
      <c r="A97" s="34"/>
      <c r="B97" s="34"/>
      <c r="C97" s="34"/>
      <c r="D97" s="34"/>
      <c r="E97" s="34"/>
      <c r="F97" s="34"/>
      <c r="G97" s="34"/>
      <c r="H97" s="34"/>
      <c r="I97" s="34"/>
      <c r="J97" s="34"/>
      <c r="K97" s="34"/>
      <c r="L97" s="34"/>
      <c r="M97" s="34"/>
      <c r="N97" s="34"/>
      <c r="O97" s="34"/>
      <c r="P97" s="34"/>
      <c r="Q97" s="34"/>
      <c r="R97" s="34"/>
      <c r="S97" s="34"/>
    </row>
    <row r="98" spans="1:19" x14ac:dyDescent="0.3">
      <c r="A98" s="34"/>
      <c r="B98" s="34"/>
      <c r="C98" s="34"/>
      <c r="D98" s="34"/>
      <c r="E98" s="34"/>
      <c r="F98" s="34"/>
      <c r="G98" s="34"/>
      <c r="H98" s="34"/>
      <c r="I98" s="34"/>
      <c r="J98" s="34"/>
      <c r="K98" s="34"/>
      <c r="L98" s="34"/>
      <c r="M98" s="34"/>
      <c r="N98" s="34"/>
      <c r="O98" s="34"/>
      <c r="P98" s="34"/>
      <c r="Q98" s="34"/>
      <c r="R98" s="34"/>
      <c r="S98" s="34"/>
    </row>
    <row r="99" spans="1:19" x14ac:dyDescent="0.3">
      <c r="A99" s="34"/>
      <c r="B99" s="34"/>
      <c r="C99" s="34"/>
      <c r="D99" s="34"/>
      <c r="E99" s="34"/>
      <c r="F99" s="34"/>
      <c r="G99" s="34"/>
      <c r="H99" s="34"/>
      <c r="I99" s="34"/>
      <c r="J99" s="34"/>
      <c r="K99" s="34"/>
      <c r="L99" s="34"/>
      <c r="M99" s="34"/>
      <c r="N99" s="34"/>
      <c r="O99" s="34"/>
      <c r="P99" s="34"/>
      <c r="Q99" s="34"/>
      <c r="R99" s="34"/>
      <c r="S99" s="34"/>
    </row>
    <row r="100" spans="1:19" x14ac:dyDescent="0.3">
      <c r="A100" s="34"/>
      <c r="B100" s="34"/>
      <c r="C100" s="34"/>
      <c r="D100" s="34"/>
      <c r="E100" s="34"/>
      <c r="F100" s="34"/>
      <c r="G100" s="34"/>
      <c r="H100" s="34"/>
      <c r="I100" s="34"/>
      <c r="J100" s="34"/>
      <c r="K100" s="34"/>
      <c r="L100" s="34"/>
      <c r="M100" s="34"/>
      <c r="N100" s="34"/>
      <c r="O100" s="34"/>
      <c r="P100" s="34"/>
      <c r="Q100" s="34"/>
      <c r="R100" s="34"/>
      <c r="S100" s="34"/>
    </row>
    <row r="101" spans="1:19" x14ac:dyDescent="0.3">
      <c r="A101" s="34"/>
      <c r="B101" s="34"/>
      <c r="C101" s="34"/>
      <c r="D101" s="34"/>
      <c r="E101" s="34"/>
      <c r="F101" s="34"/>
      <c r="G101" s="34"/>
      <c r="H101" s="34"/>
      <c r="I101" s="34"/>
      <c r="J101" s="34"/>
      <c r="K101" s="34"/>
      <c r="L101" s="34"/>
      <c r="M101" s="34"/>
      <c r="N101" s="34"/>
      <c r="O101" s="34"/>
      <c r="P101" s="34"/>
      <c r="Q101" s="34"/>
      <c r="R101" s="34"/>
      <c r="S101" s="34"/>
    </row>
    <row r="102" spans="1:19" x14ac:dyDescent="0.3">
      <c r="A102" s="34"/>
      <c r="B102" s="34"/>
      <c r="C102" s="34"/>
      <c r="D102" s="34"/>
      <c r="E102" s="34"/>
      <c r="F102" s="34"/>
      <c r="G102" s="34"/>
      <c r="H102" s="34"/>
      <c r="I102" s="34"/>
      <c r="J102" s="34"/>
      <c r="K102" s="34"/>
      <c r="L102" s="34"/>
      <c r="M102" s="34"/>
      <c r="N102" s="34"/>
      <c r="O102" s="34"/>
      <c r="P102" s="34"/>
      <c r="Q102" s="34"/>
      <c r="R102" s="34"/>
      <c r="S102" s="34"/>
    </row>
    <row r="103" spans="1:19" x14ac:dyDescent="0.3">
      <c r="A103" s="34"/>
      <c r="B103" s="34"/>
      <c r="C103" s="34"/>
      <c r="D103" s="34"/>
      <c r="E103" s="34"/>
      <c r="F103" s="34"/>
      <c r="G103" s="34"/>
      <c r="H103" s="34"/>
      <c r="I103" s="34"/>
      <c r="J103" s="34"/>
      <c r="K103" s="34"/>
      <c r="L103" s="34"/>
      <c r="M103" s="34"/>
      <c r="N103" s="34"/>
      <c r="O103" s="34"/>
      <c r="P103" s="34"/>
      <c r="Q103" s="34"/>
      <c r="R103" s="34"/>
      <c r="S103" s="34"/>
    </row>
    <row r="104" spans="1:19" x14ac:dyDescent="0.3">
      <c r="A104" s="34"/>
      <c r="B104" s="34"/>
      <c r="C104" s="34"/>
      <c r="D104" s="34"/>
      <c r="E104" s="34"/>
      <c r="F104" s="34"/>
      <c r="G104" s="34"/>
      <c r="H104" s="34"/>
      <c r="I104" s="34"/>
      <c r="J104" s="34"/>
      <c r="K104" s="34"/>
      <c r="L104" s="34"/>
      <c r="M104" s="34"/>
      <c r="N104" s="34"/>
      <c r="O104" s="34"/>
      <c r="P104" s="34"/>
      <c r="Q104" s="34"/>
      <c r="R104" s="34"/>
      <c r="S104" s="34"/>
    </row>
    <row r="105" spans="1:19" x14ac:dyDescent="0.3">
      <c r="A105" s="34"/>
      <c r="B105" s="34"/>
      <c r="C105" s="34"/>
      <c r="D105" s="34"/>
      <c r="E105" s="34"/>
      <c r="F105" s="34"/>
      <c r="G105" s="34"/>
      <c r="H105" s="34"/>
      <c r="I105" s="34"/>
      <c r="J105" s="34"/>
      <c r="K105" s="34"/>
      <c r="L105" s="34"/>
      <c r="M105" s="34"/>
      <c r="N105" s="34"/>
      <c r="O105" s="34"/>
      <c r="P105" s="34"/>
      <c r="Q105" s="34"/>
      <c r="R105" s="34"/>
      <c r="S105" s="34"/>
    </row>
    <row r="106" spans="1:19" x14ac:dyDescent="0.3">
      <c r="A106" s="34"/>
      <c r="B106" s="34"/>
      <c r="C106" s="34"/>
      <c r="D106" s="34"/>
      <c r="E106" s="34"/>
      <c r="F106" s="34"/>
      <c r="G106" s="34"/>
      <c r="H106" s="34"/>
      <c r="I106" s="34"/>
      <c r="J106" s="34"/>
      <c r="K106" s="34"/>
      <c r="L106" s="34"/>
      <c r="M106" s="34"/>
      <c r="N106" s="34"/>
      <c r="O106" s="34"/>
      <c r="P106" s="34"/>
      <c r="Q106" s="34"/>
      <c r="R106" s="34"/>
      <c r="S106" s="34"/>
    </row>
    <row r="107" spans="1:19" x14ac:dyDescent="0.3">
      <c r="A107" s="34"/>
      <c r="B107" s="34"/>
      <c r="C107" s="34"/>
      <c r="D107" s="34"/>
      <c r="E107" s="34"/>
      <c r="F107" s="34"/>
      <c r="G107" s="34"/>
      <c r="H107" s="34"/>
      <c r="I107" s="34"/>
      <c r="J107" s="34"/>
      <c r="K107" s="34"/>
      <c r="L107" s="34"/>
      <c r="M107" s="34"/>
      <c r="N107" s="34"/>
      <c r="O107" s="34"/>
      <c r="P107" s="34"/>
      <c r="Q107" s="34"/>
      <c r="R107" s="34"/>
      <c r="S107" s="34"/>
    </row>
    <row r="108" spans="1:19" x14ac:dyDescent="0.3">
      <c r="A108" s="34"/>
      <c r="B108" s="34"/>
      <c r="C108" s="34"/>
      <c r="D108" s="34"/>
      <c r="E108" s="34"/>
      <c r="F108" s="34"/>
      <c r="G108" s="34"/>
      <c r="H108" s="34"/>
      <c r="I108" s="34"/>
      <c r="J108" s="34"/>
      <c r="K108" s="34"/>
      <c r="L108" s="34"/>
      <c r="M108" s="34"/>
      <c r="N108" s="34"/>
      <c r="O108" s="34"/>
      <c r="P108" s="34"/>
      <c r="Q108" s="34"/>
      <c r="R108" s="34"/>
      <c r="S108" s="34"/>
    </row>
    <row r="109" spans="1:19" x14ac:dyDescent="0.3">
      <c r="A109" s="34"/>
      <c r="B109" s="34"/>
      <c r="C109" s="34"/>
      <c r="D109" s="34"/>
      <c r="E109" s="34"/>
      <c r="F109" s="34"/>
      <c r="G109" s="34"/>
      <c r="H109" s="34"/>
      <c r="I109" s="34"/>
      <c r="J109" s="34"/>
      <c r="K109" s="34"/>
      <c r="L109" s="34"/>
      <c r="M109" s="34"/>
      <c r="N109" s="34"/>
      <c r="O109" s="34"/>
      <c r="P109" s="34"/>
      <c r="Q109" s="34"/>
      <c r="R109" s="34"/>
      <c r="S109" s="34"/>
    </row>
    <row r="110" spans="1:19" x14ac:dyDescent="0.3">
      <c r="A110" s="34"/>
      <c r="B110" s="34"/>
      <c r="C110" s="34"/>
      <c r="D110" s="34"/>
      <c r="E110" s="34"/>
      <c r="F110" s="34"/>
      <c r="G110" s="34"/>
      <c r="H110" s="34"/>
      <c r="I110" s="34"/>
      <c r="J110" s="34"/>
      <c r="K110" s="34"/>
      <c r="L110" s="34"/>
      <c r="M110" s="34"/>
      <c r="N110" s="34"/>
      <c r="O110" s="34"/>
      <c r="P110" s="34"/>
      <c r="Q110" s="34"/>
      <c r="R110" s="34"/>
      <c r="S110" s="34"/>
    </row>
    <row r="111" spans="1:19" x14ac:dyDescent="0.3">
      <c r="A111" s="34"/>
      <c r="B111" s="34"/>
      <c r="C111" s="34"/>
      <c r="D111" s="34"/>
      <c r="E111" s="34"/>
      <c r="F111" s="34"/>
      <c r="G111" s="34"/>
      <c r="H111" s="34"/>
      <c r="I111" s="34"/>
      <c r="J111" s="34"/>
      <c r="K111" s="34"/>
      <c r="L111" s="34"/>
      <c r="M111" s="34"/>
      <c r="N111" s="34"/>
      <c r="O111" s="34"/>
      <c r="P111" s="34"/>
      <c r="Q111" s="34"/>
      <c r="R111" s="34"/>
      <c r="S111" s="34"/>
    </row>
    <row r="112" spans="1:19" x14ac:dyDescent="0.3">
      <c r="A112" s="34"/>
      <c r="B112" s="34"/>
      <c r="C112" s="34"/>
      <c r="D112" s="34"/>
      <c r="E112" s="34"/>
      <c r="F112" s="34"/>
      <c r="G112" s="34"/>
      <c r="H112" s="34"/>
      <c r="I112" s="34"/>
      <c r="J112" s="34"/>
      <c r="K112" s="34"/>
      <c r="L112" s="34"/>
      <c r="M112" s="34"/>
      <c r="N112" s="34"/>
      <c r="O112" s="34"/>
      <c r="P112" s="34"/>
      <c r="Q112" s="34"/>
      <c r="R112" s="34"/>
      <c r="S112" s="34"/>
    </row>
    <row r="113" spans="1:19" x14ac:dyDescent="0.3">
      <c r="A113" s="34"/>
      <c r="B113" s="34"/>
      <c r="C113" s="34"/>
      <c r="D113" s="34"/>
      <c r="E113" s="34"/>
      <c r="F113" s="34"/>
      <c r="G113" s="34"/>
      <c r="H113" s="34"/>
      <c r="I113" s="34"/>
      <c r="J113" s="34"/>
      <c r="K113" s="34"/>
      <c r="L113" s="34"/>
      <c r="M113" s="34"/>
      <c r="N113" s="34"/>
      <c r="O113" s="34"/>
      <c r="P113" s="34"/>
      <c r="Q113" s="34"/>
      <c r="R113" s="34"/>
      <c r="S113" s="34"/>
    </row>
    <row r="114" spans="1:19" x14ac:dyDescent="0.3">
      <c r="A114" s="34"/>
      <c r="B114" s="34"/>
      <c r="C114" s="34"/>
      <c r="D114" s="34"/>
      <c r="E114" s="34"/>
      <c r="F114" s="34"/>
      <c r="G114" s="34"/>
      <c r="H114" s="34"/>
      <c r="I114" s="34"/>
      <c r="J114" s="34"/>
      <c r="K114" s="34"/>
      <c r="L114" s="34"/>
      <c r="M114" s="34"/>
      <c r="N114" s="34"/>
      <c r="O114" s="34"/>
      <c r="P114" s="34"/>
      <c r="Q114" s="34"/>
      <c r="R114" s="34"/>
      <c r="S114" s="34"/>
    </row>
    <row r="115" spans="1:19" x14ac:dyDescent="0.3">
      <c r="A115" s="34"/>
      <c r="B115" s="34"/>
      <c r="C115" s="34"/>
      <c r="D115" s="34"/>
      <c r="E115" s="34"/>
      <c r="F115" s="34"/>
      <c r="G115" s="34"/>
      <c r="H115" s="34"/>
      <c r="I115" s="34"/>
      <c r="J115" s="34"/>
      <c r="K115" s="34"/>
      <c r="L115" s="34"/>
      <c r="M115" s="34"/>
      <c r="N115" s="34"/>
      <c r="O115" s="34"/>
      <c r="P115" s="34"/>
      <c r="Q115" s="34"/>
      <c r="R115" s="34"/>
      <c r="S115" s="34"/>
    </row>
    <row r="116" spans="1:19" x14ac:dyDescent="0.3">
      <c r="A116" s="34"/>
      <c r="B116" s="34"/>
      <c r="C116" s="34"/>
      <c r="D116" s="34"/>
      <c r="E116" s="34"/>
      <c r="F116" s="34"/>
      <c r="G116" s="34"/>
      <c r="H116" s="34"/>
      <c r="I116" s="34"/>
      <c r="J116" s="34"/>
      <c r="K116" s="34"/>
      <c r="L116" s="34"/>
      <c r="M116" s="34"/>
      <c r="N116" s="34"/>
      <c r="O116" s="34"/>
      <c r="P116" s="34"/>
      <c r="Q116" s="34"/>
      <c r="R116" s="34"/>
      <c r="S116" s="34"/>
    </row>
    <row r="117" spans="1:19" x14ac:dyDescent="0.3">
      <c r="A117" s="34"/>
      <c r="B117" s="34"/>
      <c r="C117" s="34"/>
      <c r="D117" s="34"/>
      <c r="E117" s="34"/>
      <c r="F117" s="34"/>
      <c r="G117" s="34"/>
      <c r="H117" s="34"/>
      <c r="I117" s="34"/>
      <c r="J117" s="34"/>
      <c r="K117" s="34"/>
      <c r="L117" s="34"/>
      <c r="M117" s="34"/>
      <c r="N117" s="34"/>
      <c r="O117" s="34"/>
      <c r="P117" s="34"/>
      <c r="Q117" s="34"/>
      <c r="R117" s="34"/>
      <c r="S117" s="34"/>
    </row>
    <row r="118" spans="1:19" x14ac:dyDescent="0.3">
      <c r="A118" s="34"/>
      <c r="B118" s="34"/>
      <c r="C118" s="34"/>
      <c r="D118" s="34"/>
      <c r="E118" s="34"/>
      <c r="F118" s="34"/>
      <c r="G118" s="34"/>
      <c r="H118" s="34"/>
      <c r="I118" s="34"/>
      <c r="J118" s="34"/>
      <c r="K118" s="34"/>
      <c r="L118" s="34"/>
      <c r="M118" s="34"/>
      <c r="N118" s="34"/>
      <c r="O118" s="34"/>
      <c r="P118" s="34"/>
      <c r="Q118" s="34"/>
      <c r="R118" s="34"/>
      <c r="S118" s="34"/>
    </row>
    <row r="119" spans="1:19" x14ac:dyDescent="0.3">
      <c r="A119" s="34"/>
      <c r="B119" s="34"/>
      <c r="C119" s="34"/>
      <c r="D119" s="34"/>
      <c r="E119" s="34"/>
      <c r="F119" s="34"/>
      <c r="G119" s="34"/>
      <c r="H119" s="34"/>
      <c r="I119" s="34"/>
      <c r="J119" s="34"/>
      <c r="K119" s="34"/>
      <c r="L119" s="34"/>
      <c r="M119" s="34"/>
      <c r="N119" s="34"/>
      <c r="O119" s="34"/>
      <c r="P119" s="34"/>
      <c r="Q119" s="34"/>
      <c r="R119" s="34"/>
      <c r="S119" s="34"/>
    </row>
    <row r="120" spans="1:19" x14ac:dyDescent="0.3">
      <c r="A120" s="34"/>
      <c r="B120" s="34"/>
      <c r="C120" s="34"/>
      <c r="D120" s="34"/>
      <c r="E120" s="34"/>
      <c r="F120" s="34"/>
      <c r="G120" s="34"/>
      <c r="H120" s="34"/>
      <c r="I120" s="34"/>
      <c r="J120" s="34"/>
      <c r="K120" s="34"/>
      <c r="L120" s="34"/>
      <c r="M120" s="34"/>
      <c r="N120" s="34"/>
      <c r="O120" s="34"/>
      <c r="P120" s="34"/>
      <c r="Q120" s="34"/>
      <c r="R120" s="34"/>
      <c r="S120" s="34"/>
    </row>
    <row r="121" spans="1:19" x14ac:dyDescent="0.3">
      <c r="A121" s="34"/>
      <c r="B121" s="34"/>
      <c r="C121" s="34"/>
      <c r="D121" s="34"/>
      <c r="E121" s="34"/>
      <c r="F121" s="34"/>
      <c r="G121" s="34"/>
      <c r="H121" s="34"/>
      <c r="I121" s="34"/>
      <c r="J121" s="34"/>
      <c r="K121" s="34"/>
      <c r="L121" s="34"/>
      <c r="M121" s="34"/>
      <c r="N121" s="34"/>
      <c r="O121" s="34"/>
      <c r="P121" s="34"/>
      <c r="Q121" s="34"/>
      <c r="R121" s="34"/>
      <c r="S121" s="34"/>
    </row>
    <row r="122" spans="1:19" x14ac:dyDescent="0.3">
      <c r="A122" s="34"/>
      <c r="B122" s="34"/>
      <c r="C122" s="34"/>
      <c r="D122" s="34"/>
      <c r="E122" s="34"/>
      <c r="F122" s="34"/>
      <c r="G122" s="34"/>
      <c r="H122" s="34"/>
      <c r="I122" s="34"/>
      <c r="J122" s="34"/>
      <c r="K122" s="34"/>
      <c r="L122" s="34"/>
      <c r="M122" s="34"/>
      <c r="N122" s="34"/>
      <c r="O122" s="34"/>
      <c r="P122" s="34"/>
      <c r="Q122" s="34"/>
      <c r="R122" s="34"/>
      <c r="S122" s="34"/>
    </row>
    <row r="123" spans="1:19" x14ac:dyDescent="0.3">
      <c r="A123" s="34"/>
      <c r="B123" s="34"/>
      <c r="C123" s="34"/>
      <c r="D123" s="34"/>
      <c r="E123" s="34"/>
      <c r="F123" s="34"/>
      <c r="G123" s="34"/>
      <c r="H123" s="34"/>
      <c r="I123" s="34"/>
      <c r="J123" s="34"/>
      <c r="K123" s="34"/>
      <c r="L123" s="34"/>
      <c r="M123" s="34"/>
      <c r="N123" s="34"/>
      <c r="O123" s="34"/>
      <c r="P123" s="34"/>
      <c r="Q123" s="34"/>
      <c r="R123" s="34"/>
      <c r="S123" s="34"/>
    </row>
    <row r="124" spans="1:19" x14ac:dyDescent="0.3">
      <c r="A124" s="34"/>
      <c r="B124" s="34"/>
      <c r="C124" s="34"/>
      <c r="D124" s="34"/>
      <c r="E124" s="34"/>
      <c r="F124" s="34"/>
      <c r="G124" s="34"/>
      <c r="H124" s="34"/>
      <c r="I124" s="34"/>
      <c r="J124" s="34"/>
      <c r="K124" s="34"/>
      <c r="L124" s="34"/>
      <c r="M124" s="34"/>
      <c r="N124" s="34"/>
      <c r="O124" s="34"/>
      <c r="P124" s="34"/>
      <c r="Q124" s="34"/>
      <c r="R124" s="34"/>
      <c r="S124" s="34"/>
    </row>
    <row r="125" spans="1:19" x14ac:dyDescent="0.3">
      <c r="A125" s="34"/>
      <c r="B125" s="34"/>
      <c r="C125" s="34"/>
      <c r="D125" s="34"/>
      <c r="E125" s="34"/>
      <c r="F125" s="34"/>
      <c r="G125" s="34"/>
      <c r="H125" s="34"/>
      <c r="I125" s="34"/>
      <c r="J125" s="34"/>
      <c r="K125" s="34"/>
      <c r="L125" s="34"/>
      <c r="M125" s="34"/>
      <c r="N125" s="34"/>
      <c r="O125" s="34"/>
      <c r="P125" s="34"/>
      <c r="Q125" s="34"/>
      <c r="R125" s="34"/>
      <c r="S125" s="34"/>
    </row>
    <row r="126" spans="1:19" x14ac:dyDescent="0.3">
      <c r="A126" s="34"/>
      <c r="B126" s="34"/>
      <c r="C126" s="34"/>
      <c r="D126" s="34"/>
      <c r="E126" s="34"/>
      <c r="F126" s="34"/>
      <c r="G126" s="34"/>
      <c r="H126" s="34"/>
      <c r="I126" s="34"/>
      <c r="J126" s="34"/>
      <c r="K126" s="34"/>
      <c r="L126" s="34"/>
      <c r="M126" s="34"/>
      <c r="N126" s="34"/>
      <c r="O126" s="34"/>
      <c r="P126" s="34"/>
      <c r="Q126" s="34"/>
      <c r="R126" s="34"/>
      <c r="S126" s="34"/>
    </row>
    <row r="127" spans="1:19" x14ac:dyDescent="0.3">
      <c r="A127" s="34"/>
      <c r="B127" s="34"/>
      <c r="C127" s="34"/>
      <c r="D127" s="34"/>
      <c r="E127" s="34"/>
      <c r="F127" s="34"/>
      <c r="G127" s="34"/>
      <c r="H127" s="34"/>
      <c r="I127" s="34"/>
      <c r="J127" s="34"/>
      <c r="K127" s="34"/>
      <c r="L127" s="34"/>
      <c r="M127" s="34"/>
      <c r="N127" s="34"/>
      <c r="O127" s="34"/>
      <c r="P127" s="34"/>
      <c r="Q127" s="34"/>
      <c r="R127" s="34"/>
      <c r="S127" s="34"/>
    </row>
    <row r="128" spans="1:19" x14ac:dyDescent="0.3">
      <c r="A128" s="34"/>
      <c r="B128" s="34"/>
      <c r="C128" s="34"/>
      <c r="D128" s="34"/>
      <c r="E128" s="34"/>
      <c r="F128" s="34"/>
      <c r="G128" s="34"/>
      <c r="H128" s="34"/>
      <c r="I128" s="34"/>
      <c r="J128" s="34"/>
      <c r="K128" s="34"/>
      <c r="L128" s="34"/>
      <c r="M128" s="34"/>
      <c r="N128" s="34"/>
      <c r="O128" s="34"/>
      <c r="P128" s="34"/>
      <c r="Q128" s="34"/>
      <c r="R128" s="34"/>
      <c r="S128" s="34"/>
    </row>
    <row r="129" spans="1:19" x14ac:dyDescent="0.3">
      <c r="A129" s="34"/>
      <c r="B129" s="34"/>
      <c r="C129" s="34"/>
      <c r="D129" s="34"/>
      <c r="E129" s="34"/>
      <c r="F129" s="34"/>
      <c r="G129" s="34"/>
      <c r="H129" s="34"/>
      <c r="I129" s="34"/>
      <c r="J129" s="34"/>
      <c r="K129" s="34"/>
      <c r="L129" s="34"/>
      <c r="M129" s="34"/>
      <c r="N129" s="34"/>
      <c r="O129" s="34"/>
      <c r="P129" s="34"/>
      <c r="Q129" s="34"/>
      <c r="R129" s="34"/>
      <c r="S129" s="34"/>
    </row>
    <row r="130" spans="1:19" x14ac:dyDescent="0.3">
      <c r="A130" s="34"/>
      <c r="B130" s="34"/>
      <c r="C130" s="34"/>
      <c r="D130" s="34"/>
      <c r="E130" s="34"/>
      <c r="F130" s="34"/>
      <c r="G130" s="34"/>
      <c r="H130" s="34"/>
      <c r="I130" s="34"/>
      <c r="J130" s="34"/>
      <c r="K130" s="34"/>
      <c r="L130" s="34"/>
      <c r="M130" s="34"/>
      <c r="N130" s="34"/>
      <c r="O130" s="34"/>
      <c r="P130" s="34"/>
      <c r="Q130" s="34"/>
      <c r="R130" s="34"/>
      <c r="S130" s="34"/>
    </row>
    <row r="131" spans="1:19" x14ac:dyDescent="0.3">
      <c r="A131" s="34"/>
      <c r="B131" s="34"/>
      <c r="C131" s="34"/>
      <c r="D131" s="34"/>
      <c r="E131" s="34"/>
      <c r="F131" s="34"/>
      <c r="G131" s="34"/>
      <c r="H131" s="34"/>
      <c r="I131" s="34"/>
      <c r="J131" s="34"/>
      <c r="K131" s="34"/>
      <c r="L131" s="34"/>
      <c r="M131" s="34"/>
      <c r="N131" s="34"/>
      <c r="O131" s="34"/>
      <c r="P131" s="34"/>
      <c r="Q131" s="34"/>
      <c r="R131" s="34"/>
      <c r="S131" s="34"/>
    </row>
    <row r="132" spans="1:19" x14ac:dyDescent="0.3">
      <c r="A132" s="34"/>
      <c r="B132" s="34"/>
      <c r="C132" s="34"/>
      <c r="D132" s="34"/>
      <c r="E132" s="34"/>
      <c r="F132" s="34"/>
      <c r="G132" s="34"/>
      <c r="H132" s="34"/>
      <c r="I132" s="34"/>
      <c r="J132" s="34"/>
      <c r="K132" s="34"/>
      <c r="L132" s="34"/>
      <c r="M132" s="34"/>
      <c r="N132" s="34"/>
      <c r="O132" s="34"/>
      <c r="P132" s="34"/>
      <c r="Q132" s="34"/>
      <c r="R132" s="34"/>
      <c r="S132" s="34"/>
    </row>
    <row r="133" spans="1:19" x14ac:dyDescent="0.3">
      <c r="A133" s="34"/>
      <c r="B133" s="34"/>
      <c r="C133" s="34"/>
      <c r="D133" s="34"/>
      <c r="E133" s="34"/>
      <c r="F133" s="34"/>
      <c r="G133" s="34"/>
      <c r="H133" s="34"/>
      <c r="I133" s="34"/>
      <c r="J133" s="34"/>
      <c r="K133" s="34"/>
      <c r="L133" s="34"/>
      <c r="M133" s="34"/>
      <c r="N133" s="34"/>
      <c r="O133" s="34"/>
      <c r="P133" s="34"/>
      <c r="Q133" s="34"/>
      <c r="R133" s="34"/>
      <c r="S133" s="34"/>
    </row>
    <row r="134" spans="1:19" x14ac:dyDescent="0.3">
      <c r="A134" s="34"/>
      <c r="B134" s="34"/>
      <c r="C134" s="34"/>
      <c r="D134" s="34"/>
      <c r="E134" s="34"/>
      <c r="F134" s="34"/>
      <c r="G134" s="34"/>
      <c r="H134" s="34"/>
      <c r="I134" s="34"/>
      <c r="J134" s="34"/>
      <c r="K134" s="34"/>
      <c r="L134" s="34"/>
      <c r="M134" s="34"/>
      <c r="N134" s="34"/>
      <c r="O134" s="34"/>
      <c r="P134" s="34"/>
      <c r="Q134" s="34"/>
      <c r="R134" s="34"/>
      <c r="S134" s="34"/>
    </row>
    <row r="135" spans="1:19" x14ac:dyDescent="0.3">
      <c r="A135" s="34"/>
      <c r="B135" s="34"/>
      <c r="C135" s="34"/>
      <c r="D135" s="34"/>
      <c r="E135" s="34"/>
      <c r="F135" s="34"/>
      <c r="G135" s="34"/>
      <c r="H135" s="34"/>
      <c r="I135" s="34"/>
      <c r="J135" s="34"/>
      <c r="K135" s="34"/>
      <c r="L135" s="34"/>
      <c r="M135" s="34"/>
      <c r="N135" s="34"/>
      <c r="O135" s="34"/>
      <c r="P135" s="34"/>
      <c r="Q135" s="34"/>
      <c r="R135" s="34"/>
      <c r="S135" s="34"/>
    </row>
    <row r="136" spans="1:19" x14ac:dyDescent="0.3">
      <c r="A136" s="34"/>
      <c r="B136" s="34"/>
      <c r="C136" s="34"/>
      <c r="D136" s="34"/>
      <c r="E136" s="34"/>
      <c r="F136" s="34"/>
      <c r="G136" s="34"/>
      <c r="H136" s="34"/>
      <c r="I136" s="34"/>
      <c r="J136" s="34"/>
      <c r="K136" s="34"/>
      <c r="L136" s="34"/>
      <c r="M136" s="34"/>
      <c r="N136" s="34"/>
      <c r="O136" s="34"/>
      <c r="P136" s="34"/>
      <c r="Q136" s="34"/>
      <c r="R136" s="34"/>
      <c r="S136" s="34"/>
    </row>
    <row r="137" spans="1:19" x14ac:dyDescent="0.3">
      <c r="A137" s="34"/>
      <c r="B137" s="34"/>
      <c r="C137" s="34"/>
      <c r="D137" s="34"/>
      <c r="E137" s="34"/>
      <c r="F137" s="34"/>
      <c r="G137" s="34"/>
      <c r="H137" s="34"/>
      <c r="I137" s="34"/>
      <c r="J137" s="34"/>
      <c r="K137" s="34"/>
      <c r="L137" s="34"/>
      <c r="M137" s="34"/>
      <c r="N137" s="34"/>
      <c r="O137" s="34"/>
      <c r="P137" s="34"/>
      <c r="Q137" s="34"/>
      <c r="R137" s="34"/>
      <c r="S137" s="34"/>
    </row>
    <row r="138" spans="1:19" x14ac:dyDescent="0.3">
      <c r="A138" s="34"/>
      <c r="B138" s="34"/>
      <c r="C138" s="34"/>
      <c r="D138" s="34"/>
      <c r="E138" s="34"/>
      <c r="F138" s="34"/>
      <c r="G138" s="34"/>
      <c r="H138" s="34"/>
      <c r="I138" s="34"/>
      <c r="J138" s="34"/>
      <c r="K138" s="34"/>
      <c r="L138" s="34"/>
      <c r="M138" s="34"/>
      <c r="N138" s="34"/>
      <c r="O138" s="34"/>
      <c r="P138" s="34"/>
      <c r="Q138" s="34"/>
      <c r="R138" s="34"/>
      <c r="S138" s="34"/>
    </row>
    <row r="139" spans="1:19" x14ac:dyDescent="0.3">
      <c r="A139" s="34"/>
      <c r="B139" s="34"/>
      <c r="C139" s="34"/>
      <c r="D139" s="34"/>
      <c r="E139" s="34"/>
      <c r="F139" s="34"/>
      <c r="G139" s="34"/>
      <c r="H139" s="34"/>
      <c r="I139" s="34"/>
      <c r="J139" s="34"/>
      <c r="K139" s="34"/>
      <c r="L139" s="34"/>
      <c r="M139" s="34"/>
      <c r="N139" s="34"/>
      <c r="O139" s="34"/>
      <c r="P139" s="34"/>
      <c r="Q139" s="34"/>
      <c r="R139" s="34"/>
      <c r="S139" s="34"/>
    </row>
    <row r="140" spans="1:19" x14ac:dyDescent="0.3">
      <c r="A140" s="34"/>
      <c r="B140" s="34"/>
      <c r="C140" s="34"/>
      <c r="D140" s="34"/>
      <c r="E140" s="34"/>
      <c r="F140" s="34"/>
      <c r="G140" s="34"/>
      <c r="H140" s="34"/>
      <c r="I140" s="34"/>
      <c r="J140" s="34"/>
      <c r="K140" s="34"/>
      <c r="L140" s="34"/>
      <c r="M140" s="34"/>
      <c r="N140" s="34"/>
      <c r="O140" s="34"/>
      <c r="P140" s="34"/>
      <c r="Q140" s="34"/>
      <c r="R140" s="34"/>
      <c r="S140" s="34"/>
    </row>
    <row r="141" spans="1:19" x14ac:dyDescent="0.3">
      <c r="A141" s="34"/>
      <c r="B141" s="34"/>
      <c r="C141" s="34"/>
      <c r="D141" s="34"/>
      <c r="E141" s="34"/>
      <c r="F141" s="34"/>
      <c r="G141" s="34"/>
      <c r="H141" s="34"/>
      <c r="I141" s="34"/>
      <c r="J141" s="34"/>
      <c r="K141" s="34"/>
      <c r="L141" s="34"/>
      <c r="M141" s="34"/>
      <c r="N141" s="34"/>
      <c r="O141" s="34"/>
      <c r="P141" s="34"/>
      <c r="Q141" s="34"/>
      <c r="R141" s="34"/>
      <c r="S141" s="34"/>
    </row>
    <row r="142" spans="1:19" x14ac:dyDescent="0.3">
      <c r="A142" s="34"/>
      <c r="B142" s="34"/>
      <c r="C142" s="34"/>
      <c r="D142" s="34"/>
      <c r="E142" s="34"/>
      <c r="F142" s="34"/>
      <c r="G142" s="34"/>
      <c r="H142" s="34"/>
      <c r="I142" s="34"/>
      <c r="J142" s="34"/>
      <c r="K142" s="34"/>
      <c r="L142" s="34"/>
      <c r="M142" s="34"/>
      <c r="N142" s="34"/>
      <c r="O142" s="34"/>
      <c r="P142" s="34"/>
      <c r="Q142" s="34"/>
      <c r="R142" s="34"/>
      <c r="S142" s="34"/>
    </row>
    <row r="143" spans="1:19" x14ac:dyDescent="0.3">
      <c r="A143" s="34"/>
      <c r="B143" s="34"/>
      <c r="C143" s="34"/>
      <c r="D143" s="34"/>
      <c r="E143" s="34"/>
      <c r="F143" s="34"/>
      <c r="G143" s="34"/>
      <c r="H143" s="34"/>
      <c r="I143" s="34"/>
      <c r="J143" s="34"/>
      <c r="K143" s="34"/>
      <c r="L143" s="34"/>
      <c r="M143" s="34"/>
      <c r="N143" s="34"/>
      <c r="O143" s="34"/>
      <c r="P143" s="34"/>
      <c r="Q143" s="34"/>
      <c r="R143" s="34"/>
      <c r="S143" s="34"/>
    </row>
    <row r="144" spans="1:19" x14ac:dyDescent="0.3">
      <c r="A144" s="34"/>
      <c r="B144" s="34"/>
      <c r="C144" s="34"/>
      <c r="D144" s="34"/>
      <c r="E144" s="34"/>
      <c r="F144" s="34"/>
      <c r="G144" s="34"/>
      <c r="H144" s="34"/>
      <c r="I144" s="34"/>
      <c r="J144" s="34"/>
      <c r="K144" s="34"/>
      <c r="L144" s="34"/>
      <c r="M144" s="34"/>
      <c r="N144" s="34"/>
      <c r="O144" s="34"/>
      <c r="P144" s="34"/>
      <c r="Q144" s="34"/>
      <c r="R144" s="34"/>
      <c r="S144" s="34"/>
    </row>
    <row r="145" spans="1:19" x14ac:dyDescent="0.3">
      <c r="A145" s="34"/>
      <c r="B145" s="34"/>
      <c r="C145" s="34"/>
      <c r="D145" s="34"/>
      <c r="E145" s="34"/>
      <c r="F145" s="34"/>
      <c r="G145" s="34"/>
      <c r="H145" s="34"/>
      <c r="I145" s="34"/>
      <c r="J145" s="34"/>
      <c r="K145" s="34"/>
      <c r="L145" s="34"/>
      <c r="M145" s="34"/>
      <c r="N145" s="34"/>
      <c r="O145" s="34"/>
      <c r="P145" s="34"/>
      <c r="Q145" s="34"/>
      <c r="R145" s="34"/>
      <c r="S145" s="34"/>
    </row>
    <row r="146" spans="1:19" x14ac:dyDescent="0.3">
      <c r="A146" s="34"/>
      <c r="B146" s="34"/>
      <c r="C146" s="34"/>
      <c r="D146" s="34"/>
      <c r="E146" s="34"/>
      <c r="F146" s="34"/>
      <c r="G146" s="34"/>
      <c r="H146" s="34"/>
      <c r="I146" s="34"/>
      <c r="J146" s="34"/>
      <c r="K146" s="34"/>
      <c r="L146" s="34"/>
      <c r="M146" s="34"/>
      <c r="N146" s="34"/>
      <c r="O146" s="34"/>
      <c r="P146" s="34"/>
      <c r="Q146" s="34"/>
      <c r="R146" s="34"/>
      <c r="S146" s="34"/>
    </row>
    <row r="147" spans="1:19" x14ac:dyDescent="0.3">
      <c r="A147" s="34"/>
      <c r="B147" s="34"/>
      <c r="C147" s="34"/>
      <c r="D147" s="34"/>
      <c r="E147" s="34"/>
      <c r="F147" s="34"/>
      <c r="G147" s="34"/>
      <c r="H147" s="34"/>
      <c r="I147" s="34"/>
      <c r="J147" s="34"/>
      <c r="K147" s="34"/>
      <c r="L147" s="34"/>
      <c r="M147" s="34"/>
      <c r="N147" s="34"/>
      <c r="O147" s="34"/>
      <c r="P147" s="34"/>
      <c r="Q147" s="34"/>
      <c r="R147" s="34"/>
      <c r="S147" s="34"/>
    </row>
    <row r="148" spans="1:19" x14ac:dyDescent="0.3">
      <c r="A148" s="34"/>
      <c r="B148" s="34"/>
      <c r="C148" s="34"/>
      <c r="D148" s="34"/>
      <c r="E148" s="34"/>
      <c r="F148" s="34"/>
      <c r="G148" s="34"/>
      <c r="H148" s="34"/>
      <c r="I148" s="34"/>
      <c r="J148" s="34"/>
      <c r="K148" s="34"/>
      <c r="L148" s="34"/>
      <c r="M148" s="34"/>
      <c r="N148" s="34"/>
      <c r="O148" s="34"/>
      <c r="P148" s="34"/>
      <c r="Q148" s="34"/>
      <c r="R148" s="34"/>
      <c r="S148" s="34"/>
    </row>
    <row r="149" spans="1:19" x14ac:dyDescent="0.3">
      <c r="A149" s="34"/>
      <c r="B149" s="34"/>
      <c r="C149" s="34"/>
      <c r="D149" s="34"/>
      <c r="E149" s="34"/>
      <c r="F149" s="34"/>
      <c r="G149" s="34"/>
      <c r="H149" s="34"/>
      <c r="I149" s="34"/>
      <c r="J149" s="34"/>
      <c r="K149" s="34"/>
      <c r="L149" s="34"/>
      <c r="M149" s="34"/>
      <c r="N149" s="34"/>
      <c r="O149" s="34"/>
      <c r="P149" s="34"/>
      <c r="Q149" s="34"/>
      <c r="R149" s="34"/>
      <c r="S149" s="34"/>
    </row>
    <row r="150" spans="1:19" x14ac:dyDescent="0.3">
      <c r="A150" s="34"/>
      <c r="B150" s="34"/>
      <c r="C150" s="34"/>
      <c r="D150" s="34"/>
      <c r="E150" s="34"/>
      <c r="F150" s="34"/>
      <c r="G150" s="34"/>
      <c r="H150" s="34"/>
      <c r="I150" s="34"/>
      <c r="J150" s="34"/>
      <c r="K150" s="34"/>
      <c r="L150" s="34"/>
      <c r="M150" s="34"/>
      <c r="N150" s="34"/>
      <c r="O150" s="34"/>
      <c r="P150" s="34"/>
      <c r="Q150" s="34"/>
      <c r="R150" s="34"/>
      <c r="S150" s="34"/>
    </row>
    <row r="151" spans="1:19" x14ac:dyDescent="0.3">
      <c r="A151" s="34"/>
      <c r="B151" s="34"/>
      <c r="C151" s="34"/>
      <c r="D151" s="34"/>
      <c r="E151" s="34"/>
      <c r="F151" s="34"/>
      <c r="G151" s="34"/>
      <c r="H151" s="34"/>
      <c r="I151" s="34"/>
      <c r="J151" s="34"/>
      <c r="K151" s="34"/>
      <c r="L151" s="34"/>
      <c r="M151" s="34"/>
      <c r="N151" s="34"/>
      <c r="O151" s="34"/>
      <c r="P151" s="34"/>
      <c r="Q151" s="34"/>
      <c r="R151" s="34"/>
      <c r="S151" s="34"/>
    </row>
    <row r="152" spans="1:19" x14ac:dyDescent="0.3">
      <c r="A152" s="34"/>
      <c r="B152" s="34"/>
      <c r="C152" s="34"/>
      <c r="D152" s="34"/>
      <c r="E152" s="34"/>
      <c r="F152" s="34"/>
      <c r="G152" s="34"/>
      <c r="H152" s="34"/>
      <c r="I152" s="34"/>
      <c r="J152" s="34"/>
      <c r="K152" s="34"/>
      <c r="L152" s="34"/>
      <c r="M152" s="34"/>
      <c r="N152" s="34"/>
      <c r="O152" s="34"/>
      <c r="P152" s="34"/>
      <c r="Q152" s="34"/>
      <c r="R152" s="34"/>
      <c r="S152" s="34"/>
    </row>
    <row r="153" spans="1:19" x14ac:dyDescent="0.3">
      <c r="A153" s="34"/>
      <c r="B153" s="34"/>
      <c r="C153" s="34"/>
      <c r="D153" s="34"/>
      <c r="E153" s="34"/>
      <c r="F153" s="34"/>
      <c r="G153" s="34"/>
      <c r="H153" s="34"/>
      <c r="I153" s="34"/>
      <c r="J153" s="34"/>
      <c r="K153" s="34"/>
      <c r="L153" s="34"/>
      <c r="M153" s="34"/>
      <c r="N153" s="34"/>
      <c r="O153" s="34"/>
      <c r="P153" s="34"/>
      <c r="Q153" s="34"/>
      <c r="R153" s="34"/>
      <c r="S153" s="34"/>
    </row>
    <row r="154" spans="1:19" x14ac:dyDescent="0.3">
      <c r="A154" s="34"/>
      <c r="B154" s="34"/>
      <c r="C154" s="34"/>
      <c r="D154" s="34"/>
      <c r="E154" s="34"/>
      <c r="F154" s="34"/>
      <c r="G154" s="34"/>
      <c r="H154" s="34"/>
      <c r="I154" s="34"/>
      <c r="J154" s="34"/>
      <c r="K154" s="34"/>
      <c r="L154" s="34"/>
      <c r="M154" s="34"/>
      <c r="N154" s="34"/>
      <c r="O154" s="34"/>
      <c r="P154" s="34"/>
      <c r="Q154" s="34"/>
      <c r="R154" s="34"/>
      <c r="S154" s="34"/>
    </row>
    <row r="155" spans="1:19" x14ac:dyDescent="0.3">
      <c r="A155" s="34"/>
      <c r="B155" s="34"/>
      <c r="C155" s="34"/>
      <c r="D155" s="34"/>
      <c r="E155" s="34"/>
      <c r="F155" s="34"/>
      <c r="G155" s="34"/>
      <c r="H155" s="34"/>
      <c r="I155" s="34"/>
      <c r="J155" s="34"/>
      <c r="K155" s="34"/>
      <c r="L155" s="34"/>
      <c r="M155" s="34"/>
      <c r="N155" s="34"/>
      <c r="O155" s="34"/>
      <c r="P155" s="34"/>
      <c r="Q155" s="34"/>
      <c r="R155" s="34"/>
      <c r="S155" s="34"/>
    </row>
    <row r="156" spans="1:19" x14ac:dyDescent="0.3">
      <c r="A156" s="34"/>
      <c r="B156" s="34"/>
      <c r="C156" s="34"/>
      <c r="D156" s="34"/>
      <c r="E156" s="34"/>
      <c r="F156" s="34"/>
      <c r="G156" s="34"/>
      <c r="H156" s="34"/>
      <c r="I156" s="34"/>
      <c r="J156" s="34"/>
      <c r="K156" s="34"/>
      <c r="L156" s="34"/>
      <c r="M156" s="34"/>
      <c r="N156" s="34"/>
      <c r="O156" s="34"/>
      <c r="P156" s="34"/>
      <c r="Q156" s="34"/>
      <c r="R156" s="34"/>
      <c r="S156" s="34"/>
    </row>
    <row r="157" spans="1:19" x14ac:dyDescent="0.3">
      <c r="A157" s="34"/>
      <c r="B157" s="34"/>
      <c r="C157" s="34"/>
      <c r="D157" s="34"/>
      <c r="E157" s="34"/>
      <c r="F157" s="34"/>
      <c r="G157" s="34"/>
      <c r="H157" s="34"/>
      <c r="I157" s="34"/>
      <c r="J157" s="34"/>
      <c r="K157" s="34"/>
      <c r="L157" s="34"/>
      <c r="M157" s="34"/>
      <c r="N157" s="34"/>
      <c r="O157" s="34"/>
      <c r="P157" s="34"/>
      <c r="Q157" s="34"/>
      <c r="R157" s="34"/>
      <c r="S157" s="34"/>
    </row>
    <row r="158" spans="1:19" x14ac:dyDescent="0.3">
      <c r="A158" s="34"/>
      <c r="B158" s="34"/>
      <c r="C158" s="34"/>
      <c r="D158" s="34"/>
      <c r="E158" s="34"/>
      <c r="F158" s="34"/>
      <c r="G158" s="34"/>
      <c r="H158" s="34"/>
      <c r="I158" s="34"/>
      <c r="J158" s="34"/>
      <c r="K158" s="34"/>
      <c r="L158" s="34"/>
      <c r="M158" s="34"/>
      <c r="N158" s="34"/>
      <c r="O158" s="34"/>
      <c r="P158" s="34"/>
      <c r="Q158" s="34"/>
      <c r="R158" s="34"/>
      <c r="S158" s="34"/>
    </row>
    <row r="159" spans="1:19" x14ac:dyDescent="0.3">
      <c r="A159" s="34"/>
      <c r="B159" s="34"/>
      <c r="C159" s="34"/>
      <c r="D159" s="34"/>
      <c r="E159" s="34"/>
      <c r="F159" s="34"/>
      <c r="G159" s="34"/>
      <c r="H159" s="34"/>
      <c r="I159" s="34"/>
      <c r="J159" s="34"/>
      <c r="K159" s="34"/>
      <c r="L159" s="34"/>
      <c r="M159" s="34"/>
      <c r="N159" s="34"/>
      <c r="O159" s="34"/>
      <c r="P159" s="34"/>
      <c r="Q159" s="34"/>
      <c r="R159" s="34"/>
      <c r="S159" s="34"/>
    </row>
    <row r="160" spans="1:19" x14ac:dyDescent="0.3">
      <c r="A160" s="34"/>
      <c r="B160" s="34"/>
      <c r="C160" s="34"/>
      <c r="D160" s="34"/>
      <c r="E160" s="34"/>
      <c r="F160" s="34"/>
      <c r="G160" s="34"/>
      <c r="H160" s="34"/>
      <c r="I160" s="34"/>
      <c r="J160" s="34"/>
      <c r="K160" s="34"/>
      <c r="L160" s="34"/>
      <c r="M160" s="34"/>
      <c r="N160" s="34"/>
      <c r="O160" s="34"/>
      <c r="P160" s="34"/>
      <c r="Q160" s="34"/>
      <c r="R160" s="34"/>
      <c r="S160" s="34"/>
    </row>
    <row r="161" spans="1:19" x14ac:dyDescent="0.3">
      <c r="A161" s="34"/>
      <c r="B161" s="34"/>
      <c r="C161" s="34"/>
      <c r="D161" s="34"/>
      <c r="E161" s="34"/>
      <c r="F161" s="34"/>
      <c r="G161" s="34"/>
      <c r="H161" s="34"/>
      <c r="I161" s="34"/>
      <c r="J161" s="34"/>
      <c r="K161" s="34"/>
      <c r="L161" s="34"/>
      <c r="M161" s="34"/>
      <c r="N161" s="34"/>
      <c r="O161" s="34"/>
      <c r="P161" s="34"/>
      <c r="Q161" s="34"/>
      <c r="R161" s="34"/>
      <c r="S161" s="34"/>
    </row>
    <row r="162" spans="1:19" x14ac:dyDescent="0.3">
      <c r="A162" s="34"/>
      <c r="B162" s="34"/>
      <c r="C162" s="34"/>
      <c r="D162" s="34"/>
      <c r="E162" s="34"/>
      <c r="F162" s="34"/>
      <c r="G162" s="34"/>
      <c r="H162" s="34"/>
      <c r="I162" s="34"/>
      <c r="J162" s="34"/>
      <c r="K162" s="34"/>
      <c r="L162" s="34"/>
      <c r="M162" s="34"/>
      <c r="N162" s="34"/>
      <c r="O162" s="34"/>
      <c r="P162" s="34"/>
      <c r="Q162" s="34"/>
      <c r="R162" s="34"/>
      <c r="S162" s="34"/>
    </row>
    <row r="163" spans="1:19" x14ac:dyDescent="0.3">
      <c r="A163" s="34"/>
      <c r="B163" s="34"/>
      <c r="C163" s="34"/>
      <c r="D163" s="34"/>
      <c r="E163" s="34"/>
      <c r="F163" s="34"/>
      <c r="G163" s="34"/>
      <c r="H163" s="34"/>
      <c r="I163" s="34"/>
      <c r="J163" s="34"/>
      <c r="K163" s="34"/>
      <c r="L163" s="34"/>
      <c r="M163" s="34"/>
      <c r="N163" s="34"/>
      <c r="O163" s="34"/>
      <c r="P163" s="34"/>
      <c r="Q163" s="34"/>
      <c r="R163" s="34"/>
      <c r="S163" s="34"/>
    </row>
    <row r="164" spans="1:19" x14ac:dyDescent="0.3">
      <c r="A164" s="34"/>
      <c r="B164" s="34"/>
      <c r="C164" s="34"/>
      <c r="D164" s="34"/>
      <c r="E164" s="34"/>
      <c r="F164" s="34"/>
      <c r="G164" s="34"/>
      <c r="H164" s="34"/>
      <c r="I164" s="34"/>
      <c r="J164" s="34"/>
      <c r="K164" s="34"/>
      <c r="L164" s="34"/>
      <c r="M164" s="34"/>
      <c r="N164" s="34"/>
      <c r="O164" s="34"/>
      <c r="P164" s="34"/>
      <c r="Q164" s="34"/>
      <c r="R164" s="34"/>
      <c r="S164" s="34"/>
    </row>
    <row r="165" spans="1:19" x14ac:dyDescent="0.3">
      <c r="A165" s="34"/>
      <c r="B165" s="34"/>
      <c r="C165" s="34"/>
      <c r="D165" s="34"/>
      <c r="E165" s="34"/>
      <c r="F165" s="34"/>
      <c r="G165" s="34"/>
      <c r="H165" s="34"/>
      <c r="I165" s="34"/>
      <c r="J165" s="34"/>
      <c r="K165" s="34"/>
      <c r="L165" s="34"/>
      <c r="M165" s="34"/>
      <c r="N165" s="34"/>
      <c r="O165" s="34"/>
      <c r="P165" s="34"/>
      <c r="Q165" s="34"/>
      <c r="R165" s="34"/>
      <c r="S165" s="34"/>
    </row>
    <row r="166" spans="1:19" x14ac:dyDescent="0.3">
      <c r="A166" s="34"/>
      <c r="B166" s="34"/>
      <c r="C166" s="34"/>
      <c r="D166" s="34"/>
      <c r="E166" s="34"/>
      <c r="F166" s="34"/>
      <c r="G166" s="34"/>
      <c r="H166" s="34"/>
      <c r="I166" s="34"/>
      <c r="J166" s="34"/>
      <c r="K166" s="34"/>
      <c r="L166" s="34"/>
      <c r="M166" s="34"/>
      <c r="N166" s="34"/>
      <c r="O166" s="34"/>
      <c r="P166" s="34"/>
      <c r="Q166" s="34"/>
      <c r="R166" s="34"/>
      <c r="S166" s="34"/>
    </row>
    <row r="167" spans="1:19" x14ac:dyDescent="0.3">
      <c r="A167" s="34"/>
      <c r="B167" s="34"/>
      <c r="C167" s="34"/>
      <c r="D167" s="34"/>
      <c r="E167" s="34"/>
      <c r="F167" s="34"/>
      <c r="G167" s="34"/>
      <c r="H167" s="34"/>
      <c r="I167" s="34"/>
      <c r="J167" s="34"/>
      <c r="K167" s="34"/>
      <c r="L167" s="34"/>
      <c r="M167" s="34"/>
      <c r="N167" s="34"/>
      <c r="O167" s="34"/>
      <c r="P167" s="34"/>
      <c r="Q167" s="34"/>
      <c r="R167" s="34"/>
      <c r="S167" s="34"/>
    </row>
    <row r="168" spans="1:19" x14ac:dyDescent="0.3">
      <c r="A168" s="34"/>
      <c r="B168" s="34"/>
      <c r="C168" s="34"/>
      <c r="D168" s="34"/>
      <c r="E168" s="34"/>
      <c r="F168" s="34"/>
      <c r="G168" s="34"/>
      <c r="H168" s="34"/>
      <c r="I168" s="34"/>
      <c r="J168" s="34"/>
      <c r="K168" s="34"/>
      <c r="L168" s="34"/>
      <c r="M168" s="34"/>
      <c r="N168" s="34"/>
      <c r="O168" s="34"/>
      <c r="P168" s="34"/>
      <c r="Q168" s="34"/>
      <c r="R168" s="34"/>
      <c r="S168" s="34"/>
    </row>
    <row r="169" spans="1:19" x14ac:dyDescent="0.3">
      <c r="A169" s="34"/>
      <c r="B169" s="34"/>
      <c r="C169" s="34"/>
      <c r="D169" s="34"/>
      <c r="E169" s="34"/>
      <c r="F169" s="34"/>
      <c r="G169" s="34"/>
      <c r="H169" s="34"/>
      <c r="I169" s="34"/>
      <c r="J169" s="34"/>
      <c r="K169" s="34"/>
      <c r="L169" s="34"/>
      <c r="M169" s="34"/>
      <c r="N169" s="34"/>
      <c r="O169" s="34"/>
      <c r="P169" s="34"/>
      <c r="Q169" s="34"/>
      <c r="R169" s="34"/>
      <c r="S169" s="34"/>
    </row>
    <row r="170" spans="1:19" x14ac:dyDescent="0.3">
      <c r="A170" s="34"/>
      <c r="B170" s="34"/>
      <c r="C170" s="34"/>
      <c r="D170" s="34"/>
      <c r="E170" s="34"/>
      <c r="F170" s="34"/>
      <c r="G170" s="34"/>
      <c r="H170" s="34"/>
      <c r="I170" s="34"/>
      <c r="J170" s="34"/>
      <c r="K170" s="34"/>
      <c r="L170" s="34"/>
      <c r="M170" s="34"/>
      <c r="N170" s="34"/>
      <c r="O170" s="34"/>
      <c r="P170" s="34"/>
      <c r="Q170" s="34"/>
      <c r="R170" s="34"/>
      <c r="S170" s="34"/>
    </row>
    <row r="171" spans="1:19" x14ac:dyDescent="0.3">
      <c r="A171" s="34"/>
      <c r="B171" s="34"/>
      <c r="C171" s="34"/>
      <c r="D171" s="34"/>
      <c r="E171" s="34"/>
      <c r="F171" s="34"/>
      <c r="G171" s="34"/>
      <c r="H171" s="34"/>
      <c r="I171" s="34"/>
      <c r="J171" s="34"/>
      <c r="K171" s="34"/>
      <c r="L171" s="34"/>
      <c r="M171" s="34"/>
      <c r="N171" s="34"/>
      <c r="O171" s="34"/>
      <c r="P171" s="34"/>
      <c r="Q171" s="34"/>
      <c r="R171" s="34"/>
      <c r="S171" s="34"/>
    </row>
    <row r="172" spans="1:19" x14ac:dyDescent="0.3">
      <c r="A172" s="34"/>
      <c r="B172" s="34"/>
      <c r="C172" s="34"/>
      <c r="D172" s="34"/>
      <c r="E172" s="34"/>
      <c r="F172" s="34"/>
      <c r="G172" s="34"/>
      <c r="H172" s="34"/>
      <c r="I172" s="34"/>
      <c r="J172" s="34"/>
      <c r="K172" s="34"/>
      <c r="L172" s="34"/>
      <c r="M172" s="34"/>
      <c r="N172" s="34"/>
      <c r="O172" s="34"/>
      <c r="P172" s="34"/>
      <c r="Q172" s="34"/>
      <c r="R172" s="34"/>
      <c r="S172" s="34"/>
    </row>
    <row r="173" spans="1:19" x14ac:dyDescent="0.3">
      <c r="A173" s="34"/>
      <c r="B173" s="34"/>
      <c r="C173" s="34"/>
      <c r="D173" s="34"/>
      <c r="E173" s="34"/>
      <c r="F173" s="34"/>
      <c r="G173" s="34"/>
      <c r="H173" s="34"/>
      <c r="I173" s="34"/>
      <c r="J173" s="34"/>
      <c r="K173" s="34"/>
      <c r="L173" s="34"/>
      <c r="M173" s="34"/>
      <c r="N173" s="34"/>
      <c r="O173" s="34"/>
      <c r="P173" s="34"/>
      <c r="Q173" s="34"/>
      <c r="R173" s="34"/>
      <c r="S173" s="34"/>
    </row>
    <row r="174" spans="1:19" x14ac:dyDescent="0.3">
      <c r="A174" s="34"/>
      <c r="B174" s="34"/>
      <c r="C174" s="34"/>
      <c r="D174" s="34"/>
      <c r="E174" s="34"/>
      <c r="F174" s="34"/>
      <c r="G174" s="34"/>
      <c r="H174" s="34"/>
      <c r="I174" s="34"/>
      <c r="J174" s="34"/>
      <c r="K174" s="34"/>
      <c r="L174" s="34"/>
      <c r="M174" s="34"/>
      <c r="N174" s="34"/>
      <c r="O174" s="34"/>
      <c r="P174" s="34"/>
      <c r="Q174" s="34"/>
      <c r="R174" s="34"/>
      <c r="S174" s="34"/>
    </row>
    <row r="175" spans="1:19" x14ac:dyDescent="0.3">
      <c r="A175" s="34"/>
      <c r="B175" s="34"/>
      <c r="C175" s="34"/>
      <c r="D175" s="34"/>
      <c r="E175" s="34"/>
      <c r="F175" s="34"/>
      <c r="G175" s="34"/>
      <c r="H175" s="34"/>
      <c r="I175" s="34"/>
      <c r="J175" s="34"/>
      <c r="K175" s="34"/>
      <c r="L175" s="34"/>
      <c r="M175" s="34"/>
      <c r="N175" s="34"/>
      <c r="O175" s="34"/>
      <c r="P175" s="34"/>
      <c r="Q175" s="34"/>
      <c r="R175" s="34"/>
      <c r="S175" s="34"/>
    </row>
    <row r="176" spans="1:19" x14ac:dyDescent="0.3">
      <c r="A176" s="34"/>
      <c r="B176" s="34"/>
      <c r="C176" s="34"/>
      <c r="D176" s="34"/>
      <c r="E176" s="34"/>
      <c r="F176" s="34"/>
      <c r="G176" s="34"/>
      <c r="H176" s="34"/>
      <c r="I176" s="34"/>
      <c r="J176" s="34"/>
      <c r="K176" s="34"/>
      <c r="L176" s="34"/>
      <c r="M176" s="34"/>
      <c r="N176" s="34"/>
      <c r="O176" s="34"/>
      <c r="P176" s="34"/>
      <c r="Q176" s="34"/>
      <c r="R176" s="34"/>
      <c r="S176" s="34"/>
    </row>
    <row r="177" spans="1:19" x14ac:dyDescent="0.3">
      <c r="A177" s="34"/>
      <c r="B177" s="34"/>
      <c r="C177" s="34"/>
      <c r="D177" s="34"/>
      <c r="E177" s="34"/>
      <c r="F177" s="34"/>
      <c r="G177" s="34"/>
      <c r="H177" s="34"/>
      <c r="I177" s="34"/>
      <c r="J177" s="34"/>
      <c r="K177" s="34"/>
      <c r="L177" s="34"/>
      <c r="M177" s="34"/>
      <c r="N177" s="34"/>
      <c r="O177" s="34"/>
      <c r="P177" s="34"/>
      <c r="Q177" s="34"/>
      <c r="R177" s="34"/>
      <c r="S177" s="34"/>
    </row>
    <row r="178" spans="1:19" x14ac:dyDescent="0.3">
      <c r="A178" s="34"/>
      <c r="B178" s="34"/>
      <c r="C178" s="34"/>
      <c r="D178" s="34"/>
      <c r="E178" s="34"/>
      <c r="F178" s="34"/>
      <c r="G178" s="34"/>
      <c r="H178" s="34"/>
      <c r="I178" s="34"/>
      <c r="J178" s="34"/>
      <c r="K178" s="34"/>
      <c r="L178" s="34"/>
      <c r="M178" s="34"/>
      <c r="N178" s="34"/>
      <c r="O178" s="34"/>
      <c r="P178" s="34"/>
      <c r="Q178" s="34"/>
      <c r="R178" s="34"/>
      <c r="S178" s="34"/>
    </row>
    <row r="179" spans="1:19" x14ac:dyDescent="0.3">
      <c r="A179" s="34"/>
      <c r="B179" s="34"/>
      <c r="C179" s="34"/>
      <c r="D179" s="34"/>
      <c r="E179" s="34"/>
      <c r="F179" s="34"/>
      <c r="G179" s="34"/>
      <c r="H179" s="34"/>
      <c r="I179" s="34"/>
      <c r="J179" s="34"/>
      <c r="K179" s="34"/>
      <c r="L179" s="34"/>
      <c r="M179" s="34"/>
      <c r="N179" s="34"/>
      <c r="O179" s="34"/>
      <c r="P179" s="34"/>
      <c r="Q179" s="34"/>
      <c r="R179" s="34"/>
      <c r="S179" s="34"/>
    </row>
    <row r="180" spans="1:19" x14ac:dyDescent="0.3">
      <c r="A180" s="34"/>
      <c r="B180" s="34"/>
      <c r="C180" s="34"/>
      <c r="D180" s="34"/>
      <c r="E180" s="34"/>
      <c r="F180" s="34"/>
      <c r="G180" s="34"/>
      <c r="H180" s="34"/>
      <c r="I180" s="34"/>
      <c r="J180" s="34"/>
      <c r="K180" s="34"/>
      <c r="L180" s="34"/>
      <c r="M180" s="34"/>
      <c r="N180" s="34"/>
      <c r="O180" s="34"/>
      <c r="P180" s="34"/>
      <c r="Q180" s="34"/>
      <c r="R180" s="34"/>
      <c r="S180" s="34"/>
    </row>
    <row r="181" spans="1:19" x14ac:dyDescent="0.3">
      <c r="A181" s="34"/>
      <c r="B181" s="34"/>
      <c r="C181" s="34"/>
      <c r="D181" s="34"/>
      <c r="E181" s="34"/>
      <c r="F181" s="34"/>
      <c r="G181" s="34"/>
      <c r="H181" s="34"/>
      <c r="I181" s="34"/>
      <c r="J181" s="34"/>
      <c r="K181" s="34"/>
      <c r="L181" s="34"/>
      <c r="M181" s="34"/>
      <c r="N181" s="34"/>
      <c r="O181" s="34"/>
      <c r="P181" s="34"/>
      <c r="Q181" s="34"/>
      <c r="R181" s="34"/>
      <c r="S181" s="34"/>
    </row>
    <row r="182" spans="1:19" x14ac:dyDescent="0.3">
      <c r="A182" s="34"/>
      <c r="B182" s="34"/>
      <c r="C182" s="34"/>
      <c r="D182" s="34"/>
      <c r="E182" s="34"/>
      <c r="F182" s="34"/>
      <c r="G182" s="34"/>
      <c r="H182" s="34"/>
      <c r="I182" s="34"/>
      <c r="J182" s="34"/>
      <c r="K182" s="34"/>
      <c r="L182" s="34"/>
      <c r="M182" s="34"/>
      <c r="N182" s="34"/>
      <c r="O182" s="34"/>
      <c r="P182" s="34"/>
      <c r="Q182" s="34"/>
      <c r="R182" s="34"/>
      <c r="S182" s="34"/>
    </row>
    <row r="183" spans="1:19" x14ac:dyDescent="0.3">
      <c r="A183" s="34"/>
      <c r="B183" s="34"/>
      <c r="C183" s="34"/>
      <c r="D183" s="34"/>
      <c r="E183" s="34"/>
      <c r="F183" s="34"/>
      <c r="G183" s="34"/>
      <c r="H183" s="34"/>
      <c r="I183" s="34"/>
      <c r="J183" s="34"/>
      <c r="K183" s="34"/>
      <c r="L183" s="34"/>
      <c r="M183" s="34"/>
      <c r="N183" s="34"/>
      <c r="O183" s="34"/>
      <c r="P183" s="34"/>
      <c r="Q183" s="34"/>
      <c r="R183" s="34"/>
      <c r="S183" s="34"/>
    </row>
    <row r="184" spans="1:19" x14ac:dyDescent="0.3">
      <c r="A184" s="34"/>
      <c r="B184" s="34"/>
      <c r="C184" s="34"/>
      <c r="D184" s="34"/>
      <c r="E184" s="34"/>
      <c r="F184" s="34"/>
      <c r="G184" s="34"/>
      <c r="H184" s="34"/>
      <c r="I184" s="34"/>
      <c r="J184" s="34"/>
      <c r="K184" s="34"/>
      <c r="L184" s="34"/>
      <c r="M184" s="34"/>
      <c r="N184" s="34"/>
      <c r="O184" s="34"/>
      <c r="P184" s="34"/>
      <c r="Q184" s="34"/>
      <c r="R184" s="34"/>
      <c r="S184" s="34"/>
    </row>
    <row r="185" spans="1:19" x14ac:dyDescent="0.3">
      <c r="A185" s="34"/>
      <c r="B185" s="34"/>
      <c r="C185" s="34"/>
      <c r="D185" s="34"/>
      <c r="E185" s="34"/>
      <c r="F185" s="34"/>
      <c r="G185" s="34"/>
      <c r="H185" s="34"/>
      <c r="I185" s="34"/>
      <c r="J185" s="34"/>
      <c r="K185" s="34"/>
      <c r="L185" s="34"/>
      <c r="M185" s="34"/>
      <c r="N185" s="34"/>
      <c r="O185" s="34"/>
      <c r="P185" s="34"/>
      <c r="Q185" s="34"/>
      <c r="R185" s="34"/>
      <c r="S185" s="34"/>
    </row>
    <row r="186" spans="1:19" x14ac:dyDescent="0.3">
      <c r="A186" s="34"/>
      <c r="B186" s="34"/>
      <c r="C186" s="34"/>
      <c r="D186" s="34"/>
      <c r="E186" s="34"/>
      <c r="F186" s="34"/>
      <c r="G186" s="34"/>
      <c r="H186" s="34"/>
      <c r="I186" s="34"/>
      <c r="J186" s="34"/>
      <c r="K186" s="34"/>
      <c r="L186" s="34"/>
      <c r="M186" s="34"/>
      <c r="N186" s="34"/>
      <c r="O186" s="34"/>
      <c r="P186" s="34"/>
      <c r="Q186" s="34"/>
      <c r="R186" s="34"/>
      <c r="S186" s="34"/>
    </row>
    <row r="187" spans="1:19" x14ac:dyDescent="0.3">
      <c r="A187" s="34"/>
      <c r="B187" s="34"/>
      <c r="C187" s="34"/>
      <c r="D187" s="34"/>
      <c r="E187" s="34"/>
      <c r="F187" s="34"/>
      <c r="G187" s="34"/>
      <c r="H187" s="34"/>
      <c r="I187" s="34"/>
      <c r="J187" s="34"/>
      <c r="K187" s="34"/>
      <c r="L187" s="34"/>
      <c r="M187" s="34"/>
      <c r="N187" s="34"/>
      <c r="O187" s="34"/>
      <c r="P187" s="34"/>
      <c r="Q187" s="34"/>
      <c r="R187" s="34"/>
      <c r="S187" s="34"/>
    </row>
    <row r="188" spans="1:19" x14ac:dyDescent="0.3">
      <c r="A188" s="34"/>
      <c r="B188" s="34"/>
      <c r="C188" s="34"/>
      <c r="D188" s="34"/>
      <c r="E188" s="34"/>
      <c r="F188" s="34"/>
      <c r="G188" s="34"/>
      <c r="H188" s="34"/>
      <c r="I188" s="34"/>
      <c r="J188" s="34"/>
      <c r="K188" s="34"/>
      <c r="L188" s="34"/>
      <c r="M188" s="34"/>
      <c r="N188" s="34"/>
      <c r="O188" s="34"/>
      <c r="P188" s="34"/>
      <c r="Q188" s="34"/>
      <c r="R188" s="34"/>
      <c r="S188" s="34"/>
    </row>
    <row r="189" spans="1:19" x14ac:dyDescent="0.3">
      <c r="A189" s="34"/>
      <c r="B189" s="34"/>
      <c r="C189" s="34"/>
      <c r="D189" s="34"/>
      <c r="E189" s="34"/>
      <c r="F189" s="34"/>
      <c r="G189" s="34"/>
      <c r="H189" s="34"/>
      <c r="I189" s="34"/>
      <c r="J189" s="34"/>
      <c r="K189" s="34"/>
      <c r="L189" s="34"/>
      <c r="M189" s="34"/>
      <c r="N189" s="34"/>
      <c r="O189" s="34"/>
      <c r="P189" s="34"/>
      <c r="Q189" s="34"/>
      <c r="R189" s="34"/>
      <c r="S189" s="34"/>
    </row>
    <row r="190" spans="1:19" x14ac:dyDescent="0.3">
      <c r="A190" s="34"/>
      <c r="B190" s="34"/>
      <c r="C190" s="34"/>
      <c r="D190" s="34"/>
      <c r="E190" s="34"/>
      <c r="F190" s="34"/>
      <c r="G190" s="34"/>
      <c r="H190" s="34"/>
      <c r="I190" s="34"/>
      <c r="J190" s="34"/>
      <c r="K190" s="34"/>
      <c r="L190" s="34"/>
      <c r="M190" s="34"/>
      <c r="N190" s="34"/>
      <c r="O190" s="34"/>
      <c r="P190" s="34"/>
      <c r="Q190" s="34"/>
      <c r="R190" s="34"/>
      <c r="S190" s="34"/>
    </row>
    <row r="191" spans="1:19" x14ac:dyDescent="0.3">
      <c r="A191" s="34"/>
      <c r="B191" s="34"/>
      <c r="C191" s="34"/>
      <c r="D191" s="34"/>
      <c r="E191" s="34"/>
      <c r="F191" s="34"/>
      <c r="G191" s="34"/>
      <c r="H191" s="34"/>
      <c r="I191" s="34"/>
      <c r="J191" s="34"/>
      <c r="K191" s="34"/>
      <c r="L191" s="34"/>
      <c r="M191" s="34"/>
      <c r="N191" s="34"/>
      <c r="O191" s="34"/>
      <c r="P191" s="34"/>
      <c r="Q191" s="34"/>
      <c r="R191" s="34"/>
      <c r="S191" s="34"/>
    </row>
    <row r="192" spans="1:19" x14ac:dyDescent="0.3">
      <c r="A192" s="34"/>
      <c r="B192" s="34"/>
      <c r="C192" s="34"/>
      <c r="D192" s="34"/>
      <c r="E192" s="34"/>
      <c r="F192" s="34"/>
      <c r="G192" s="34"/>
      <c r="H192" s="34"/>
      <c r="I192" s="34"/>
      <c r="J192" s="34"/>
      <c r="K192" s="34"/>
      <c r="L192" s="34"/>
      <c r="M192" s="34"/>
      <c r="N192" s="34"/>
      <c r="O192" s="34"/>
      <c r="P192" s="34"/>
      <c r="Q192" s="34"/>
      <c r="R192" s="34"/>
      <c r="S192" s="34"/>
    </row>
    <row r="193" spans="1:19" x14ac:dyDescent="0.3">
      <c r="A193" s="34"/>
      <c r="B193" s="34"/>
      <c r="C193" s="34"/>
      <c r="D193" s="34"/>
      <c r="E193" s="34"/>
      <c r="F193" s="34"/>
      <c r="G193" s="34"/>
      <c r="H193" s="34"/>
      <c r="I193" s="34"/>
      <c r="J193" s="34"/>
      <c r="K193" s="34"/>
      <c r="L193" s="34"/>
      <c r="M193" s="34"/>
      <c r="N193" s="34"/>
      <c r="O193" s="34"/>
      <c r="P193" s="34"/>
      <c r="Q193" s="34"/>
      <c r="R193" s="34"/>
      <c r="S193" s="34"/>
    </row>
    <row r="194" spans="1:19" x14ac:dyDescent="0.3">
      <c r="A194" s="34"/>
      <c r="B194" s="34"/>
      <c r="C194" s="34"/>
      <c r="D194" s="34"/>
      <c r="E194" s="34"/>
      <c r="F194" s="34"/>
      <c r="G194" s="34"/>
      <c r="H194" s="34"/>
      <c r="I194" s="34"/>
      <c r="J194" s="34"/>
      <c r="K194" s="34"/>
      <c r="L194" s="34"/>
      <c r="M194" s="34"/>
      <c r="N194" s="34"/>
      <c r="O194" s="34"/>
      <c r="P194" s="34"/>
      <c r="Q194" s="34"/>
      <c r="R194" s="34"/>
      <c r="S194" s="34"/>
    </row>
    <row r="195" spans="1:19" x14ac:dyDescent="0.3">
      <c r="A195" s="34"/>
      <c r="B195" s="34"/>
      <c r="C195" s="34"/>
      <c r="D195" s="34"/>
      <c r="E195" s="34"/>
      <c r="F195" s="34"/>
      <c r="G195" s="34"/>
      <c r="H195" s="34"/>
      <c r="I195" s="34"/>
      <c r="J195" s="34"/>
      <c r="K195" s="34"/>
      <c r="L195" s="34"/>
      <c r="M195" s="34"/>
      <c r="N195" s="34"/>
      <c r="O195" s="34"/>
      <c r="P195" s="34"/>
      <c r="Q195" s="34"/>
      <c r="R195" s="34"/>
      <c r="S195" s="34"/>
    </row>
    <row r="196" spans="1:19" x14ac:dyDescent="0.3">
      <c r="A196" s="34"/>
      <c r="B196" s="34"/>
      <c r="C196" s="34"/>
      <c r="D196" s="34"/>
      <c r="E196" s="34"/>
      <c r="F196" s="34"/>
      <c r="G196" s="34"/>
      <c r="H196" s="34"/>
      <c r="I196" s="34"/>
      <c r="J196" s="34"/>
      <c r="K196" s="34"/>
      <c r="L196" s="34"/>
      <c r="M196" s="34"/>
      <c r="N196" s="34"/>
      <c r="O196" s="34"/>
      <c r="P196" s="34"/>
      <c r="Q196" s="34"/>
      <c r="R196" s="34"/>
      <c r="S196" s="34"/>
    </row>
    <row r="197" spans="1:19" x14ac:dyDescent="0.3">
      <c r="A197" s="34"/>
      <c r="B197" s="34"/>
      <c r="C197" s="34"/>
      <c r="D197" s="34"/>
      <c r="E197" s="34"/>
      <c r="F197" s="34"/>
      <c r="G197" s="34"/>
      <c r="H197" s="34"/>
      <c r="I197" s="34"/>
      <c r="J197" s="34"/>
      <c r="K197" s="34"/>
      <c r="L197" s="34"/>
      <c r="M197" s="34"/>
      <c r="N197" s="34"/>
      <c r="O197" s="34"/>
      <c r="P197" s="34"/>
      <c r="Q197" s="34"/>
      <c r="R197" s="34"/>
      <c r="S197" s="34"/>
    </row>
    <row r="198" spans="1:19" x14ac:dyDescent="0.3">
      <c r="A198" s="34"/>
      <c r="B198" s="34"/>
      <c r="C198" s="34"/>
      <c r="D198" s="34"/>
      <c r="E198" s="34"/>
      <c r="F198" s="34"/>
      <c r="G198" s="34"/>
      <c r="H198" s="34"/>
      <c r="I198" s="34"/>
      <c r="J198" s="34"/>
      <c r="K198" s="34"/>
      <c r="L198" s="34"/>
      <c r="M198" s="34"/>
      <c r="N198" s="34"/>
      <c r="O198" s="34"/>
      <c r="P198" s="34"/>
      <c r="Q198" s="34"/>
      <c r="R198" s="34"/>
      <c r="S198" s="34"/>
    </row>
    <row r="199" spans="1:19" x14ac:dyDescent="0.3">
      <c r="A199" s="34"/>
      <c r="B199" s="34"/>
      <c r="C199" s="34"/>
      <c r="D199" s="34"/>
      <c r="E199" s="34"/>
      <c r="F199" s="34"/>
      <c r="G199" s="34"/>
      <c r="H199" s="34"/>
      <c r="I199" s="34"/>
      <c r="J199" s="34"/>
      <c r="K199" s="34"/>
      <c r="L199" s="34"/>
      <c r="M199" s="34"/>
      <c r="N199" s="34"/>
      <c r="O199" s="34"/>
      <c r="P199" s="34"/>
      <c r="Q199" s="34"/>
      <c r="R199" s="34"/>
      <c r="S199" s="34"/>
    </row>
    <row r="200" spans="1:19" x14ac:dyDescent="0.3">
      <c r="A200" s="34"/>
      <c r="B200" s="34"/>
      <c r="C200" s="34"/>
      <c r="D200" s="34"/>
      <c r="E200" s="34"/>
      <c r="F200" s="34"/>
      <c r="G200" s="34"/>
      <c r="H200" s="34"/>
      <c r="I200" s="34"/>
      <c r="J200" s="34"/>
      <c r="K200" s="34"/>
      <c r="L200" s="34"/>
      <c r="M200" s="34"/>
      <c r="N200" s="34"/>
      <c r="O200" s="34"/>
      <c r="P200" s="34"/>
      <c r="Q200" s="34"/>
      <c r="R200" s="34"/>
      <c r="S200" s="34"/>
    </row>
    <row r="201" spans="1:19" x14ac:dyDescent="0.3">
      <c r="A201" s="34"/>
      <c r="B201" s="34"/>
      <c r="C201" s="34"/>
      <c r="D201" s="34"/>
      <c r="E201" s="34"/>
      <c r="F201" s="34"/>
      <c r="G201" s="34"/>
      <c r="H201" s="34"/>
      <c r="I201" s="34"/>
      <c r="J201" s="34"/>
      <c r="K201" s="34"/>
      <c r="L201" s="34"/>
      <c r="M201" s="34"/>
      <c r="N201" s="34"/>
      <c r="O201" s="34"/>
      <c r="P201" s="34"/>
      <c r="Q201" s="34"/>
      <c r="R201" s="34"/>
      <c r="S201" s="34"/>
    </row>
    <row r="202" spans="1:19" x14ac:dyDescent="0.3">
      <c r="A202" s="34"/>
      <c r="B202" s="34"/>
      <c r="C202" s="34"/>
      <c r="D202" s="34"/>
      <c r="E202" s="34"/>
      <c r="F202" s="34"/>
      <c r="G202" s="34"/>
      <c r="H202" s="34"/>
      <c r="I202" s="34"/>
      <c r="J202" s="34"/>
      <c r="K202" s="34"/>
      <c r="L202" s="34"/>
      <c r="M202" s="34"/>
      <c r="N202" s="34"/>
      <c r="O202" s="34"/>
      <c r="P202" s="34"/>
      <c r="Q202" s="34"/>
      <c r="R202" s="34"/>
      <c r="S202" s="34"/>
    </row>
    <row r="203" spans="1:19" x14ac:dyDescent="0.3">
      <c r="A203" s="34"/>
      <c r="B203" s="34"/>
      <c r="C203" s="34"/>
      <c r="D203" s="34"/>
      <c r="E203" s="34"/>
      <c r="F203" s="34"/>
      <c r="G203" s="34"/>
      <c r="H203" s="34"/>
      <c r="I203" s="34"/>
      <c r="J203" s="34"/>
      <c r="K203" s="34"/>
      <c r="L203" s="34"/>
      <c r="M203" s="34"/>
      <c r="N203" s="34"/>
      <c r="O203" s="34"/>
      <c r="P203" s="34"/>
      <c r="Q203" s="34"/>
      <c r="R203" s="34"/>
      <c r="S203" s="34"/>
    </row>
    <row r="204" spans="1:19" x14ac:dyDescent="0.3">
      <c r="A204" s="34"/>
      <c r="B204" s="34"/>
      <c r="D204" s="34"/>
      <c r="E204" s="34"/>
      <c r="F204" s="34"/>
      <c r="G204" s="34"/>
      <c r="H204" s="34"/>
      <c r="I204" s="34"/>
      <c r="J204" s="34"/>
      <c r="K204" s="34"/>
      <c r="L204" s="34"/>
      <c r="M204" s="34"/>
      <c r="N204" s="34"/>
      <c r="O204" s="34"/>
      <c r="P204" s="34"/>
      <c r="Q204" s="34"/>
      <c r="R204" s="34"/>
      <c r="S204" s="34"/>
    </row>
    <row r="205" spans="1:19" x14ac:dyDescent="0.3">
      <c r="A205" s="34"/>
      <c r="B205" s="34"/>
      <c r="D205" s="34"/>
      <c r="E205" s="34"/>
      <c r="F205" s="34"/>
      <c r="G205" s="34"/>
      <c r="H205" s="34"/>
      <c r="I205" s="34"/>
      <c r="J205" s="34"/>
      <c r="K205" s="34"/>
      <c r="L205" s="34"/>
      <c r="M205" s="34"/>
      <c r="N205" s="34"/>
      <c r="O205" s="34"/>
      <c r="P205" s="34"/>
      <c r="Q205" s="34"/>
      <c r="R205" s="34"/>
      <c r="S205" s="34"/>
    </row>
    <row r="206" spans="1:19" x14ac:dyDescent="0.3">
      <c r="A206" s="34"/>
      <c r="B206" s="34"/>
      <c r="D206" s="34"/>
      <c r="E206" s="34"/>
      <c r="F206" s="34"/>
      <c r="G206" s="34"/>
      <c r="H206" s="34"/>
      <c r="I206" s="34"/>
      <c r="J206" s="34"/>
      <c r="K206" s="34"/>
      <c r="L206" s="34"/>
      <c r="M206" s="34"/>
      <c r="N206" s="34"/>
      <c r="O206" s="34"/>
      <c r="P206" s="34"/>
      <c r="Q206" s="34"/>
      <c r="R206" s="34"/>
      <c r="S206" s="34"/>
    </row>
  </sheetData>
  <mergeCells count="72">
    <mergeCell ref="B5:C5"/>
    <mergeCell ref="B7:D7"/>
    <mergeCell ref="B8:D8"/>
    <mergeCell ref="A10:L10"/>
    <mergeCell ref="A11:A12"/>
    <mergeCell ref="B11:B12"/>
    <mergeCell ref="C11:C12"/>
    <mergeCell ref="D11:D12"/>
    <mergeCell ref="E11:E12"/>
    <mergeCell ref="F11:F12"/>
    <mergeCell ref="G11:J11"/>
    <mergeCell ref="K11:L12"/>
    <mergeCell ref="M11:Q12"/>
    <mergeCell ref="K13:L13"/>
    <mergeCell ref="M13:Q13"/>
    <mergeCell ref="A24:A25"/>
    <mergeCell ref="B24:B25"/>
    <mergeCell ref="D24:D25"/>
    <mergeCell ref="E24:E25"/>
    <mergeCell ref="F24:F25"/>
    <mergeCell ref="L15:Q15"/>
    <mergeCell ref="A17:A20"/>
    <mergeCell ref="B17:B20"/>
    <mergeCell ref="A22:A23"/>
    <mergeCell ref="B22:B23"/>
    <mergeCell ref="A15:A16"/>
    <mergeCell ref="B15:B16"/>
    <mergeCell ref="C15:F15"/>
    <mergeCell ref="G15:J15"/>
    <mergeCell ref="K15:K16"/>
    <mergeCell ref="A28:A29"/>
    <mergeCell ref="B28:B29"/>
    <mergeCell ref="G28:J28"/>
    <mergeCell ref="K28:K29"/>
    <mergeCell ref="L28:Q28"/>
    <mergeCell ref="G24:J24"/>
    <mergeCell ref="K24:L25"/>
    <mergeCell ref="M24:Q25"/>
    <mergeCell ref="K26:L26"/>
    <mergeCell ref="M26:Q26"/>
    <mergeCell ref="A30:A32"/>
    <mergeCell ref="A35:A36"/>
    <mergeCell ref="B35:B36"/>
    <mergeCell ref="D35:D36"/>
    <mergeCell ref="E35:E36"/>
    <mergeCell ref="A39:A40"/>
    <mergeCell ref="B39:B40"/>
    <mergeCell ref="G39:J39"/>
    <mergeCell ref="K39:K40"/>
    <mergeCell ref="L39:Q39"/>
    <mergeCell ref="E45:E46"/>
    <mergeCell ref="G35:J35"/>
    <mergeCell ref="K35:L36"/>
    <mergeCell ref="M35:Q36"/>
    <mergeCell ref="K37:L37"/>
    <mergeCell ref="F35:F36"/>
    <mergeCell ref="F45:F46"/>
    <mergeCell ref="G45:J45"/>
    <mergeCell ref="K45:L46"/>
    <mergeCell ref="M45:Q46"/>
    <mergeCell ref="B41:B42"/>
    <mergeCell ref="A42:A43"/>
    <mergeCell ref="A45:A46"/>
    <mergeCell ref="B45:B46"/>
    <mergeCell ref="D45:D46"/>
    <mergeCell ref="K47:L47"/>
    <mergeCell ref="M47:Q47"/>
    <mergeCell ref="A49:A50"/>
    <mergeCell ref="B49:B50"/>
    <mergeCell ref="G49:J49"/>
    <mergeCell ref="K49:K50"/>
    <mergeCell ref="L49:Q49"/>
  </mergeCells>
  <printOptions horizontalCentered="1"/>
  <pageMargins left="0.19685039370078741" right="0.31496062992125984" top="0.35433070866141736" bottom="0.35433070866141736" header="0.31496062992125984" footer="0"/>
  <pageSetup scale="50" fitToWidth="20" fitToHeight="20" orientation="landscape" r:id="rId1"/>
  <rowBreaks count="1" manualBreakCount="1">
    <brk id="34"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0"/>
  <sheetViews>
    <sheetView view="pageBreakPreview" zoomScale="90" zoomScaleNormal="90" zoomScaleSheetLayoutView="90" workbookViewId="0">
      <selection sqref="A1:R99"/>
    </sheetView>
  </sheetViews>
  <sheetFormatPr baseColWidth="10" defaultColWidth="11.44140625" defaultRowHeight="14.4" x14ac:dyDescent="0.3"/>
  <cols>
    <col min="1" max="1" width="37.88671875" customWidth="1"/>
    <col min="2" max="2" width="21.44140625" customWidth="1"/>
    <col min="3" max="3" width="24.33203125" bestFit="1" customWidth="1"/>
    <col min="4" max="4" width="24.88671875" bestFit="1" customWidth="1"/>
    <col min="5" max="5" width="19" customWidth="1"/>
    <col min="6" max="6" width="18.88671875" bestFit="1" customWidth="1"/>
    <col min="7" max="7" width="17.6640625" bestFit="1" customWidth="1"/>
    <col min="8" max="9" width="11.88671875" customWidth="1"/>
    <col min="10" max="10" width="14.109375" bestFit="1" customWidth="1"/>
    <col min="11" max="11" width="13.88671875" bestFit="1" customWidth="1"/>
    <col min="12" max="12" width="15.6640625" customWidth="1"/>
    <col min="13" max="13" width="5.33203125" customWidth="1"/>
    <col min="14" max="14" width="4.5546875" customWidth="1"/>
    <col min="15" max="17" width="3.33203125" customWidth="1"/>
    <col min="18" max="18" width="4.44140625" customWidth="1"/>
  </cols>
  <sheetData>
    <row r="1" spans="1:18" ht="24.9" customHeight="1" x14ac:dyDescent="0.3">
      <c r="A1" s="402" t="s">
        <v>0</v>
      </c>
      <c r="B1" s="402" t="s">
        <v>1</v>
      </c>
      <c r="C1" s="402"/>
      <c r="D1" s="402"/>
      <c r="E1" s="252"/>
      <c r="F1" s="252"/>
      <c r="G1" s="252"/>
      <c r="H1" s="252"/>
      <c r="I1" s="252"/>
      <c r="J1" s="252"/>
      <c r="K1" s="252"/>
      <c r="L1" s="252"/>
      <c r="M1" s="252"/>
      <c r="N1" s="252"/>
      <c r="O1" s="252"/>
      <c r="P1" s="252"/>
      <c r="Q1" s="252"/>
    </row>
    <row r="2" spans="1:18" ht="23.25" customHeight="1" x14ac:dyDescent="0.3">
      <c r="A2" s="402" t="s">
        <v>2</v>
      </c>
      <c r="B2" s="402" t="s">
        <v>1</v>
      </c>
      <c r="C2" s="402"/>
      <c r="D2" s="402"/>
      <c r="E2" s="252"/>
      <c r="F2" s="252"/>
      <c r="G2" s="252"/>
      <c r="H2" s="252"/>
      <c r="I2" s="252"/>
      <c r="J2" s="252"/>
      <c r="K2" s="252"/>
      <c r="L2" s="252"/>
      <c r="M2" s="252"/>
      <c r="N2" s="252"/>
      <c r="O2" s="252"/>
      <c r="P2" s="252"/>
      <c r="Q2" s="252"/>
    </row>
    <row r="3" spans="1:18" ht="24.75" customHeight="1" x14ac:dyDescent="0.3">
      <c r="A3" s="402" t="s">
        <v>2</v>
      </c>
      <c r="B3" s="403" t="s">
        <v>3</v>
      </c>
      <c r="C3" s="404"/>
      <c r="D3" s="402"/>
      <c r="E3" s="252"/>
      <c r="F3" s="252"/>
      <c r="G3" s="252"/>
      <c r="H3" s="252"/>
      <c r="I3" s="252"/>
      <c r="J3" s="252"/>
      <c r="K3" s="252"/>
      <c r="L3" s="252"/>
      <c r="M3" s="252"/>
      <c r="N3" s="252"/>
      <c r="O3" s="252"/>
      <c r="P3" s="252"/>
      <c r="Q3" s="252"/>
    </row>
    <row r="4" spans="1:18" ht="24" customHeight="1" x14ac:dyDescent="0.3">
      <c r="A4" s="402" t="s">
        <v>4</v>
      </c>
      <c r="B4" s="973" t="s">
        <v>5</v>
      </c>
      <c r="C4" s="973"/>
      <c r="D4" s="402"/>
      <c r="E4" s="252"/>
      <c r="F4" s="252"/>
      <c r="G4" s="252"/>
      <c r="H4" s="252"/>
      <c r="I4" s="252"/>
      <c r="J4" s="252"/>
      <c r="K4" s="252"/>
      <c r="L4" s="252"/>
      <c r="M4" s="252"/>
      <c r="N4" s="252"/>
      <c r="O4" s="252"/>
      <c r="P4" s="252"/>
      <c r="Q4" s="252"/>
    </row>
    <row r="5" spans="1:18" ht="23.25" customHeight="1" x14ac:dyDescent="0.3">
      <c r="A5" s="402" t="s">
        <v>68</v>
      </c>
      <c r="B5" s="251" t="s">
        <v>7</v>
      </c>
      <c r="C5" s="402"/>
      <c r="D5" s="402"/>
      <c r="E5" s="252"/>
      <c r="F5" s="252"/>
      <c r="G5" s="252"/>
      <c r="H5" s="252"/>
      <c r="I5" s="252"/>
      <c r="J5" s="252"/>
      <c r="K5" s="252"/>
      <c r="L5" s="252"/>
      <c r="M5" s="252"/>
      <c r="N5" s="252"/>
      <c r="O5" s="252"/>
      <c r="P5" s="252"/>
      <c r="Q5" s="252"/>
    </row>
    <row r="6" spans="1:18" ht="30" customHeight="1" x14ac:dyDescent="0.3">
      <c r="A6" s="251" t="s">
        <v>8</v>
      </c>
      <c r="B6" s="974" t="s">
        <v>9</v>
      </c>
      <c r="C6" s="974"/>
      <c r="D6" s="974"/>
      <c r="E6" s="252"/>
      <c r="F6" s="252"/>
      <c r="G6" s="252"/>
      <c r="H6" s="405"/>
      <c r="I6" s="405"/>
      <c r="J6" s="252"/>
      <c r="K6" s="252"/>
      <c r="L6" s="252"/>
      <c r="M6" s="252"/>
      <c r="N6" s="252"/>
      <c r="O6" s="252"/>
      <c r="P6" s="252"/>
      <c r="Q6" s="252"/>
    </row>
    <row r="7" spans="1:18" ht="30" customHeight="1" x14ac:dyDescent="0.3">
      <c r="A7" s="251" t="s">
        <v>210</v>
      </c>
      <c r="B7" s="974" t="s">
        <v>11</v>
      </c>
      <c r="C7" s="974"/>
      <c r="D7" s="974"/>
      <c r="E7" s="252"/>
      <c r="F7" s="252"/>
      <c r="G7" s="252"/>
      <c r="H7" s="252"/>
      <c r="I7" s="406" t="s">
        <v>12</v>
      </c>
      <c r="J7" s="252"/>
      <c r="K7" s="252"/>
      <c r="L7" s="252"/>
      <c r="M7" s="252"/>
      <c r="N7" s="252"/>
      <c r="O7" s="252"/>
      <c r="P7" s="252"/>
      <c r="Q7" s="252"/>
      <c r="R7" s="3"/>
    </row>
    <row r="8" spans="1:18" ht="13.5" customHeight="1" x14ac:dyDescent="0.35">
      <c r="A8" s="975" t="s">
        <v>310</v>
      </c>
      <c r="B8" s="975"/>
      <c r="C8" s="402"/>
      <c r="D8" s="252"/>
      <c r="E8" s="252"/>
      <c r="F8" s="252"/>
      <c r="G8" s="252"/>
      <c r="H8" s="252"/>
      <c r="I8" s="405"/>
      <c r="J8" s="252"/>
      <c r="K8" s="252"/>
      <c r="L8" s="252"/>
      <c r="M8" s="252"/>
      <c r="N8" s="252"/>
      <c r="O8" s="252"/>
      <c r="P8" s="252"/>
      <c r="Q8" s="252"/>
      <c r="R8" s="3"/>
    </row>
    <row r="9" spans="1:18" s="8" customFormat="1" ht="18.600000000000001" thickBot="1" x14ac:dyDescent="0.4">
      <c r="A9" s="407" t="s">
        <v>15</v>
      </c>
      <c r="B9" s="38"/>
      <c r="C9" s="38"/>
      <c r="D9" s="38"/>
      <c r="E9" s="38"/>
      <c r="F9" s="38"/>
      <c r="G9" s="38"/>
      <c r="H9" s="38"/>
      <c r="I9" s="38"/>
      <c r="J9" s="38"/>
      <c r="K9" s="38"/>
      <c r="L9" s="38"/>
      <c r="M9" s="38"/>
    </row>
    <row r="10" spans="1:18" s="9" customFormat="1" ht="16.2" thickTop="1" x14ac:dyDescent="0.3">
      <c r="A10" s="752" t="s">
        <v>311</v>
      </c>
      <c r="B10" s="744" t="s">
        <v>17</v>
      </c>
      <c r="C10" s="744"/>
      <c r="D10" s="743" t="s">
        <v>18</v>
      </c>
      <c r="E10" s="743" t="s">
        <v>19</v>
      </c>
      <c r="F10" s="743" t="s">
        <v>20</v>
      </c>
      <c r="G10" s="743" t="s">
        <v>21</v>
      </c>
      <c r="H10" s="743" t="s">
        <v>22</v>
      </c>
      <c r="I10" s="743"/>
      <c r="J10" s="743"/>
      <c r="K10" s="743"/>
      <c r="L10" s="744" t="s">
        <v>23</v>
      </c>
      <c r="M10" s="744" t="s">
        <v>24</v>
      </c>
      <c r="N10" s="744"/>
      <c r="O10" s="744"/>
      <c r="P10" s="744"/>
      <c r="Q10" s="744"/>
      <c r="R10" s="745"/>
    </row>
    <row r="11" spans="1:18" s="9" customFormat="1" ht="15.6" x14ac:dyDescent="0.3">
      <c r="A11" s="734"/>
      <c r="B11" s="735"/>
      <c r="C11" s="735"/>
      <c r="D11" s="736"/>
      <c r="E11" s="736"/>
      <c r="F11" s="736"/>
      <c r="G11" s="736"/>
      <c r="H11" s="10" t="s">
        <v>25</v>
      </c>
      <c r="I11" s="10" t="s">
        <v>312</v>
      </c>
      <c r="J11" s="10" t="s">
        <v>27</v>
      </c>
      <c r="K11" s="10" t="s">
        <v>28</v>
      </c>
      <c r="L11" s="735"/>
      <c r="M11" s="735"/>
      <c r="N11" s="735"/>
      <c r="O11" s="735"/>
      <c r="P11" s="735"/>
      <c r="Q11" s="735"/>
      <c r="R11" s="746"/>
    </row>
    <row r="12" spans="1:18" s="3" customFormat="1" ht="101.25" customHeight="1" x14ac:dyDescent="0.3">
      <c r="A12" s="408" t="s">
        <v>313</v>
      </c>
      <c r="B12" s="933" t="s">
        <v>314</v>
      </c>
      <c r="C12" s="933"/>
      <c r="D12" s="60" t="s">
        <v>315</v>
      </c>
      <c r="E12" s="60" t="s">
        <v>316</v>
      </c>
      <c r="F12" s="60">
        <v>1</v>
      </c>
      <c r="G12" s="60">
        <v>1</v>
      </c>
      <c r="H12" s="60"/>
      <c r="I12" s="60"/>
      <c r="J12" s="60">
        <v>1</v>
      </c>
      <c r="K12" s="60"/>
      <c r="L12" s="61">
        <f>SUM(C17:C36)</f>
        <v>2444850</v>
      </c>
      <c r="M12" s="967"/>
      <c r="N12" s="967"/>
      <c r="O12" s="967"/>
      <c r="P12" s="967"/>
      <c r="Q12" s="967"/>
      <c r="R12" s="968"/>
    </row>
    <row r="13" spans="1:18" s="3" customFormat="1" x14ac:dyDescent="0.3">
      <c r="A13" s="409"/>
      <c r="B13" s="410"/>
      <c r="C13" s="410"/>
      <c r="D13" s="410"/>
      <c r="E13" s="410"/>
      <c r="F13" s="410"/>
      <c r="G13" s="410"/>
      <c r="H13" s="410"/>
      <c r="I13" s="410"/>
      <c r="J13" s="410"/>
      <c r="K13" s="410"/>
      <c r="L13" s="410"/>
      <c r="M13" s="410"/>
      <c r="N13" s="410"/>
      <c r="O13" s="410"/>
      <c r="P13" s="410"/>
      <c r="Q13" s="410"/>
      <c r="R13" s="411"/>
    </row>
    <row r="14" spans="1:18" s="8" customFormat="1" ht="18" x14ac:dyDescent="0.35">
      <c r="A14" s="412" t="s">
        <v>220</v>
      </c>
      <c r="B14" s="413"/>
      <c r="C14" s="413"/>
      <c r="D14" s="413"/>
      <c r="E14" s="413"/>
      <c r="F14" s="413"/>
      <c r="G14" s="413"/>
      <c r="H14" s="413"/>
      <c r="I14" s="413"/>
      <c r="J14" s="413"/>
      <c r="K14" s="413"/>
      <c r="L14" s="413"/>
      <c r="M14" s="413"/>
      <c r="N14" s="413"/>
      <c r="O14" s="413"/>
      <c r="P14" s="413"/>
      <c r="Q14" s="413"/>
      <c r="R14" s="414"/>
    </row>
    <row r="15" spans="1:18" s="9" customFormat="1" x14ac:dyDescent="0.3">
      <c r="A15" s="969" t="s">
        <v>34</v>
      </c>
      <c r="B15" s="970"/>
      <c r="C15" s="971" t="s">
        <v>35</v>
      </c>
      <c r="D15" s="971" t="s">
        <v>36</v>
      </c>
      <c r="E15" s="971"/>
      <c r="F15" s="971"/>
      <c r="G15" s="971"/>
      <c r="H15" s="971" t="s">
        <v>37</v>
      </c>
      <c r="I15" s="971"/>
      <c r="J15" s="971"/>
      <c r="K15" s="971"/>
      <c r="L15" s="970" t="s">
        <v>38</v>
      </c>
      <c r="M15" s="971" t="s">
        <v>39</v>
      </c>
      <c r="N15" s="971"/>
      <c r="O15" s="971"/>
      <c r="P15" s="971"/>
      <c r="Q15" s="971"/>
      <c r="R15" s="972"/>
    </row>
    <row r="16" spans="1:18" s="9" customFormat="1" ht="28.5" customHeight="1" x14ac:dyDescent="0.3">
      <c r="A16" s="969"/>
      <c r="B16" s="970"/>
      <c r="C16" s="971"/>
      <c r="D16" s="415" t="s">
        <v>40</v>
      </c>
      <c r="E16" s="415" t="s">
        <v>41</v>
      </c>
      <c r="F16" s="415" t="s">
        <v>42</v>
      </c>
      <c r="G16" s="415" t="s">
        <v>43</v>
      </c>
      <c r="H16" s="415" t="s">
        <v>25</v>
      </c>
      <c r="I16" s="415" t="s">
        <v>26</v>
      </c>
      <c r="J16" s="415" t="s">
        <v>27</v>
      </c>
      <c r="K16" s="415" t="s">
        <v>28</v>
      </c>
      <c r="L16" s="970"/>
      <c r="M16" s="416" t="s">
        <v>44</v>
      </c>
      <c r="N16" s="416" t="s">
        <v>45</v>
      </c>
      <c r="O16" s="416" t="s">
        <v>46</v>
      </c>
      <c r="P16" s="416" t="s">
        <v>47</v>
      </c>
      <c r="Q16" s="416" t="s">
        <v>48</v>
      </c>
      <c r="R16" s="417" t="s">
        <v>49</v>
      </c>
    </row>
    <row r="17" spans="1:18" ht="48.75" customHeight="1" x14ac:dyDescent="0.3">
      <c r="A17" s="614" t="s">
        <v>317</v>
      </c>
      <c r="B17" s="615"/>
      <c r="C17" s="418">
        <f>SUM(G17)</f>
        <v>6000</v>
      </c>
      <c r="D17" s="35" t="s">
        <v>83</v>
      </c>
      <c r="E17" s="24">
        <v>6</v>
      </c>
      <c r="F17" s="25">
        <v>1000</v>
      </c>
      <c r="G17" s="26">
        <f>+F17*E17</f>
        <v>6000</v>
      </c>
      <c r="H17" s="24">
        <v>1000</v>
      </c>
      <c r="I17" s="24">
        <v>1000</v>
      </c>
      <c r="J17" s="24">
        <v>2000</v>
      </c>
      <c r="K17" s="24">
        <v>2000</v>
      </c>
      <c r="L17" s="926" t="s">
        <v>318</v>
      </c>
      <c r="M17" s="24">
        <v>1</v>
      </c>
      <c r="N17" s="196" t="s">
        <v>79</v>
      </c>
      <c r="O17" s="196">
        <v>3</v>
      </c>
      <c r="P17" s="419">
        <v>1</v>
      </c>
      <c r="Q17" s="419">
        <v>1</v>
      </c>
      <c r="R17" s="420" t="s">
        <v>79</v>
      </c>
    </row>
    <row r="18" spans="1:18" ht="21.75" customHeight="1" x14ac:dyDescent="0.3">
      <c r="A18" s="614" t="s">
        <v>319</v>
      </c>
      <c r="B18" s="615"/>
      <c r="C18" s="963">
        <v>6900</v>
      </c>
      <c r="D18" s="35" t="s">
        <v>320</v>
      </c>
      <c r="E18" s="24">
        <v>3</v>
      </c>
      <c r="F18" s="25">
        <v>1800</v>
      </c>
      <c r="G18" s="26">
        <f t="shared" ref="G18:G36" si="0">+F18*E18</f>
        <v>5400</v>
      </c>
      <c r="H18" s="24"/>
      <c r="I18" s="24">
        <v>5400</v>
      </c>
      <c r="J18" s="24"/>
      <c r="K18" s="24"/>
      <c r="L18" s="926"/>
      <c r="M18" s="24">
        <v>1</v>
      </c>
      <c r="N18" s="196" t="s">
        <v>79</v>
      </c>
      <c r="O18" s="24">
        <v>2</v>
      </c>
      <c r="P18" s="24">
        <v>2</v>
      </c>
      <c r="Q18" s="24">
        <v>3</v>
      </c>
      <c r="R18" s="29">
        <v>1</v>
      </c>
    </row>
    <row r="19" spans="1:18" ht="34.5" customHeight="1" x14ac:dyDescent="0.3">
      <c r="A19" s="614"/>
      <c r="B19" s="615"/>
      <c r="C19" s="963"/>
      <c r="D19" s="35" t="s">
        <v>321</v>
      </c>
      <c r="E19" s="24">
        <v>1</v>
      </c>
      <c r="F19" s="25">
        <v>1500</v>
      </c>
      <c r="G19" s="26">
        <f t="shared" si="0"/>
        <v>1500</v>
      </c>
      <c r="H19" s="24"/>
      <c r="I19" s="24"/>
      <c r="J19" s="24"/>
      <c r="K19" s="24"/>
      <c r="L19" s="27" t="s">
        <v>318</v>
      </c>
      <c r="M19" s="24">
        <v>1</v>
      </c>
      <c r="N19" s="196" t="s">
        <v>79</v>
      </c>
      <c r="O19" s="24">
        <v>2</v>
      </c>
      <c r="P19" s="24">
        <v>2</v>
      </c>
      <c r="Q19" s="24">
        <v>3</v>
      </c>
      <c r="R19" s="29">
        <v>1</v>
      </c>
    </row>
    <row r="20" spans="1:18" s="34" customFormat="1" ht="33.75" customHeight="1" x14ac:dyDescent="0.3">
      <c r="A20" s="964" t="s">
        <v>322</v>
      </c>
      <c r="B20" s="965"/>
      <c r="C20" s="421">
        <f>SUM(G20)</f>
        <v>5000</v>
      </c>
      <c r="D20" s="35" t="s">
        <v>323</v>
      </c>
      <c r="E20" s="24">
        <v>1</v>
      </c>
      <c r="F20" s="25">
        <v>5000</v>
      </c>
      <c r="G20" s="25">
        <f t="shared" si="0"/>
        <v>5000</v>
      </c>
      <c r="H20" s="24"/>
      <c r="I20" s="24"/>
      <c r="J20" s="24">
        <v>2500</v>
      </c>
      <c r="K20" s="24">
        <v>2500</v>
      </c>
      <c r="L20" s="27" t="s">
        <v>318</v>
      </c>
      <c r="M20" s="24">
        <v>1</v>
      </c>
      <c r="N20" s="196" t="s">
        <v>79</v>
      </c>
      <c r="O20" s="24">
        <v>2</v>
      </c>
      <c r="P20" s="24">
        <v>2</v>
      </c>
      <c r="Q20" s="24">
        <v>2</v>
      </c>
      <c r="R20" s="29">
        <v>1</v>
      </c>
    </row>
    <row r="21" spans="1:18" s="34" customFormat="1" ht="33.75" customHeight="1" x14ac:dyDescent="0.3">
      <c r="A21" s="966" t="s">
        <v>324</v>
      </c>
      <c r="B21" s="966"/>
      <c r="C21" s="963">
        <f>SUM(H21:H22)</f>
        <v>27600</v>
      </c>
      <c r="D21" s="422" t="s">
        <v>320</v>
      </c>
      <c r="E21" s="196">
        <f>3*4</f>
        <v>12</v>
      </c>
      <c r="F21" s="197">
        <v>1800</v>
      </c>
      <c r="G21" s="233">
        <f t="shared" si="0"/>
        <v>21600</v>
      </c>
      <c r="H21" s="196">
        <f>+G21</f>
        <v>21600</v>
      </c>
      <c r="I21" s="423"/>
      <c r="J21" s="423"/>
      <c r="K21" s="423"/>
      <c r="L21" s="423"/>
      <c r="M21" s="196">
        <v>1</v>
      </c>
      <c r="N21" s="196" t="s">
        <v>79</v>
      </c>
      <c r="O21" s="196">
        <v>2</v>
      </c>
      <c r="P21" s="196">
        <v>2</v>
      </c>
      <c r="Q21" s="196">
        <v>3</v>
      </c>
      <c r="R21" s="420">
        <v>1</v>
      </c>
    </row>
    <row r="22" spans="1:18" s="34" customFormat="1" ht="33.75" customHeight="1" x14ac:dyDescent="0.3">
      <c r="A22" s="966"/>
      <c r="B22" s="966"/>
      <c r="C22" s="963"/>
      <c r="D22" s="422" t="s">
        <v>321</v>
      </c>
      <c r="E22" s="196">
        <f>1*4</f>
        <v>4</v>
      </c>
      <c r="F22" s="197">
        <v>1500</v>
      </c>
      <c r="G22" s="233">
        <f t="shared" si="0"/>
        <v>6000</v>
      </c>
      <c r="H22" s="196">
        <f>+G22</f>
        <v>6000</v>
      </c>
      <c r="I22" s="423"/>
      <c r="J22" s="423"/>
      <c r="K22" s="423"/>
      <c r="L22" s="423"/>
      <c r="M22" s="423">
        <v>1</v>
      </c>
      <c r="N22" s="196" t="s">
        <v>79</v>
      </c>
      <c r="O22" s="196">
        <v>2</v>
      </c>
      <c r="P22" s="196">
        <v>2</v>
      </c>
      <c r="Q22" s="196">
        <v>3</v>
      </c>
      <c r="R22" s="420">
        <v>1</v>
      </c>
    </row>
    <row r="23" spans="1:18" ht="28.5" customHeight="1" x14ac:dyDescent="0.3">
      <c r="A23" s="960" t="s">
        <v>325</v>
      </c>
      <c r="B23" s="961"/>
      <c r="C23" s="927">
        <v>88225</v>
      </c>
      <c r="D23" s="35" t="s">
        <v>326</v>
      </c>
      <c r="E23" s="424">
        <v>60</v>
      </c>
      <c r="F23" s="425">
        <v>10</v>
      </c>
      <c r="G23" s="25">
        <f t="shared" si="0"/>
        <v>600</v>
      </c>
      <c r="H23" s="426"/>
      <c r="I23" s="426">
        <v>600</v>
      </c>
      <c r="J23" s="24"/>
      <c r="K23" s="426"/>
      <c r="L23" s="27" t="s">
        <v>318</v>
      </c>
      <c r="M23" s="24">
        <v>1</v>
      </c>
      <c r="N23" s="424"/>
      <c r="O23" s="424"/>
      <c r="P23" s="424"/>
      <c r="Q23" s="424"/>
      <c r="R23" s="427"/>
    </row>
    <row r="24" spans="1:18" ht="21.75" customHeight="1" x14ac:dyDescent="0.3">
      <c r="A24" s="611"/>
      <c r="B24" s="962"/>
      <c r="C24" s="927"/>
      <c r="D24" s="35" t="s">
        <v>83</v>
      </c>
      <c r="E24" s="424">
        <v>75</v>
      </c>
      <c r="F24" s="425">
        <v>300</v>
      </c>
      <c r="G24" s="25">
        <f t="shared" si="0"/>
        <v>22500</v>
      </c>
      <c r="H24" s="426">
        <v>1</v>
      </c>
      <c r="I24" s="426"/>
      <c r="J24" s="24"/>
      <c r="K24" s="426"/>
      <c r="L24" s="926" t="s">
        <v>318</v>
      </c>
      <c r="M24" s="24">
        <v>1</v>
      </c>
      <c r="N24" s="196" t="s">
        <v>79</v>
      </c>
      <c r="O24" s="196">
        <v>3</v>
      </c>
      <c r="P24" s="419">
        <v>1</v>
      </c>
      <c r="Q24" s="419">
        <v>1</v>
      </c>
      <c r="R24" s="420" t="s">
        <v>79</v>
      </c>
    </row>
    <row r="25" spans="1:18" ht="24" customHeight="1" x14ac:dyDescent="0.3">
      <c r="A25" s="611"/>
      <c r="B25" s="962"/>
      <c r="C25" s="927"/>
      <c r="D25" s="35" t="s">
        <v>114</v>
      </c>
      <c r="E25" s="424">
        <v>75</v>
      </c>
      <c r="F25" s="425">
        <v>600</v>
      </c>
      <c r="G25" s="25">
        <f t="shared" si="0"/>
        <v>45000</v>
      </c>
      <c r="H25" s="426"/>
      <c r="I25" s="426"/>
      <c r="J25" s="24"/>
      <c r="K25" s="426"/>
      <c r="L25" s="926"/>
      <c r="M25" s="24">
        <v>1</v>
      </c>
      <c r="N25" s="196" t="s">
        <v>79</v>
      </c>
      <c r="O25" s="196">
        <v>3</v>
      </c>
      <c r="P25" s="419">
        <v>1</v>
      </c>
      <c r="Q25" s="419">
        <v>1</v>
      </c>
      <c r="R25" s="420" t="s">
        <v>79</v>
      </c>
    </row>
    <row r="26" spans="1:18" ht="24" customHeight="1" x14ac:dyDescent="0.3">
      <c r="A26" s="611"/>
      <c r="B26" s="962"/>
      <c r="C26" s="927"/>
      <c r="D26" s="35" t="s">
        <v>327</v>
      </c>
      <c r="E26" s="424"/>
      <c r="F26" s="425"/>
      <c r="G26" s="25"/>
      <c r="H26" s="426"/>
      <c r="I26" s="426"/>
      <c r="J26" s="24"/>
      <c r="K26" s="426"/>
      <c r="L26" s="27"/>
      <c r="M26" s="24">
        <v>1</v>
      </c>
      <c r="N26" s="196" t="s">
        <v>79</v>
      </c>
      <c r="O26" s="196">
        <v>2</v>
      </c>
      <c r="P26" s="419">
        <v>2</v>
      </c>
      <c r="Q26" s="419">
        <v>3</v>
      </c>
      <c r="R26" s="420">
        <v>1</v>
      </c>
    </row>
    <row r="27" spans="1:18" ht="24" customHeight="1" x14ac:dyDescent="0.3">
      <c r="A27" s="611"/>
      <c r="B27" s="962"/>
      <c r="C27" s="927"/>
      <c r="D27" s="35" t="s">
        <v>328</v>
      </c>
      <c r="E27" s="424"/>
      <c r="F27" s="425"/>
      <c r="G27" s="25"/>
      <c r="H27" s="426"/>
      <c r="I27" s="426"/>
      <c r="J27" s="24"/>
      <c r="K27" s="426"/>
      <c r="L27" s="27"/>
      <c r="M27" s="24"/>
      <c r="N27" s="196"/>
      <c r="O27" s="196"/>
      <c r="P27" s="419"/>
      <c r="Q27" s="419"/>
      <c r="R27" s="420"/>
    </row>
    <row r="28" spans="1:18" ht="34.5" customHeight="1" x14ac:dyDescent="0.3">
      <c r="A28" s="611"/>
      <c r="B28" s="962"/>
      <c r="C28" s="927"/>
      <c r="D28" s="35" t="s">
        <v>329</v>
      </c>
      <c r="E28" s="424">
        <v>80</v>
      </c>
      <c r="F28" s="425">
        <v>150</v>
      </c>
      <c r="G28" s="25">
        <f t="shared" si="0"/>
        <v>12000</v>
      </c>
      <c r="H28" s="426"/>
      <c r="I28" s="426"/>
      <c r="J28" s="24"/>
      <c r="K28" s="426"/>
      <c r="L28" s="926" t="s">
        <v>318</v>
      </c>
      <c r="M28" s="24">
        <v>1</v>
      </c>
      <c r="N28" s="196" t="s">
        <v>79</v>
      </c>
      <c r="O28" s="424">
        <v>3</v>
      </c>
      <c r="P28" s="424">
        <v>3</v>
      </c>
      <c r="Q28" s="424">
        <v>2</v>
      </c>
      <c r="R28" s="427">
        <v>1</v>
      </c>
    </row>
    <row r="29" spans="1:18" ht="37.5" customHeight="1" x14ac:dyDescent="0.3">
      <c r="A29" s="611" t="s">
        <v>330</v>
      </c>
      <c r="B29" s="962"/>
      <c r="C29" s="957">
        <f>SUM(G29:G31)</f>
        <v>1024375</v>
      </c>
      <c r="D29" s="428" t="s">
        <v>80</v>
      </c>
      <c r="E29" s="429">
        <v>25</v>
      </c>
      <c r="F29" s="425">
        <v>125</v>
      </c>
      <c r="G29" s="25">
        <f t="shared" si="0"/>
        <v>3125</v>
      </c>
      <c r="H29" s="426"/>
      <c r="I29" s="426"/>
      <c r="J29" s="24"/>
      <c r="K29" s="430">
        <v>3124</v>
      </c>
      <c r="L29" s="926"/>
      <c r="M29" s="24">
        <v>1</v>
      </c>
      <c r="N29" s="196" t="s">
        <v>79</v>
      </c>
      <c r="O29" s="24">
        <v>3</v>
      </c>
      <c r="P29" s="24">
        <v>3</v>
      </c>
      <c r="Q29" s="24">
        <v>3</v>
      </c>
      <c r="R29" s="29">
        <v>1</v>
      </c>
    </row>
    <row r="30" spans="1:18" ht="54.75" customHeight="1" x14ac:dyDescent="0.3">
      <c r="A30" s="611"/>
      <c r="B30" s="962"/>
      <c r="C30" s="957"/>
      <c r="D30" s="428" t="s">
        <v>331</v>
      </c>
      <c r="E30" s="429">
        <v>50</v>
      </c>
      <c r="F30" s="425">
        <v>20000</v>
      </c>
      <c r="G30" s="25">
        <f t="shared" si="0"/>
        <v>1000000</v>
      </c>
      <c r="H30" s="426"/>
      <c r="I30" s="426"/>
      <c r="J30" s="24"/>
      <c r="K30" s="430">
        <v>1000000</v>
      </c>
      <c r="L30" s="27" t="s">
        <v>332</v>
      </c>
      <c r="M30" s="24">
        <v>1</v>
      </c>
      <c r="N30" s="196" t="s">
        <v>79</v>
      </c>
      <c r="O30" s="424">
        <v>1</v>
      </c>
      <c r="P30" s="424">
        <v>2</v>
      </c>
      <c r="Q30" s="424">
        <v>2</v>
      </c>
      <c r="R30" s="427">
        <v>9</v>
      </c>
    </row>
    <row r="31" spans="1:18" s="3" customFormat="1" ht="25.5" customHeight="1" x14ac:dyDescent="0.3">
      <c r="A31" s="611"/>
      <c r="B31" s="962"/>
      <c r="C31" s="957"/>
      <c r="D31" s="428" t="s">
        <v>333</v>
      </c>
      <c r="E31" s="429">
        <v>25</v>
      </c>
      <c r="F31" s="425">
        <v>850</v>
      </c>
      <c r="G31" s="25">
        <f t="shared" si="0"/>
        <v>21250</v>
      </c>
      <c r="H31" s="426"/>
      <c r="I31" s="426"/>
      <c r="J31" s="24"/>
      <c r="K31" s="430">
        <v>21250</v>
      </c>
      <c r="L31" s="27"/>
      <c r="M31" s="24">
        <v>1</v>
      </c>
      <c r="N31" s="424" t="s">
        <v>79</v>
      </c>
      <c r="O31" s="424"/>
      <c r="P31" s="424"/>
      <c r="Q31" s="424"/>
      <c r="R31" s="427"/>
    </row>
    <row r="32" spans="1:18" ht="30.75" customHeight="1" x14ac:dyDescent="0.3">
      <c r="A32" s="928" t="s">
        <v>334</v>
      </c>
      <c r="B32" s="929"/>
      <c r="C32" s="957">
        <f>SUM(G33:G36)</f>
        <v>1286750</v>
      </c>
      <c r="D32" s="428"/>
      <c r="E32" s="429">
        <v>100</v>
      </c>
      <c r="F32" s="431">
        <v>800</v>
      </c>
      <c r="G32" s="197">
        <f t="shared" si="0"/>
        <v>80000</v>
      </c>
      <c r="H32" s="432"/>
      <c r="I32" s="432"/>
      <c r="J32" s="433">
        <v>80000</v>
      </c>
      <c r="K32" s="432"/>
      <c r="L32" s="640" t="s">
        <v>332</v>
      </c>
      <c r="M32" s="196">
        <v>1</v>
      </c>
      <c r="N32" s="196" t="s">
        <v>79</v>
      </c>
      <c r="O32" s="429">
        <v>2</v>
      </c>
      <c r="P32" s="429">
        <v>2</v>
      </c>
      <c r="Q32" s="429">
        <v>2</v>
      </c>
      <c r="R32" s="434">
        <v>2</v>
      </c>
    </row>
    <row r="33" spans="1:18" ht="24.9" customHeight="1" x14ac:dyDescent="0.3">
      <c r="A33" s="958" t="s">
        <v>335</v>
      </c>
      <c r="B33" s="959"/>
      <c r="C33" s="957"/>
      <c r="D33" s="428" t="s">
        <v>106</v>
      </c>
      <c r="E33" s="429">
        <v>800</v>
      </c>
      <c r="F33" s="425">
        <v>350</v>
      </c>
      <c r="G33" s="197">
        <f t="shared" si="0"/>
        <v>280000</v>
      </c>
      <c r="H33" s="432"/>
      <c r="I33" s="432"/>
      <c r="J33" s="433">
        <v>280000</v>
      </c>
      <c r="K33" s="197"/>
      <c r="L33" s="917"/>
      <c r="M33" s="196">
        <v>1</v>
      </c>
      <c r="N33" s="429" t="s">
        <v>79</v>
      </c>
      <c r="O33" s="429">
        <v>2</v>
      </c>
      <c r="P33" s="429">
        <v>2</v>
      </c>
      <c r="Q33" s="429">
        <v>2</v>
      </c>
      <c r="R33" s="434">
        <v>2</v>
      </c>
    </row>
    <row r="34" spans="1:18" ht="24.9" customHeight="1" x14ac:dyDescent="0.3">
      <c r="A34" s="958" t="s">
        <v>336</v>
      </c>
      <c r="B34" s="959"/>
      <c r="C34" s="957"/>
      <c r="D34" s="428" t="s">
        <v>106</v>
      </c>
      <c r="E34" s="429">
        <v>800</v>
      </c>
      <c r="F34" s="425">
        <v>800</v>
      </c>
      <c r="G34" s="197">
        <f t="shared" si="0"/>
        <v>640000</v>
      </c>
      <c r="H34" s="432"/>
      <c r="I34" s="432"/>
      <c r="J34" s="433">
        <v>640000</v>
      </c>
      <c r="K34" s="432"/>
      <c r="L34" s="917"/>
      <c r="M34" s="196">
        <v>1</v>
      </c>
      <c r="N34" s="429" t="s">
        <v>79</v>
      </c>
      <c r="O34" s="429">
        <v>2</v>
      </c>
      <c r="P34" s="429">
        <v>2</v>
      </c>
      <c r="Q34" s="429">
        <v>2</v>
      </c>
      <c r="R34" s="434">
        <v>2</v>
      </c>
    </row>
    <row r="35" spans="1:18" ht="24.9" customHeight="1" x14ac:dyDescent="0.3">
      <c r="A35" s="958" t="s">
        <v>337</v>
      </c>
      <c r="B35" s="959"/>
      <c r="C35" s="957"/>
      <c r="D35" s="428" t="s">
        <v>106</v>
      </c>
      <c r="E35" s="429">
        <v>400</v>
      </c>
      <c r="F35" s="425">
        <v>800</v>
      </c>
      <c r="G35" s="197">
        <f t="shared" si="0"/>
        <v>320000</v>
      </c>
      <c r="H35" s="432"/>
      <c r="I35" s="432"/>
      <c r="J35" s="433">
        <v>320000</v>
      </c>
      <c r="K35" s="432"/>
      <c r="L35" s="917"/>
      <c r="M35" s="196">
        <v>1</v>
      </c>
      <c r="N35" s="429" t="s">
        <v>79</v>
      </c>
      <c r="O35" s="429">
        <v>2</v>
      </c>
      <c r="P35" s="429">
        <v>2</v>
      </c>
      <c r="Q35" s="429">
        <v>2</v>
      </c>
      <c r="R35" s="434">
        <v>2</v>
      </c>
    </row>
    <row r="36" spans="1:18" ht="24.9" customHeight="1" x14ac:dyDescent="0.3">
      <c r="A36" s="958" t="s">
        <v>338</v>
      </c>
      <c r="B36" s="959"/>
      <c r="C36" s="957"/>
      <c r="D36" s="428" t="s">
        <v>106</v>
      </c>
      <c r="E36" s="429">
        <v>55</v>
      </c>
      <c r="F36" s="425">
        <v>850</v>
      </c>
      <c r="G36" s="197">
        <f t="shared" si="0"/>
        <v>46750</v>
      </c>
      <c r="H36" s="432"/>
      <c r="I36" s="432"/>
      <c r="J36" s="433">
        <v>46750</v>
      </c>
      <c r="K36" s="432"/>
      <c r="L36" s="641"/>
      <c r="M36" s="196">
        <v>1</v>
      </c>
      <c r="N36" s="429" t="s">
        <v>79</v>
      </c>
      <c r="O36" s="429">
        <v>2</v>
      </c>
      <c r="P36" s="429">
        <v>2</v>
      </c>
      <c r="Q36" s="429">
        <v>2</v>
      </c>
      <c r="R36" s="434">
        <v>2</v>
      </c>
    </row>
    <row r="37" spans="1:18" s="3" customFormat="1" ht="18" x14ac:dyDescent="0.35">
      <c r="A37" s="953" t="s">
        <v>15</v>
      </c>
      <c r="B37" s="954"/>
      <c r="C37" s="954"/>
      <c r="D37" s="954"/>
      <c r="E37" s="954"/>
      <c r="F37" s="954"/>
      <c r="G37" s="954"/>
      <c r="H37" s="954"/>
      <c r="I37" s="954"/>
      <c r="J37" s="954"/>
      <c r="K37" s="954"/>
      <c r="L37" s="954"/>
      <c r="M37" s="954"/>
      <c r="N37" s="954"/>
      <c r="O37" s="954"/>
      <c r="P37" s="954"/>
      <c r="Q37" s="954"/>
      <c r="R37" s="955"/>
    </row>
    <row r="38" spans="1:18" s="3" customFormat="1" ht="22.5" customHeight="1" x14ac:dyDescent="0.3">
      <c r="A38" s="949" t="s">
        <v>16</v>
      </c>
      <c r="B38" s="950" t="s">
        <v>17</v>
      </c>
      <c r="C38" s="950"/>
      <c r="D38" s="951" t="s">
        <v>18</v>
      </c>
      <c r="E38" s="951" t="s">
        <v>19</v>
      </c>
      <c r="F38" s="951" t="s">
        <v>20</v>
      </c>
      <c r="G38" s="951" t="s">
        <v>21</v>
      </c>
      <c r="H38" s="951" t="s">
        <v>22</v>
      </c>
      <c r="I38" s="951"/>
      <c r="J38" s="951"/>
      <c r="K38" s="951"/>
      <c r="L38" s="950" t="s">
        <v>23</v>
      </c>
      <c r="M38" s="950" t="s">
        <v>24</v>
      </c>
      <c r="N38" s="950"/>
      <c r="O38" s="950"/>
      <c r="P38" s="950"/>
      <c r="Q38" s="950"/>
      <c r="R38" s="956"/>
    </row>
    <row r="39" spans="1:18" s="3" customFormat="1" ht="30.75" customHeight="1" x14ac:dyDescent="0.3">
      <c r="A39" s="949"/>
      <c r="B39" s="950"/>
      <c r="C39" s="950"/>
      <c r="D39" s="951"/>
      <c r="E39" s="951"/>
      <c r="F39" s="951"/>
      <c r="G39" s="951"/>
      <c r="H39" s="69" t="s">
        <v>25</v>
      </c>
      <c r="I39" s="69" t="s">
        <v>26</v>
      </c>
      <c r="J39" s="69" t="s">
        <v>27</v>
      </c>
      <c r="K39" s="69" t="s">
        <v>28</v>
      </c>
      <c r="L39" s="950"/>
      <c r="M39" s="950"/>
      <c r="N39" s="950"/>
      <c r="O39" s="950"/>
      <c r="P39" s="950"/>
      <c r="Q39" s="950"/>
      <c r="R39" s="956"/>
    </row>
    <row r="40" spans="1:18" s="3" customFormat="1" ht="60" customHeight="1" x14ac:dyDescent="0.3">
      <c r="A40" s="435" t="s">
        <v>339</v>
      </c>
      <c r="B40" s="933" t="s">
        <v>340</v>
      </c>
      <c r="C40" s="933"/>
      <c r="D40" s="436" t="s">
        <v>341</v>
      </c>
      <c r="E40" s="436" t="s">
        <v>342</v>
      </c>
      <c r="F40" s="436">
        <v>125</v>
      </c>
      <c r="G40" s="436">
        <f>650*0.8</f>
        <v>520</v>
      </c>
      <c r="H40" s="436">
        <v>130</v>
      </c>
      <c r="I40" s="436">
        <v>130</v>
      </c>
      <c r="J40" s="436">
        <v>130</v>
      </c>
      <c r="K40" s="436">
        <v>130</v>
      </c>
      <c r="L40" s="437">
        <f>SUM(C44:C54)</f>
        <v>861200</v>
      </c>
      <c r="M40" s="944"/>
      <c r="N40" s="944"/>
      <c r="O40" s="944"/>
      <c r="P40" s="944"/>
      <c r="Q40" s="944"/>
      <c r="R40" s="945"/>
    </row>
    <row r="41" spans="1:18" s="3" customFormat="1" ht="17.25" customHeight="1" x14ac:dyDescent="0.35">
      <c r="A41" s="946" t="s">
        <v>220</v>
      </c>
      <c r="B41" s="947"/>
      <c r="C41" s="947"/>
      <c r="D41" s="947"/>
      <c r="E41" s="947"/>
      <c r="F41" s="947"/>
      <c r="G41" s="947"/>
      <c r="H41" s="947"/>
      <c r="I41" s="947"/>
      <c r="J41" s="947"/>
      <c r="K41" s="947"/>
      <c r="L41" s="947"/>
      <c r="M41" s="947"/>
      <c r="N41" s="947"/>
      <c r="O41" s="947"/>
      <c r="P41" s="947"/>
      <c r="Q41" s="947"/>
      <c r="R41" s="948"/>
    </row>
    <row r="42" spans="1:18" s="3" customFormat="1" ht="15.6" x14ac:dyDescent="0.3">
      <c r="A42" s="949" t="s">
        <v>34</v>
      </c>
      <c r="B42" s="950"/>
      <c r="C42" s="951" t="s">
        <v>35</v>
      </c>
      <c r="D42" s="951" t="s">
        <v>36</v>
      </c>
      <c r="E42" s="951"/>
      <c r="F42" s="951"/>
      <c r="G42" s="951"/>
      <c r="H42" s="951" t="s">
        <v>37</v>
      </c>
      <c r="I42" s="951"/>
      <c r="J42" s="951"/>
      <c r="K42" s="951"/>
      <c r="L42" s="950" t="s">
        <v>38</v>
      </c>
      <c r="M42" s="951" t="s">
        <v>39</v>
      </c>
      <c r="N42" s="951"/>
      <c r="O42" s="951"/>
      <c r="P42" s="951"/>
      <c r="Q42" s="951"/>
      <c r="R42" s="952"/>
    </row>
    <row r="43" spans="1:18" s="3" customFormat="1" ht="32.25" customHeight="1" x14ac:dyDescent="0.3">
      <c r="A43" s="949"/>
      <c r="B43" s="950"/>
      <c r="C43" s="951"/>
      <c r="D43" s="69" t="s">
        <v>40</v>
      </c>
      <c r="E43" s="69" t="s">
        <v>41</v>
      </c>
      <c r="F43" s="69" t="s">
        <v>42</v>
      </c>
      <c r="G43" s="69" t="s">
        <v>43</v>
      </c>
      <c r="H43" s="69" t="s">
        <v>25</v>
      </c>
      <c r="I43" s="69" t="s">
        <v>26</v>
      </c>
      <c r="J43" s="69" t="s">
        <v>27</v>
      </c>
      <c r="K43" s="69" t="s">
        <v>28</v>
      </c>
      <c r="L43" s="950"/>
      <c r="M43" s="71" t="s">
        <v>44</v>
      </c>
      <c r="N43" s="71" t="s">
        <v>45</v>
      </c>
      <c r="O43" s="71" t="s">
        <v>46</v>
      </c>
      <c r="P43" s="71" t="s">
        <v>47</v>
      </c>
      <c r="Q43" s="71" t="s">
        <v>48</v>
      </c>
      <c r="R43" s="72" t="s">
        <v>49</v>
      </c>
    </row>
    <row r="44" spans="1:18" s="3" customFormat="1" ht="68.25" customHeight="1" x14ac:dyDescent="0.3">
      <c r="A44" s="614" t="s">
        <v>343</v>
      </c>
      <c r="B44" s="615"/>
      <c r="C44" s="939">
        <f>SUM(G45:G49)</f>
        <v>799200</v>
      </c>
      <c r="D44" s="35" t="s">
        <v>344</v>
      </c>
      <c r="E44" s="424">
        <v>2</v>
      </c>
      <c r="F44" s="438"/>
      <c r="G44" s="25">
        <f t="shared" ref="G44:G54" si="1">+F44*E44</f>
        <v>0</v>
      </c>
      <c r="H44" s="439"/>
      <c r="I44" s="439"/>
      <c r="J44" s="439"/>
      <c r="K44" s="439"/>
      <c r="L44" s="926" t="s">
        <v>345</v>
      </c>
      <c r="M44" s="424">
        <v>1</v>
      </c>
      <c r="N44" s="196" t="s">
        <v>79</v>
      </c>
      <c r="O44" s="196">
        <v>2</v>
      </c>
      <c r="P44" s="419">
        <v>8</v>
      </c>
      <c r="Q44" s="419">
        <v>7</v>
      </c>
      <c r="R44" s="420" t="s">
        <v>346</v>
      </c>
    </row>
    <row r="45" spans="1:18" s="3" customFormat="1" ht="49.5" customHeight="1" x14ac:dyDescent="0.3">
      <c r="A45" s="940" t="s">
        <v>347</v>
      </c>
      <c r="B45" s="941"/>
      <c r="C45" s="939"/>
      <c r="D45" s="35" t="s">
        <v>344</v>
      </c>
      <c r="E45" s="24">
        <v>2</v>
      </c>
      <c r="F45" s="25">
        <v>40800</v>
      </c>
      <c r="G45" s="25">
        <f t="shared" si="1"/>
        <v>81600</v>
      </c>
      <c r="H45" s="25">
        <v>40800</v>
      </c>
      <c r="I45" s="25">
        <v>40800</v>
      </c>
      <c r="J45" s="25"/>
      <c r="K45" s="25"/>
      <c r="L45" s="926"/>
      <c r="M45" s="424">
        <v>1</v>
      </c>
      <c r="N45" s="196" t="s">
        <v>79</v>
      </c>
      <c r="O45" s="196">
        <v>2</v>
      </c>
      <c r="P45" s="419">
        <v>8</v>
      </c>
      <c r="Q45" s="419">
        <v>7</v>
      </c>
      <c r="R45" s="420" t="s">
        <v>346</v>
      </c>
    </row>
    <row r="46" spans="1:18" s="3" customFormat="1" ht="33" customHeight="1" x14ac:dyDescent="0.3">
      <c r="A46" s="942" t="s">
        <v>348</v>
      </c>
      <c r="B46" s="943"/>
      <c r="C46" s="939"/>
      <c r="D46" s="35" t="s">
        <v>344</v>
      </c>
      <c r="E46" s="24">
        <v>2</v>
      </c>
      <c r="F46" s="25">
        <v>140000</v>
      </c>
      <c r="G46" s="25">
        <f t="shared" si="1"/>
        <v>280000</v>
      </c>
      <c r="H46" s="25"/>
      <c r="I46" s="25">
        <v>140000</v>
      </c>
      <c r="J46" s="25">
        <v>140000</v>
      </c>
      <c r="K46" s="25"/>
      <c r="L46" s="926" t="s">
        <v>345</v>
      </c>
      <c r="M46" s="424">
        <v>1</v>
      </c>
      <c r="N46" s="196" t="s">
        <v>79</v>
      </c>
      <c r="O46" s="196">
        <v>2</v>
      </c>
      <c r="P46" s="419">
        <v>8</v>
      </c>
      <c r="Q46" s="419">
        <v>7</v>
      </c>
      <c r="R46" s="420" t="s">
        <v>346</v>
      </c>
    </row>
    <row r="47" spans="1:18" s="3" customFormat="1" ht="44.25" customHeight="1" x14ac:dyDescent="0.3">
      <c r="A47" s="942" t="s">
        <v>349</v>
      </c>
      <c r="B47" s="943"/>
      <c r="C47" s="939"/>
      <c r="D47" s="35" t="s">
        <v>344</v>
      </c>
      <c r="E47" s="24">
        <v>2</v>
      </c>
      <c r="F47" s="25">
        <v>102000</v>
      </c>
      <c r="G47" s="25">
        <f t="shared" si="1"/>
        <v>204000</v>
      </c>
      <c r="H47" s="25">
        <v>102000</v>
      </c>
      <c r="I47" s="25"/>
      <c r="J47" s="25">
        <v>102000</v>
      </c>
      <c r="K47" s="25"/>
      <c r="L47" s="926"/>
      <c r="M47" s="424">
        <v>1</v>
      </c>
      <c r="N47" s="196" t="s">
        <v>79</v>
      </c>
      <c r="O47" s="196">
        <v>2</v>
      </c>
      <c r="P47" s="419">
        <v>8</v>
      </c>
      <c r="Q47" s="419">
        <v>7</v>
      </c>
      <c r="R47" s="420" t="s">
        <v>346</v>
      </c>
    </row>
    <row r="48" spans="1:18" s="3" customFormat="1" ht="49.5" customHeight="1" x14ac:dyDescent="0.3">
      <c r="A48" s="942" t="s">
        <v>350</v>
      </c>
      <c r="B48" s="943"/>
      <c r="C48" s="939"/>
      <c r="D48" s="35" t="s">
        <v>344</v>
      </c>
      <c r="E48" s="24">
        <v>2</v>
      </c>
      <c r="F48" s="25">
        <v>68800</v>
      </c>
      <c r="G48" s="25">
        <f t="shared" si="1"/>
        <v>137600</v>
      </c>
      <c r="H48" s="25"/>
      <c r="I48" s="25">
        <v>68800</v>
      </c>
      <c r="J48" s="25"/>
      <c r="K48" s="25">
        <v>68800</v>
      </c>
      <c r="L48" s="926" t="s">
        <v>345</v>
      </c>
      <c r="M48" s="424">
        <v>1</v>
      </c>
      <c r="N48" s="196" t="s">
        <v>79</v>
      </c>
      <c r="O48" s="196">
        <v>2</v>
      </c>
      <c r="P48" s="419">
        <v>8</v>
      </c>
      <c r="Q48" s="419">
        <v>7</v>
      </c>
      <c r="R48" s="420" t="s">
        <v>346</v>
      </c>
    </row>
    <row r="49" spans="1:18" s="3" customFormat="1" ht="45" customHeight="1" x14ac:dyDescent="0.3">
      <c r="A49" s="942" t="s">
        <v>351</v>
      </c>
      <c r="B49" s="943"/>
      <c r="C49" s="939"/>
      <c r="D49" s="35" t="s">
        <v>344</v>
      </c>
      <c r="E49" s="24">
        <v>1</v>
      </c>
      <c r="F49" s="25">
        <v>96000</v>
      </c>
      <c r="G49" s="25">
        <f t="shared" si="1"/>
        <v>96000</v>
      </c>
      <c r="H49" s="25"/>
      <c r="I49" s="25">
        <v>96000</v>
      </c>
      <c r="J49" s="25"/>
      <c r="K49" s="25"/>
      <c r="L49" s="926"/>
      <c r="M49" s="424">
        <v>1</v>
      </c>
      <c r="N49" s="196" t="s">
        <v>79</v>
      </c>
      <c r="O49" s="196">
        <v>2</v>
      </c>
      <c r="P49" s="419">
        <v>8</v>
      </c>
      <c r="Q49" s="419">
        <v>7</v>
      </c>
      <c r="R49" s="420" t="s">
        <v>346</v>
      </c>
    </row>
    <row r="50" spans="1:18" s="3" customFormat="1" ht="30.75" customHeight="1" x14ac:dyDescent="0.3">
      <c r="A50" s="936" t="s">
        <v>352</v>
      </c>
      <c r="B50" s="937"/>
      <c r="C50" s="229">
        <v>32000</v>
      </c>
      <c r="D50" s="428" t="s">
        <v>83</v>
      </c>
      <c r="E50" s="196">
        <v>80</v>
      </c>
      <c r="F50" s="197">
        <v>200</v>
      </c>
      <c r="G50" s="197">
        <f t="shared" si="1"/>
        <v>16000</v>
      </c>
      <c r="H50" s="440">
        <v>32000</v>
      </c>
      <c r="I50" s="197"/>
      <c r="J50" s="197"/>
      <c r="K50" s="197"/>
      <c r="L50" s="938" t="s">
        <v>345</v>
      </c>
      <c r="M50" s="429">
        <v>1</v>
      </c>
      <c r="N50" s="196" t="s">
        <v>79</v>
      </c>
      <c r="O50" s="196">
        <v>2</v>
      </c>
      <c r="P50" s="419">
        <v>8</v>
      </c>
      <c r="Q50" s="419">
        <v>7</v>
      </c>
      <c r="R50" s="420" t="s">
        <v>346</v>
      </c>
    </row>
    <row r="51" spans="1:18" s="3" customFormat="1" ht="30.75" customHeight="1" x14ac:dyDescent="0.3">
      <c r="A51" s="936" t="s">
        <v>353</v>
      </c>
      <c r="B51" s="937"/>
      <c r="C51" s="441">
        <v>10000</v>
      </c>
      <c r="D51" s="428" t="s">
        <v>83</v>
      </c>
      <c r="E51" s="196">
        <v>50</v>
      </c>
      <c r="F51" s="197">
        <v>200</v>
      </c>
      <c r="G51" s="197">
        <f t="shared" si="1"/>
        <v>10000</v>
      </c>
      <c r="H51" s="197"/>
      <c r="I51" s="440">
        <v>10000</v>
      </c>
      <c r="J51" s="197"/>
      <c r="K51" s="197"/>
      <c r="L51" s="938"/>
      <c r="M51" s="429">
        <v>1</v>
      </c>
      <c r="N51" s="196" t="s">
        <v>79</v>
      </c>
      <c r="O51" s="196">
        <v>2</v>
      </c>
      <c r="P51" s="419">
        <v>8</v>
      </c>
      <c r="Q51" s="419">
        <v>7</v>
      </c>
      <c r="R51" s="420" t="s">
        <v>346</v>
      </c>
    </row>
    <row r="52" spans="1:18" s="3" customFormat="1" ht="30.75" customHeight="1" x14ac:dyDescent="0.3">
      <c r="A52" s="936" t="s">
        <v>354</v>
      </c>
      <c r="B52" s="937"/>
      <c r="C52" s="441">
        <v>2000</v>
      </c>
      <c r="D52" s="428" t="s">
        <v>83</v>
      </c>
      <c r="E52" s="196">
        <v>10</v>
      </c>
      <c r="F52" s="197">
        <v>200</v>
      </c>
      <c r="G52" s="197">
        <f t="shared" si="1"/>
        <v>2000</v>
      </c>
      <c r="H52" s="197"/>
      <c r="I52" s="197"/>
      <c r="J52" s="440">
        <v>2000</v>
      </c>
      <c r="K52" s="197"/>
      <c r="L52" s="938" t="s">
        <v>345</v>
      </c>
      <c r="M52" s="429">
        <v>1</v>
      </c>
      <c r="N52" s="196" t="s">
        <v>79</v>
      </c>
      <c r="O52" s="196">
        <v>2</v>
      </c>
      <c r="P52" s="419">
        <v>8</v>
      </c>
      <c r="Q52" s="419">
        <v>7</v>
      </c>
      <c r="R52" s="420" t="s">
        <v>346</v>
      </c>
    </row>
    <row r="53" spans="1:18" s="3" customFormat="1" ht="30.75" customHeight="1" x14ac:dyDescent="0.3">
      <c r="A53" s="936" t="s">
        <v>355</v>
      </c>
      <c r="B53" s="937"/>
      <c r="C53" s="441">
        <v>10000</v>
      </c>
      <c r="D53" s="428" t="s">
        <v>83</v>
      </c>
      <c r="E53" s="196">
        <v>50</v>
      </c>
      <c r="F53" s="197">
        <v>200</v>
      </c>
      <c r="G53" s="197">
        <f t="shared" si="1"/>
        <v>10000</v>
      </c>
      <c r="H53" s="197"/>
      <c r="I53" s="197">
        <v>10000</v>
      </c>
      <c r="J53" s="197"/>
      <c r="K53" s="197"/>
      <c r="L53" s="938"/>
      <c r="M53" s="429">
        <v>1</v>
      </c>
      <c r="N53" s="196" t="s">
        <v>79</v>
      </c>
      <c r="O53" s="196">
        <v>2</v>
      </c>
      <c r="P53" s="419">
        <v>8</v>
      </c>
      <c r="Q53" s="419">
        <v>7</v>
      </c>
      <c r="R53" s="420" t="s">
        <v>346</v>
      </c>
    </row>
    <row r="54" spans="1:18" s="3" customFormat="1" ht="30.75" customHeight="1" x14ac:dyDescent="0.3">
      <c r="A54" s="442" t="s">
        <v>356</v>
      </c>
      <c r="B54" s="443"/>
      <c r="C54" s="441">
        <v>8000</v>
      </c>
      <c r="D54" s="428" t="s">
        <v>83</v>
      </c>
      <c r="E54" s="196">
        <v>10</v>
      </c>
      <c r="F54" s="197">
        <v>200</v>
      </c>
      <c r="G54" s="197">
        <f t="shared" si="1"/>
        <v>2000</v>
      </c>
      <c r="H54" s="440">
        <v>2000</v>
      </c>
      <c r="I54" s="197"/>
      <c r="J54" s="440">
        <v>2000</v>
      </c>
      <c r="K54" s="440">
        <v>2000</v>
      </c>
      <c r="L54" s="196" t="s">
        <v>345</v>
      </c>
      <c r="M54" s="429">
        <v>1</v>
      </c>
      <c r="N54" s="196" t="s">
        <v>79</v>
      </c>
      <c r="O54" s="196">
        <v>2</v>
      </c>
      <c r="P54" s="419">
        <v>8</v>
      </c>
      <c r="Q54" s="419">
        <v>7</v>
      </c>
      <c r="R54" s="420" t="s">
        <v>346</v>
      </c>
    </row>
    <row r="55" spans="1:18" s="3" customFormat="1" ht="16.5" customHeight="1" x14ac:dyDescent="0.3">
      <c r="A55" s="734" t="s">
        <v>357</v>
      </c>
      <c r="B55" s="735" t="s">
        <v>17</v>
      </c>
      <c r="C55" s="735"/>
      <c r="D55" s="736" t="s">
        <v>18</v>
      </c>
      <c r="E55" s="736" t="s">
        <v>19</v>
      </c>
      <c r="F55" s="736" t="s">
        <v>20</v>
      </c>
      <c r="G55" s="736" t="s">
        <v>21</v>
      </c>
      <c r="H55" s="736" t="s">
        <v>22</v>
      </c>
      <c r="I55" s="736"/>
      <c r="J55" s="736"/>
      <c r="K55" s="736"/>
      <c r="L55" s="735" t="s">
        <v>23</v>
      </c>
      <c r="M55" s="735" t="s">
        <v>24</v>
      </c>
      <c r="N55" s="735"/>
      <c r="O55" s="735"/>
      <c r="P55" s="735"/>
      <c r="Q55" s="735"/>
      <c r="R55" s="746"/>
    </row>
    <row r="56" spans="1:18" s="3" customFormat="1" ht="30" customHeight="1" x14ac:dyDescent="0.3">
      <c r="A56" s="734"/>
      <c r="B56" s="735"/>
      <c r="C56" s="735"/>
      <c r="D56" s="736"/>
      <c r="E56" s="736"/>
      <c r="F56" s="736"/>
      <c r="G56" s="736"/>
      <c r="H56" s="10" t="s">
        <v>25</v>
      </c>
      <c r="I56" s="10" t="s">
        <v>26</v>
      </c>
      <c r="J56" s="10" t="s">
        <v>27</v>
      </c>
      <c r="K56" s="10" t="s">
        <v>28</v>
      </c>
      <c r="L56" s="735"/>
      <c r="M56" s="735"/>
      <c r="N56" s="735"/>
      <c r="O56" s="735"/>
      <c r="P56" s="735"/>
      <c r="Q56" s="735"/>
      <c r="R56" s="746"/>
    </row>
    <row r="57" spans="1:18" s="3" customFormat="1" ht="76.5" customHeight="1" x14ac:dyDescent="0.3">
      <c r="A57" s="435" t="s">
        <v>358</v>
      </c>
      <c r="B57" s="933" t="s">
        <v>359</v>
      </c>
      <c r="C57" s="933"/>
      <c r="D57" s="196" t="s">
        <v>360</v>
      </c>
      <c r="E57" s="196" t="s">
        <v>361</v>
      </c>
      <c r="F57" s="196">
        <v>115</v>
      </c>
      <c r="G57" s="444">
        <v>0.5</v>
      </c>
      <c r="H57" s="196"/>
      <c r="I57" s="196"/>
      <c r="J57" s="196"/>
      <c r="K57" s="196"/>
      <c r="L57" s="197">
        <f>SUM(C61:C96)</f>
        <v>43946450</v>
      </c>
      <c r="M57" s="934"/>
      <c r="N57" s="934"/>
      <c r="O57" s="934"/>
      <c r="P57" s="934"/>
      <c r="Q57" s="934"/>
      <c r="R57" s="935"/>
    </row>
    <row r="58" spans="1:18" s="3" customFormat="1" ht="16.5" customHeight="1" x14ac:dyDescent="0.35">
      <c r="A58" s="412" t="s">
        <v>220</v>
      </c>
      <c r="B58" s="413"/>
      <c r="C58" s="413"/>
      <c r="D58" s="413"/>
      <c r="E58" s="413"/>
      <c r="F58" s="413"/>
      <c r="G58" s="413"/>
      <c r="H58" s="413"/>
      <c r="I58" s="413"/>
      <c r="J58" s="413"/>
      <c r="K58" s="413"/>
      <c r="L58" s="413"/>
      <c r="M58" s="413"/>
      <c r="N58" s="413"/>
      <c r="O58" s="413"/>
      <c r="P58" s="413"/>
      <c r="Q58" s="413"/>
      <c r="R58" s="414"/>
    </row>
    <row r="59" spans="1:18" s="3" customFormat="1" ht="31.5" customHeight="1" x14ac:dyDescent="0.3">
      <c r="A59" s="734" t="s">
        <v>34</v>
      </c>
      <c r="B59" s="735"/>
      <c r="C59" s="736" t="s">
        <v>35</v>
      </c>
      <c r="D59" s="736" t="s">
        <v>36</v>
      </c>
      <c r="E59" s="736"/>
      <c r="F59" s="736"/>
      <c r="G59" s="736"/>
      <c r="H59" s="736" t="s">
        <v>37</v>
      </c>
      <c r="I59" s="736"/>
      <c r="J59" s="736"/>
      <c r="K59" s="736"/>
      <c r="L59" s="735" t="s">
        <v>38</v>
      </c>
      <c r="M59" s="736" t="s">
        <v>39</v>
      </c>
      <c r="N59" s="736"/>
      <c r="O59" s="736"/>
      <c r="P59" s="736"/>
      <c r="Q59" s="736"/>
      <c r="R59" s="930"/>
    </row>
    <row r="60" spans="1:18" s="3" customFormat="1" ht="57" customHeight="1" x14ac:dyDescent="0.3">
      <c r="A60" s="734"/>
      <c r="B60" s="735"/>
      <c r="C60" s="736"/>
      <c r="D60" s="10" t="s">
        <v>40</v>
      </c>
      <c r="E60" s="10" t="s">
        <v>41</v>
      </c>
      <c r="F60" s="10" t="s">
        <v>42</v>
      </c>
      <c r="G60" s="10" t="s">
        <v>43</v>
      </c>
      <c r="H60" s="10" t="s">
        <v>25</v>
      </c>
      <c r="I60" s="10" t="s">
        <v>26</v>
      </c>
      <c r="J60" s="10" t="s">
        <v>27</v>
      </c>
      <c r="K60" s="10" t="s">
        <v>28</v>
      </c>
      <c r="L60" s="735"/>
      <c r="M60" s="22" t="s">
        <v>44</v>
      </c>
      <c r="N60" s="22" t="s">
        <v>45</v>
      </c>
      <c r="O60" s="22" t="s">
        <v>46</v>
      </c>
      <c r="P60" s="22" t="s">
        <v>47</v>
      </c>
      <c r="Q60" s="22" t="s">
        <v>48</v>
      </c>
      <c r="R60" s="183" t="s">
        <v>49</v>
      </c>
    </row>
    <row r="61" spans="1:18" s="3" customFormat="1" ht="82.5" customHeight="1" x14ac:dyDescent="0.3">
      <c r="A61" s="906" t="s">
        <v>362</v>
      </c>
      <c r="B61" s="907"/>
      <c r="C61" s="418">
        <f t="shared" ref="C61:C70" si="2">SUM(F61)</f>
        <v>5000</v>
      </c>
      <c r="D61" s="23" t="s">
        <v>363</v>
      </c>
      <c r="E61" s="24">
        <v>1</v>
      </c>
      <c r="F61" s="225">
        <v>5000</v>
      </c>
      <c r="G61" s="25">
        <f t="shared" ref="G61:G66" si="3">+F61*E61</f>
        <v>5000</v>
      </c>
      <c r="H61" s="24"/>
      <c r="I61" s="24"/>
      <c r="J61" s="24">
        <v>5000000</v>
      </c>
      <c r="K61" s="24"/>
      <c r="L61" s="27" t="s">
        <v>318</v>
      </c>
      <c r="M61" s="24">
        <v>1</v>
      </c>
      <c r="N61" s="24" t="s">
        <v>79</v>
      </c>
      <c r="O61" s="24">
        <v>3</v>
      </c>
      <c r="P61" s="24">
        <v>3</v>
      </c>
      <c r="Q61" s="24">
        <v>1</v>
      </c>
      <c r="R61" s="29"/>
    </row>
    <row r="62" spans="1:18" s="3" customFormat="1" ht="57" customHeight="1" x14ac:dyDescent="0.3">
      <c r="A62" s="931" t="s">
        <v>364</v>
      </c>
      <c r="B62" s="932"/>
      <c r="C62" s="445">
        <f t="shared" si="2"/>
        <v>5000</v>
      </c>
      <c r="D62" s="23" t="s">
        <v>363</v>
      </c>
      <c r="E62" s="24">
        <v>1</v>
      </c>
      <c r="F62" s="225">
        <v>5000</v>
      </c>
      <c r="G62" s="25">
        <f t="shared" si="3"/>
        <v>5000</v>
      </c>
      <c r="H62" s="26"/>
      <c r="I62" s="26"/>
      <c r="J62" s="26"/>
      <c r="K62" s="26"/>
      <c r="L62" s="27" t="s">
        <v>318</v>
      </c>
      <c r="M62" s="24">
        <v>1</v>
      </c>
      <c r="N62" s="24" t="s">
        <v>79</v>
      </c>
      <c r="O62" s="24">
        <v>3</v>
      </c>
      <c r="P62" s="24">
        <v>3</v>
      </c>
      <c r="Q62" s="24">
        <v>1</v>
      </c>
      <c r="R62" s="29"/>
    </row>
    <row r="63" spans="1:18" s="3" customFormat="1" ht="36.75" customHeight="1" x14ac:dyDescent="0.3">
      <c r="A63" s="928" t="s">
        <v>365</v>
      </c>
      <c r="B63" s="929"/>
      <c r="C63" s="418">
        <f t="shared" si="2"/>
        <v>5000</v>
      </c>
      <c r="D63" s="23" t="s">
        <v>363</v>
      </c>
      <c r="E63" s="24"/>
      <c r="F63" s="225">
        <v>5000</v>
      </c>
      <c r="G63" s="25">
        <f t="shared" si="3"/>
        <v>0</v>
      </c>
      <c r="H63" s="26"/>
      <c r="I63" s="26"/>
      <c r="J63" s="26"/>
      <c r="K63" s="26"/>
      <c r="L63" s="27" t="s">
        <v>318</v>
      </c>
      <c r="M63" s="24">
        <v>1</v>
      </c>
      <c r="N63" s="24" t="s">
        <v>79</v>
      </c>
      <c r="O63" s="24">
        <v>3</v>
      </c>
      <c r="P63" s="24">
        <v>3</v>
      </c>
      <c r="Q63" s="24">
        <v>1</v>
      </c>
      <c r="R63" s="29"/>
    </row>
    <row r="64" spans="1:18" s="3" customFormat="1" ht="36.75" customHeight="1" x14ac:dyDescent="0.3">
      <c r="A64" s="906" t="s">
        <v>366</v>
      </c>
      <c r="B64" s="907"/>
      <c r="C64" s="446">
        <f t="shared" si="2"/>
        <v>5000</v>
      </c>
      <c r="D64" s="23" t="s">
        <v>363</v>
      </c>
      <c r="E64" s="424">
        <v>1</v>
      </c>
      <c r="F64" s="447">
        <v>5000</v>
      </c>
      <c r="G64" s="25">
        <f t="shared" si="3"/>
        <v>5000</v>
      </c>
      <c r="H64" s="448"/>
      <c r="I64" s="448"/>
      <c r="J64" s="26"/>
      <c r="K64" s="448"/>
      <c r="L64" s="27" t="s">
        <v>318</v>
      </c>
      <c r="M64" s="24">
        <v>1</v>
      </c>
      <c r="N64" s="24" t="s">
        <v>79</v>
      </c>
      <c r="O64" s="24">
        <v>3</v>
      </c>
      <c r="P64" s="24">
        <v>3</v>
      </c>
      <c r="Q64" s="24">
        <v>1</v>
      </c>
      <c r="R64" s="427"/>
    </row>
    <row r="65" spans="1:20" s="3" customFormat="1" ht="36.75" customHeight="1" x14ac:dyDescent="0.3">
      <c r="A65" s="906" t="s">
        <v>367</v>
      </c>
      <c r="B65" s="907"/>
      <c r="C65" s="446">
        <f t="shared" si="2"/>
        <v>5000</v>
      </c>
      <c r="D65" s="23" t="s">
        <v>363</v>
      </c>
      <c r="E65" s="424">
        <v>1</v>
      </c>
      <c r="F65" s="447">
        <v>5000</v>
      </c>
      <c r="G65" s="25">
        <f t="shared" si="3"/>
        <v>5000</v>
      </c>
      <c r="H65" s="426"/>
      <c r="I65" s="426"/>
      <c r="J65" s="24"/>
      <c r="K65" s="426"/>
      <c r="L65" s="27" t="s">
        <v>318</v>
      </c>
      <c r="M65" s="24">
        <v>1</v>
      </c>
      <c r="N65" s="24" t="s">
        <v>79</v>
      </c>
      <c r="O65" s="24">
        <v>3</v>
      </c>
      <c r="P65" s="24">
        <v>3</v>
      </c>
      <c r="Q65" s="24">
        <v>1</v>
      </c>
      <c r="R65" s="427"/>
    </row>
    <row r="66" spans="1:20" s="3" customFormat="1" ht="15.75" customHeight="1" x14ac:dyDescent="0.3">
      <c r="A66" s="898" t="s">
        <v>368</v>
      </c>
      <c r="B66" s="899"/>
      <c r="C66" s="446">
        <f t="shared" si="2"/>
        <v>5000</v>
      </c>
      <c r="D66" s="23" t="s">
        <v>363</v>
      </c>
      <c r="E66" s="424">
        <v>1</v>
      </c>
      <c r="F66" s="447">
        <v>5000</v>
      </c>
      <c r="G66" s="25">
        <f t="shared" si="3"/>
        <v>5000</v>
      </c>
      <c r="H66" s="448"/>
      <c r="I66" s="448"/>
      <c r="J66" s="26"/>
      <c r="K66" s="448"/>
      <c r="L66" s="926" t="s">
        <v>318</v>
      </c>
      <c r="M66" s="24">
        <v>1</v>
      </c>
      <c r="N66" s="24" t="s">
        <v>79</v>
      </c>
      <c r="O66" s="24">
        <v>3</v>
      </c>
      <c r="P66" s="24">
        <v>3</v>
      </c>
      <c r="Q66" s="24">
        <v>1</v>
      </c>
      <c r="R66" s="427"/>
    </row>
    <row r="67" spans="1:20" s="3" customFormat="1" ht="18.75" customHeight="1" x14ac:dyDescent="0.3">
      <c r="A67" s="924"/>
      <c r="B67" s="925"/>
      <c r="C67" s="449"/>
      <c r="D67" s="23" t="s">
        <v>369</v>
      </c>
      <c r="E67" s="424">
        <v>1</v>
      </c>
      <c r="F67" s="447">
        <v>125000</v>
      </c>
      <c r="G67" s="25">
        <f>+F67*E67</f>
        <v>125000</v>
      </c>
      <c r="H67" s="448">
        <v>31250</v>
      </c>
      <c r="I67" s="448">
        <v>31250</v>
      </c>
      <c r="J67" s="26">
        <v>31250</v>
      </c>
      <c r="K67" s="448">
        <v>31250</v>
      </c>
      <c r="L67" s="926"/>
      <c r="M67" s="24"/>
      <c r="N67" s="24" t="s">
        <v>79</v>
      </c>
      <c r="O67" s="24"/>
      <c r="P67" s="24"/>
      <c r="Q67" s="24"/>
      <c r="R67" s="427"/>
    </row>
    <row r="68" spans="1:20" s="3" customFormat="1" ht="24.75" customHeight="1" x14ac:dyDescent="0.3">
      <c r="A68" s="906" t="s">
        <v>370</v>
      </c>
      <c r="B68" s="907"/>
      <c r="C68" s="446">
        <f t="shared" si="2"/>
        <v>450</v>
      </c>
      <c r="D68" s="23" t="s">
        <v>371</v>
      </c>
      <c r="E68" s="424">
        <v>100</v>
      </c>
      <c r="F68" s="447">
        <v>450</v>
      </c>
      <c r="G68" s="25">
        <f t="shared" ref="G68:G76" si="4">+F68*E68</f>
        <v>45000</v>
      </c>
      <c r="H68" s="448"/>
      <c r="I68" s="450">
        <v>45000</v>
      </c>
      <c r="J68" s="26"/>
      <c r="K68" s="448"/>
      <c r="L68" s="926"/>
      <c r="M68" s="424"/>
      <c r="N68" s="196" t="s">
        <v>79</v>
      </c>
      <c r="O68" s="196">
        <v>3</v>
      </c>
      <c r="P68" s="419">
        <v>1</v>
      </c>
      <c r="Q68" s="419">
        <v>1</v>
      </c>
      <c r="R68" s="420" t="s">
        <v>79</v>
      </c>
    </row>
    <row r="69" spans="1:20" s="3" customFormat="1" ht="25.5" customHeight="1" x14ac:dyDescent="0.3">
      <c r="A69" s="906"/>
      <c r="B69" s="907"/>
      <c r="C69" s="446">
        <f t="shared" si="2"/>
        <v>8000</v>
      </c>
      <c r="D69" s="23" t="s">
        <v>372</v>
      </c>
      <c r="E69" s="424">
        <v>100</v>
      </c>
      <c r="F69" s="447">
        <v>8000</v>
      </c>
      <c r="G69" s="25">
        <f t="shared" si="4"/>
        <v>800000</v>
      </c>
      <c r="H69" s="448"/>
      <c r="I69" s="25">
        <v>800000</v>
      </c>
      <c r="J69" s="26"/>
      <c r="K69" s="448"/>
      <c r="L69" s="27"/>
      <c r="M69" s="424">
        <v>1</v>
      </c>
      <c r="N69" s="424" t="s">
        <v>79</v>
      </c>
      <c r="O69" s="424">
        <v>2</v>
      </c>
      <c r="P69" s="424">
        <v>8</v>
      </c>
      <c r="Q69" s="424">
        <v>6</v>
      </c>
      <c r="R69" s="427">
        <v>1</v>
      </c>
    </row>
    <row r="70" spans="1:20" s="3" customFormat="1" ht="27.75" customHeight="1" x14ac:dyDescent="0.3">
      <c r="A70" s="906"/>
      <c r="B70" s="907"/>
      <c r="C70" s="446">
        <f t="shared" si="2"/>
        <v>5000</v>
      </c>
      <c r="D70" s="23" t="s">
        <v>373</v>
      </c>
      <c r="E70" s="424">
        <v>30</v>
      </c>
      <c r="F70" s="447">
        <v>5000</v>
      </c>
      <c r="G70" s="25">
        <f t="shared" si="4"/>
        <v>150000</v>
      </c>
      <c r="H70" s="448"/>
      <c r="I70" s="25">
        <v>150000</v>
      </c>
      <c r="J70" s="26"/>
      <c r="K70" s="448"/>
      <c r="L70" s="27"/>
      <c r="M70" s="424">
        <v>1</v>
      </c>
      <c r="N70" s="424" t="s">
        <v>79</v>
      </c>
      <c r="O70" s="424"/>
      <c r="P70" s="424"/>
      <c r="Q70" s="424"/>
      <c r="R70" s="427"/>
    </row>
    <row r="71" spans="1:20" s="3" customFormat="1" ht="28.5" customHeight="1" x14ac:dyDescent="0.3">
      <c r="A71" s="906" t="s">
        <v>374</v>
      </c>
      <c r="B71" s="907"/>
      <c r="C71" s="927">
        <f>SUM(G71:G73)</f>
        <v>1760000</v>
      </c>
      <c r="D71" s="23" t="s">
        <v>375</v>
      </c>
      <c r="E71" s="424">
        <v>550</v>
      </c>
      <c r="F71" s="447">
        <v>1500</v>
      </c>
      <c r="G71" s="25">
        <f t="shared" si="4"/>
        <v>825000</v>
      </c>
      <c r="H71" s="448"/>
      <c r="I71" s="430">
        <v>825000</v>
      </c>
      <c r="J71" s="26"/>
      <c r="K71" s="448"/>
      <c r="L71" s="27"/>
      <c r="M71" s="424">
        <v>1</v>
      </c>
      <c r="N71" s="424" t="s">
        <v>79</v>
      </c>
      <c r="O71" s="424"/>
      <c r="P71" s="424"/>
      <c r="Q71" s="424"/>
      <c r="R71" s="427"/>
    </row>
    <row r="72" spans="1:20" s="3" customFormat="1" ht="24" customHeight="1" x14ac:dyDescent="0.3">
      <c r="A72" s="906"/>
      <c r="B72" s="907"/>
      <c r="C72" s="927"/>
      <c r="D72" s="23" t="s">
        <v>371</v>
      </c>
      <c r="E72" s="424">
        <v>550</v>
      </c>
      <c r="F72" s="447">
        <v>450</v>
      </c>
      <c r="G72" s="25">
        <f t="shared" si="4"/>
        <v>247500</v>
      </c>
      <c r="H72" s="448"/>
      <c r="I72" s="451">
        <v>247500</v>
      </c>
      <c r="J72" s="26"/>
      <c r="K72" s="448"/>
      <c r="L72" s="27"/>
      <c r="M72" s="424">
        <v>1</v>
      </c>
      <c r="N72" s="196" t="s">
        <v>79</v>
      </c>
      <c r="O72" s="196">
        <v>3</v>
      </c>
      <c r="P72" s="419">
        <v>1</v>
      </c>
      <c r="Q72" s="419">
        <v>1</v>
      </c>
      <c r="R72" s="420" t="s">
        <v>79</v>
      </c>
    </row>
    <row r="73" spans="1:20" s="3" customFormat="1" ht="21.75" customHeight="1" x14ac:dyDescent="0.3">
      <c r="A73" s="906"/>
      <c r="B73" s="907"/>
      <c r="C73" s="927"/>
      <c r="D73" s="23" t="s">
        <v>376</v>
      </c>
      <c r="E73" s="424">
        <v>275</v>
      </c>
      <c r="F73" s="447">
        <v>2500</v>
      </c>
      <c r="G73" s="25">
        <f t="shared" si="4"/>
        <v>687500</v>
      </c>
      <c r="H73" s="448"/>
      <c r="I73" s="451">
        <v>687500</v>
      </c>
      <c r="J73" s="26"/>
      <c r="K73" s="448"/>
      <c r="L73" s="27"/>
      <c r="M73" s="424">
        <v>1</v>
      </c>
      <c r="N73" s="424" t="s">
        <v>79</v>
      </c>
      <c r="O73" s="424"/>
      <c r="P73" s="424"/>
      <c r="Q73" s="424"/>
      <c r="R73" s="427"/>
    </row>
    <row r="74" spans="1:20" s="3" customFormat="1" ht="15" customHeight="1" x14ac:dyDescent="0.3">
      <c r="A74" s="928" t="s">
        <v>377</v>
      </c>
      <c r="B74" s="929"/>
      <c r="C74" s="927">
        <f>SUM(G74:G75)</f>
        <v>337500</v>
      </c>
      <c r="D74" s="23" t="s">
        <v>378</v>
      </c>
      <c r="E74" s="424">
        <v>150</v>
      </c>
      <c r="F74" s="447">
        <v>750</v>
      </c>
      <c r="G74" s="25">
        <f t="shared" si="4"/>
        <v>112500</v>
      </c>
      <c r="H74" s="448"/>
      <c r="I74" s="448"/>
      <c r="J74" s="25">
        <v>112500</v>
      </c>
      <c r="K74" s="448"/>
      <c r="L74" s="27"/>
      <c r="M74" s="424">
        <v>1</v>
      </c>
      <c r="N74" s="196" t="s">
        <v>79</v>
      </c>
      <c r="O74" s="196">
        <v>3</v>
      </c>
      <c r="P74" s="419">
        <v>1</v>
      </c>
      <c r="Q74" s="419">
        <v>1</v>
      </c>
      <c r="R74" s="420" t="s">
        <v>79</v>
      </c>
    </row>
    <row r="75" spans="1:20" s="3" customFormat="1" ht="18.75" customHeight="1" x14ac:dyDescent="0.3">
      <c r="A75" s="928"/>
      <c r="B75" s="929"/>
      <c r="C75" s="927"/>
      <c r="D75" s="23" t="s">
        <v>379</v>
      </c>
      <c r="E75" s="424">
        <v>150</v>
      </c>
      <c r="F75" s="447">
        <v>1500</v>
      </c>
      <c r="G75" s="25">
        <f t="shared" si="4"/>
        <v>225000</v>
      </c>
      <c r="H75" s="448"/>
      <c r="I75" s="448"/>
      <c r="J75" s="25">
        <v>225000</v>
      </c>
      <c r="K75" s="448"/>
      <c r="L75" s="27"/>
      <c r="M75" s="424">
        <v>1</v>
      </c>
      <c r="N75" s="424" t="s">
        <v>79</v>
      </c>
      <c r="O75" s="424"/>
      <c r="P75" s="424"/>
      <c r="Q75" s="424"/>
      <c r="R75" s="427"/>
    </row>
    <row r="76" spans="1:20" s="3" customFormat="1" ht="33" customHeight="1" x14ac:dyDescent="0.3">
      <c r="A76" s="906" t="s">
        <v>380</v>
      </c>
      <c r="B76" s="907"/>
      <c r="C76" s="446">
        <f>SUM(G76)</f>
        <v>20000000</v>
      </c>
      <c r="D76" s="23" t="s">
        <v>381</v>
      </c>
      <c r="E76" s="424">
        <v>1</v>
      </c>
      <c r="F76" s="447">
        <v>20000000</v>
      </c>
      <c r="G76" s="25">
        <f t="shared" si="4"/>
        <v>20000000</v>
      </c>
      <c r="H76" s="448">
        <v>20000000</v>
      </c>
      <c r="I76" s="448"/>
      <c r="J76" s="24"/>
      <c r="K76" s="448"/>
      <c r="L76" s="27"/>
      <c r="M76" s="424">
        <v>1</v>
      </c>
      <c r="N76" s="424" t="s">
        <v>79</v>
      </c>
      <c r="O76" s="424">
        <v>1</v>
      </c>
      <c r="P76" s="424">
        <v>4</v>
      </c>
      <c r="Q76" s="424">
        <v>2</v>
      </c>
      <c r="R76" s="427">
        <v>4</v>
      </c>
    </row>
    <row r="77" spans="1:20" s="3" customFormat="1" ht="33" customHeight="1" x14ac:dyDescent="0.3">
      <c r="A77" s="908" t="s">
        <v>382</v>
      </c>
      <c r="B77" s="909"/>
      <c r="C77" s="914">
        <v>1500000</v>
      </c>
      <c r="D77" s="452" t="s">
        <v>383</v>
      </c>
      <c r="E77" s="429">
        <v>1</v>
      </c>
      <c r="F77" s="453">
        <v>600000</v>
      </c>
      <c r="G77" s="453">
        <v>600000</v>
      </c>
      <c r="H77" s="454"/>
      <c r="I77" s="454"/>
      <c r="J77" s="196"/>
      <c r="K77" s="453">
        <v>600000</v>
      </c>
      <c r="L77" s="640" t="s">
        <v>56</v>
      </c>
      <c r="M77" s="429">
        <v>1</v>
      </c>
      <c r="N77" s="429" t="s">
        <v>79</v>
      </c>
      <c r="O77" s="429">
        <v>2</v>
      </c>
      <c r="P77" s="429">
        <v>8</v>
      </c>
      <c r="Q77" s="429">
        <v>6</v>
      </c>
      <c r="R77" s="434">
        <v>1</v>
      </c>
      <c r="S77" s="378"/>
      <c r="T77" s="378"/>
    </row>
    <row r="78" spans="1:20" s="3" customFormat="1" ht="33" customHeight="1" x14ac:dyDescent="0.3">
      <c r="A78" s="910"/>
      <c r="B78" s="911"/>
      <c r="C78" s="915"/>
      <c r="D78" s="452" t="s">
        <v>369</v>
      </c>
      <c r="E78" s="429">
        <v>1</v>
      </c>
      <c r="F78" s="453">
        <v>500000</v>
      </c>
      <c r="G78" s="453">
        <v>500000</v>
      </c>
      <c r="H78" s="454"/>
      <c r="I78" s="454"/>
      <c r="J78" s="196"/>
      <c r="K78" s="453">
        <v>500000</v>
      </c>
      <c r="L78" s="917"/>
      <c r="M78" s="429"/>
      <c r="N78" s="429" t="s">
        <v>79</v>
      </c>
      <c r="O78" s="455">
        <v>2</v>
      </c>
      <c r="P78" s="456">
        <v>8</v>
      </c>
      <c r="Q78" s="456">
        <v>6</v>
      </c>
      <c r="R78" s="457">
        <v>2</v>
      </c>
      <c r="S78" s="378"/>
      <c r="T78" s="378"/>
    </row>
    <row r="79" spans="1:20" s="3" customFormat="1" ht="33" customHeight="1" x14ac:dyDescent="0.3">
      <c r="A79" s="912"/>
      <c r="B79" s="913"/>
      <c r="C79" s="916"/>
      <c r="D79" s="452" t="s">
        <v>378</v>
      </c>
      <c r="E79" s="429">
        <v>1</v>
      </c>
      <c r="F79" s="453">
        <v>400000</v>
      </c>
      <c r="G79" s="453">
        <v>400000</v>
      </c>
      <c r="H79" s="454"/>
      <c r="I79" s="454"/>
      <c r="J79" s="196"/>
      <c r="K79" s="453">
        <v>400000</v>
      </c>
      <c r="L79" s="918"/>
      <c r="M79" s="429">
        <v>1</v>
      </c>
      <c r="N79" s="429" t="s">
        <v>79</v>
      </c>
      <c r="O79" s="429">
        <v>3</v>
      </c>
      <c r="P79" s="429">
        <v>9</v>
      </c>
      <c r="Q79" s="429">
        <v>9</v>
      </c>
      <c r="R79" s="434">
        <v>2</v>
      </c>
      <c r="S79" s="378"/>
      <c r="T79" s="378"/>
    </row>
    <row r="80" spans="1:20" s="3" customFormat="1" ht="33" customHeight="1" x14ac:dyDescent="0.3">
      <c r="A80" s="908" t="s">
        <v>384</v>
      </c>
      <c r="B80" s="909"/>
      <c r="C80" s="919">
        <f>SUM(G80:G84)</f>
        <v>3255000</v>
      </c>
      <c r="D80" s="458" t="s">
        <v>385</v>
      </c>
      <c r="E80" s="100">
        <v>700</v>
      </c>
      <c r="F80" s="459">
        <v>2750</v>
      </c>
      <c r="G80" s="460">
        <f>+E80*F80</f>
        <v>1925000</v>
      </c>
      <c r="H80" s="461"/>
      <c r="I80" s="461"/>
      <c r="J80" s="462"/>
      <c r="K80" s="140">
        <v>1925000</v>
      </c>
      <c r="L80" s="903" t="s">
        <v>332</v>
      </c>
      <c r="M80" s="100">
        <v>1</v>
      </c>
      <c r="N80" s="462" t="s">
        <v>79</v>
      </c>
      <c r="O80" s="462">
        <v>2</v>
      </c>
      <c r="P80" s="463">
        <v>8</v>
      </c>
      <c r="Q80" s="463">
        <v>6</v>
      </c>
      <c r="R80" s="464">
        <v>2</v>
      </c>
      <c r="S80" s="378"/>
      <c r="T80" s="378"/>
    </row>
    <row r="81" spans="1:20" s="3" customFormat="1" ht="26.25" customHeight="1" x14ac:dyDescent="0.3">
      <c r="A81" s="910"/>
      <c r="B81" s="911"/>
      <c r="C81" s="920"/>
      <c r="D81" s="458" t="s">
        <v>386</v>
      </c>
      <c r="E81" s="100">
        <v>1</v>
      </c>
      <c r="F81" s="459">
        <v>975000</v>
      </c>
      <c r="G81" s="460">
        <f>+F81*E81</f>
        <v>975000</v>
      </c>
      <c r="H81" s="461"/>
      <c r="I81" s="461"/>
      <c r="J81" s="462"/>
      <c r="K81" s="465">
        <v>975000</v>
      </c>
      <c r="L81" s="904"/>
      <c r="M81" s="100">
        <v>1</v>
      </c>
      <c r="N81" s="100" t="s">
        <v>79</v>
      </c>
      <c r="O81" s="100">
        <v>6</v>
      </c>
      <c r="P81" s="100">
        <v>1</v>
      </c>
      <c r="Q81" s="100">
        <v>4</v>
      </c>
      <c r="R81" s="466">
        <v>1</v>
      </c>
      <c r="S81" s="378"/>
      <c r="T81" s="378"/>
    </row>
    <row r="82" spans="1:20" s="3" customFormat="1" ht="26.25" customHeight="1" x14ac:dyDescent="0.3">
      <c r="A82" s="910"/>
      <c r="B82" s="911"/>
      <c r="C82" s="920"/>
      <c r="D82" s="458" t="s">
        <v>387</v>
      </c>
      <c r="E82" s="100">
        <v>1</v>
      </c>
      <c r="F82" s="459">
        <v>40000</v>
      </c>
      <c r="G82" s="460">
        <f>+F82*E82</f>
        <v>40000</v>
      </c>
      <c r="H82" s="461"/>
      <c r="I82" s="461"/>
      <c r="J82" s="462"/>
      <c r="K82" s="101">
        <v>40000</v>
      </c>
      <c r="L82" s="904"/>
      <c r="M82" s="100">
        <v>1</v>
      </c>
      <c r="N82" s="100" t="s">
        <v>79</v>
      </c>
      <c r="O82" s="100">
        <v>2</v>
      </c>
      <c r="P82" s="100">
        <v>5</v>
      </c>
      <c r="Q82" s="100">
        <v>4</v>
      </c>
      <c r="R82" s="466">
        <v>1</v>
      </c>
      <c r="S82" s="378"/>
      <c r="T82" s="378"/>
    </row>
    <row r="83" spans="1:20" s="3" customFormat="1" ht="26.25" customHeight="1" x14ac:dyDescent="0.3">
      <c r="A83" s="910"/>
      <c r="B83" s="911"/>
      <c r="C83" s="920"/>
      <c r="D83" s="458" t="s">
        <v>388</v>
      </c>
      <c r="E83" s="100">
        <v>1</v>
      </c>
      <c r="F83" s="459">
        <v>200000</v>
      </c>
      <c r="G83" s="460">
        <f>+F83*E83</f>
        <v>200000</v>
      </c>
      <c r="H83" s="461"/>
      <c r="I83" s="461"/>
      <c r="J83" s="462"/>
      <c r="K83" s="101">
        <v>200000</v>
      </c>
      <c r="L83" s="904"/>
      <c r="M83" s="100"/>
      <c r="N83" s="100" t="s">
        <v>79</v>
      </c>
      <c r="O83" s="100"/>
      <c r="P83" s="100"/>
      <c r="Q83" s="100"/>
      <c r="R83" s="466"/>
      <c r="S83" s="378"/>
      <c r="T83" s="378"/>
    </row>
    <row r="84" spans="1:20" s="3" customFormat="1" x14ac:dyDescent="0.3">
      <c r="A84" s="910"/>
      <c r="B84" s="911"/>
      <c r="C84" s="920"/>
      <c r="D84" s="922" t="s">
        <v>389</v>
      </c>
      <c r="E84" s="100">
        <v>1</v>
      </c>
      <c r="F84" s="459">
        <v>115000</v>
      </c>
      <c r="G84" s="460">
        <f>+F84*E84</f>
        <v>115000</v>
      </c>
      <c r="H84" s="461"/>
      <c r="I84" s="461"/>
      <c r="J84" s="462"/>
      <c r="K84" s="101">
        <v>115000</v>
      </c>
      <c r="L84" s="904"/>
      <c r="M84" s="100">
        <v>1</v>
      </c>
      <c r="N84" s="462" t="s">
        <v>79</v>
      </c>
      <c r="O84" s="462">
        <v>3</v>
      </c>
      <c r="P84" s="463">
        <v>1</v>
      </c>
      <c r="Q84" s="463">
        <v>3</v>
      </c>
      <c r="R84" s="464">
        <v>3</v>
      </c>
      <c r="S84" s="378"/>
      <c r="T84" s="378"/>
    </row>
    <row r="85" spans="1:20" s="3" customFormat="1" x14ac:dyDescent="0.3">
      <c r="A85" s="912"/>
      <c r="B85" s="913"/>
      <c r="C85" s="921"/>
      <c r="D85" s="923"/>
      <c r="E85" s="100">
        <v>1</v>
      </c>
      <c r="F85" s="459">
        <v>75000</v>
      </c>
      <c r="G85" s="460">
        <f>+F85*E85</f>
        <v>75000</v>
      </c>
      <c r="H85" s="461"/>
      <c r="I85" s="461"/>
      <c r="J85" s="462"/>
      <c r="K85" s="101">
        <v>75000</v>
      </c>
      <c r="L85" s="904"/>
      <c r="M85" s="100"/>
      <c r="N85" s="462" t="s">
        <v>79</v>
      </c>
      <c r="O85" s="462"/>
      <c r="P85" s="463"/>
      <c r="Q85" s="463"/>
      <c r="R85" s="464"/>
      <c r="S85" s="378"/>
      <c r="T85" s="378"/>
    </row>
    <row r="86" spans="1:20" s="3" customFormat="1" ht="28.2" x14ac:dyDescent="0.3">
      <c r="A86" s="896" t="s">
        <v>390</v>
      </c>
      <c r="B86" s="897"/>
      <c r="C86" s="467">
        <f>+G86</f>
        <v>8700000</v>
      </c>
      <c r="D86" s="468" t="s">
        <v>390</v>
      </c>
      <c r="E86" s="469">
        <v>700</v>
      </c>
      <c r="F86" s="467">
        <v>8700000</v>
      </c>
      <c r="G86" s="467">
        <v>8700000</v>
      </c>
      <c r="H86" s="468"/>
      <c r="I86" s="468"/>
      <c r="J86" s="468"/>
      <c r="K86" s="467">
        <v>8700000</v>
      </c>
      <c r="L86" s="470" t="s">
        <v>56</v>
      </c>
      <c r="M86" s="468"/>
      <c r="N86" s="429" t="s">
        <v>79</v>
      </c>
      <c r="O86" s="468"/>
      <c r="P86" s="468"/>
      <c r="Q86" s="468"/>
      <c r="R86" s="471"/>
      <c r="S86" s="378"/>
      <c r="T86" s="378"/>
    </row>
    <row r="87" spans="1:20" s="3" customFormat="1" ht="27.75" customHeight="1" x14ac:dyDescent="0.3">
      <c r="A87" s="898" t="s">
        <v>391</v>
      </c>
      <c r="B87" s="899"/>
      <c r="C87" s="467">
        <v>7500000</v>
      </c>
      <c r="D87" s="472" t="s">
        <v>392</v>
      </c>
      <c r="E87" s="473"/>
      <c r="F87" s="474"/>
      <c r="G87" s="474"/>
      <c r="H87" s="474"/>
      <c r="I87" s="474"/>
      <c r="J87" s="474"/>
      <c r="K87" s="474"/>
      <c r="L87" s="472"/>
      <c r="M87" s="472"/>
      <c r="N87" s="475" t="s">
        <v>79</v>
      </c>
      <c r="O87" s="472"/>
      <c r="P87" s="472"/>
      <c r="Q87" s="472"/>
      <c r="R87" s="476"/>
    </row>
    <row r="88" spans="1:20" s="3" customFormat="1" x14ac:dyDescent="0.3">
      <c r="A88" s="900" t="s">
        <v>393</v>
      </c>
      <c r="B88" s="900"/>
      <c r="C88" s="901">
        <f>SUM(G88:G96)</f>
        <v>850500</v>
      </c>
      <c r="D88" s="477" t="s">
        <v>124</v>
      </c>
      <c r="E88" s="283">
        <v>255</v>
      </c>
      <c r="F88" s="129">
        <v>350</v>
      </c>
      <c r="G88" s="129">
        <f>E88*F88</f>
        <v>89250</v>
      </c>
      <c r="H88" s="98"/>
      <c r="I88" s="478"/>
      <c r="J88" s="460">
        <f t="shared" ref="J88:J94" si="5">+G88</f>
        <v>89250</v>
      </c>
      <c r="K88" s="478"/>
      <c r="L88" s="903" t="s">
        <v>56</v>
      </c>
      <c r="M88" s="462">
        <v>1</v>
      </c>
      <c r="N88" s="462" t="s">
        <v>79</v>
      </c>
      <c r="O88" s="462">
        <v>3</v>
      </c>
      <c r="P88" s="462">
        <v>1</v>
      </c>
      <c r="Q88" s="462">
        <v>1</v>
      </c>
      <c r="R88" s="462">
        <v>1</v>
      </c>
    </row>
    <row r="89" spans="1:20" s="3" customFormat="1" x14ac:dyDescent="0.3">
      <c r="A89" s="900"/>
      <c r="B89" s="900"/>
      <c r="C89" s="902"/>
      <c r="D89" s="477" t="s">
        <v>114</v>
      </c>
      <c r="E89" s="283">
        <v>255</v>
      </c>
      <c r="F89" s="129">
        <v>750</v>
      </c>
      <c r="G89" s="129">
        <f>E89*F89</f>
        <v>191250</v>
      </c>
      <c r="H89" s="98"/>
      <c r="I89" s="478"/>
      <c r="J89" s="460">
        <f t="shared" si="5"/>
        <v>191250</v>
      </c>
      <c r="K89" s="478"/>
      <c r="L89" s="904"/>
      <c r="M89" s="462">
        <v>1</v>
      </c>
      <c r="N89" s="462" t="s">
        <v>79</v>
      </c>
      <c r="O89" s="462">
        <v>3</v>
      </c>
      <c r="P89" s="462">
        <v>1</v>
      </c>
      <c r="Q89" s="462">
        <v>1</v>
      </c>
      <c r="R89" s="462">
        <v>1</v>
      </c>
    </row>
    <row r="90" spans="1:20" s="3" customFormat="1" x14ac:dyDescent="0.3">
      <c r="A90" s="900"/>
      <c r="B90" s="900"/>
      <c r="C90" s="902"/>
      <c r="D90" s="477" t="s">
        <v>394</v>
      </c>
      <c r="E90" s="283">
        <v>60</v>
      </c>
      <c r="F90" s="129">
        <v>1200</v>
      </c>
      <c r="G90" s="129">
        <v>72000</v>
      </c>
      <c r="H90" s="98"/>
      <c r="I90" s="478"/>
      <c r="J90" s="460">
        <f t="shared" si="5"/>
        <v>72000</v>
      </c>
      <c r="K90" s="478"/>
      <c r="L90" s="904"/>
      <c r="M90" s="462">
        <v>1</v>
      </c>
      <c r="N90" s="462" t="s">
        <v>79</v>
      </c>
      <c r="O90" s="462">
        <v>2</v>
      </c>
      <c r="P90" s="462">
        <v>3</v>
      </c>
      <c r="Q90" s="462">
        <v>1</v>
      </c>
      <c r="R90" s="462">
        <v>2</v>
      </c>
    </row>
    <row r="91" spans="1:20" s="3" customFormat="1" x14ac:dyDescent="0.3">
      <c r="A91" s="900"/>
      <c r="B91" s="900"/>
      <c r="C91" s="902"/>
      <c r="D91" s="477" t="s">
        <v>395</v>
      </c>
      <c r="E91" s="283">
        <v>60</v>
      </c>
      <c r="F91" s="129">
        <v>1500</v>
      </c>
      <c r="G91" s="129">
        <v>90000</v>
      </c>
      <c r="H91" s="98"/>
      <c r="I91" s="478"/>
      <c r="J91" s="460">
        <f t="shared" si="5"/>
        <v>90000</v>
      </c>
      <c r="K91" s="478"/>
      <c r="L91" s="904"/>
      <c r="M91" s="462">
        <v>1</v>
      </c>
      <c r="N91" s="462" t="s">
        <v>79</v>
      </c>
      <c r="O91" s="462">
        <v>2</v>
      </c>
      <c r="P91" s="462">
        <v>3</v>
      </c>
      <c r="Q91" s="462">
        <v>1</v>
      </c>
      <c r="R91" s="462">
        <v>2</v>
      </c>
    </row>
    <row r="92" spans="1:20" s="3" customFormat="1" x14ac:dyDescent="0.3">
      <c r="A92" s="900"/>
      <c r="B92" s="900"/>
      <c r="C92" s="902"/>
      <c r="D92" s="477" t="s">
        <v>396</v>
      </c>
      <c r="E92" s="283">
        <v>15</v>
      </c>
      <c r="F92" s="129">
        <v>1200</v>
      </c>
      <c r="G92" s="129">
        <v>18000</v>
      </c>
      <c r="H92" s="98"/>
      <c r="I92" s="478"/>
      <c r="J92" s="460">
        <f t="shared" si="5"/>
        <v>18000</v>
      </c>
      <c r="K92" s="478"/>
      <c r="L92" s="904"/>
      <c r="M92" s="462">
        <v>1</v>
      </c>
      <c r="N92" s="462" t="s">
        <v>79</v>
      </c>
      <c r="O92" s="462">
        <v>2</v>
      </c>
      <c r="P92" s="462">
        <v>3</v>
      </c>
      <c r="Q92" s="462">
        <v>1</v>
      </c>
      <c r="R92" s="462">
        <v>2</v>
      </c>
    </row>
    <row r="93" spans="1:20" s="3" customFormat="1" x14ac:dyDescent="0.3">
      <c r="A93" s="900"/>
      <c r="B93" s="900"/>
      <c r="C93" s="902"/>
      <c r="D93" s="477" t="s">
        <v>194</v>
      </c>
      <c r="E93" s="283">
        <v>30</v>
      </c>
      <c r="F93" s="129">
        <v>200</v>
      </c>
      <c r="G93" s="129">
        <v>6000</v>
      </c>
      <c r="H93" s="98"/>
      <c r="I93" s="478"/>
      <c r="J93" s="460">
        <f t="shared" si="5"/>
        <v>6000</v>
      </c>
      <c r="K93" s="478"/>
      <c r="L93" s="904"/>
      <c r="M93" s="462">
        <v>1</v>
      </c>
      <c r="N93" s="462" t="s">
        <v>79</v>
      </c>
      <c r="O93" s="462">
        <v>3</v>
      </c>
      <c r="P93" s="462">
        <v>7</v>
      </c>
      <c r="Q93" s="462">
        <v>1</v>
      </c>
      <c r="R93" s="462">
        <v>2</v>
      </c>
    </row>
    <row r="94" spans="1:20" s="3" customFormat="1" x14ac:dyDescent="0.3">
      <c r="A94" s="900"/>
      <c r="B94" s="900"/>
      <c r="C94" s="902"/>
      <c r="D94" s="477" t="s">
        <v>397</v>
      </c>
      <c r="E94" s="283">
        <v>1</v>
      </c>
      <c r="F94" s="129">
        <v>350000</v>
      </c>
      <c r="G94" s="129">
        <f>+F94*E94</f>
        <v>350000</v>
      </c>
      <c r="H94" s="98"/>
      <c r="I94" s="478"/>
      <c r="J94" s="460">
        <f t="shared" si="5"/>
        <v>350000</v>
      </c>
      <c r="K94" s="478"/>
      <c r="L94" s="904"/>
      <c r="M94" s="462">
        <v>1</v>
      </c>
      <c r="N94" s="462" t="s">
        <v>79</v>
      </c>
      <c r="O94" s="462">
        <v>3</v>
      </c>
      <c r="P94" s="462">
        <v>9</v>
      </c>
      <c r="Q94" s="462">
        <v>2</v>
      </c>
      <c r="R94" s="462">
        <v>1</v>
      </c>
    </row>
    <row r="95" spans="1:20" s="3" customFormat="1" x14ac:dyDescent="0.3">
      <c r="A95" s="900"/>
      <c r="B95" s="900"/>
      <c r="C95" s="902"/>
      <c r="D95" s="477" t="s">
        <v>398</v>
      </c>
      <c r="E95" s="283">
        <v>1</v>
      </c>
      <c r="F95" s="129">
        <v>25000</v>
      </c>
      <c r="G95" s="129">
        <v>25000</v>
      </c>
      <c r="H95" s="98"/>
      <c r="I95" s="478"/>
      <c r="J95" s="460">
        <v>25000</v>
      </c>
      <c r="K95" s="478"/>
      <c r="L95" s="904"/>
      <c r="M95" s="462"/>
      <c r="N95" s="462" t="s">
        <v>79</v>
      </c>
      <c r="O95" s="462">
        <v>3</v>
      </c>
      <c r="P95" s="462">
        <v>9</v>
      </c>
      <c r="Q95" s="462">
        <v>1</v>
      </c>
      <c r="R95" s="462">
        <v>6</v>
      </c>
    </row>
    <row r="96" spans="1:20" s="3" customFormat="1" x14ac:dyDescent="0.3">
      <c r="A96" s="900"/>
      <c r="B96" s="900"/>
      <c r="C96" s="902"/>
      <c r="D96" s="477" t="s">
        <v>194</v>
      </c>
      <c r="E96" s="283">
        <v>45</v>
      </c>
      <c r="F96" s="129">
        <v>200</v>
      </c>
      <c r="G96" s="129">
        <f>+F96*E96</f>
        <v>9000</v>
      </c>
      <c r="H96" s="479"/>
      <c r="I96" s="478"/>
      <c r="J96" s="480">
        <f>+G96</f>
        <v>9000</v>
      </c>
      <c r="K96" s="478"/>
      <c r="L96" s="905"/>
      <c r="M96" s="462">
        <v>1</v>
      </c>
      <c r="N96" s="462" t="s">
        <v>79</v>
      </c>
      <c r="O96" s="462">
        <v>3</v>
      </c>
      <c r="P96" s="462">
        <v>7</v>
      </c>
      <c r="Q96" s="462">
        <v>1</v>
      </c>
      <c r="R96" s="462">
        <v>2</v>
      </c>
    </row>
    <row r="97" spans="3:12" s="3" customFormat="1" x14ac:dyDescent="0.3">
      <c r="C97" s="39"/>
      <c r="E97" s="40"/>
      <c r="F97" s="39"/>
      <c r="G97" s="39"/>
      <c r="H97" s="39"/>
      <c r="I97" s="39"/>
      <c r="J97" s="39"/>
      <c r="K97" s="39"/>
    </row>
    <row r="98" spans="3:12" s="3" customFormat="1" x14ac:dyDescent="0.3">
      <c r="C98" s="39"/>
      <c r="E98" s="40"/>
      <c r="F98" s="39"/>
      <c r="G98" s="39"/>
      <c r="H98" s="39"/>
      <c r="I98" s="39"/>
      <c r="J98" s="39"/>
      <c r="K98" s="39"/>
    </row>
    <row r="99" spans="3:12" s="3" customFormat="1" x14ac:dyDescent="0.3">
      <c r="C99" s="39"/>
      <c r="E99" s="40"/>
      <c r="F99" s="39"/>
      <c r="G99" s="39"/>
      <c r="H99" s="39"/>
      <c r="I99" s="39"/>
      <c r="J99" s="39"/>
      <c r="K99" s="39"/>
    </row>
    <row r="100" spans="3:12" s="3" customFormat="1" x14ac:dyDescent="0.3">
      <c r="C100" s="39"/>
      <c r="E100" s="40"/>
      <c r="F100" s="39"/>
      <c r="G100" s="39"/>
      <c r="H100" s="39"/>
      <c r="I100" s="39"/>
      <c r="J100" s="39"/>
      <c r="K100" s="39"/>
    </row>
    <row r="101" spans="3:12" s="3" customFormat="1" x14ac:dyDescent="0.3">
      <c r="C101" s="39"/>
      <c r="E101" s="40"/>
      <c r="F101" s="39"/>
      <c r="G101" s="39"/>
      <c r="H101" s="39"/>
      <c r="I101" s="39"/>
      <c r="J101" s="39"/>
      <c r="K101" s="39"/>
    </row>
    <row r="102" spans="3:12" s="3" customFormat="1" x14ac:dyDescent="0.3">
      <c r="C102" s="39"/>
      <c r="E102" s="40"/>
      <c r="F102" s="39"/>
      <c r="G102" s="39"/>
      <c r="H102" s="39"/>
      <c r="I102" s="39"/>
      <c r="J102" s="39"/>
      <c r="K102" s="39"/>
    </row>
    <row r="103" spans="3:12" s="3" customFormat="1" x14ac:dyDescent="0.3">
      <c r="C103" s="39"/>
      <c r="E103" s="40"/>
      <c r="F103" s="39"/>
      <c r="G103" s="39"/>
      <c r="H103" s="39"/>
      <c r="I103" s="39"/>
      <c r="J103" s="39"/>
      <c r="K103" s="39"/>
    </row>
    <row r="104" spans="3:12" s="3" customFormat="1" x14ac:dyDescent="0.3">
      <c r="H104" s="40"/>
      <c r="L104" s="40"/>
    </row>
    <row r="105" spans="3:12" s="3" customFormat="1" x14ac:dyDescent="0.3">
      <c r="C105" s="39"/>
      <c r="E105" s="40"/>
    </row>
    <row r="106" spans="3:12" s="3" customFormat="1" x14ac:dyDescent="0.3"/>
    <row r="107" spans="3:12" s="3" customFormat="1" x14ac:dyDescent="0.3"/>
    <row r="108" spans="3:12" s="3" customFormat="1" x14ac:dyDescent="0.3"/>
    <row r="109" spans="3:12" s="3" customFormat="1" x14ac:dyDescent="0.3"/>
    <row r="110" spans="3:12" s="3" customFormat="1" x14ac:dyDescent="0.3"/>
    <row r="111" spans="3:12" s="3" customFormat="1" x14ac:dyDescent="0.3"/>
    <row r="112" spans="3:12" s="3" customFormat="1" x14ac:dyDescent="0.3"/>
    <row r="113" spans="1:18" s="3" customFormat="1" x14ac:dyDescent="0.3"/>
    <row r="114" spans="1:18" s="3" customFormat="1" x14ac:dyDescent="0.3"/>
    <row r="115" spans="1:18" s="3" customFormat="1" x14ac:dyDescent="0.3"/>
    <row r="116" spans="1:18" s="3" customFormat="1" x14ac:dyDescent="0.3"/>
    <row r="117" spans="1:18" x14ac:dyDescent="0.3">
      <c r="A117" s="3"/>
      <c r="B117" s="3"/>
      <c r="C117" s="3"/>
      <c r="D117" s="3"/>
      <c r="E117" s="3"/>
      <c r="F117" s="3"/>
      <c r="G117" s="3"/>
      <c r="H117" s="3"/>
      <c r="I117" s="3"/>
      <c r="J117" s="3"/>
      <c r="K117" s="3"/>
      <c r="L117" s="3"/>
      <c r="M117" s="3"/>
      <c r="N117" s="3"/>
      <c r="O117" s="3"/>
      <c r="P117" s="3"/>
      <c r="Q117" s="3"/>
      <c r="R117" s="3"/>
    </row>
    <row r="118" spans="1:18" x14ac:dyDescent="0.3">
      <c r="A118" s="3"/>
      <c r="B118" s="3"/>
      <c r="C118" s="3"/>
      <c r="D118" s="3"/>
      <c r="E118" s="3"/>
      <c r="F118" s="3"/>
      <c r="G118" s="3"/>
      <c r="H118" s="3"/>
      <c r="I118" s="3"/>
      <c r="J118" s="3"/>
      <c r="K118" s="3"/>
      <c r="L118" s="3"/>
      <c r="M118" s="3"/>
      <c r="N118" s="3"/>
      <c r="O118" s="3"/>
      <c r="P118" s="3"/>
      <c r="Q118" s="3"/>
      <c r="R118" s="3"/>
    </row>
    <row r="119" spans="1:18" x14ac:dyDescent="0.3">
      <c r="A119" s="3"/>
      <c r="B119" s="3"/>
      <c r="C119" s="3"/>
      <c r="D119" s="3"/>
      <c r="E119" s="3"/>
      <c r="F119" s="3"/>
      <c r="G119" s="3"/>
      <c r="H119" s="3"/>
      <c r="I119" s="3"/>
      <c r="J119" s="3"/>
      <c r="K119" s="3"/>
      <c r="L119" s="3"/>
      <c r="M119" s="3"/>
      <c r="N119" s="3"/>
      <c r="O119" s="3"/>
      <c r="P119" s="3"/>
      <c r="Q119" s="3"/>
      <c r="R119" s="3"/>
    </row>
    <row r="120" spans="1:18" x14ac:dyDescent="0.3">
      <c r="A120" s="3"/>
      <c r="B120" s="3"/>
      <c r="C120" s="3"/>
      <c r="D120" s="3"/>
      <c r="E120" s="3"/>
      <c r="F120" s="3"/>
      <c r="G120" s="3"/>
      <c r="H120" s="3"/>
      <c r="I120" s="3"/>
      <c r="J120" s="3"/>
      <c r="K120" s="3"/>
      <c r="L120" s="3"/>
      <c r="M120" s="3"/>
      <c r="N120" s="3"/>
      <c r="O120" s="3"/>
      <c r="P120" s="3"/>
      <c r="Q120" s="3"/>
      <c r="R120" s="3"/>
    </row>
  </sheetData>
  <mergeCells count="118">
    <mergeCell ref="E10:E11"/>
    <mergeCell ref="F10:F11"/>
    <mergeCell ref="G10:G11"/>
    <mergeCell ref="H10:K10"/>
    <mergeCell ref="L10:L11"/>
    <mergeCell ref="M10:R11"/>
    <mergeCell ref="B4:C4"/>
    <mergeCell ref="B6:D6"/>
    <mergeCell ref="B7:D7"/>
    <mergeCell ref="A8:B8"/>
    <mergeCell ref="A10:A11"/>
    <mergeCell ref="B10:C11"/>
    <mergeCell ref="D10:D11"/>
    <mergeCell ref="A17:B17"/>
    <mergeCell ref="L17:L18"/>
    <mergeCell ref="A18:B19"/>
    <mergeCell ref="C18:C19"/>
    <mergeCell ref="A20:B20"/>
    <mergeCell ref="A21:B22"/>
    <mergeCell ref="C21:C22"/>
    <mergeCell ref="B12:C12"/>
    <mergeCell ref="M12:R12"/>
    <mergeCell ref="A15:B16"/>
    <mergeCell ref="C15:C16"/>
    <mergeCell ref="D15:G15"/>
    <mergeCell ref="H15:K15"/>
    <mergeCell ref="L15:L16"/>
    <mergeCell ref="M15:R15"/>
    <mergeCell ref="A32:B32"/>
    <mergeCell ref="C32:C36"/>
    <mergeCell ref="L32:L36"/>
    <mergeCell ref="A33:B33"/>
    <mergeCell ref="A34:B34"/>
    <mergeCell ref="A35:B35"/>
    <mergeCell ref="A36:B36"/>
    <mergeCell ref="A23:B28"/>
    <mergeCell ref="C23:C28"/>
    <mergeCell ref="L24:L25"/>
    <mergeCell ref="L28:L29"/>
    <mergeCell ref="A29:B31"/>
    <mergeCell ref="C29:C31"/>
    <mergeCell ref="A37:R37"/>
    <mergeCell ref="A38:A39"/>
    <mergeCell ref="B38:C39"/>
    <mergeCell ref="D38:D39"/>
    <mergeCell ref="E38:E39"/>
    <mergeCell ref="F38:F39"/>
    <mergeCell ref="G38:G39"/>
    <mergeCell ref="H38:K38"/>
    <mergeCell ref="L38:L39"/>
    <mergeCell ref="M38:R39"/>
    <mergeCell ref="B40:C40"/>
    <mergeCell ref="M40:R40"/>
    <mergeCell ref="A41:R41"/>
    <mergeCell ref="A42:B43"/>
    <mergeCell ref="C42:C43"/>
    <mergeCell ref="D42:G42"/>
    <mergeCell ref="H42:K42"/>
    <mergeCell ref="L42:L43"/>
    <mergeCell ref="M42:R42"/>
    <mergeCell ref="A50:B50"/>
    <mergeCell ref="L50:L51"/>
    <mergeCell ref="A51:B51"/>
    <mergeCell ref="A52:B52"/>
    <mergeCell ref="L52:L53"/>
    <mergeCell ref="A53:B53"/>
    <mergeCell ref="A44:B44"/>
    <mergeCell ref="C44:C49"/>
    <mergeCell ref="L44:L45"/>
    <mergeCell ref="A45:B45"/>
    <mergeCell ref="A46:B46"/>
    <mergeCell ref="L46:L47"/>
    <mergeCell ref="A47:B47"/>
    <mergeCell ref="A48:B48"/>
    <mergeCell ref="L48:L49"/>
    <mergeCell ref="A49:B49"/>
    <mergeCell ref="H55:K55"/>
    <mergeCell ref="L55:L56"/>
    <mergeCell ref="M55:R56"/>
    <mergeCell ref="B57:C57"/>
    <mergeCell ref="M57:R57"/>
    <mergeCell ref="A59:B60"/>
    <mergeCell ref="C59:C60"/>
    <mergeCell ref="D59:G59"/>
    <mergeCell ref="H59:K59"/>
    <mergeCell ref="L59:L60"/>
    <mergeCell ref="A55:A56"/>
    <mergeCell ref="B55:C56"/>
    <mergeCell ref="D55:D56"/>
    <mergeCell ref="E55:E56"/>
    <mergeCell ref="F55:F56"/>
    <mergeCell ref="G55:G56"/>
    <mergeCell ref="A66:B67"/>
    <mergeCell ref="L66:L68"/>
    <mergeCell ref="A68:B70"/>
    <mergeCell ref="A71:B73"/>
    <mergeCell ref="C71:C73"/>
    <mergeCell ref="A74:B75"/>
    <mergeCell ref="C74:C75"/>
    <mergeCell ref="M59:R59"/>
    <mergeCell ref="A61:B61"/>
    <mergeCell ref="A62:B62"/>
    <mergeCell ref="A63:B63"/>
    <mergeCell ref="A64:B64"/>
    <mergeCell ref="A65:B65"/>
    <mergeCell ref="A86:B86"/>
    <mergeCell ref="A87:B87"/>
    <mergeCell ref="A88:B96"/>
    <mergeCell ref="C88:C96"/>
    <mergeCell ref="L88:L96"/>
    <mergeCell ref="A76:B76"/>
    <mergeCell ref="A77:B79"/>
    <mergeCell ref="C77:C79"/>
    <mergeCell ref="L77:L79"/>
    <mergeCell ref="A80:B85"/>
    <mergeCell ref="C80:C85"/>
    <mergeCell ref="L80:L85"/>
    <mergeCell ref="D84:D85"/>
  </mergeCells>
  <printOptions horizontalCentered="1"/>
  <pageMargins left="0.27559055118110237" right="0.27559055118110237" top="0.55118110236220474" bottom="0.55118110236220474" header="0.31496062992125984" footer="0.31496062992125984"/>
  <pageSetup paperSize="5" scale="65" fitToWidth="20" fitToHeight="20" orientation="landscape" r:id="rId1"/>
  <headerFooter>
    <oddFooter>&amp;C&amp;P&amp;R&amp;F</oddFooter>
  </headerFooter>
  <rowBreaks count="4" manualBreakCount="4">
    <brk id="28" max="17" man="1"/>
    <brk id="49" max="17" man="1"/>
    <brk id="67" max="17" man="1"/>
    <brk id="7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view="pageBreakPreview" zoomScale="90" zoomScaleNormal="90" zoomScaleSheetLayoutView="90" workbookViewId="0">
      <selection activeCell="F6" sqref="F6"/>
    </sheetView>
  </sheetViews>
  <sheetFormatPr baseColWidth="10" defaultColWidth="11.44140625" defaultRowHeight="14.4" x14ac:dyDescent="0.3"/>
  <cols>
    <col min="1" max="1" width="41.44140625" customWidth="1"/>
    <col min="2" max="2" width="18.6640625" customWidth="1"/>
    <col min="3" max="3" width="16.5546875" customWidth="1"/>
    <col min="4" max="4" width="23.44140625" customWidth="1"/>
    <col min="5" max="5" width="19" customWidth="1"/>
    <col min="6" max="6" width="14" customWidth="1"/>
    <col min="7" max="11" width="11.88671875" customWidth="1"/>
    <col min="12" max="12" width="15.6640625" customWidth="1"/>
    <col min="13" max="13" width="5.33203125" customWidth="1"/>
    <col min="14" max="14" width="5.6640625" customWidth="1"/>
    <col min="15" max="18" width="3.33203125" customWidth="1"/>
    <col min="19" max="19" width="1.6640625" customWidth="1"/>
    <col min="257" max="257" width="21.6640625" customWidth="1"/>
    <col min="258" max="258" width="18.6640625" customWidth="1"/>
    <col min="259" max="259" width="16.5546875" customWidth="1"/>
    <col min="260" max="260" width="23.44140625" customWidth="1"/>
    <col min="261" max="261" width="19" customWidth="1"/>
    <col min="262" max="262" width="14" customWidth="1"/>
    <col min="263" max="267" width="11.88671875" customWidth="1"/>
    <col min="268" max="268" width="15.6640625" customWidth="1"/>
    <col min="269" max="269" width="5.33203125" customWidth="1"/>
    <col min="270" max="270" width="5.6640625" customWidth="1"/>
    <col min="271" max="274" width="3.33203125" customWidth="1"/>
    <col min="275" max="275" width="1.6640625" customWidth="1"/>
    <col min="513" max="513" width="21.6640625" customWidth="1"/>
    <col min="514" max="514" width="18.6640625" customWidth="1"/>
    <col min="515" max="515" width="16.5546875" customWidth="1"/>
    <col min="516" max="516" width="23.44140625" customWidth="1"/>
    <col min="517" max="517" width="19" customWidth="1"/>
    <col min="518" max="518" width="14" customWidth="1"/>
    <col min="519" max="523" width="11.88671875" customWidth="1"/>
    <col min="524" max="524" width="15.6640625" customWidth="1"/>
    <col min="525" max="525" width="5.33203125" customWidth="1"/>
    <col min="526" max="526" width="5.6640625" customWidth="1"/>
    <col min="527" max="530" width="3.33203125" customWidth="1"/>
    <col min="531" max="531" width="1.6640625" customWidth="1"/>
    <col min="769" max="769" width="21.6640625" customWidth="1"/>
    <col min="770" max="770" width="18.6640625" customWidth="1"/>
    <col min="771" max="771" width="16.5546875" customWidth="1"/>
    <col min="772" max="772" width="23.44140625" customWidth="1"/>
    <col min="773" max="773" width="19" customWidth="1"/>
    <col min="774" max="774" width="14" customWidth="1"/>
    <col min="775" max="779" width="11.88671875" customWidth="1"/>
    <col min="780" max="780" width="15.6640625" customWidth="1"/>
    <col min="781" max="781" width="5.33203125" customWidth="1"/>
    <col min="782" max="782" width="5.6640625" customWidth="1"/>
    <col min="783" max="786" width="3.33203125" customWidth="1"/>
    <col min="787" max="787" width="1.6640625" customWidth="1"/>
    <col min="1025" max="1025" width="21.6640625" customWidth="1"/>
    <col min="1026" max="1026" width="18.6640625" customWidth="1"/>
    <col min="1027" max="1027" width="16.5546875" customWidth="1"/>
    <col min="1028" max="1028" width="23.44140625" customWidth="1"/>
    <col min="1029" max="1029" width="19" customWidth="1"/>
    <col min="1030" max="1030" width="14" customWidth="1"/>
    <col min="1031" max="1035" width="11.88671875" customWidth="1"/>
    <col min="1036" max="1036" width="15.6640625" customWidth="1"/>
    <col min="1037" max="1037" width="5.33203125" customWidth="1"/>
    <col min="1038" max="1038" width="5.6640625" customWidth="1"/>
    <col min="1039" max="1042" width="3.33203125" customWidth="1"/>
    <col min="1043" max="1043" width="1.6640625" customWidth="1"/>
    <col min="1281" max="1281" width="21.6640625" customWidth="1"/>
    <col min="1282" max="1282" width="18.6640625" customWidth="1"/>
    <col min="1283" max="1283" width="16.5546875" customWidth="1"/>
    <col min="1284" max="1284" width="23.44140625" customWidth="1"/>
    <col min="1285" max="1285" width="19" customWidth="1"/>
    <col min="1286" max="1286" width="14" customWidth="1"/>
    <col min="1287" max="1291" width="11.88671875" customWidth="1"/>
    <col min="1292" max="1292" width="15.6640625" customWidth="1"/>
    <col min="1293" max="1293" width="5.33203125" customWidth="1"/>
    <col min="1294" max="1294" width="5.6640625" customWidth="1"/>
    <col min="1295" max="1298" width="3.33203125" customWidth="1"/>
    <col min="1299" max="1299" width="1.6640625" customWidth="1"/>
    <col min="1537" max="1537" width="21.6640625" customWidth="1"/>
    <col min="1538" max="1538" width="18.6640625" customWidth="1"/>
    <col min="1539" max="1539" width="16.5546875" customWidth="1"/>
    <col min="1540" max="1540" width="23.44140625" customWidth="1"/>
    <col min="1541" max="1541" width="19" customWidth="1"/>
    <col min="1542" max="1542" width="14" customWidth="1"/>
    <col min="1543" max="1547" width="11.88671875" customWidth="1"/>
    <col min="1548" max="1548" width="15.6640625" customWidth="1"/>
    <col min="1549" max="1549" width="5.33203125" customWidth="1"/>
    <col min="1550" max="1550" width="5.6640625" customWidth="1"/>
    <col min="1551" max="1554" width="3.33203125" customWidth="1"/>
    <col min="1555" max="1555" width="1.6640625" customWidth="1"/>
    <col min="1793" max="1793" width="21.6640625" customWidth="1"/>
    <col min="1794" max="1794" width="18.6640625" customWidth="1"/>
    <col min="1795" max="1795" width="16.5546875" customWidth="1"/>
    <col min="1796" max="1796" width="23.44140625" customWidth="1"/>
    <col min="1797" max="1797" width="19" customWidth="1"/>
    <col min="1798" max="1798" width="14" customWidth="1"/>
    <col min="1799" max="1803" width="11.88671875" customWidth="1"/>
    <col min="1804" max="1804" width="15.6640625" customWidth="1"/>
    <col min="1805" max="1805" width="5.33203125" customWidth="1"/>
    <col min="1806" max="1806" width="5.6640625" customWidth="1"/>
    <col min="1807" max="1810" width="3.33203125" customWidth="1"/>
    <col min="1811" max="1811" width="1.6640625" customWidth="1"/>
    <col min="2049" max="2049" width="21.6640625" customWidth="1"/>
    <col min="2050" max="2050" width="18.6640625" customWidth="1"/>
    <col min="2051" max="2051" width="16.5546875" customWidth="1"/>
    <col min="2052" max="2052" width="23.44140625" customWidth="1"/>
    <col min="2053" max="2053" width="19" customWidth="1"/>
    <col min="2054" max="2054" width="14" customWidth="1"/>
    <col min="2055" max="2059" width="11.88671875" customWidth="1"/>
    <col min="2060" max="2060" width="15.6640625" customWidth="1"/>
    <col min="2061" max="2061" width="5.33203125" customWidth="1"/>
    <col min="2062" max="2062" width="5.6640625" customWidth="1"/>
    <col min="2063" max="2066" width="3.33203125" customWidth="1"/>
    <col min="2067" max="2067" width="1.6640625" customWidth="1"/>
    <col min="2305" max="2305" width="21.6640625" customWidth="1"/>
    <col min="2306" max="2306" width="18.6640625" customWidth="1"/>
    <col min="2307" max="2307" width="16.5546875" customWidth="1"/>
    <col min="2308" max="2308" width="23.44140625" customWidth="1"/>
    <col min="2309" max="2309" width="19" customWidth="1"/>
    <col min="2310" max="2310" width="14" customWidth="1"/>
    <col min="2311" max="2315" width="11.88671875" customWidth="1"/>
    <col min="2316" max="2316" width="15.6640625" customWidth="1"/>
    <col min="2317" max="2317" width="5.33203125" customWidth="1"/>
    <col min="2318" max="2318" width="5.6640625" customWidth="1"/>
    <col min="2319" max="2322" width="3.33203125" customWidth="1"/>
    <col min="2323" max="2323" width="1.6640625" customWidth="1"/>
    <col min="2561" max="2561" width="21.6640625" customWidth="1"/>
    <col min="2562" max="2562" width="18.6640625" customWidth="1"/>
    <col min="2563" max="2563" width="16.5546875" customWidth="1"/>
    <col min="2564" max="2564" width="23.44140625" customWidth="1"/>
    <col min="2565" max="2565" width="19" customWidth="1"/>
    <col min="2566" max="2566" width="14" customWidth="1"/>
    <col min="2567" max="2571" width="11.88671875" customWidth="1"/>
    <col min="2572" max="2572" width="15.6640625" customWidth="1"/>
    <col min="2573" max="2573" width="5.33203125" customWidth="1"/>
    <col min="2574" max="2574" width="5.6640625" customWidth="1"/>
    <col min="2575" max="2578" width="3.33203125" customWidth="1"/>
    <col min="2579" max="2579" width="1.6640625" customWidth="1"/>
    <col min="2817" max="2817" width="21.6640625" customWidth="1"/>
    <col min="2818" max="2818" width="18.6640625" customWidth="1"/>
    <col min="2819" max="2819" width="16.5546875" customWidth="1"/>
    <col min="2820" max="2820" width="23.44140625" customWidth="1"/>
    <col min="2821" max="2821" width="19" customWidth="1"/>
    <col min="2822" max="2822" width="14" customWidth="1"/>
    <col min="2823" max="2827" width="11.88671875" customWidth="1"/>
    <col min="2828" max="2828" width="15.6640625" customWidth="1"/>
    <col min="2829" max="2829" width="5.33203125" customWidth="1"/>
    <col min="2830" max="2830" width="5.6640625" customWidth="1"/>
    <col min="2831" max="2834" width="3.33203125" customWidth="1"/>
    <col min="2835" max="2835" width="1.6640625" customWidth="1"/>
    <col min="3073" max="3073" width="21.6640625" customWidth="1"/>
    <col min="3074" max="3074" width="18.6640625" customWidth="1"/>
    <col min="3075" max="3075" width="16.5546875" customWidth="1"/>
    <col min="3076" max="3076" width="23.44140625" customWidth="1"/>
    <col min="3077" max="3077" width="19" customWidth="1"/>
    <col min="3078" max="3078" width="14" customWidth="1"/>
    <col min="3079" max="3083" width="11.88671875" customWidth="1"/>
    <col min="3084" max="3084" width="15.6640625" customWidth="1"/>
    <col min="3085" max="3085" width="5.33203125" customWidth="1"/>
    <col min="3086" max="3086" width="5.6640625" customWidth="1"/>
    <col min="3087" max="3090" width="3.33203125" customWidth="1"/>
    <col min="3091" max="3091" width="1.6640625" customWidth="1"/>
    <col min="3329" max="3329" width="21.6640625" customWidth="1"/>
    <col min="3330" max="3330" width="18.6640625" customWidth="1"/>
    <col min="3331" max="3331" width="16.5546875" customWidth="1"/>
    <col min="3332" max="3332" width="23.44140625" customWidth="1"/>
    <col min="3333" max="3333" width="19" customWidth="1"/>
    <col min="3334" max="3334" width="14" customWidth="1"/>
    <col min="3335" max="3339" width="11.88671875" customWidth="1"/>
    <col min="3340" max="3340" width="15.6640625" customWidth="1"/>
    <col min="3341" max="3341" width="5.33203125" customWidth="1"/>
    <col min="3342" max="3342" width="5.6640625" customWidth="1"/>
    <col min="3343" max="3346" width="3.33203125" customWidth="1"/>
    <col min="3347" max="3347" width="1.6640625" customWidth="1"/>
    <col min="3585" max="3585" width="21.6640625" customWidth="1"/>
    <col min="3586" max="3586" width="18.6640625" customWidth="1"/>
    <col min="3587" max="3587" width="16.5546875" customWidth="1"/>
    <col min="3588" max="3588" width="23.44140625" customWidth="1"/>
    <col min="3589" max="3589" width="19" customWidth="1"/>
    <col min="3590" max="3590" width="14" customWidth="1"/>
    <col min="3591" max="3595" width="11.88671875" customWidth="1"/>
    <col min="3596" max="3596" width="15.6640625" customWidth="1"/>
    <col min="3597" max="3597" width="5.33203125" customWidth="1"/>
    <col min="3598" max="3598" width="5.6640625" customWidth="1"/>
    <col min="3599" max="3602" width="3.33203125" customWidth="1"/>
    <col min="3603" max="3603" width="1.6640625" customWidth="1"/>
    <col min="3841" max="3841" width="21.6640625" customWidth="1"/>
    <col min="3842" max="3842" width="18.6640625" customWidth="1"/>
    <col min="3843" max="3843" width="16.5546875" customWidth="1"/>
    <col min="3844" max="3844" width="23.44140625" customWidth="1"/>
    <col min="3845" max="3845" width="19" customWidth="1"/>
    <col min="3846" max="3846" width="14" customWidth="1"/>
    <col min="3847" max="3851" width="11.88671875" customWidth="1"/>
    <col min="3852" max="3852" width="15.6640625" customWidth="1"/>
    <col min="3853" max="3853" width="5.33203125" customWidth="1"/>
    <col min="3854" max="3854" width="5.6640625" customWidth="1"/>
    <col min="3855" max="3858" width="3.33203125" customWidth="1"/>
    <col min="3859" max="3859" width="1.6640625" customWidth="1"/>
    <col min="4097" max="4097" width="21.6640625" customWidth="1"/>
    <col min="4098" max="4098" width="18.6640625" customWidth="1"/>
    <col min="4099" max="4099" width="16.5546875" customWidth="1"/>
    <col min="4100" max="4100" width="23.44140625" customWidth="1"/>
    <col min="4101" max="4101" width="19" customWidth="1"/>
    <col min="4102" max="4102" width="14" customWidth="1"/>
    <col min="4103" max="4107" width="11.88671875" customWidth="1"/>
    <col min="4108" max="4108" width="15.6640625" customWidth="1"/>
    <col min="4109" max="4109" width="5.33203125" customWidth="1"/>
    <col min="4110" max="4110" width="5.6640625" customWidth="1"/>
    <col min="4111" max="4114" width="3.33203125" customWidth="1"/>
    <col min="4115" max="4115" width="1.6640625" customWidth="1"/>
    <col min="4353" max="4353" width="21.6640625" customWidth="1"/>
    <col min="4354" max="4354" width="18.6640625" customWidth="1"/>
    <col min="4355" max="4355" width="16.5546875" customWidth="1"/>
    <col min="4356" max="4356" width="23.44140625" customWidth="1"/>
    <col min="4357" max="4357" width="19" customWidth="1"/>
    <col min="4358" max="4358" width="14" customWidth="1"/>
    <col min="4359" max="4363" width="11.88671875" customWidth="1"/>
    <col min="4364" max="4364" width="15.6640625" customWidth="1"/>
    <col min="4365" max="4365" width="5.33203125" customWidth="1"/>
    <col min="4366" max="4366" width="5.6640625" customWidth="1"/>
    <col min="4367" max="4370" width="3.33203125" customWidth="1"/>
    <col min="4371" max="4371" width="1.6640625" customWidth="1"/>
    <col min="4609" max="4609" width="21.6640625" customWidth="1"/>
    <col min="4610" max="4610" width="18.6640625" customWidth="1"/>
    <col min="4611" max="4611" width="16.5546875" customWidth="1"/>
    <col min="4612" max="4612" width="23.44140625" customWidth="1"/>
    <col min="4613" max="4613" width="19" customWidth="1"/>
    <col min="4614" max="4614" width="14" customWidth="1"/>
    <col min="4615" max="4619" width="11.88671875" customWidth="1"/>
    <col min="4620" max="4620" width="15.6640625" customWidth="1"/>
    <col min="4621" max="4621" width="5.33203125" customWidth="1"/>
    <col min="4622" max="4622" width="5.6640625" customWidth="1"/>
    <col min="4623" max="4626" width="3.33203125" customWidth="1"/>
    <col min="4627" max="4627" width="1.6640625" customWidth="1"/>
    <col min="4865" max="4865" width="21.6640625" customWidth="1"/>
    <col min="4866" max="4866" width="18.6640625" customWidth="1"/>
    <col min="4867" max="4867" width="16.5546875" customWidth="1"/>
    <col min="4868" max="4868" width="23.44140625" customWidth="1"/>
    <col min="4869" max="4869" width="19" customWidth="1"/>
    <col min="4870" max="4870" width="14" customWidth="1"/>
    <col min="4871" max="4875" width="11.88671875" customWidth="1"/>
    <col min="4876" max="4876" width="15.6640625" customWidth="1"/>
    <col min="4877" max="4877" width="5.33203125" customWidth="1"/>
    <col min="4878" max="4878" width="5.6640625" customWidth="1"/>
    <col min="4879" max="4882" width="3.33203125" customWidth="1"/>
    <col min="4883" max="4883" width="1.6640625" customWidth="1"/>
    <col min="5121" max="5121" width="21.6640625" customWidth="1"/>
    <col min="5122" max="5122" width="18.6640625" customWidth="1"/>
    <col min="5123" max="5123" width="16.5546875" customWidth="1"/>
    <col min="5124" max="5124" width="23.44140625" customWidth="1"/>
    <col min="5125" max="5125" width="19" customWidth="1"/>
    <col min="5126" max="5126" width="14" customWidth="1"/>
    <col min="5127" max="5131" width="11.88671875" customWidth="1"/>
    <col min="5132" max="5132" width="15.6640625" customWidth="1"/>
    <col min="5133" max="5133" width="5.33203125" customWidth="1"/>
    <col min="5134" max="5134" width="5.6640625" customWidth="1"/>
    <col min="5135" max="5138" width="3.33203125" customWidth="1"/>
    <col min="5139" max="5139" width="1.6640625" customWidth="1"/>
    <col min="5377" max="5377" width="21.6640625" customWidth="1"/>
    <col min="5378" max="5378" width="18.6640625" customWidth="1"/>
    <col min="5379" max="5379" width="16.5546875" customWidth="1"/>
    <col min="5380" max="5380" width="23.44140625" customWidth="1"/>
    <col min="5381" max="5381" width="19" customWidth="1"/>
    <col min="5382" max="5382" width="14" customWidth="1"/>
    <col min="5383" max="5387" width="11.88671875" customWidth="1"/>
    <col min="5388" max="5388" width="15.6640625" customWidth="1"/>
    <col min="5389" max="5389" width="5.33203125" customWidth="1"/>
    <col min="5390" max="5390" width="5.6640625" customWidth="1"/>
    <col min="5391" max="5394" width="3.33203125" customWidth="1"/>
    <col min="5395" max="5395" width="1.6640625" customWidth="1"/>
    <col min="5633" max="5633" width="21.6640625" customWidth="1"/>
    <col min="5634" max="5634" width="18.6640625" customWidth="1"/>
    <col min="5635" max="5635" width="16.5546875" customWidth="1"/>
    <col min="5636" max="5636" width="23.44140625" customWidth="1"/>
    <col min="5637" max="5637" width="19" customWidth="1"/>
    <col min="5638" max="5638" width="14" customWidth="1"/>
    <col min="5639" max="5643" width="11.88671875" customWidth="1"/>
    <col min="5644" max="5644" width="15.6640625" customWidth="1"/>
    <col min="5645" max="5645" width="5.33203125" customWidth="1"/>
    <col min="5646" max="5646" width="5.6640625" customWidth="1"/>
    <col min="5647" max="5650" width="3.33203125" customWidth="1"/>
    <col min="5651" max="5651" width="1.6640625" customWidth="1"/>
    <col min="5889" max="5889" width="21.6640625" customWidth="1"/>
    <col min="5890" max="5890" width="18.6640625" customWidth="1"/>
    <col min="5891" max="5891" width="16.5546875" customWidth="1"/>
    <col min="5892" max="5892" width="23.44140625" customWidth="1"/>
    <col min="5893" max="5893" width="19" customWidth="1"/>
    <col min="5894" max="5894" width="14" customWidth="1"/>
    <col min="5895" max="5899" width="11.88671875" customWidth="1"/>
    <col min="5900" max="5900" width="15.6640625" customWidth="1"/>
    <col min="5901" max="5901" width="5.33203125" customWidth="1"/>
    <col min="5902" max="5902" width="5.6640625" customWidth="1"/>
    <col min="5903" max="5906" width="3.33203125" customWidth="1"/>
    <col min="5907" max="5907" width="1.6640625" customWidth="1"/>
    <col min="6145" max="6145" width="21.6640625" customWidth="1"/>
    <col min="6146" max="6146" width="18.6640625" customWidth="1"/>
    <col min="6147" max="6147" width="16.5546875" customWidth="1"/>
    <col min="6148" max="6148" width="23.44140625" customWidth="1"/>
    <col min="6149" max="6149" width="19" customWidth="1"/>
    <col min="6150" max="6150" width="14" customWidth="1"/>
    <col min="6151" max="6155" width="11.88671875" customWidth="1"/>
    <col min="6156" max="6156" width="15.6640625" customWidth="1"/>
    <col min="6157" max="6157" width="5.33203125" customWidth="1"/>
    <col min="6158" max="6158" width="5.6640625" customWidth="1"/>
    <col min="6159" max="6162" width="3.33203125" customWidth="1"/>
    <col min="6163" max="6163" width="1.6640625" customWidth="1"/>
    <col min="6401" max="6401" width="21.6640625" customWidth="1"/>
    <col min="6402" max="6402" width="18.6640625" customWidth="1"/>
    <col min="6403" max="6403" width="16.5546875" customWidth="1"/>
    <col min="6404" max="6404" width="23.44140625" customWidth="1"/>
    <col min="6405" max="6405" width="19" customWidth="1"/>
    <col min="6406" max="6406" width="14" customWidth="1"/>
    <col min="6407" max="6411" width="11.88671875" customWidth="1"/>
    <col min="6412" max="6412" width="15.6640625" customWidth="1"/>
    <col min="6413" max="6413" width="5.33203125" customWidth="1"/>
    <col min="6414" max="6414" width="5.6640625" customWidth="1"/>
    <col min="6415" max="6418" width="3.33203125" customWidth="1"/>
    <col min="6419" max="6419" width="1.6640625" customWidth="1"/>
    <col min="6657" max="6657" width="21.6640625" customWidth="1"/>
    <col min="6658" max="6658" width="18.6640625" customWidth="1"/>
    <col min="6659" max="6659" width="16.5546875" customWidth="1"/>
    <col min="6660" max="6660" width="23.44140625" customWidth="1"/>
    <col min="6661" max="6661" width="19" customWidth="1"/>
    <col min="6662" max="6662" width="14" customWidth="1"/>
    <col min="6663" max="6667" width="11.88671875" customWidth="1"/>
    <col min="6668" max="6668" width="15.6640625" customWidth="1"/>
    <col min="6669" max="6669" width="5.33203125" customWidth="1"/>
    <col min="6670" max="6670" width="5.6640625" customWidth="1"/>
    <col min="6671" max="6674" width="3.33203125" customWidth="1"/>
    <col min="6675" max="6675" width="1.6640625" customWidth="1"/>
    <col min="6913" max="6913" width="21.6640625" customWidth="1"/>
    <col min="6914" max="6914" width="18.6640625" customWidth="1"/>
    <col min="6915" max="6915" width="16.5546875" customWidth="1"/>
    <col min="6916" max="6916" width="23.44140625" customWidth="1"/>
    <col min="6917" max="6917" width="19" customWidth="1"/>
    <col min="6918" max="6918" width="14" customWidth="1"/>
    <col min="6919" max="6923" width="11.88671875" customWidth="1"/>
    <col min="6924" max="6924" width="15.6640625" customWidth="1"/>
    <col min="6925" max="6925" width="5.33203125" customWidth="1"/>
    <col min="6926" max="6926" width="5.6640625" customWidth="1"/>
    <col min="6927" max="6930" width="3.33203125" customWidth="1"/>
    <col min="6931" max="6931" width="1.6640625" customWidth="1"/>
    <col min="7169" max="7169" width="21.6640625" customWidth="1"/>
    <col min="7170" max="7170" width="18.6640625" customWidth="1"/>
    <col min="7171" max="7171" width="16.5546875" customWidth="1"/>
    <col min="7172" max="7172" width="23.44140625" customWidth="1"/>
    <col min="7173" max="7173" width="19" customWidth="1"/>
    <col min="7174" max="7174" width="14" customWidth="1"/>
    <col min="7175" max="7179" width="11.88671875" customWidth="1"/>
    <col min="7180" max="7180" width="15.6640625" customWidth="1"/>
    <col min="7181" max="7181" width="5.33203125" customWidth="1"/>
    <col min="7182" max="7182" width="5.6640625" customWidth="1"/>
    <col min="7183" max="7186" width="3.33203125" customWidth="1"/>
    <col min="7187" max="7187" width="1.6640625" customWidth="1"/>
    <col min="7425" max="7425" width="21.6640625" customWidth="1"/>
    <col min="7426" max="7426" width="18.6640625" customWidth="1"/>
    <col min="7427" max="7427" width="16.5546875" customWidth="1"/>
    <col min="7428" max="7428" width="23.44140625" customWidth="1"/>
    <col min="7429" max="7429" width="19" customWidth="1"/>
    <col min="7430" max="7430" width="14" customWidth="1"/>
    <col min="7431" max="7435" width="11.88671875" customWidth="1"/>
    <col min="7436" max="7436" width="15.6640625" customWidth="1"/>
    <col min="7437" max="7437" width="5.33203125" customWidth="1"/>
    <col min="7438" max="7438" width="5.6640625" customWidth="1"/>
    <col min="7439" max="7442" width="3.33203125" customWidth="1"/>
    <col min="7443" max="7443" width="1.6640625" customWidth="1"/>
    <col min="7681" max="7681" width="21.6640625" customWidth="1"/>
    <col min="7682" max="7682" width="18.6640625" customWidth="1"/>
    <col min="7683" max="7683" width="16.5546875" customWidth="1"/>
    <col min="7684" max="7684" width="23.44140625" customWidth="1"/>
    <col min="7685" max="7685" width="19" customWidth="1"/>
    <col min="7686" max="7686" width="14" customWidth="1"/>
    <col min="7687" max="7691" width="11.88671875" customWidth="1"/>
    <col min="7692" max="7692" width="15.6640625" customWidth="1"/>
    <col min="7693" max="7693" width="5.33203125" customWidth="1"/>
    <col min="7694" max="7694" width="5.6640625" customWidth="1"/>
    <col min="7695" max="7698" width="3.33203125" customWidth="1"/>
    <col min="7699" max="7699" width="1.6640625" customWidth="1"/>
    <col min="7937" max="7937" width="21.6640625" customWidth="1"/>
    <col min="7938" max="7938" width="18.6640625" customWidth="1"/>
    <col min="7939" max="7939" width="16.5546875" customWidth="1"/>
    <col min="7940" max="7940" width="23.44140625" customWidth="1"/>
    <col min="7941" max="7941" width="19" customWidth="1"/>
    <col min="7942" max="7942" width="14" customWidth="1"/>
    <col min="7943" max="7947" width="11.88671875" customWidth="1"/>
    <col min="7948" max="7948" width="15.6640625" customWidth="1"/>
    <col min="7949" max="7949" width="5.33203125" customWidth="1"/>
    <col min="7950" max="7950" width="5.6640625" customWidth="1"/>
    <col min="7951" max="7954" width="3.33203125" customWidth="1"/>
    <col min="7955" max="7955" width="1.6640625" customWidth="1"/>
    <col min="8193" max="8193" width="21.6640625" customWidth="1"/>
    <col min="8194" max="8194" width="18.6640625" customWidth="1"/>
    <col min="8195" max="8195" width="16.5546875" customWidth="1"/>
    <col min="8196" max="8196" width="23.44140625" customWidth="1"/>
    <col min="8197" max="8197" width="19" customWidth="1"/>
    <col min="8198" max="8198" width="14" customWidth="1"/>
    <col min="8199" max="8203" width="11.88671875" customWidth="1"/>
    <col min="8204" max="8204" width="15.6640625" customWidth="1"/>
    <col min="8205" max="8205" width="5.33203125" customWidth="1"/>
    <col min="8206" max="8206" width="5.6640625" customWidth="1"/>
    <col min="8207" max="8210" width="3.33203125" customWidth="1"/>
    <col min="8211" max="8211" width="1.6640625" customWidth="1"/>
    <col min="8449" max="8449" width="21.6640625" customWidth="1"/>
    <col min="8450" max="8450" width="18.6640625" customWidth="1"/>
    <col min="8451" max="8451" width="16.5546875" customWidth="1"/>
    <col min="8452" max="8452" width="23.44140625" customWidth="1"/>
    <col min="8453" max="8453" width="19" customWidth="1"/>
    <col min="8454" max="8454" width="14" customWidth="1"/>
    <col min="8455" max="8459" width="11.88671875" customWidth="1"/>
    <col min="8460" max="8460" width="15.6640625" customWidth="1"/>
    <col min="8461" max="8461" width="5.33203125" customWidth="1"/>
    <col min="8462" max="8462" width="5.6640625" customWidth="1"/>
    <col min="8463" max="8466" width="3.33203125" customWidth="1"/>
    <col min="8467" max="8467" width="1.6640625" customWidth="1"/>
    <col min="8705" max="8705" width="21.6640625" customWidth="1"/>
    <col min="8706" max="8706" width="18.6640625" customWidth="1"/>
    <col min="8707" max="8707" width="16.5546875" customWidth="1"/>
    <col min="8708" max="8708" width="23.44140625" customWidth="1"/>
    <col min="8709" max="8709" width="19" customWidth="1"/>
    <col min="8710" max="8710" width="14" customWidth="1"/>
    <col min="8711" max="8715" width="11.88671875" customWidth="1"/>
    <col min="8716" max="8716" width="15.6640625" customWidth="1"/>
    <col min="8717" max="8717" width="5.33203125" customWidth="1"/>
    <col min="8718" max="8718" width="5.6640625" customWidth="1"/>
    <col min="8719" max="8722" width="3.33203125" customWidth="1"/>
    <col min="8723" max="8723" width="1.6640625" customWidth="1"/>
    <col min="8961" max="8961" width="21.6640625" customWidth="1"/>
    <col min="8962" max="8962" width="18.6640625" customWidth="1"/>
    <col min="8963" max="8963" width="16.5546875" customWidth="1"/>
    <col min="8964" max="8964" width="23.44140625" customWidth="1"/>
    <col min="8965" max="8965" width="19" customWidth="1"/>
    <col min="8966" max="8966" width="14" customWidth="1"/>
    <col min="8967" max="8971" width="11.88671875" customWidth="1"/>
    <col min="8972" max="8972" width="15.6640625" customWidth="1"/>
    <col min="8973" max="8973" width="5.33203125" customWidth="1"/>
    <col min="8974" max="8974" width="5.6640625" customWidth="1"/>
    <col min="8975" max="8978" width="3.33203125" customWidth="1"/>
    <col min="8979" max="8979" width="1.6640625" customWidth="1"/>
    <col min="9217" max="9217" width="21.6640625" customWidth="1"/>
    <col min="9218" max="9218" width="18.6640625" customWidth="1"/>
    <col min="9219" max="9219" width="16.5546875" customWidth="1"/>
    <col min="9220" max="9220" width="23.44140625" customWidth="1"/>
    <col min="9221" max="9221" width="19" customWidth="1"/>
    <col min="9222" max="9222" width="14" customWidth="1"/>
    <col min="9223" max="9227" width="11.88671875" customWidth="1"/>
    <col min="9228" max="9228" width="15.6640625" customWidth="1"/>
    <col min="9229" max="9229" width="5.33203125" customWidth="1"/>
    <col min="9230" max="9230" width="5.6640625" customWidth="1"/>
    <col min="9231" max="9234" width="3.33203125" customWidth="1"/>
    <col min="9235" max="9235" width="1.6640625" customWidth="1"/>
    <col min="9473" max="9473" width="21.6640625" customWidth="1"/>
    <col min="9474" max="9474" width="18.6640625" customWidth="1"/>
    <col min="9475" max="9475" width="16.5546875" customWidth="1"/>
    <col min="9476" max="9476" width="23.44140625" customWidth="1"/>
    <col min="9477" max="9477" width="19" customWidth="1"/>
    <col min="9478" max="9478" width="14" customWidth="1"/>
    <col min="9479" max="9483" width="11.88671875" customWidth="1"/>
    <col min="9484" max="9484" width="15.6640625" customWidth="1"/>
    <col min="9485" max="9485" width="5.33203125" customWidth="1"/>
    <col min="9486" max="9486" width="5.6640625" customWidth="1"/>
    <col min="9487" max="9490" width="3.33203125" customWidth="1"/>
    <col min="9491" max="9491" width="1.6640625" customWidth="1"/>
    <col min="9729" max="9729" width="21.6640625" customWidth="1"/>
    <col min="9730" max="9730" width="18.6640625" customWidth="1"/>
    <col min="9731" max="9731" width="16.5546875" customWidth="1"/>
    <col min="9732" max="9732" width="23.44140625" customWidth="1"/>
    <col min="9733" max="9733" width="19" customWidth="1"/>
    <col min="9734" max="9734" width="14" customWidth="1"/>
    <col min="9735" max="9739" width="11.88671875" customWidth="1"/>
    <col min="9740" max="9740" width="15.6640625" customWidth="1"/>
    <col min="9741" max="9741" width="5.33203125" customWidth="1"/>
    <col min="9742" max="9742" width="5.6640625" customWidth="1"/>
    <col min="9743" max="9746" width="3.33203125" customWidth="1"/>
    <col min="9747" max="9747" width="1.6640625" customWidth="1"/>
    <col min="9985" max="9985" width="21.6640625" customWidth="1"/>
    <col min="9986" max="9986" width="18.6640625" customWidth="1"/>
    <col min="9987" max="9987" width="16.5546875" customWidth="1"/>
    <col min="9988" max="9988" width="23.44140625" customWidth="1"/>
    <col min="9989" max="9989" width="19" customWidth="1"/>
    <col min="9990" max="9990" width="14" customWidth="1"/>
    <col min="9991" max="9995" width="11.88671875" customWidth="1"/>
    <col min="9996" max="9996" width="15.6640625" customWidth="1"/>
    <col min="9997" max="9997" width="5.33203125" customWidth="1"/>
    <col min="9998" max="9998" width="5.6640625" customWidth="1"/>
    <col min="9999" max="10002" width="3.33203125" customWidth="1"/>
    <col min="10003" max="10003" width="1.6640625" customWidth="1"/>
    <col min="10241" max="10241" width="21.6640625" customWidth="1"/>
    <col min="10242" max="10242" width="18.6640625" customWidth="1"/>
    <col min="10243" max="10243" width="16.5546875" customWidth="1"/>
    <col min="10244" max="10244" width="23.44140625" customWidth="1"/>
    <col min="10245" max="10245" width="19" customWidth="1"/>
    <col min="10246" max="10246" width="14" customWidth="1"/>
    <col min="10247" max="10251" width="11.88671875" customWidth="1"/>
    <col min="10252" max="10252" width="15.6640625" customWidth="1"/>
    <col min="10253" max="10253" width="5.33203125" customWidth="1"/>
    <col min="10254" max="10254" width="5.6640625" customWidth="1"/>
    <col min="10255" max="10258" width="3.33203125" customWidth="1"/>
    <col min="10259" max="10259" width="1.6640625" customWidth="1"/>
    <col min="10497" max="10497" width="21.6640625" customWidth="1"/>
    <col min="10498" max="10498" width="18.6640625" customWidth="1"/>
    <col min="10499" max="10499" width="16.5546875" customWidth="1"/>
    <col min="10500" max="10500" width="23.44140625" customWidth="1"/>
    <col min="10501" max="10501" width="19" customWidth="1"/>
    <col min="10502" max="10502" width="14" customWidth="1"/>
    <col min="10503" max="10507" width="11.88671875" customWidth="1"/>
    <col min="10508" max="10508" width="15.6640625" customWidth="1"/>
    <col min="10509" max="10509" width="5.33203125" customWidth="1"/>
    <col min="10510" max="10510" width="5.6640625" customWidth="1"/>
    <col min="10511" max="10514" width="3.33203125" customWidth="1"/>
    <col min="10515" max="10515" width="1.6640625" customWidth="1"/>
    <col min="10753" max="10753" width="21.6640625" customWidth="1"/>
    <col min="10754" max="10754" width="18.6640625" customWidth="1"/>
    <col min="10755" max="10755" width="16.5546875" customWidth="1"/>
    <col min="10756" max="10756" width="23.44140625" customWidth="1"/>
    <col min="10757" max="10757" width="19" customWidth="1"/>
    <col min="10758" max="10758" width="14" customWidth="1"/>
    <col min="10759" max="10763" width="11.88671875" customWidth="1"/>
    <col min="10764" max="10764" width="15.6640625" customWidth="1"/>
    <col min="10765" max="10765" width="5.33203125" customWidth="1"/>
    <col min="10766" max="10766" width="5.6640625" customWidth="1"/>
    <col min="10767" max="10770" width="3.33203125" customWidth="1"/>
    <col min="10771" max="10771" width="1.6640625" customWidth="1"/>
    <col min="11009" max="11009" width="21.6640625" customWidth="1"/>
    <col min="11010" max="11010" width="18.6640625" customWidth="1"/>
    <col min="11011" max="11011" width="16.5546875" customWidth="1"/>
    <col min="11012" max="11012" width="23.44140625" customWidth="1"/>
    <col min="11013" max="11013" width="19" customWidth="1"/>
    <col min="11014" max="11014" width="14" customWidth="1"/>
    <col min="11015" max="11019" width="11.88671875" customWidth="1"/>
    <col min="11020" max="11020" width="15.6640625" customWidth="1"/>
    <col min="11021" max="11021" width="5.33203125" customWidth="1"/>
    <col min="11022" max="11022" width="5.6640625" customWidth="1"/>
    <col min="11023" max="11026" width="3.33203125" customWidth="1"/>
    <col min="11027" max="11027" width="1.6640625" customWidth="1"/>
    <col min="11265" max="11265" width="21.6640625" customWidth="1"/>
    <col min="11266" max="11266" width="18.6640625" customWidth="1"/>
    <col min="11267" max="11267" width="16.5546875" customWidth="1"/>
    <col min="11268" max="11268" width="23.44140625" customWidth="1"/>
    <col min="11269" max="11269" width="19" customWidth="1"/>
    <col min="11270" max="11270" width="14" customWidth="1"/>
    <col min="11271" max="11275" width="11.88671875" customWidth="1"/>
    <col min="11276" max="11276" width="15.6640625" customWidth="1"/>
    <col min="11277" max="11277" width="5.33203125" customWidth="1"/>
    <col min="11278" max="11278" width="5.6640625" customWidth="1"/>
    <col min="11279" max="11282" width="3.33203125" customWidth="1"/>
    <col min="11283" max="11283" width="1.6640625" customWidth="1"/>
    <col min="11521" max="11521" width="21.6640625" customWidth="1"/>
    <col min="11522" max="11522" width="18.6640625" customWidth="1"/>
    <col min="11523" max="11523" width="16.5546875" customWidth="1"/>
    <col min="11524" max="11524" width="23.44140625" customWidth="1"/>
    <col min="11525" max="11525" width="19" customWidth="1"/>
    <col min="11526" max="11526" width="14" customWidth="1"/>
    <col min="11527" max="11531" width="11.88671875" customWidth="1"/>
    <col min="11532" max="11532" width="15.6640625" customWidth="1"/>
    <col min="11533" max="11533" width="5.33203125" customWidth="1"/>
    <col min="11534" max="11534" width="5.6640625" customWidth="1"/>
    <col min="11535" max="11538" width="3.33203125" customWidth="1"/>
    <col min="11539" max="11539" width="1.6640625" customWidth="1"/>
    <col min="11777" max="11777" width="21.6640625" customWidth="1"/>
    <col min="11778" max="11778" width="18.6640625" customWidth="1"/>
    <col min="11779" max="11779" width="16.5546875" customWidth="1"/>
    <col min="11780" max="11780" width="23.44140625" customWidth="1"/>
    <col min="11781" max="11781" width="19" customWidth="1"/>
    <col min="11782" max="11782" width="14" customWidth="1"/>
    <col min="11783" max="11787" width="11.88671875" customWidth="1"/>
    <col min="11788" max="11788" width="15.6640625" customWidth="1"/>
    <col min="11789" max="11789" width="5.33203125" customWidth="1"/>
    <col min="11790" max="11790" width="5.6640625" customWidth="1"/>
    <col min="11791" max="11794" width="3.33203125" customWidth="1"/>
    <col min="11795" max="11795" width="1.6640625" customWidth="1"/>
    <col min="12033" max="12033" width="21.6640625" customWidth="1"/>
    <col min="12034" max="12034" width="18.6640625" customWidth="1"/>
    <col min="12035" max="12035" width="16.5546875" customWidth="1"/>
    <col min="12036" max="12036" width="23.44140625" customWidth="1"/>
    <col min="12037" max="12037" width="19" customWidth="1"/>
    <col min="12038" max="12038" width="14" customWidth="1"/>
    <col min="12039" max="12043" width="11.88671875" customWidth="1"/>
    <col min="12044" max="12044" width="15.6640625" customWidth="1"/>
    <col min="12045" max="12045" width="5.33203125" customWidth="1"/>
    <col min="12046" max="12046" width="5.6640625" customWidth="1"/>
    <col min="12047" max="12050" width="3.33203125" customWidth="1"/>
    <col min="12051" max="12051" width="1.6640625" customWidth="1"/>
    <col min="12289" max="12289" width="21.6640625" customWidth="1"/>
    <col min="12290" max="12290" width="18.6640625" customWidth="1"/>
    <col min="12291" max="12291" width="16.5546875" customWidth="1"/>
    <col min="12292" max="12292" width="23.44140625" customWidth="1"/>
    <col min="12293" max="12293" width="19" customWidth="1"/>
    <col min="12294" max="12294" width="14" customWidth="1"/>
    <col min="12295" max="12299" width="11.88671875" customWidth="1"/>
    <col min="12300" max="12300" width="15.6640625" customWidth="1"/>
    <col min="12301" max="12301" width="5.33203125" customWidth="1"/>
    <col min="12302" max="12302" width="5.6640625" customWidth="1"/>
    <col min="12303" max="12306" width="3.33203125" customWidth="1"/>
    <col min="12307" max="12307" width="1.6640625" customWidth="1"/>
    <col min="12545" max="12545" width="21.6640625" customWidth="1"/>
    <col min="12546" max="12546" width="18.6640625" customWidth="1"/>
    <col min="12547" max="12547" width="16.5546875" customWidth="1"/>
    <col min="12548" max="12548" width="23.44140625" customWidth="1"/>
    <col min="12549" max="12549" width="19" customWidth="1"/>
    <col min="12550" max="12550" width="14" customWidth="1"/>
    <col min="12551" max="12555" width="11.88671875" customWidth="1"/>
    <col min="12556" max="12556" width="15.6640625" customWidth="1"/>
    <col min="12557" max="12557" width="5.33203125" customWidth="1"/>
    <col min="12558" max="12558" width="5.6640625" customWidth="1"/>
    <col min="12559" max="12562" width="3.33203125" customWidth="1"/>
    <col min="12563" max="12563" width="1.6640625" customWidth="1"/>
    <col min="12801" max="12801" width="21.6640625" customWidth="1"/>
    <col min="12802" max="12802" width="18.6640625" customWidth="1"/>
    <col min="12803" max="12803" width="16.5546875" customWidth="1"/>
    <col min="12804" max="12804" width="23.44140625" customWidth="1"/>
    <col min="12805" max="12805" width="19" customWidth="1"/>
    <col min="12806" max="12806" width="14" customWidth="1"/>
    <col min="12807" max="12811" width="11.88671875" customWidth="1"/>
    <col min="12812" max="12812" width="15.6640625" customWidth="1"/>
    <col min="12813" max="12813" width="5.33203125" customWidth="1"/>
    <col min="12814" max="12814" width="5.6640625" customWidth="1"/>
    <col min="12815" max="12818" width="3.33203125" customWidth="1"/>
    <col min="12819" max="12819" width="1.6640625" customWidth="1"/>
    <col min="13057" max="13057" width="21.6640625" customWidth="1"/>
    <col min="13058" max="13058" width="18.6640625" customWidth="1"/>
    <col min="13059" max="13059" width="16.5546875" customWidth="1"/>
    <col min="13060" max="13060" width="23.44140625" customWidth="1"/>
    <col min="13061" max="13061" width="19" customWidth="1"/>
    <col min="13062" max="13062" width="14" customWidth="1"/>
    <col min="13063" max="13067" width="11.88671875" customWidth="1"/>
    <col min="13068" max="13068" width="15.6640625" customWidth="1"/>
    <col min="13069" max="13069" width="5.33203125" customWidth="1"/>
    <col min="13070" max="13070" width="5.6640625" customWidth="1"/>
    <col min="13071" max="13074" width="3.33203125" customWidth="1"/>
    <col min="13075" max="13075" width="1.6640625" customWidth="1"/>
    <col min="13313" max="13313" width="21.6640625" customWidth="1"/>
    <col min="13314" max="13314" width="18.6640625" customWidth="1"/>
    <col min="13315" max="13315" width="16.5546875" customWidth="1"/>
    <col min="13316" max="13316" width="23.44140625" customWidth="1"/>
    <col min="13317" max="13317" width="19" customWidth="1"/>
    <col min="13318" max="13318" width="14" customWidth="1"/>
    <col min="13319" max="13323" width="11.88671875" customWidth="1"/>
    <col min="13324" max="13324" width="15.6640625" customWidth="1"/>
    <col min="13325" max="13325" width="5.33203125" customWidth="1"/>
    <col min="13326" max="13326" width="5.6640625" customWidth="1"/>
    <col min="13327" max="13330" width="3.33203125" customWidth="1"/>
    <col min="13331" max="13331" width="1.6640625" customWidth="1"/>
    <col min="13569" max="13569" width="21.6640625" customWidth="1"/>
    <col min="13570" max="13570" width="18.6640625" customWidth="1"/>
    <col min="13571" max="13571" width="16.5546875" customWidth="1"/>
    <col min="13572" max="13572" width="23.44140625" customWidth="1"/>
    <col min="13573" max="13573" width="19" customWidth="1"/>
    <col min="13574" max="13574" width="14" customWidth="1"/>
    <col min="13575" max="13579" width="11.88671875" customWidth="1"/>
    <col min="13580" max="13580" width="15.6640625" customWidth="1"/>
    <col min="13581" max="13581" width="5.33203125" customWidth="1"/>
    <col min="13582" max="13582" width="5.6640625" customWidth="1"/>
    <col min="13583" max="13586" width="3.33203125" customWidth="1"/>
    <col min="13587" max="13587" width="1.6640625" customWidth="1"/>
    <col min="13825" max="13825" width="21.6640625" customWidth="1"/>
    <col min="13826" max="13826" width="18.6640625" customWidth="1"/>
    <col min="13827" max="13827" width="16.5546875" customWidth="1"/>
    <col min="13828" max="13828" width="23.44140625" customWidth="1"/>
    <col min="13829" max="13829" width="19" customWidth="1"/>
    <col min="13830" max="13830" width="14" customWidth="1"/>
    <col min="13831" max="13835" width="11.88671875" customWidth="1"/>
    <col min="13836" max="13836" width="15.6640625" customWidth="1"/>
    <col min="13837" max="13837" width="5.33203125" customWidth="1"/>
    <col min="13838" max="13838" width="5.6640625" customWidth="1"/>
    <col min="13839" max="13842" width="3.33203125" customWidth="1"/>
    <col min="13843" max="13843" width="1.6640625" customWidth="1"/>
    <col min="14081" max="14081" width="21.6640625" customWidth="1"/>
    <col min="14082" max="14082" width="18.6640625" customWidth="1"/>
    <col min="14083" max="14083" width="16.5546875" customWidth="1"/>
    <col min="14084" max="14084" width="23.44140625" customWidth="1"/>
    <col min="14085" max="14085" width="19" customWidth="1"/>
    <col min="14086" max="14086" width="14" customWidth="1"/>
    <col min="14087" max="14091" width="11.88671875" customWidth="1"/>
    <col min="14092" max="14092" width="15.6640625" customWidth="1"/>
    <col min="14093" max="14093" width="5.33203125" customWidth="1"/>
    <col min="14094" max="14094" width="5.6640625" customWidth="1"/>
    <col min="14095" max="14098" width="3.33203125" customWidth="1"/>
    <col min="14099" max="14099" width="1.6640625" customWidth="1"/>
    <col min="14337" max="14337" width="21.6640625" customWidth="1"/>
    <col min="14338" max="14338" width="18.6640625" customWidth="1"/>
    <col min="14339" max="14339" width="16.5546875" customWidth="1"/>
    <col min="14340" max="14340" width="23.44140625" customWidth="1"/>
    <col min="14341" max="14341" width="19" customWidth="1"/>
    <col min="14342" max="14342" width="14" customWidth="1"/>
    <col min="14343" max="14347" width="11.88671875" customWidth="1"/>
    <col min="14348" max="14348" width="15.6640625" customWidth="1"/>
    <col min="14349" max="14349" width="5.33203125" customWidth="1"/>
    <col min="14350" max="14350" width="5.6640625" customWidth="1"/>
    <col min="14351" max="14354" width="3.33203125" customWidth="1"/>
    <col min="14355" max="14355" width="1.6640625" customWidth="1"/>
    <col min="14593" max="14593" width="21.6640625" customWidth="1"/>
    <col min="14594" max="14594" width="18.6640625" customWidth="1"/>
    <col min="14595" max="14595" width="16.5546875" customWidth="1"/>
    <col min="14596" max="14596" width="23.44140625" customWidth="1"/>
    <col min="14597" max="14597" width="19" customWidth="1"/>
    <col min="14598" max="14598" width="14" customWidth="1"/>
    <col min="14599" max="14603" width="11.88671875" customWidth="1"/>
    <col min="14604" max="14604" width="15.6640625" customWidth="1"/>
    <col min="14605" max="14605" width="5.33203125" customWidth="1"/>
    <col min="14606" max="14606" width="5.6640625" customWidth="1"/>
    <col min="14607" max="14610" width="3.33203125" customWidth="1"/>
    <col min="14611" max="14611" width="1.6640625" customWidth="1"/>
    <col min="14849" max="14849" width="21.6640625" customWidth="1"/>
    <col min="14850" max="14850" width="18.6640625" customWidth="1"/>
    <col min="14851" max="14851" width="16.5546875" customWidth="1"/>
    <col min="14852" max="14852" width="23.44140625" customWidth="1"/>
    <col min="14853" max="14853" width="19" customWidth="1"/>
    <col min="14854" max="14854" width="14" customWidth="1"/>
    <col min="14855" max="14859" width="11.88671875" customWidth="1"/>
    <col min="14860" max="14860" width="15.6640625" customWidth="1"/>
    <col min="14861" max="14861" width="5.33203125" customWidth="1"/>
    <col min="14862" max="14862" width="5.6640625" customWidth="1"/>
    <col min="14863" max="14866" width="3.33203125" customWidth="1"/>
    <col min="14867" max="14867" width="1.6640625" customWidth="1"/>
    <col min="15105" max="15105" width="21.6640625" customWidth="1"/>
    <col min="15106" max="15106" width="18.6640625" customWidth="1"/>
    <col min="15107" max="15107" width="16.5546875" customWidth="1"/>
    <col min="15108" max="15108" width="23.44140625" customWidth="1"/>
    <col min="15109" max="15109" width="19" customWidth="1"/>
    <col min="15110" max="15110" width="14" customWidth="1"/>
    <col min="15111" max="15115" width="11.88671875" customWidth="1"/>
    <col min="15116" max="15116" width="15.6640625" customWidth="1"/>
    <col min="15117" max="15117" width="5.33203125" customWidth="1"/>
    <col min="15118" max="15118" width="5.6640625" customWidth="1"/>
    <col min="15119" max="15122" width="3.33203125" customWidth="1"/>
    <col min="15123" max="15123" width="1.6640625" customWidth="1"/>
    <col min="15361" max="15361" width="21.6640625" customWidth="1"/>
    <col min="15362" max="15362" width="18.6640625" customWidth="1"/>
    <col min="15363" max="15363" width="16.5546875" customWidth="1"/>
    <col min="15364" max="15364" width="23.44140625" customWidth="1"/>
    <col min="15365" max="15365" width="19" customWidth="1"/>
    <col min="15366" max="15366" width="14" customWidth="1"/>
    <col min="15367" max="15371" width="11.88671875" customWidth="1"/>
    <col min="15372" max="15372" width="15.6640625" customWidth="1"/>
    <col min="15373" max="15373" width="5.33203125" customWidth="1"/>
    <col min="15374" max="15374" width="5.6640625" customWidth="1"/>
    <col min="15375" max="15378" width="3.33203125" customWidth="1"/>
    <col min="15379" max="15379" width="1.6640625" customWidth="1"/>
    <col min="15617" max="15617" width="21.6640625" customWidth="1"/>
    <col min="15618" max="15618" width="18.6640625" customWidth="1"/>
    <col min="15619" max="15619" width="16.5546875" customWidth="1"/>
    <col min="15620" max="15620" width="23.44140625" customWidth="1"/>
    <col min="15621" max="15621" width="19" customWidth="1"/>
    <col min="15622" max="15622" width="14" customWidth="1"/>
    <col min="15623" max="15627" width="11.88671875" customWidth="1"/>
    <col min="15628" max="15628" width="15.6640625" customWidth="1"/>
    <col min="15629" max="15629" width="5.33203125" customWidth="1"/>
    <col min="15630" max="15630" width="5.6640625" customWidth="1"/>
    <col min="15631" max="15634" width="3.33203125" customWidth="1"/>
    <col min="15635" max="15635" width="1.6640625" customWidth="1"/>
    <col min="15873" max="15873" width="21.6640625" customWidth="1"/>
    <col min="15874" max="15874" width="18.6640625" customWidth="1"/>
    <col min="15875" max="15875" width="16.5546875" customWidth="1"/>
    <col min="15876" max="15876" width="23.44140625" customWidth="1"/>
    <col min="15877" max="15877" width="19" customWidth="1"/>
    <col min="15878" max="15878" width="14" customWidth="1"/>
    <col min="15879" max="15883" width="11.88671875" customWidth="1"/>
    <col min="15884" max="15884" width="15.6640625" customWidth="1"/>
    <col min="15885" max="15885" width="5.33203125" customWidth="1"/>
    <col min="15886" max="15886" width="5.6640625" customWidth="1"/>
    <col min="15887" max="15890" width="3.33203125" customWidth="1"/>
    <col min="15891" max="15891" width="1.6640625" customWidth="1"/>
    <col min="16129" max="16129" width="21.6640625" customWidth="1"/>
    <col min="16130" max="16130" width="18.6640625" customWidth="1"/>
    <col min="16131" max="16131" width="16.5546875" customWidth="1"/>
    <col min="16132" max="16132" width="23.44140625" customWidth="1"/>
    <col min="16133" max="16133" width="19" customWidth="1"/>
    <col min="16134" max="16134" width="14" customWidth="1"/>
    <col min="16135" max="16139" width="11.88671875" customWidth="1"/>
    <col min="16140" max="16140" width="15.6640625" customWidth="1"/>
    <col min="16141" max="16141" width="5.33203125" customWidth="1"/>
    <col min="16142" max="16142" width="5.6640625" customWidth="1"/>
    <col min="16143" max="16146" width="3.33203125" customWidth="1"/>
    <col min="16147" max="16147" width="1.6640625" customWidth="1"/>
  </cols>
  <sheetData>
    <row r="1" spans="1:18" s="3" customFormat="1" ht="24.9" customHeight="1" x14ac:dyDescent="0.3">
      <c r="A1" s="1" t="s">
        <v>0</v>
      </c>
      <c r="B1" s="1" t="s">
        <v>1</v>
      </c>
      <c r="C1" s="1"/>
      <c r="D1" s="1"/>
      <c r="E1" s="2"/>
      <c r="F1" s="2"/>
      <c r="G1" s="2"/>
      <c r="H1" s="2"/>
      <c r="I1" s="2"/>
      <c r="J1" s="2"/>
      <c r="K1" s="2"/>
      <c r="L1" s="2"/>
      <c r="M1" s="2"/>
      <c r="N1" s="2"/>
      <c r="O1" s="2"/>
      <c r="P1" s="2"/>
      <c r="Q1" s="2"/>
      <c r="R1" s="2"/>
    </row>
    <row r="2" spans="1:18" s="3" customFormat="1" ht="24.9" customHeight="1" x14ac:dyDescent="0.3">
      <c r="A2" s="1" t="s">
        <v>2</v>
      </c>
      <c r="B2" s="4" t="s">
        <v>3</v>
      </c>
      <c r="C2" s="5"/>
      <c r="D2" s="1"/>
      <c r="E2" s="2"/>
      <c r="F2" s="2"/>
      <c r="G2" s="2"/>
      <c r="H2" s="2"/>
      <c r="I2" s="2"/>
      <c r="J2" s="2"/>
      <c r="K2" s="2"/>
      <c r="L2" s="2"/>
      <c r="M2" s="2"/>
      <c r="N2" s="2"/>
      <c r="O2" s="2"/>
      <c r="P2" s="2"/>
      <c r="Q2" s="2"/>
      <c r="R2" s="2"/>
    </row>
    <row r="3" spans="1:18" s="3" customFormat="1" ht="24.9" customHeight="1" x14ac:dyDescent="0.3">
      <c r="A3" s="1" t="s">
        <v>4</v>
      </c>
      <c r="B3" s="6" t="s">
        <v>5</v>
      </c>
      <c r="C3" s="6"/>
      <c r="D3" s="1"/>
      <c r="E3" s="2"/>
      <c r="F3" s="2"/>
      <c r="G3" s="2"/>
      <c r="H3" s="2"/>
      <c r="I3" s="2"/>
      <c r="J3" s="2"/>
      <c r="K3" s="2"/>
      <c r="L3" s="2"/>
      <c r="M3" s="2"/>
      <c r="N3" s="2"/>
      <c r="O3" s="2"/>
      <c r="P3" s="2"/>
      <c r="Q3" s="2"/>
      <c r="R3" s="2"/>
    </row>
    <row r="4" spans="1:18" s="3" customFormat="1" ht="24.9" customHeight="1" x14ac:dyDescent="0.3">
      <c r="A4" s="1" t="s">
        <v>6</v>
      </c>
      <c r="B4" s="574" t="s">
        <v>7</v>
      </c>
      <c r="C4" s="574"/>
      <c r="D4" s="574"/>
      <c r="E4" s="2"/>
      <c r="F4" s="2"/>
      <c r="G4" s="2"/>
      <c r="H4" s="2"/>
      <c r="I4" s="2"/>
      <c r="J4" s="2"/>
      <c r="K4" s="2"/>
      <c r="L4" s="2"/>
      <c r="M4" s="2"/>
      <c r="N4" s="2"/>
      <c r="O4" s="2"/>
      <c r="P4" s="2"/>
      <c r="Q4" s="2"/>
      <c r="R4" s="2"/>
    </row>
    <row r="5" spans="1:18" s="3" customFormat="1" ht="35.1" customHeight="1" x14ac:dyDescent="0.3">
      <c r="A5" s="6" t="s">
        <v>8</v>
      </c>
      <c r="B5" s="573" t="s">
        <v>9</v>
      </c>
      <c r="C5" s="573"/>
      <c r="D5" s="573"/>
      <c r="E5" s="2"/>
      <c r="F5" s="2"/>
      <c r="G5" s="2"/>
      <c r="H5" s="2"/>
      <c r="I5" s="2"/>
      <c r="J5" s="2"/>
      <c r="K5" s="2"/>
      <c r="L5" s="2"/>
      <c r="M5" s="2"/>
      <c r="N5" s="2"/>
      <c r="O5" s="2"/>
      <c r="P5" s="2"/>
      <c r="Q5" s="2"/>
      <c r="R5" s="2"/>
    </row>
    <row r="6" spans="1:18" s="7" customFormat="1" ht="48" customHeight="1" x14ac:dyDescent="0.35">
      <c r="A6" s="6" t="s">
        <v>10</v>
      </c>
      <c r="B6" s="573" t="s">
        <v>11</v>
      </c>
      <c r="C6" s="573"/>
      <c r="D6" s="573"/>
      <c r="E6" s="2"/>
      <c r="F6" s="2"/>
      <c r="G6" s="2"/>
      <c r="H6" s="2"/>
      <c r="I6" s="2"/>
      <c r="J6" s="2"/>
      <c r="K6" s="2"/>
      <c r="L6" s="42" t="s">
        <v>12</v>
      </c>
      <c r="M6" s="2"/>
      <c r="N6" s="2"/>
      <c r="O6" s="2"/>
      <c r="P6" s="2"/>
      <c r="Q6" s="2"/>
      <c r="R6" s="2"/>
    </row>
    <row r="7" spans="1:18" s="3" customFormat="1" ht="24.9" customHeight="1" x14ac:dyDescent="0.3">
      <c r="A7" s="6" t="s">
        <v>13</v>
      </c>
      <c r="B7" s="1"/>
      <c r="C7" s="1"/>
      <c r="D7" s="2"/>
      <c r="E7" s="2"/>
      <c r="F7" s="2"/>
      <c r="G7" s="2"/>
      <c r="H7" s="2"/>
      <c r="I7" s="2"/>
      <c r="J7" s="2"/>
      <c r="K7" s="2"/>
      <c r="L7" s="2"/>
      <c r="M7" s="2"/>
      <c r="N7" s="2"/>
      <c r="O7" s="2"/>
      <c r="P7" s="2"/>
      <c r="Q7" s="2"/>
      <c r="R7" s="2"/>
    </row>
    <row r="8" spans="1:18" s="7" customFormat="1" ht="24.9" customHeight="1" x14ac:dyDescent="0.35">
      <c r="A8" s="574" t="s">
        <v>14</v>
      </c>
      <c r="B8" s="574"/>
      <c r="C8" s="1"/>
      <c r="D8" s="2"/>
      <c r="E8" s="2"/>
      <c r="F8" s="2"/>
      <c r="G8" s="2"/>
      <c r="H8" s="2"/>
      <c r="I8" s="2"/>
      <c r="J8" s="2"/>
      <c r="K8" s="2"/>
      <c r="L8" s="2"/>
      <c r="M8" s="2"/>
      <c r="N8" s="2"/>
      <c r="O8" s="2"/>
      <c r="P8" s="2"/>
      <c r="Q8" s="2"/>
      <c r="R8" s="2"/>
    </row>
    <row r="9" spans="1:18" s="8" customFormat="1" ht="18.600000000000001" thickBot="1" x14ac:dyDescent="0.4">
      <c r="A9" s="976" t="s">
        <v>15</v>
      </c>
      <c r="B9" s="976"/>
      <c r="C9" s="976"/>
      <c r="D9" s="976"/>
      <c r="E9" s="976"/>
      <c r="F9" s="976"/>
      <c r="G9" s="976"/>
      <c r="H9" s="976"/>
      <c r="I9" s="976"/>
      <c r="J9" s="976"/>
      <c r="K9" s="976"/>
      <c r="L9" s="976"/>
      <c r="M9" s="976"/>
      <c r="N9" s="976"/>
      <c r="O9" s="976"/>
      <c r="P9" s="976"/>
      <c r="Q9" s="976"/>
      <c r="R9" s="976"/>
    </row>
    <row r="10" spans="1:18" s="9" customFormat="1" ht="16.2" thickTop="1" x14ac:dyDescent="0.3">
      <c r="A10" s="977" t="s">
        <v>16</v>
      </c>
      <c r="B10" s="978" t="s">
        <v>17</v>
      </c>
      <c r="C10" s="978"/>
      <c r="D10" s="979" t="s">
        <v>18</v>
      </c>
      <c r="E10" s="979" t="s">
        <v>19</v>
      </c>
      <c r="F10" s="979" t="s">
        <v>20</v>
      </c>
      <c r="G10" s="979" t="s">
        <v>21</v>
      </c>
      <c r="H10" s="979" t="s">
        <v>22</v>
      </c>
      <c r="I10" s="979"/>
      <c r="J10" s="979"/>
      <c r="K10" s="979"/>
      <c r="L10" s="978" t="s">
        <v>23</v>
      </c>
      <c r="M10" s="978" t="s">
        <v>24</v>
      </c>
      <c r="N10" s="978"/>
      <c r="O10" s="978"/>
      <c r="P10" s="978"/>
      <c r="Q10" s="978"/>
      <c r="R10" s="980"/>
    </row>
    <row r="11" spans="1:18" s="9" customFormat="1" ht="15.6" x14ac:dyDescent="0.3">
      <c r="A11" s="949"/>
      <c r="B11" s="950"/>
      <c r="C11" s="950"/>
      <c r="D11" s="951"/>
      <c r="E11" s="951"/>
      <c r="F11" s="951"/>
      <c r="G11" s="951"/>
      <c r="H11" s="69" t="s">
        <v>25</v>
      </c>
      <c r="I11" s="69" t="s">
        <v>26</v>
      </c>
      <c r="J11" s="69" t="s">
        <v>27</v>
      </c>
      <c r="K11" s="69" t="s">
        <v>28</v>
      </c>
      <c r="L11" s="950"/>
      <c r="M11" s="950"/>
      <c r="N11" s="950"/>
      <c r="O11" s="950"/>
      <c r="P11" s="950"/>
      <c r="Q11" s="950"/>
      <c r="R11" s="956"/>
    </row>
    <row r="12" spans="1:18" s="3" customFormat="1" ht="63.75" customHeight="1" thickBot="1" x14ac:dyDescent="0.35">
      <c r="A12" s="11" t="s">
        <v>29</v>
      </c>
      <c r="B12" s="601" t="s">
        <v>30</v>
      </c>
      <c r="C12" s="601"/>
      <c r="D12" s="12" t="s">
        <v>31</v>
      </c>
      <c r="E12" s="13" t="s">
        <v>32</v>
      </c>
      <c r="F12" s="13">
        <v>100</v>
      </c>
      <c r="G12" s="13">
        <v>140</v>
      </c>
      <c r="H12" s="14"/>
      <c r="I12" s="14"/>
      <c r="J12" s="14"/>
      <c r="K12" s="15"/>
      <c r="L12" s="16">
        <f>SUM(C17)</f>
        <v>1107900</v>
      </c>
      <c r="M12" s="595"/>
      <c r="N12" s="595"/>
      <c r="O12" s="595"/>
      <c r="P12" s="595"/>
      <c r="Q12" s="595"/>
      <c r="R12" s="596"/>
    </row>
    <row r="13" spans="1:18" s="3" customFormat="1" ht="16.2" thickTop="1" x14ac:dyDescent="0.3">
      <c r="A13" s="17"/>
      <c r="B13" s="18"/>
      <c r="C13" s="18"/>
      <c r="D13" s="18"/>
      <c r="E13" s="18"/>
      <c r="F13" s="18"/>
      <c r="G13" s="18"/>
      <c r="H13" s="18"/>
      <c r="I13" s="18"/>
      <c r="J13" s="18"/>
      <c r="K13" s="18"/>
      <c r="L13" s="18"/>
      <c r="M13" s="18"/>
      <c r="N13" s="18"/>
      <c r="O13" s="18"/>
      <c r="P13" s="18"/>
      <c r="Q13" s="18"/>
      <c r="R13" s="19"/>
    </row>
    <row r="14" spans="1:18" s="8" customFormat="1" ht="24" customHeight="1" x14ac:dyDescent="0.35">
      <c r="A14" s="70" t="s">
        <v>33</v>
      </c>
      <c r="B14" s="20"/>
      <c r="C14" s="20"/>
      <c r="D14" s="20"/>
      <c r="E14" s="20"/>
      <c r="F14" s="20"/>
      <c r="G14" s="20"/>
      <c r="H14" s="20"/>
      <c r="I14" s="20"/>
      <c r="J14" s="20"/>
      <c r="K14" s="20"/>
      <c r="L14" s="20"/>
      <c r="M14" s="20"/>
      <c r="N14" s="20"/>
      <c r="O14" s="20"/>
      <c r="P14" s="20"/>
      <c r="Q14" s="20"/>
      <c r="R14" s="21"/>
    </row>
    <row r="15" spans="1:18" s="9" customFormat="1" ht="15.6" x14ac:dyDescent="0.3">
      <c r="A15" s="949" t="s">
        <v>34</v>
      </c>
      <c r="B15" s="950"/>
      <c r="C15" s="951" t="s">
        <v>35</v>
      </c>
      <c r="D15" s="951" t="s">
        <v>36</v>
      </c>
      <c r="E15" s="951"/>
      <c r="F15" s="951"/>
      <c r="G15" s="951"/>
      <c r="H15" s="951" t="s">
        <v>37</v>
      </c>
      <c r="I15" s="951"/>
      <c r="J15" s="951"/>
      <c r="K15" s="951"/>
      <c r="L15" s="950" t="s">
        <v>38</v>
      </c>
      <c r="M15" s="951" t="s">
        <v>39</v>
      </c>
      <c r="N15" s="951"/>
      <c r="O15" s="951"/>
      <c r="P15" s="951"/>
      <c r="Q15" s="951"/>
      <c r="R15" s="952"/>
    </row>
    <row r="16" spans="1:18" s="9" customFormat="1" ht="45.75" customHeight="1" x14ac:dyDescent="0.3">
      <c r="A16" s="949"/>
      <c r="B16" s="950"/>
      <c r="C16" s="951"/>
      <c r="D16" s="69" t="s">
        <v>40</v>
      </c>
      <c r="E16" s="69" t="s">
        <v>41</v>
      </c>
      <c r="F16" s="69" t="s">
        <v>42</v>
      </c>
      <c r="G16" s="69" t="s">
        <v>43</v>
      </c>
      <c r="H16" s="69" t="s">
        <v>25</v>
      </c>
      <c r="I16" s="69" t="s">
        <v>26</v>
      </c>
      <c r="J16" s="69" t="s">
        <v>27</v>
      </c>
      <c r="K16" s="69" t="s">
        <v>28</v>
      </c>
      <c r="L16" s="950"/>
      <c r="M16" s="71" t="s">
        <v>44</v>
      </c>
      <c r="N16" s="71" t="s">
        <v>45</v>
      </c>
      <c r="O16" s="71" t="s">
        <v>46</v>
      </c>
      <c r="P16" s="71" t="s">
        <v>47</v>
      </c>
      <c r="Q16" s="71" t="s">
        <v>48</v>
      </c>
      <c r="R16" s="72" t="s">
        <v>49</v>
      </c>
    </row>
    <row r="17" spans="1:19" ht="50.25" customHeight="1" x14ac:dyDescent="0.3">
      <c r="A17" s="985" t="s">
        <v>50</v>
      </c>
      <c r="B17" s="986"/>
      <c r="C17" s="987">
        <f>SUM(G17:G25)</f>
        <v>1107900</v>
      </c>
      <c r="D17" s="23" t="s">
        <v>51</v>
      </c>
      <c r="E17" s="24">
        <v>140</v>
      </c>
      <c r="F17" s="25">
        <v>2500</v>
      </c>
      <c r="G17" s="25">
        <f>+F17*E17</f>
        <v>350000</v>
      </c>
      <c r="H17" s="26" t="s">
        <v>52</v>
      </c>
      <c r="I17" s="26" t="s">
        <v>52</v>
      </c>
      <c r="J17" s="26" t="s">
        <v>52</v>
      </c>
      <c r="K17" s="26" t="s">
        <v>52</v>
      </c>
      <c r="L17" s="27"/>
      <c r="M17" s="28" t="s">
        <v>53</v>
      </c>
      <c r="N17" s="28" t="s">
        <v>54</v>
      </c>
      <c r="O17" s="24">
        <v>2</v>
      </c>
      <c r="P17" s="24">
        <v>8</v>
      </c>
      <c r="Q17" s="24">
        <v>72</v>
      </c>
      <c r="R17" s="29"/>
      <c r="S17" s="30"/>
    </row>
    <row r="18" spans="1:19" ht="43.5" customHeight="1" x14ac:dyDescent="0.3">
      <c r="A18" s="989" t="s">
        <v>55</v>
      </c>
      <c r="B18" s="990"/>
      <c r="C18" s="988"/>
      <c r="D18" s="32" t="s">
        <v>51</v>
      </c>
      <c r="E18" s="24">
        <v>12</v>
      </c>
      <c r="F18" s="25">
        <v>1500</v>
      </c>
      <c r="G18" s="25">
        <f>+F18*E18</f>
        <v>18000</v>
      </c>
      <c r="H18" s="26" t="s">
        <v>52</v>
      </c>
      <c r="I18" s="26" t="s">
        <v>52</v>
      </c>
      <c r="J18" s="26" t="s">
        <v>52</v>
      </c>
      <c r="K18" s="26" t="s">
        <v>52</v>
      </c>
      <c r="L18" s="27" t="s">
        <v>56</v>
      </c>
      <c r="M18" s="28" t="s">
        <v>53</v>
      </c>
      <c r="N18" s="28" t="s">
        <v>54</v>
      </c>
      <c r="O18" s="24">
        <v>2</v>
      </c>
      <c r="P18" s="24">
        <v>8</v>
      </c>
      <c r="Q18" s="24">
        <v>7</v>
      </c>
      <c r="R18" s="29">
        <v>2</v>
      </c>
      <c r="S18" s="30"/>
    </row>
    <row r="19" spans="1:19" ht="19.5" customHeight="1" x14ac:dyDescent="0.3">
      <c r="A19" s="991" t="s">
        <v>57</v>
      </c>
      <c r="B19" s="992"/>
      <c r="C19" s="988"/>
      <c r="D19" s="23" t="s">
        <v>58</v>
      </c>
      <c r="E19" s="24">
        <v>12</v>
      </c>
      <c r="F19" s="25">
        <v>2400</v>
      </c>
      <c r="G19" s="25">
        <f t="shared" ref="G19:G25" si="0">+F19*E19</f>
        <v>28800</v>
      </c>
      <c r="H19" s="26" t="s">
        <v>52</v>
      </c>
      <c r="I19" s="26" t="s">
        <v>52</v>
      </c>
      <c r="J19" s="26" t="s">
        <v>52</v>
      </c>
      <c r="K19" s="26" t="s">
        <v>52</v>
      </c>
      <c r="L19" s="27"/>
      <c r="M19" s="28" t="s">
        <v>53</v>
      </c>
      <c r="N19" s="28" t="s">
        <v>54</v>
      </c>
      <c r="O19" s="24">
        <v>2</v>
      </c>
      <c r="P19" s="24">
        <v>3</v>
      </c>
      <c r="Q19" s="24">
        <v>1</v>
      </c>
      <c r="R19" s="29">
        <v>1</v>
      </c>
      <c r="S19" s="30"/>
    </row>
    <row r="20" spans="1:19" ht="32.25" customHeight="1" x14ac:dyDescent="0.3">
      <c r="A20" s="993"/>
      <c r="B20" s="994"/>
      <c r="C20" s="988"/>
      <c r="D20" s="23" t="s">
        <v>59</v>
      </c>
      <c r="E20" s="24">
        <v>12</v>
      </c>
      <c r="F20" s="25">
        <v>1050</v>
      </c>
      <c r="G20" s="25">
        <f t="shared" si="0"/>
        <v>12600</v>
      </c>
      <c r="H20" s="26" t="s">
        <v>52</v>
      </c>
      <c r="I20" s="26" t="s">
        <v>52</v>
      </c>
      <c r="J20" s="26" t="s">
        <v>52</v>
      </c>
      <c r="K20" s="26" t="s">
        <v>52</v>
      </c>
      <c r="L20" s="27"/>
      <c r="M20" s="28" t="s">
        <v>53</v>
      </c>
      <c r="N20" s="28" t="s">
        <v>54</v>
      </c>
      <c r="O20" s="24">
        <v>2</v>
      </c>
      <c r="P20" s="24">
        <v>3</v>
      </c>
      <c r="Q20" s="24">
        <v>1</v>
      </c>
      <c r="R20" s="29">
        <v>1</v>
      </c>
      <c r="S20" s="30"/>
    </row>
    <row r="21" spans="1:19" ht="32.25" customHeight="1" x14ac:dyDescent="0.3">
      <c r="A21" s="993"/>
      <c r="B21" s="994"/>
      <c r="C21" s="988"/>
      <c r="D21" s="23" t="s">
        <v>60</v>
      </c>
      <c r="E21" s="24">
        <v>180</v>
      </c>
      <c r="F21" s="25">
        <v>200</v>
      </c>
      <c r="G21" s="25">
        <f t="shared" si="0"/>
        <v>36000</v>
      </c>
      <c r="H21" s="26" t="s">
        <v>52</v>
      </c>
      <c r="I21" s="26" t="s">
        <v>52</v>
      </c>
      <c r="J21" s="26" t="s">
        <v>52</v>
      </c>
      <c r="K21" s="26" t="s">
        <v>52</v>
      </c>
      <c r="L21" s="27"/>
      <c r="M21" s="28" t="s">
        <v>53</v>
      </c>
      <c r="N21" s="28" t="s">
        <v>54</v>
      </c>
      <c r="O21" s="24">
        <v>3</v>
      </c>
      <c r="P21" s="24">
        <v>7</v>
      </c>
      <c r="Q21" s="24">
        <v>1</v>
      </c>
      <c r="R21" s="29">
        <v>2</v>
      </c>
      <c r="S21" s="30"/>
    </row>
    <row r="22" spans="1:19" ht="33.75" customHeight="1" x14ac:dyDescent="0.3">
      <c r="A22" s="989" t="s">
        <v>61</v>
      </c>
      <c r="B22" s="990"/>
      <c r="C22" s="988"/>
      <c r="D22" s="23" t="s">
        <v>51</v>
      </c>
      <c r="E22" s="24">
        <v>25</v>
      </c>
      <c r="F22" s="25">
        <v>2500</v>
      </c>
      <c r="G22" s="25">
        <f t="shared" si="0"/>
        <v>62500</v>
      </c>
      <c r="H22" s="26" t="s">
        <v>52</v>
      </c>
      <c r="I22" s="26" t="s">
        <v>52</v>
      </c>
      <c r="J22" s="26" t="s">
        <v>52</v>
      </c>
      <c r="K22" s="26" t="s">
        <v>52</v>
      </c>
      <c r="L22" s="27"/>
      <c r="M22" s="28" t="s">
        <v>53</v>
      </c>
      <c r="N22" s="28" t="s">
        <v>54</v>
      </c>
      <c r="O22" s="24">
        <v>2</v>
      </c>
      <c r="P22" s="24">
        <v>8</v>
      </c>
      <c r="Q22" s="24">
        <v>7</v>
      </c>
      <c r="R22" s="29">
        <v>2</v>
      </c>
      <c r="S22" s="30"/>
    </row>
    <row r="23" spans="1:19" ht="30.75" customHeight="1" x14ac:dyDescent="0.3">
      <c r="A23" s="995" t="s">
        <v>62</v>
      </c>
      <c r="B23" s="996"/>
      <c r="C23" s="988"/>
      <c r="D23" s="32" t="s">
        <v>51</v>
      </c>
      <c r="E23" s="24">
        <v>1</v>
      </c>
      <c r="F23" s="25" t="s">
        <v>63</v>
      </c>
      <c r="G23" s="25" t="s">
        <v>63</v>
      </c>
      <c r="H23" s="26" t="s">
        <v>52</v>
      </c>
      <c r="I23" s="26" t="s">
        <v>52</v>
      </c>
      <c r="J23" s="26" t="s">
        <v>52</v>
      </c>
      <c r="K23" s="26" t="s">
        <v>52</v>
      </c>
      <c r="L23" s="27"/>
      <c r="M23" s="28" t="s">
        <v>53</v>
      </c>
      <c r="N23" s="28" t="s">
        <v>54</v>
      </c>
      <c r="O23" s="24">
        <v>2</v>
      </c>
      <c r="P23" s="24">
        <v>8</v>
      </c>
      <c r="Q23" s="24">
        <v>7</v>
      </c>
      <c r="R23" s="29">
        <v>2</v>
      </c>
      <c r="S23" s="30"/>
    </row>
    <row r="24" spans="1:19" s="34" customFormat="1" ht="40.5" customHeight="1" x14ac:dyDescent="0.3">
      <c r="A24" s="991" t="s">
        <v>64</v>
      </c>
      <c r="B24" s="992"/>
      <c r="C24" s="988"/>
      <c r="D24" s="23" t="s">
        <v>65</v>
      </c>
      <c r="E24" s="24">
        <v>1</v>
      </c>
      <c r="F24" s="25">
        <v>450000</v>
      </c>
      <c r="G24" s="25">
        <f t="shared" si="0"/>
        <v>450000</v>
      </c>
      <c r="H24" s="26"/>
      <c r="I24" s="26" t="s">
        <v>52</v>
      </c>
      <c r="J24" s="26" t="s">
        <v>52</v>
      </c>
      <c r="K24" s="26"/>
      <c r="L24" s="24"/>
      <c r="M24" s="28" t="s">
        <v>53</v>
      </c>
      <c r="N24" s="28" t="s">
        <v>54</v>
      </c>
      <c r="O24" s="24">
        <v>2</v>
      </c>
      <c r="P24" s="24">
        <v>8</v>
      </c>
      <c r="Q24" s="24">
        <v>7</v>
      </c>
      <c r="R24" s="29">
        <v>6</v>
      </c>
      <c r="S24" s="33"/>
    </row>
    <row r="25" spans="1:19" ht="42.75" customHeight="1" thickBot="1" x14ac:dyDescent="0.35">
      <c r="A25" s="699" t="s">
        <v>66</v>
      </c>
      <c r="B25" s="700"/>
      <c r="C25" s="988"/>
      <c r="D25" s="35" t="s">
        <v>65</v>
      </c>
      <c r="E25" s="24">
        <v>1</v>
      </c>
      <c r="F25" s="25">
        <v>150000</v>
      </c>
      <c r="G25" s="25">
        <f t="shared" si="0"/>
        <v>150000</v>
      </c>
      <c r="H25" s="26"/>
      <c r="I25" s="26" t="s">
        <v>52</v>
      </c>
      <c r="J25" s="26" t="s">
        <v>52</v>
      </c>
      <c r="K25" s="26"/>
      <c r="L25" s="24"/>
      <c r="M25" s="28" t="s">
        <v>53</v>
      </c>
      <c r="N25" s="28" t="s">
        <v>54</v>
      </c>
      <c r="O25" s="24">
        <v>2</v>
      </c>
      <c r="P25" s="24">
        <v>8</v>
      </c>
      <c r="Q25" s="24">
        <v>7</v>
      </c>
      <c r="R25" s="29">
        <v>6</v>
      </c>
      <c r="S25" s="30"/>
    </row>
    <row r="26" spans="1:19" ht="31.5" customHeight="1" thickBot="1" x14ac:dyDescent="0.35">
      <c r="A26" s="981" t="s">
        <v>67</v>
      </c>
      <c r="B26" s="982"/>
      <c r="C26" s="982"/>
      <c r="D26" s="982"/>
      <c r="E26" s="982"/>
      <c r="F26" s="982"/>
      <c r="G26" s="982"/>
      <c r="H26" s="982"/>
      <c r="I26" s="982"/>
      <c r="J26" s="982"/>
      <c r="K26" s="982"/>
      <c r="L26" s="982"/>
      <c r="M26" s="982"/>
      <c r="N26" s="982"/>
      <c r="O26" s="982"/>
      <c r="P26" s="982"/>
      <c r="Q26" s="982"/>
      <c r="R26" s="983"/>
      <c r="S26" s="30"/>
    </row>
    <row r="27" spans="1:19" s="3" customFormat="1" ht="18.600000000000001" thickTop="1" x14ac:dyDescent="0.3">
      <c r="A27" s="984"/>
      <c r="B27" s="984"/>
      <c r="C27" s="984"/>
      <c r="D27" s="984"/>
      <c r="E27" s="984"/>
      <c r="F27" s="984"/>
      <c r="G27" s="984"/>
      <c r="H27" s="984"/>
      <c r="I27" s="984"/>
      <c r="J27" s="984"/>
      <c r="K27" s="984"/>
      <c r="L27" s="984"/>
      <c r="M27" s="984"/>
      <c r="N27" s="984"/>
      <c r="O27" s="984"/>
      <c r="P27" s="984"/>
      <c r="Q27" s="984"/>
      <c r="R27" s="984"/>
    </row>
    <row r="28" spans="1:19" s="3" customFormat="1" ht="18" x14ac:dyDescent="0.3">
      <c r="A28" s="36"/>
      <c r="B28" s="36"/>
      <c r="C28" s="36"/>
      <c r="D28" s="36"/>
      <c r="E28" s="36"/>
      <c r="F28" s="36"/>
      <c r="G28" s="36"/>
      <c r="H28" s="36"/>
      <c r="I28" s="36"/>
      <c r="J28" s="36"/>
      <c r="K28" s="36"/>
      <c r="L28" s="36"/>
      <c r="M28" s="36"/>
      <c r="N28" s="36"/>
      <c r="O28" s="36"/>
      <c r="P28" s="36"/>
      <c r="Q28" s="36"/>
      <c r="R28" s="36"/>
    </row>
    <row r="29" spans="1:19" s="3" customFormat="1" ht="17.399999999999999" x14ac:dyDescent="0.35">
      <c r="A29" s="37"/>
      <c r="B29" s="38"/>
      <c r="C29" s="38"/>
      <c r="D29" s="38"/>
      <c r="E29" s="38"/>
      <c r="F29" s="38"/>
      <c r="G29" s="38"/>
      <c r="H29" s="38"/>
      <c r="I29" s="38"/>
      <c r="J29" s="38"/>
      <c r="K29" s="38"/>
      <c r="L29" s="38"/>
      <c r="M29" s="38"/>
      <c r="N29" s="8"/>
      <c r="O29" s="8"/>
      <c r="P29" s="8"/>
      <c r="Q29" s="8"/>
      <c r="R29" s="8"/>
    </row>
    <row r="30" spans="1:19" s="3" customFormat="1" x14ac:dyDescent="0.3">
      <c r="C30" s="39"/>
      <c r="E30" s="40"/>
      <c r="F30" s="39"/>
      <c r="G30" s="39"/>
      <c r="H30" s="39"/>
      <c r="I30" s="39"/>
      <c r="J30" s="39"/>
      <c r="K30" s="39"/>
    </row>
    <row r="31" spans="1:19" s="3" customFormat="1" x14ac:dyDescent="0.3">
      <c r="C31" s="39"/>
      <c r="E31" s="40"/>
      <c r="F31" s="39"/>
      <c r="G31" s="39"/>
      <c r="H31" s="39"/>
      <c r="I31" s="39"/>
      <c r="J31" s="39"/>
      <c r="K31" s="39"/>
    </row>
    <row r="32" spans="1:19" s="3" customFormat="1" x14ac:dyDescent="0.3">
      <c r="C32" s="39"/>
      <c r="E32" s="40"/>
      <c r="F32" s="39"/>
      <c r="G32" s="39"/>
      <c r="H32" s="39"/>
      <c r="I32" s="39"/>
      <c r="J32" s="39"/>
      <c r="K32" s="39"/>
    </row>
    <row r="33" spans="3:12" s="3" customFormat="1" x14ac:dyDescent="0.3">
      <c r="C33" s="39"/>
      <c r="E33" s="40"/>
      <c r="F33" s="39"/>
      <c r="G33" s="39"/>
      <c r="H33" s="39"/>
      <c r="I33" s="39"/>
      <c r="J33" s="39"/>
      <c r="K33" s="39"/>
    </row>
    <row r="34" spans="3:12" s="3" customFormat="1" x14ac:dyDescent="0.3">
      <c r="C34" s="39"/>
      <c r="E34" s="40"/>
      <c r="F34" s="39"/>
      <c r="G34" s="39"/>
      <c r="H34" s="39"/>
      <c r="I34" s="39"/>
      <c r="J34" s="39"/>
      <c r="K34" s="39"/>
    </row>
    <row r="35" spans="3:12" s="3" customFormat="1" x14ac:dyDescent="0.3">
      <c r="C35" s="39"/>
      <c r="E35" s="40"/>
      <c r="F35" s="39"/>
      <c r="G35" s="39"/>
      <c r="H35" s="39"/>
      <c r="I35" s="39"/>
      <c r="J35" s="39"/>
      <c r="K35" s="39"/>
    </row>
    <row r="36" spans="3:12" s="3" customFormat="1" x14ac:dyDescent="0.3">
      <c r="C36" s="39"/>
      <c r="E36" s="40"/>
      <c r="F36" s="39"/>
      <c r="G36" s="39"/>
      <c r="H36" s="39"/>
      <c r="I36" s="39"/>
      <c r="J36" s="39"/>
      <c r="K36" s="39"/>
    </row>
    <row r="37" spans="3:12" s="3" customFormat="1" x14ac:dyDescent="0.3">
      <c r="C37" s="39"/>
      <c r="E37" s="40"/>
      <c r="F37" s="39"/>
      <c r="G37" s="39"/>
      <c r="H37" s="39"/>
      <c r="I37" s="39"/>
      <c r="J37" s="39"/>
      <c r="K37" s="39"/>
    </row>
    <row r="38" spans="3:12" s="3" customFormat="1" x14ac:dyDescent="0.3">
      <c r="C38" s="39"/>
      <c r="E38" s="40"/>
      <c r="F38" s="39"/>
      <c r="G38" s="39"/>
      <c r="H38" s="39"/>
      <c r="I38" s="39"/>
      <c r="J38" s="39"/>
      <c r="K38" s="39"/>
    </row>
    <row r="39" spans="3:12" s="3" customFormat="1" x14ac:dyDescent="0.3">
      <c r="C39" s="39"/>
      <c r="E39" s="40"/>
      <c r="F39" s="39"/>
      <c r="G39" s="39"/>
      <c r="H39" s="39"/>
      <c r="I39" s="39"/>
      <c r="J39" s="39"/>
      <c r="K39" s="39"/>
    </row>
    <row r="40" spans="3:12" s="3" customFormat="1" x14ac:dyDescent="0.3">
      <c r="C40" s="39"/>
      <c r="E40" s="40"/>
      <c r="F40" s="39"/>
      <c r="G40" s="39"/>
      <c r="H40" s="39"/>
      <c r="I40" s="39"/>
      <c r="J40" s="39"/>
      <c r="K40" s="39"/>
    </row>
    <row r="41" spans="3:12" s="3" customFormat="1" x14ac:dyDescent="0.3">
      <c r="H41" s="40"/>
      <c r="L41" s="40"/>
    </row>
    <row r="42" spans="3:12" s="3" customFormat="1" x14ac:dyDescent="0.3">
      <c r="C42" s="39"/>
      <c r="E42" s="40"/>
    </row>
    <row r="43" spans="3:12" s="3" customFormat="1" x14ac:dyDescent="0.3"/>
    <row r="44" spans="3:12" s="3" customFormat="1" x14ac:dyDescent="0.3"/>
    <row r="45" spans="3:12" s="3" customFormat="1" x14ac:dyDescent="0.3"/>
    <row r="46" spans="3:12" s="3" customFormat="1" x14ac:dyDescent="0.3"/>
    <row r="47" spans="3:12" s="3" customFormat="1" x14ac:dyDescent="0.3"/>
    <row r="48" spans="3:12" s="3" customFormat="1" x14ac:dyDescent="0.3"/>
    <row r="49" s="3" customFormat="1" x14ac:dyDescent="0.3"/>
    <row r="50" s="3" customFormat="1" x14ac:dyDescent="0.3"/>
    <row r="51" s="3" customFormat="1" x14ac:dyDescent="0.3"/>
    <row r="52" s="3" customFormat="1" x14ac:dyDescent="0.3"/>
    <row r="53" s="3" customFormat="1" x14ac:dyDescent="0.3"/>
    <row r="54" s="3" customFormat="1" x14ac:dyDescent="0.3"/>
    <row r="55" s="3" customFormat="1" x14ac:dyDescent="0.3"/>
    <row r="56" s="3" customFormat="1" x14ac:dyDescent="0.3"/>
    <row r="57" s="3" customFormat="1" x14ac:dyDescent="0.3"/>
  </sheetData>
  <mergeCells count="32">
    <mergeCell ref="A26:R26"/>
    <mergeCell ref="A27:R27"/>
    <mergeCell ref="A17:B17"/>
    <mergeCell ref="C17:C25"/>
    <mergeCell ref="A18:B18"/>
    <mergeCell ref="A19:B21"/>
    <mergeCell ref="A22:B22"/>
    <mergeCell ref="A23:B23"/>
    <mergeCell ref="A24:B24"/>
    <mergeCell ref="A25:B25"/>
    <mergeCell ref="A15:B16"/>
    <mergeCell ref="C15:C16"/>
    <mergeCell ref="D15:G15"/>
    <mergeCell ref="H15:K15"/>
    <mergeCell ref="L15:L16"/>
    <mergeCell ref="M15:R15"/>
    <mergeCell ref="G10:G11"/>
    <mergeCell ref="H10:K10"/>
    <mergeCell ref="L10:L11"/>
    <mergeCell ref="M10:R11"/>
    <mergeCell ref="B12:C12"/>
    <mergeCell ref="M12:R12"/>
    <mergeCell ref="B4:D4"/>
    <mergeCell ref="B5:D5"/>
    <mergeCell ref="B6:D6"/>
    <mergeCell ref="A8:B8"/>
    <mergeCell ref="A9:R9"/>
    <mergeCell ref="A10:A11"/>
    <mergeCell ref="B10:C11"/>
    <mergeCell ref="D10:D11"/>
    <mergeCell ref="E10:E11"/>
    <mergeCell ref="F10:F11"/>
  </mergeCells>
  <printOptions horizontalCentered="1"/>
  <pageMargins left="0.51181102362204722" right="0.51181102362204722" top="0.55118110236220474" bottom="0.55118110236220474" header="0.31496062992125984" footer="0.31496062992125984"/>
  <pageSetup paperSize="5" scale="63" fitToWidth="20" fitToHeight="20" orientation="landscape" r:id="rId1"/>
  <headerFooter>
    <oddFooter>&amp;C&amp;P&amp;R&amp;F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election activeCell="G14" sqref="G14"/>
    </sheetView>
  </sheetViews>
  <sheetFormatPr baseColWidth="10"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8"/>
  <sheetViews>
    <sheetView view="pageBreakPreview" topLeftCell="A41" zoomScaleNormal="100" zoomScaleSheetLayoutView="100" zoomScalePageLayoutView="73" workbookViewId="0">
      <selection activeCell="F5" sqref="F5"/>
    </sheetView>
  </sheetViews>
  <sheetFormatPr baseColWidth="10" defaultColWidth="11.44140625" defaultRowHeight="14.4" x14ac:dyDescent="0.3"/>
  <cols>
    <col min="1" max="1" width="37" style="75" customWidth="1"/>
    <col min="2" max="2" width="31.44140625" style="155" customWidth="1"/>
    <col min="3" max="3" width="17.33203125" style="75" customWidth="1"/>
    <col min="4" max="4" width="21" style="76" customWidth="1"/>
    <col min="5" max="5" width="19" style="75" customWidth="1"/>
    <col min="6" max="6" width="17.44140625" style="75" bestFit="1" customWidth="1"/>
    <col min="7" max="7" width="14.6640625" style="75" customWidth="1"/>
    <col min="8" max="8" width="16.33203125" style="75" customWidth="1"/>
    <col min="9" max="9" width="15.6640625" style="75" customWidth="1"/>
    <col min="10" max="10" width="17.88671875" style="75" customWidth="1"/>
    <col min="11" max="11" width="16.109375" style="75" customWidth="1"/>
    <col min="12" max="12" width="8.6640625" style="76" customWidth="1"/>
    <col min="13" max="15" width="5.6640625" style="75" customWidth="1"/>
    <col min="16" max="16" width="6.44140625" style="75" customWidth="1"/>
    <col min="17" max="17" width="5.6640625" style="75" customWidth="1"/>
    <col min="18" max="16384" width="11.44140625" style="75"/>
  </cols>
  <sheetData>
    <row r="2" spans="1:17" ht="24.9" customHeight="1" x14ac:dyDescent="0.3">
      <c r="A2" s="9" t="s">
        <v>0</v>
      </c>
      <c r="B2" s="73" t="s">
        <v>1</v>
      </c>
      <c r="C2" s="74"/>
      <c r="D2" s="74"/>
    </row>
    <row r="3" spans="1:17" ht="24.9" customHeight="1" x14ac:dyDescent="0.3">
      <c r="A3" s="9" t="s">
        <v>2</v>
      </c>
      <c r="B3" s="73" t="s">
        <v>1</v>
      </c>
      <c r="C3" s="74"/>
      <c r="D3" s="74"/>
    </row>
    <row r="4" spans="1:17" ht="24.9" customHeight="1" x14ac:dyDescent="0.3">
      <c r="A4" s="9" t="s">
        <v>2</v>
      </c>
      <c r="B4" s="77" t="s">
        <v>3</v>
      </c>
      <c r="C4" s="78"/>
      <c r="D4" s="74"/>
    </row>
    <row r="5" spans="1:17" ht="24.9" customHeight="1" x14ac:dyDescent="0.3">
      <c r="A5" s="9" t="s">
        <v>4</v>
      </c>
      <c r="B5" s="875" t="s">
        <v>5</v>
      </c>
      <c r="C5" s="875"/>
      <c r="D5" s="74"/>
    </row>
    <row r="6" spans="1:17" ht="24.9" customHeight="1" x14ac:dyDescent="0.3">
      <c r="A6" s="9" t="s">
        <v>68</v>
      </c>
      <c r="B6" s="73" t="s">
        <v>7</v>
      </c>
      <c r="C6" s="74"/>
      <c r="D6" s="74"/>
    </row>
    <row r="7" spans="1:17" ht="30" customHeight="1" x14ac:dyDescent="0.3">
      <c r="A7" s="79" t="s">
        <v>8</v>
      </c>
      <c r="B7" s="876" t="s">
        <v>9</v>
      </c>
      <c r="C7" s="876"/>
      <c r="D7" s="876"/>
    </row>
    <row r="8" spans="1:17" ht="32.25" customHeight="1" x14ac:dyDescent="0.3">
      <c r="A8" s="79" t="s">
        <v>132</v>
      </c>
      <c r="B8" s="876" t="s">
        <v>11</v>
      </c>
      <c r="C8" s="876"/>
      <c r="D8" s="876"/>
    </row>
    <row r="9" spans="1:17" ht="21" customHeight="1" x14ac:dyDescent="0.3">
      <c r="A9" s="9" t="s">
        <v>13</v>
      </c>
      <c r="B9" s="80"/>
      <c r="C9" s="9"/>
      <c r="K9" s="81" t="s">
        <v>133</v>
      </c>
    </row>
    <row r="10" spans="1:17" ht="18" customHeight="1" x14ac:dyDescent="0.3">
      <c r="A10" s="9" t="s">
        <v>134</v>
      </c>
      <c r="B10" s="80"/>
      <c r="C10" s="9"/>
    </row>
    <row r="11" spans="1:17" ht="23.25" customHeight="1" thickBot="1" x14ac:dyDescent="0.4">
      <c r="A11" s="997" t="s">
        <v>135</v>
      </c>
      <c r="B11" s="997"/>
      <c r="C11" s="997"/>
      <c r="D11" s="997"/>
      <c r="E11" s="997"/>
      <c r="F11" s="997"/>
      <c r="G11" s="997"/>
      <c r="H11" s="997"/>
      <c r="I11" s="997"/>
      <c r="J11" s="997"/>
      <c r="K11" s="997"/>
      <c r="L11" s="997"/>
    </row>
    <row r="12" spans="1:17" ht="16.8" thickTop="1" thickBot="1" x14ac:dyDescent="0.35">
      <c r="A12" s="998" t="s">
        <v>136</v>
      </c>
      <c r="B12" s="1000" t="s">
        <v>137</v>
      </c>
      <c r="C12" s="1002" t="s">
        <v>138</v>
      </c>
      <c r="D12" s="1004" t="s">
        <v>139</v>
      </c>
      <c r="E12" s="1002" t="s">
        <v>140</v>
      </c>
      <c r="F12" s="1006" t="s">
        <v>141</v>
      </c>
      <c r="G12" s="1011" t="s">
        <v>142</v>
      </c>
      <c r="H12" s="1012"/>
      <c r="I12" s="1012"/>
      <c r="J12" s="1013"/>
      <c r="K12" s="1014" t="s">
        <v>23</v>
      </c>
      <c r="L12" s="1015"/>
      <c r="M12" s="1018" t="s">
        <v>24</v>
      </c>
      <c r="N12" s="1019"/>
      <c r="O12" s="1019"/>
      <c r="P12" s="1019"/>
      <c r="Q12" s="1020"/>
    </row>
    <row r="13" spans="1:17" ht="9.75" customHeight="1" x14ac:dyDescent="0.3">
      <c r="A13" s="999"/>
      <c r="B13" s="1001"/>
      <c r="C13" s="1003"/>
      <c r="D13" s="1005"/>
      <c r="E13" s="1003"/>
      <c r="F13" s="1007"/>
      <c r="G13" s="82" t="s">
        <v>25</v>
      </c>
      <c r="H13" s="82" t="s">
        <v>26</v>
      </c>
      <c r="I13" s="82" t="s">
        <v>27</v>
      </c>
      <c r="J13" s="82" t="s">
        <v>28</v>
      </c>
      <c r="K13" s="1016"/>
      <c r="L13" s="1017"/>
      <c r="M13" s="1021"/>
      <c r="N13" s="1022"/>
      <c r="O13" s="1022"/>
      <c r="P13" s="1022"/>
      <c r="Q13" s="1023"/>
    </row>
    <row r="14" spans="1:17" ht="151.5" customHeight="1" x14ac:dyDescent="0.3">
      <c r="A14" s="83" t="s">
        <v>143</v>
      </c>
      <c r="B14" s="84" t="s">
        <v>144</v>
      </c>
      <c r="C14" s="85" t="s">
        <v>145</v>
      </c>
      <c r="D14" s="85" t="s">
        <v>146</v>
      </c>
      <c r="E14" s="86">
        <v>1</v>
      </c>
      <c r="F14" s="86">
        <v>443</v>
      </c>
      <c r="G14" s="87">
        <f>+G50</f>
        <v>6879410</v>
      </c>
      <c r="H14" s="87">
        <f>+H50</f>
        <v>7469583.333333333</v>
      </c>
      <c r="I14" s="87">
        <f>+I50</f>
        <v>5725183.333333333</v>
      </c>
      <c r="J14" s="87">
        <f>+J50</f>
        <v>3314583.3333333335</v>
      </c>
      <c r="K14" s="1024">
        <f>+G14+H14+I14+J14</f>
        <v>23388759.999999996</v>
      </c>
      <c r="L14" s="1025"/>
      <c r="M14" s="1026" t="s">
        <v>147</v>
      </c>
      <c r="N14" s="1026"/>
      <c r="O14" s="1026"/>
      <c r="P14" s="1026"/>
      <c r="Q14" s="1027"/>
    </row>
    <row r="15" spans="1:17" x14ac:dyDescent="0.3">
      <c r="A15" s="88"/>
      <c r="B15" s="89"/>
      <c r="C15" s="90"/>
      <c r="D15" s="90"/>
      <c r="E15" s="91"/>
      <c r="F15" s="91"/>
      <c r="G15" s="92"/>
      <c r="H15" s="92"/>
      <c r="I15" s="92"/>
      <c r="J15" s="92"/>
      <c r="K15" s="92"/>
      <c r="L15" s="92"/>
      <c r="M15" s="90"/>
      <c r="N15" s="90"/>
      <c r="O15" s="90"/>
      <c r="P15" s="90"/>
      <c r="Q15" s="93"/>
    </row>
    <row r="16" spans="1:17" ht="18" x14ac:dyDescent="0.35">
      <c r="A16" s="1028" t="s">
        <v>148</v>
      </c>
      <c r="B16" s="1029"/>
      <c r="C16" s="1029"/>
      <c r="D16" s="1029"/>
      <c r="E16" s="1029"/>
      <c r="F16" s="1029"/>
      <c r="G16" s="1029"/>
      <c r="H16" s="1029"/>
      <c r="I16" s="1029"/>
      <c r="J16" s="1029"/>
      <c r="K16" s="1029"/>
      <c r="L16" s="1029"/>
      <c r="M16" s="94"/>
      <c r="N16" s="94"/>
      <c r="O16" s="94"/>
      <c r="P16" s="94"/>
      <c r="Q16" s="95"/>
    </row>
    <row r="17" spans="1:18" ht="15.6" x14ac:dyDescent="0.3">
      <c r="A17" s="1030" t="s">
        <v>149</v>
      </c>
      <c r="B17" s="1032" t="s">
        <v>150</v>
      </c>
      <c r="C17" s="1034" t="s">
        <v>36</v>
      </c>
      <c r="D17" s="1035"/>
      <c r="E17" s="1035"/>
      <c r="F17" s="1035"/>
      <c r="G17" s="1034" t="s">
        <v>151</v>
      </c>
      <c r="H17" s="1034"/>
      <c r="I17" s="1034"/>
      <c r="J17" s="1034"/>
      <c r="K17" s="1036" t="s">
        <v>152</v>
      </c>
      <c r="L17" s="1008" t="s">
        <v>153</v>
      </c>
      <c r="M17" s="1008"/>
      <c r="N17" s="1008"/>
      <c r="O17" s="1008"/>
      <c r="P17" s="1009"/>
      <c r="Q17" s="1010"/>
    </row>
    <row r="18" spans="1:18" ht="45.6" x14ac:dyDescent="0.3">
      <c r="A18" s="1031"/>
      <c r="B18" s="1033"/>
      <c r="C18" s="10" t="s">
        <v>154</v>
      </c>
      <c r="D18" s="10" t="s">
        <v>41</v>
      </c>
      <c r="E18" s="10" t="s">
        <v>155</v>
      </c>
      <c r="F18" s="10" t="s">
        <v>43</v>
      </c>
      <c r="G18" s="10" t="s">
        <v>25</v>
      </c>
      <c r="H18" s="10" t="s">
        <v>26</v>
      </c>
      <c r="I18" s="10" t="s">
        <v>156</v>
      </c>
      <c r="J18" s="10" t="s">
        <v>28</v>
      </c>
      <c r="K18" s="1037"/>
      <c r="L18" s="22" t="s">
        <v>44</v>
      </c>
      <c r="M18" s="22" t="s">
        <v>45</v>
      </c>
      <c r="N18" s="22" t="s">
        <v>46</v>
      </c>
      <c r="O18" s="22" t="s">
        <v>47</v>
      </c>
      <c r="P18" s="22" t="s">
        <v>48</v>
      </c>
      <c r="Q18" s="96" t="s">
        <v>49</v>
      </c>
    </row>
    <row r="19" spans="1:18" ht="81.75" customHeight="1" x14ac:dyDescent="0.3">
      <c r="A19" s="97" t="s">
        <v>157</v>
      </c>
      <c r="B19" s="98">
        <v>1000000</v>
      </c>
      <c r="C19" s="99" t="s">
        <v>158</v>
      </c>
      <c r="D19" s="100">
        <v>5</v>
      </c>
      <c r="E19" s="101">
        <v>200000</v>
      </c>
      <c r="F19" s="101">
        <f>+E19*D19</f>
        <v>1000000</v>
      </c>
      <c r="G19" s="101">
        <f>+F19/4</f>
        <v>250000</v>
      </c>
      <c r="H19" s="101">
        <f>+F19/4</f>
        <v>250000</v>
      </c>
      <c r="I19" s="101">
        <f>+F19/4</f>
        <v>250000</v>
      </c>
      <c r="J19" s="101">
        <f>+F19/4</f>
        <v>250000</v>
      </c>
      <c r="K19" s="102"/>
      <c r="L19" s="100">
        <v>1</v>
      </c>
      <c r="M19" s="102">
        <v>1</v>
      </c>
      <c r="N19" s="102">
        <v>6</v>
      </c>
      <c r="O19" s="102">
        <v>8</v>
      </c>
      <c r="P19" s="102">
        <v>3</v>
      </c>
      <c r="Q19" s="103">
        <v>2</v>
      </c>
    </row>
    <row r="20" spans="1:18" ht="54" customHeight="1" x14ac:dyDescent="0.3">
      <c r="A20" s="97" t="s">
        <v>159</v>
      </c>
      <c r="B20" s="98">
        <v>300000</v>
      </c>
      <c r="C20" s="99" t="s">
        <v>160</v>
      </c>
      <c r="D20" s="100">
        <v>1</v>
      </c>
      <c r="E20" s="101">
        <v>300000</v>
      </c>
      <c r="F20" s="101">
        <f t="shared" ref="F20:F21" si="0">+E20*D20</f>
        <v>300000</v>
      </c>
      <c r="G20" s="101">
        <v>300000</v>
      </c>
      <c r="H20" s="101"/>
      <c r="I20" s="101"/>
      <c r="J20" s="101"/>
      <c r="K20" s="102"/>
      <c r="L20" s="100">
        <v>1</v>
      </c>
      <c r="M20" s="102">
        <v>1</v>
      </c>
      <c r="N20" s="102">
        <v>6</v>
      </c>
      <c r="O20" s="102">
        <v>1</v>
      </c>
      <c r="P20" s="102">
        <v>3</v>
      </c>
      <c r="Q20" s="103">
        <v>1</v>
      </c>
    </row>
    <row r="21" spans="1:18" ht="70.5" customHeight="1" x14ac:dyDescent="0.3">
      <c r="A21" s="97" t="s">
        <v>161</v>
      </c>
      <c r="B21" s="98">
        <v>70000</v>
      </c>
      <c r="C21" s="99" t="s">
        <v>160</v>
      </c>
      <c r="D21" s="100">
        <v>1</v>
      </c>
      <c r="E21" s="101">
        <v>70000</v>
      </c>
      <c r="F21" s="101">
        <f t="shared" si="0"/>
        <v>70000</v>
      </c>
      <c r="G21" s="101"/>
      <c r="H21" s="101">
        <v>70000</v>
      </c>
      <c r="I21" s="101"/>
      <c r="J21" s="101"/>
      <c r="K21" s="102"/>
      <c r="L21" s="100">
        <v>1</v>
      </c>
      <c r="M21" s="102">
        <v>1</v>
      </c>
      <c r="N21" s="102">
        <v>6</v>
      </c>
      <c r="O21" s="102">
        <v>1</v>
      </c>
      <c r="P21" s="102">
        <v>3</v>
      </c>
      <c r="Q21" s="103">
        <v>1</v>
      </c>
    </row>
    <row r="22" spans="1:18" ht="59.25" customHeight="1" x14ac:dyDescent="0.3">
      <c r="A22" s="104" t="s">
        <v>162</v>
      </c>
      <c r="B22" s="98">
        <v>805000</v>
      </c>
      <c r="C22" s="99" t="s">
        <v>163</v>
      </c>
      <c r="D22" s="100">
        <v>23</v>
      </c>
      <c r="E22" s="101">
        <v>35000</v>
      </c>
      <c r="F22" s="101">
        <f>+D22*E22</f>
        <v>805000</v>
      </c>
      <c r="G22" s="101">
        <f>+F22/4</f>
        <v>201250</v>
      </c>
      <c r="H22" s="101">
        <f>+F22/4</f>
        <v>201250</v>
      </c>
      <c r="I22" s="101">
        <f>+F22/4</f>
        <v>201250</v>
      </c>
      <c r="J22" s="101">
        <f>+F22/4</f>
        <v>201250</v>
      </c>
      <c r="K22" s="102" t="s">
        <v>164</v>
      </c>
      <c r="L22" s="100">
        <v>1</v>
      </c>
      <c r="M22" s="102">
        <v>1</v>
      </c>
      <c r="N22" s="102">
        <v>4</v>
      </c>
      <c r="O22" s="102">
        <v>1</v>
      </c>
      <c r="P22" s="102">
        <v>4</v>
      </c>
      <c r="Q22" s="103">
        <v>1</v>
      </c>
    </row>
    <row r="23" spans="1:18" ht="68.25" customHeight="1" thickBot="1" x14ac:dyDescent="0.35">
      <c r="A23" s="105" t="s">
        <v>165</v>
      </c>
      <c r="B23" s="106">
        <v>3500000</v>
      </c>
      <c r="C23" s="107" t="s">
        <v>166</v>
      </c>
      <c r="D23" s="108">
        <v>1</v>
      </c>
      <c r="E23" s="109">
        <v>3500000</v>
      </c>
      <c r="F23" s="109">
        <f>+D23*E23</f>
        <v>3500000</v>
      </c>
      <c r="G23" s="109">
        <v>3500000</v>
      </c>
      <c r="H23" s="110"/>
      <c r="I23" s="109"/>
      <c r="J23" s="109"/>
      <c r="K23" s="111"/>
      <c r="L23" s="108">
        <v>1</v>
      </c>
      <c r="M23" s="111">
        <v>1</v>
      </c>
      <c r="N23" s="111">
        <v>6</v>
      </c>
      <c r="O23" s="111">
        <v>1</v>
      </c>
      <c r="P23" s="111">
        <v>3</v>
      </c>
      <c r="Q23" s="112">
        <v>1</v>
      </c>
      <c r="R23" s="113"/>
    </row>
    <row r="24" spans="1:18" ht="75.75" customHeight="1" thickTop="1" x14ac:dyDescent="0.3">
      <c r="A24" s="114" t="s">
        <v>167</v>
      </c>
      <c r="B24" s="115">
        <v>700000</v>
      </c>
      <c r="C24" s="116" t="s">
        <v>168</v>
      </c>
      <c r="D24" s="117">
        <v>1</v>
      </c>
      <c r="E24" s="115">
        <v>700000</v>
      </c>
      <c r="F24" s="115">
        <f>+D24*E24</f>
        <v>700000</v>
      </c>
      <c r="G24" s="115"/>
      <c r="H24" s="115">
        <f>+F24/2</f>
        <v>350000</v>
      </c>
      <c r="I24" s="115"/>
      <c r="J24" s="115">
        <f>+F24/2</f>
        <v>350000</v>
      </c>
      <c r="K24" s="118" t="s">
        <v>164</v>
      </c>
      <c r="L24" s="117">
        <v>1</v>
      </c>
      <c r="M24" s="118">
        <v>1</v>
      </c>
      <c r="N24" s="118">
        <v>6</v>
      </c>
      <c r="O24" s="118">
        <v>8</v>
      </c>
      <c r="P24" s="118">
        <v>8</v>
      </c>
      <c r="Q24" s="119">
        <v>1</v>
      </c>
      <c r="R24" s="113"/>
    </row>
    <row r="25" spans="1:18" ht="46.8" x14ac:dyDescent="0.3">
      <c r="A25" s="97" t="s">
        <v>169</v>
      </c>
      <c r="B25" s="101">
        <v>1600000</v>
      </c>
      <c r="C25" s="120" t="s">
        <v>170</v>
      </c>
      <c r="D25" s="100">
        <v>1</v>
      </c>
      <c r="E25" s="101">
        <f>+D25*B25</f>
        <v>1600000</v>
      </c>
      <c r="F25" s="101">
        <f>+D25*E25</f>
        <v>1600000</v>
      </c>
      <c r="G25" s="101"/>
      <c r="H25" s="101">
        <f>+F25*1</f>
        <v>1600000</v>
      </c>
      <c r="I25" s="101"/>
      <c r="J25" s="101"/>
      <c r="K25" s="102" t="s">
        <v>171</v>
      </c>
      <c r="L25" s="100">
        <v>1</v>
      </c>
      <c r="M25" s="102">
        <v>1</v>
      </c>
      <c r="N25" s="102">
        <v>6</v>
      </c>
      <c r="O25" s="102">
        <v>1</v>
      </c>
      <c r="P25" s="102">
        <v>3</v>
      </c>
      <c r="Q25" s="103">
        <v>1</v>
      </c>
      <c r="R25" s="113"/>
    </row>
    <row r="26" spans="1:18" ht="38.25" customHeight="1" x14ac:dyDescent="0.3">
      <c r="A26" s="97" t="s">
        <v>172</v>
      </c>
      <c r="B26" s="101">
        <v>800000</v>
      </c>
      <c r="C26" s="120" t="s">
        <v>173</v>
      </c>
      <c r="D26" s="100">
        <v>1</v>
      </c>
      <c r="E26" s="101">
        <f>+B26*D26</f>
        <v>800000</v>
      </c>
      <c r="F26" s="101">
        <f>+D26*E26</f>
        <v>800000</v>
      </c>
      <c r="G26" s="101">
        <f>+F26</f>
        <v>800000</v>
      </c>
      <c r="H26" s="101"/>
      <c r="I26" s="101"/>
      <c r="J26" s="101"/>
      <c r="K26" s="102"/>
      <c r="L26" s="100">
        <v>1</v>
      </c>
      <c r="M26" s="102">
        <v>1</v>
      </c>
      <c r="N26" s="102">
        <v>6</v>
      </c>
      <c r="O26" s="102">
        <v>8</v>
      </c>
      <c r="P26" s="102">
        <v>8</v>
      </c>
      <c r="Q26" s="103">
        <v>1</v>
      </c>
      <c r="R26" s="113"/>
    </row>
    <row r="27" spans="1:18" s="127" customFormat="1" ht="49.5" customHeight="1" x14ac:dyDescent="0.3">
      <c r="A27" s="104" t="s">
        <v>174</v>
      </c>
      <c r="B27" s="121">
        <v>2210000</v>
      </c>
      <c r="C27" s="122" t="s">
        <v>175</v>
      </c>
      <c r="D27" s="123">
        <v>52</v>
      </c>
      <c r="E27" s="124">
        <v>42500</v>
      </c>
      <c r="F27" s="101">
        <f t="shared" ref="F27:F48" si="1">+D27*E27</f>
        <v>2210000</v>
      </c>
      <c r="G27" s="124"/>
      <c r="H27" s="124">
        <f>+F27/2</f>
        <v>1105000</v>
      </c>
      <c r="I27" s="124">
        <f>+F27/2</f>
        <v>1105000</v>
      </c>
      <c r="J27" s="124"/>
      <c r="K27" s="125" t="s">
        <v>176</v>
      </c>
      <c r="L27" s="100">
        <v>1</v>
      </c>
      <c r="M27" s="125">
        <v>1</v>
      </c>
      <c r="N27" s="125">
        <v>2</v>
      </c>
      <c r="O27" s="125">
        <v>7</v>
      </c>
      <c r="P27" s="125">
        <v>2</v>
      </c>
      <c r="Q27" s="126">
        <v>5</v>
      </c>
    </row>
    <row r="28" spans="1:18" ht="61.5" customHeight="1" x14ac:dyDescent="0.3">
      <c r="A28" s="97" t="s">
        <v>177</v>
      </c>
      <c r="B28" s="128">
        <v>800000</v>
      </c>
      <c r="C28" s="99" t="s">
        <v>178</v>
      </c>
      <c r="D28" s="100">
        <v>2</v>
      </c>
      <c r="E28" s="101">
        <v>400000</v>
      </c>
      <c r="F28" s="101">
        <f>+D28*E28</f>
        <v>800000</v>
      </c>
      <c r="G28" s="101">
        <f>+B28/4</f>
        <v>200000</v>
      </c>
      <c r="H28" s="101">
        <v>200000</v>
      </c>
      <c r="I28" s="101">
        <v>200000</v>
      </c>
      <c r="J28" s="101">
        <v>200000</v>
      </c>
      <c r="K28" s="102"/>
      <c r="L28" s="100">
        <v>1</v>
      </c>
      <c r="M28" s="102">
        <v>1</v>
      </c>
      <c r="N28" s="102"/>
      <c r="O28" s="102"/>
      <c r="P28" s="102"/>
      <c r="Q28" s="103"/>
    </row>
    <row r="29" spans="1:18" s="130" customFormat="1" ht="34.5" customHeight="1" x14ac:dyDescent="0.3">
      <c r="A29" s="1038" t="s">
        <v>179</v>
      </c>
      <c r="B29" s="1039">
        <v>1663760</v>
      </c>
      <c r="C29" s="99" t="s">
        <v>180</v>
      </c>
      <c r="D29" s="100">
        <v>52</v>
      </c>
      <c r="E29" s="101">
        <v>18300</v>
      </c>
      <c r="F29" s="101">
        <f t="shared" si="1"/>
        <v>951600</v>
      </c>
      <c r="G29" s="101"/>
      <c r="H29" s="101"/>
      <c r="I29" s="101">
        <v>951600</v>
      </c>
      <c r="J29" s="101"/>
      <c r="K29" s="102" t="s">
        <v>176</v>
      </c>
      <c r="L29" s="100">
        <v>1</v>
      </c>
      <c r="M29" s="102">
        <v>1</v>
      </c>
      <c r="N29" s="102">
        <v>6</v>
      </c>
      <c r="O29" s="102">
        <v>2</v>
      </c>
      <c r="P29" s="102">
        <v>3</v>
      </c>
      <c r="Q29" s="103">
        <v>1</v>
      </c>
    </row>
    <row r="30" spans="1:18" s="130" customFormat="1" ht="36" customHeight="1" x14ac:dyDescent="0.3">
      <c r="A30" s="1038"/>
      <c r="B30" s="1039"/>
      <c r="C30" s="99" t="s">
        <v>181</v>
      </c>
      <c r="D30" s="100">
        <v>52</v>
      </c>
      <c r="E30" s="101">
        <v>7000</v>
      </c>
      <c r="F30" s="101">
        <f t="shared" si="1"/>
        <v>364000</v>
      </c>
      <c r="G30" s="101"/>
      <c r="H30" s="101"/>
      <c r="I30" s="101">
        <v>364000</v>
      </c>
      <c r="J30" s="101"/>
      <c r="K30" s="102" t="s">
        <v>176</v>
      </c>
      <c r="L30" s="100">
        <v>1</v>
      </c>
      <c r="M30" s="102">
        <v>1</v>
      </c>
      <c r="N30" s="102">
        <v>6</v>
      </c>
      <c r="O30" s="102">
        <v>2</v>
      </c>
      <c r="P30" s="102">
        <v>3</v>
      </c>
      <c r="Q30" s="103">
        <v>1</v>
      </c>
    </row>
    <row r="31" spans="1:18" s="130" customFormat="1" ht="52.5" customHeight="1" x14ac:dyDescent="0.3">
      <c r="A31" s="1038"/>
      <c r="B31" s="1039"/>
      <c r="C31" s="99" t="s">
        <v>182</v>
      </c>
      <c r="D31" s="100">
        <v>60</v>
      </c>
      <c r="E31" s="101">
        <v>1800</v>
      </c>
      <c r="F31" s="101">
        <f t="shared" si="1"/>
        <v>108000</v>
      </c>
      <c r="G31" s="101">
        <v>108000</v>
      </c>
      <c r="H31" s="101"/>
      <c r="I31" s="101"/>
      <c r="J31" s="101"/>
      <c r="K31" s="102" t="s">
        <v>176</v>
      </c>
      <c r="L31" s="100">
        <v>1</v>
      </c>
      <c r="M31" s="102">
        <v>1</v>
      </c>
      <c r="N31" s="102">
        <v>6</v>
      </c>
      <c r="O31" s="102">
        <v>1</v>
      </c>
      <c r="P31" s="102">
        <v>3</v>
      </c>
      <c r="Q31" s="103">
        <v>2</v>
      </c>
    </row>
    <row r="32" spans="1:18" s="130" customFormat="1" x14ac:dyDescent="0.3">
      <c r="A32" s="1038"/>
      <c r="B32" s="1039"/>
      <c r="C32" s="99" t="s">
        <v>183</v>
      </c>
      <c r="D32" s="100">
        <v>20</v>
      </c>
      <c r="E32" s="101">
        <v>3000</v>
      </c>
      <c r="F32" s="101">
        <f t="shared" si="1"/>
        <v>60000</v>
      </c>
      <c r="G32" s="101">
        <v>60000</v>
      </c>
      <c r="H32" s="101"/>
      <c r="I32" s="101"/>
      <c r="J32" s="101"/>
      <c r="K32" s="102" t="s">
        <v>176</v>
      </c>
      <c r="L32" s="100">
        <v>1</v>
      </c>
      <c r="M32" s="102">
        <v>1</v>
      </c>
      <c r="N32" s="102">
        <v>6</v>
      </c>
      <c r="O32" s="102">
        <v>1</v>
      </c>
      <c r="P32" s="102">
        <v>3</v>
      </c>
      <c r="Q32" s="103">
        <v>2</v>
      </c>
    </row>
    <row r="33" spans="1:18" s="130" customFormat="1" x14ac:dyDescent="0.3">
      <c r="A33" s="1038"/>
      <c r="B33" s="1039"/>
      <c r="C33" s="99" t="s">
        <v>184</v>
      </c>
      <c r="D33" s="100">
        <v>70</v>
      </c>
      <c r="E33" s="101">
        <v>1500</v>
      </c>
      <c r="F33" s="101">
        <f t="shared" si="1"/>
        <v>105000</v>
      </c>
      <c r="G33" s="101">
        <v>105000</v>
      </c>
      <c r="H33" s="101"/>
      <c r="I33" s="101"/>
      <c r="J33" s="101"/>
      <c r="K33" s="102" t="s">
        <v>176</v>
      </c>
      <c r="L33" s="100">
        <v>1</v>
      </c>
      <c r="M33" s="102">
        <v>1</v>
      </c>
      <c r="N33" s="102">
        <v>6</v>
      </c>
      <c r="O33" s="102">
        <v>1</v>
      </c>
      <c r="P33" s="102">
        <v>3</v>
      </c>
      <c r="Q33" s="103">
        <v>2</v>
      </c>
    </row>
    <row r="34" spans="1:18" s="130" customFormat="1" ht="27.6" x14ac:dyDescent="0.3">
      <c r="A34" s="1038"/>
      <c r="B34" s="1039"/>
      <c r="C34" s="99" t="s">
        <v>185</v>
      </c>
      <c r="D34" s="100">
        <v>24</v>
      </c>
      <c r="E34" s="101">
        <v>465</v>
      </c>
      <c r="F34" s="101">
        <f t="shared" si="1"/>
        <v>11160</v>
      </c>
      <c r="G34" s="101">
        <v>11160</v>
      </c>
      <c r="H34" s="101"/>
      <c r="I34" s="101"/>
      <c r="J34" s="101"/>
      <c r="K34" s="102"/>
      <c r="L34" s="100">
        <v>1</v>
      </c>
      <c r="M34" s="102">
        <v>1</v>
      </c>
      <c r="N34" s="102">
        <v>3</v>
      </c>
      <c r="O34" s="102">
        <v>9</v>
      </c>
      <c r="P34" s="102">
        <v>1</v>
      </c>
      <c r="Q34" s="103">
        <v>6</v>
      </c>
      <c r="R34" s="131"/>
    </row>
    <row r="35" spans="1:18" s="130" customFormat="1" ht="41.4" x14ac:dyDescent="0.3">
      <c r="A35" s="1038"/>
      <c r="B35" s="1039"/>
      <c r="C35" s="99" t="s">
        <v>186</v>
      </c>
      <c r="D35" s="100">
        <v>4</v>
      </c>
      <c r="E35" s="101">
        <v>6000</v>
      </c>
      <c r="F35" s="101">
        <f t="shared" si="1"/>
        <v>24000</v>
      </c>
      <c r="G35" s="101">
        <v>24000</v>
      </c>
      <c r="H35" s="101"/>
      <c r="I35" s="101"/>
      <c r="J35" s="101"/>
      <c r="K35" s="102"/>
      <c r="L35" s="100">
        <v>1</v>
      </c>
      <c r="M35" s="102">
        <v>1</v>
      </c>
      <c r="N35" s="102">
        <v>6</v>
      </c>
      <c r="O35" s="102">
        <v>1</v>
      </c>
      <c r="P35" s="102">
        <v>3</v>
      </c>
      <c r="Q35" s="103">
        <v>2</v>
      </c>
      <c r="R35" s="131"/>
    </row>
    <row r="36" spans="1:18" s="130" customFormat="1" ht="41.4" x14ac:dyDescent="0.3">
      <c r="A36" s="1038"/>
      <c r="B36" s="1039"/>
      <c r="C36" s="99" t="s">
        <v>187</v>
      </c>
      <c r="D36" s="100">
        <v>2</v>
      </c>
      <c r="E36" s="101">
        <v>20000</v>
      </c>
      <c r="F36" s="101">
        <f t="shared" si="1"/>
        <v>40000</v>
      </c>
      <c r="G36" s="101"/>
      <c r="H36" s="101">
        <v>40000</v>
      </c>
      <c r="I36" s="101"/>
      <c r="J36" s="101"/>
      <c r="K36" s="102"/>
      <c r="L36" s="100">
        <v>1</v>
      </c>
      <c r="M36" s="102">
        <v>1</v>
      </c>
      <c r="N36" s="102">
        <v>6</v>
      </c>
      <c r="O36" s="102">
        <v>1</v>
      </c>
      <c r="P36" s="102">
        <v>3</v>
      </c>
      <c r="Q36" s="103">
        <v>2</v>
      </c>
      <c r="R36" s="131"/>
    </row>
    <row r="37" spans="1:18" s="127" customFormat="1" ht="41.4" x14ac:dyDescent="0.3">
      <c r="A37" s="104" t="s">
        <v>188</v>
      </c>
      <c r="B37" s="132">
        <v>500000</v>
      </c>
      <c r="C37" s="122" t="s">
        <v>189</v>
      </c>
      <c r="D37" s="133">
        <v>1</v>
      </c>
      <c r="E37" s="124">
        <f>+B37/D37</f>
        <v>500000</v>
      </c>
      <c r="F37" s="124">
        <v>500000</v>
      </c>
      <c r="G37" s="124"/>
      <c r="H37" s="124"/>
      <c r="I37" s="124">
        <f>+F37/1</f>
        <v>500000</v>
      </c>
      <c r="J37" s="124"/>
      <c r="K37" s="125"/>
      <c r="L37" s="100">
        <v>1</v>
      </c>
      <c r="M37" s="125">
        <v>1</v>
      </c>
      <c r="N37" s="125">
        <v>6</v>
      </c>
      <c r="O37" s="125">
        <v>1</v>
      </c>
      <c r="P37" s="125">
        <v>9</v>
      </c>
      <c r="Q37" s="126">
        <v>2</v>
      </c>
    </row>
    <row r="38" spans="1:18" ht="46.8" x14ac:dyDescent="0.3">
      <c r="A38" s="97" t="s">
        <v>190</v>
      </c>
      <c r="B38" s="134">
        <v>2500000</v>
      </c>
      <c r="C38" s="120" t="s">
        <v>191</v>
      </c>
      <c r="D38" s="100">
        <v>50</v>
      </c>
      <c r="E38" s="101">
        <f>+B38/D38</f>
        <v>50000</v>
      </c>
      <c r="F38" s="101">
        <f t="shared" si="1"/>
        <v>2500000</v>
      </c>
      <c r="G38" s="101"/>
      <c r="H38" s="101">
        <f>+F$38/3</f>
        <v>833333.33333333337</v>
      </c>
      <c r="I38" s="101">
        <f>+F$38/3</f>
        <v>833333.33333333337</v>
      </c>
      <c r="J38" s="101">
        <f>+F$38/3</f>
        <v>833333.33333333337</v>
      </c>
      <c r="K38" s="102"/>
      <c r="L38" s="100">
        <v>1</v>
      </c>
      <c r="M38" s="102">
        <v>1</v>
      </c>
      <c r="N38" s="102">
        <v>6</v>
      </c>
      <c r="O38" s="102">
        <v>1</v>
      </c>
      <c r="P38" s="102">
        <v>3</v>
      </c>
      <c r="Q38" s="103">
        <v>1</v>
      </c>
      <c r="R38" s="113"/>
    </row>
    <row r="39" spans="1:18" s="136" customFormat="1" ht="51.75" customHeight="1" x14ac:dyDescent="0.3">
      <c r="A39" s="1040" t="s">
        <v>192</v>
      </c>
      <c r="B39" s="1042">
        <v>630000</v>
      </c>
      <c r="C39" s="120" t="s">
        <v>193</v>
      </c>
      <c r="D39" s="100">
        <v>3</v>
      </c>
      <c r="E39" s="101">
        <v>175000</v>
      </c>
      <c r="F39" s="101">
        <f t="shared" si="1"/>
        <v>525000</v>
      </c>
      <c r="G39" s="101">
        <f>+F39/3</f>
        <v>175000</v>
      </c>
      <c r="H39" s="101">
        <f>+F39/3</f>
        <v>175000</v>
      </c>
      <c r="I39" s="101">
        <f>+F39/3</f>
        <v>175000</v>
      </c>
      <c r="J39" s="101"/>
      <c r="K39" s="102"/>
      <c r="L39" s="100">
        <v>1</v>
      </c>
      <c r="M39" s="102">
        <v>1</v>
      </c>
      <c r="N39" s="102">
        <v>2</v>
      </c>
      <c r="O39" s="102">
        <v>3</v>
      </c>
      <c r="P39" s="102">
        <v>1</v>
      </c>
      <c r="Q39" s="103">
        <v>1</v>
      </c>
      <c r="R39" s="135"/>
    </row>
    <row r="40" spans="1:18" s="136" customFormat="1" ht="51.75" customHeight="1" thickBot="1" x14ac:dyDescent="0.35">
      <c r="A40" s="1041"/>
      <c r="B40" s="1043"/>
      <c r="C40" s="137" t="s">
        <v>194</v>
      </c>
      <c r="D40" s="108">
        <v>3</v>
      </c>
      <c r="E40" s="109">
        <v>35000</v>
      </c>
      <c r="F40" s="109">
        <f>+D40*E40</f>
        <v>105000</v>
      </c>
      <c r="G40" s="109">
        <f>+F40/3</f>
        <v>35000</v>
      </c>
      <c r="H40" s="109">
        <f>+F40/3</f>
        <v>35000</v>
      </c>
      <c r="I40" s="109">
        <f>+F40/3</f>
        <v>35000</v>
      </c>
      <c r="J40" s="109"/>
      <c r="K40" s="109"/>
      <c r="L40" s="108">
        <v>1</v>
      </c>
      <c r="M40" s="111">
        <v>1</v>
      </c>
      <c r="N40" s="111">
        <v>3</v>
      </c>
      <c r="O40" s="111">
        <v>7</v>
      </c>
      <c r="P40" s="111">
        <v>1</v>
      </c>
      <c r="Q40" s="112">
        <v>2</v>
      </c>
      <c r="R40" s="135"/>
    </row>
    <row r="41" spans="1:18" s="136" customFormat="1" ht="51.75" customHeight="1" thickTop="1" x14ac:dyDescent="0.3">
      <c r="A41" s="114" t="s">
        <v>195</v>
      </c>
      <c r="B41" s="115">
        <v>1500000</v>
      </c>
      <c r="C41" s="116" t="s">
        <v>196</v>
      </c>
      <c r="D41" s="117">
        <v>1</v>
      </c>
      <c r="E41" s="115">
        <v>1500000</v>
      </c>
      <c r="F41" s="115">
        <f>+D41*E41</f>
        <v>1500000</v>
      </c>
      <c r="G41" s="115"/>
      <c r="H41" s="115">
        <v>1500000</v>
      </c>
      <c r="I41" s="115"/>
      <c r="J41" s="115"/>
      <c r="K41" s="118" t="s">
        <v>197</v>
      </c>
      <c r="L41" s="117">
        <v>1</v>
      </c>
      <c r="M41" s="118">
        <v>1</v>
      </c>
      <c r="N41" s="118">
        <v>6</v>
      </c>
      <c r="O41" s="118">
        <v>4</v>
      </c>
      <c r="P41" s="118">
        <v>1</v>
      </c>
      <c r="Q41" s="119">
        <v>2</v>
      </c>
      <c r="R41" s="135"/>
    </row>
    <row r="42" spans="1:18" s="136" customFormat="1" ht="51.75" customHeight="1" x14ac:dyDescent="0.3">
      <c r="A42" s="1038" t="s">
        <v>198</v>
      </c>
      <c r="B42" s="1044">
        <f>+F42</f>
        <v>4810000</v>
      </c>
      <c r="C42" s="120" t="s">
        <v>199</v>
      </c>
      <c r="D42" s="100">
        <v>13</v>
      </c>
      <c r="E42" s="101">
        <v>370000</v>
      </c>
      <c r="F42" s="101">
        <f t="shared" si="1"/>
        <v>4810000</v>
      </c>
      <c r="G42" s="101">
        <f>+E42*3</f>
        <v>1110000</v>
      </c>
      <c r="H42" s="101">
        <f>+E42*3</f>
        <v>1110000</v>
      </c>
      <c r="I42" s="101">
        <f>+E42*3</f>
        <v>1110000</v>
      </c>
      <c r="J42" s="101">
        <f>+E42*4</f>
        <v>1480000</v>
      </c>
      <c r="K42" s="102"/>
      <c r="L42" s="100">
        <v>1</v>
      </c>
      <c r="M42" s="102">
        <v>1</v>
      </c>
      <c r="N42" s="102">
        <v>1</v>
      </c>
      <c r="O42" s="102">
        <v>1</v>
      </c>
      <c r="P42" s="102">
        <v>2</v>
      </c>
      <c r="Q42" s="103">
        <v>1</v>
      </c>
      <c r="R42" s="135"/>
    </row>
    <row r="43" spans="1:18" s="136" customFormat="1" ht="51.75" customHeight="1" x14ac:dyDescent="0.3">
      <c r="A43" s="1038"/>
      <c r="B43" s="1044"/>
      <c r="C43" s="120" t="s">
        <v>200</v>
      </c>
      <c r="D43" s="100">
        <v>1</v>
      </c>
      <c r="E43" s="101">
        <v>25000</v>
      </c>
      <c r="F43" s="101">
        <f t="shared" si="1"/>
        <v>25000</v>
      </c>
      <c r="G43" s="101">
        <f>+$F43*3</f>
        <v>75000</v>
      </c>
      <c r="H43" s="101">
        <f t="shared" ref="H43:I48" si="2">+$F43*3</f>
        <v>75000</v>
      </c>
      <c r="I43" s="101">
        <f t="shared" si="2"/>
        <v>75000</v>
      </c>
      <c r="J43" s="101">
        <f>+$F43*4</f>
        <v>100000</v>
      </c>
      <c r="K43" s="102"/>
      <c r="L43" s="100">
        <v>1</v>
      </c>
      <c r="M43" s="102">
        <v>1</v>
      </c>
      <c r="N43" s="102">
        <v>1</v>
      </c>
      <c r="O43" s="102">
        <v>1</v>
      </c>
      <c r="P43" s="102">
        <v>2</v>
      </c>
      <c r="Q43" s="138">
        <v>1</v>
      </c>
      <c r="R43" s="135"/>
    </row>
    <row r="44" spans="1:18" s="136" customFormat="1" ht="51.75" customHeight="1" x14ac:dyDescent="0.3">
      <c r="A44" s="1038"/>
      <c r="B44" s="1044"/>
      <c r="C44" s="120" t="s">
        <v>201</v>
      </c>
      <c r="D44" s="100">
        <v>1</v>
      </c>
      <c r="E44" s="101">
        <v>40000</v>
      </c>
      <c r="F44" s="101">
        <f t="shared" si="1"/>
        <v>40000</v>
      </c>
      <c r="G44" s="101">
        <f t="shared" ref="G44:G48" si="3">+$F44*3</f>
        <v>120000</v>
      </c>
      <c r="H44" s="101">
        <f t="shared" si="2"/>
        <v>120000</v>
      </c>
      <c r="I44" s="101">
        <f t="shared" si="2"/>
        <v>120000</v>
      </c>
      <c r="J44" s="101">
        <f t="shared" ref="J44:J48" si="4">+$F44*4</f>
        <v>160000</v>
      </c>
      <c r="K44" s="102"/>
      <c r="L44" s="100">
        <v>1</v>
      </c>
      <c r="M44" s="102">
        <v>1</v>
      </c>
      <c r="N44" s="102">
        <v>1</v>
      </c>
      <c r="O44" s="102">
        <v>1</v>
      </c>
      <c r="P44" s="102">
        <v>2</v>
      </c>
      <c r="Q44" s="138">
        <v>1</v>
      </c>
      <c r="R44" s="135"/>
    </row>
    <row r="45" spans="1:18" s="136" customFormat="1" ht="51.75" customHeight="1" x14ac:dyDescent="0.3">
      <c r="A45" s="1038"/>
      <c r="B45" s="1044"/>
      <c r="C45" s="120" t="s">
        <v>202</v>
      </c>
      <c r="D45" s="100">
        <v>1</v>
      </c>
      <c r="E45" s="101">
        <v>25000</v>
      </c>
      <c r="F45" s="101">
        <f t="shared" si="1"/>
        <v>25000</v>
      </c>
      <c r="G45" s="101">
        <f t="shared" si="3"/>
        <v>75000</v>
      </c>
      <c r="H45" s="101">
        <f t="shared" si="2"/>
        <v>75000</v>
      </c>
      <c r="I45" s="101">
        <f t="shared" si="2"/>
        <v>75000</v>
      </c>
      <c r="J45" s="101">
        <f t="shared" si="4"/>
        <v>100000</v>
      </c>
      <c r="K45" s="102"/>
      <c r="L45" s="100">
        <v>1</v>
      </c>
      <c r="M45" s="102">
        <v>1</v>
      </c>
      <c r="N45" s="102">
        <v>1</v>
      </c>
      <c r="O45" s="102">
        <v>1</v>
      </c>
      <c r="P45" s="102">
        <v>2</v>
      </c>
      <c r="Q45" s="138">
        <v>1</v>
      </c>
      <c r="R45" s="135"/>
    </row>
    <row r="46" spans="1:18" s="136" customFormat="1" ht="51.75" customHeight="1" x14ac:dyDescent="0.3">
      <c r="A46" s="1038"/>
      <c r="B46" s="1044"/>
      <c r="C46" s="120" t="s">
        <v>203</v>
      </c>
      <c r="D46" s="100">
        <v>1</v>
      </c>
      <c r="E46" s="101">
        <v>40000</v>
      </c>
      <c r="F46" s="101">
        <f t="shared" si="1"/>
        <v>40000</v>
      </c>
      <c r="G46" s="101">
        <f t="shared" si="3"/>
        <v>120000</v>
      </c>
      <c r="H46" s="101">
        <f t="shared" si="2"/>
        <v>120000</v>
      </c>
      <c r="I46" s="101">
        <f t="shared" si="2"/>
        <v>120000</v>
      </c>
      <c r="J46" s="101">
        <f t="shared" si="4"/>
        <v>160000</v>
      </c>
      <c r="K46" s="102"/>
      <c r="L46" s="100">
        <v>1</v>
      </c>
      <c r="M46" s="102">
        <v>1</v>
      </c>
      <c r="N46" s="102">
        <v>1</v>
      </c>
      <c r="O46" s="102">
        <v>1</v>
      </c>
      <c r="P46" s="102">
        <v>2</v>
      </c>
      <c r="Q46" s="138">
        <v>1</v>
      </c>
      <c r="R46" s="135"/>
    </row>
    <row r="47" spans="1:18" s="136" customFormat="1" ht="51.75" customHeight="1" x14ac:dyDescent="0.3">
      <c r="A47" s="1038"/>
      <c r="B47" s="1044"/>
      <c r="C47" s="120" t="s">
        <v>204</v>
      </c>
      <c r="D47" s="100">
        <v>6</v>
      </c>
      <c r="E47" s="101">
        <v>30000</v>
      </c>
      <c r="F47" s="101">
        <f t="shared" si="1"/>
        <v>180000</v>
      </c>
      <c r="G47" s="101">
        <f t="shared" si="3"/>
        <v>540000</v>
      </c>
      <c r="H47" s="101">
        <f t="shared" si="2"/>
        <v>540000</v>
      </c>
      <c r="I47" s="101">
        <f t="shared" si="2"/>
        <v>540000</v>
      </c>
      <c r="J47" s="101">
        <f t="shared" si="4"/>
        <v>720000</v>
      </c>
      <c r="K47" s="102"/>
      <c r="L47" s="100">
        <v>1</v>
      </c>
      <c r="M47" s="102">
        <v>1</v>
      </c>
      <c r="N47" s="102">
        <v>1</v>
      </c>
      <c r="O47" s="102">
        <v>1</v>
      </c>
      <c r="P47" s="102">
        <v>2</v>
      </c>
      <c r="Q47" s="138">
        <v>1</v>
      </c>
      <c r="R47" s="135"/>
    </row>
    <row r="48" spans="1:18" s="136" customFormat="1" ht="51.75" customHeight="1" x14ac:dyDescent="0.3">
      <c r="A48" s="1038"/>
      <c r="B48" s="1044"/>
      <c r="C48" s="120" t="s">
        <v>205</v>
      </c>
      <c r="D48" s="100">
        <v>3</v>
      </c>
      <c r="E48" s="101">
        <v>20000</v>
      </c>
      <c r="F48" s="101">
        <f t="shared" si="1"/>
        <v>60000</v>
      </c>
      <c r="G48" s="101">
        <f t="shared" si="3"/>
        <v>180000</v>
      </c>
      <c r="H48" s="101">
        <f t="shared" si="2"/>
        <v>180000</v>
      </c>
      <c r="I48" s="101">
        <f t="shared" si="2"/>
        <v>180000</v>
      </c>
      <c r="J48" s="101">
        <f t="shared" si="4"/>
        <v>240000</v>
      </c>
      <c r="K48" s="102"/>
      <c r="L48" s="100">
        <v>1</v>
      </c>
      <c r="M48" s="102">
        <v>1</v>
      </c>
      <c r="N48" s="102"/>
      <c r="O48" s="102"/>
      <c r="P48" s="102"/>
      <c r="Q48" s="138"/>
      <c r="R48" s="135"/>
    </row>
    <row r="49" spans="1:18" s="136" customFormat="1" ht="51.75" hidden="1" customHeight="1" x14ac:dyDescent="0.3">
      <c r="A49" s="139"/>
      <c r="B49" s="140"/>
      <c r="C49" s="141" t="s">
        <v>206</v>
      </c>
      <c r="D49" s="100"/>
      <c r="E49" s="101"/>
      <c r="F49" s="101"/>
      <c r="G49" s="101"/>
      <c r="H49" s="101"/>
      <c r="I49" s="101"/>
      <c r="J49" s="101"/>
      <c r="K49" s="102"/>
      <c r="L49" s="100"/>
      <c r="M49" s="102"/>
      <c r="N49" s="102"/>
      <c r="O49" s="102"/>
      <c r="P49" s="102"/>
      <c r="Q49" s="138"/>
      <c r="R49" s="135"/>
    </row>
    <row r="50" spans="1:18" ht="32.25" customHeight="1" thickBot="1" x14ac:dyDescent="0.35">
      <c r="A50" s="142" t="s">
        <v>207</v>
      </c>
      <c r="B50" s="143">
        <f>SUM(B19:B48)</f>
        <v>23388760</v>
      </c>
      <c r="C50" s="144"/>
      <c r="D50" s="145">
        <f>SUM(D22:D42)</f>
        <v>436</v>
      </c>
      <c r="E50" s="146"/>
      <c r="F50" s="146">
        <f>SUM(F19:F42)</f>
        <v>23388760</v>
      </c>
      <c r="G50" s="146">
        <f>SUM(G19:G42)</f>
        <v>6879410</v>
      </c>
      <c r="H50" s="146">
        <f>SUM(H19:H42)</f>
        <v>7469583.333333333</v>
      </c>
      <c r="I50" s="146">
        <f>SUM(I19:I42)</f>
        <v>5725183.333333333</v>
      </c>
      <c r="J50" s="146">
        <f>SUM(J19:J42)</f>
        <v>3314583.3333333335</v>
      </c>
      <c r="K50" s="147"/>
      <c r="L50" s="148">
        <v>1</v>
      </c>
      <c r="M50" s="147"/>
      <c r="N50" s="147"/>
      <c r="O50" s="147"/>
      <c r="P50" s="147"/>
      <c r="Q50" s="149"/>
    </row>
    <row r="51" spans="1:18" ht="19.5" hidden="1" customHeight="1" x14ac:dyDescent="0.3">
      <c r="A51" s="150"/>
      <c r="B51" s="151"/>
      <c r="C51" s="150"/>
      <c r="D51" s="152"/>
      <c r="E51" s="150"/>
      <c r="F51" s="153">
        <f>+F50-K14</f>
        <v>0</v>
      </c>
      <c r="G51" s="154"/>
      <c r="H51" s="150"/>
      <c r="I51" s="150"/>
      <c r="J51" s="150"/>
      <c r="K51" s="150"/>
      <c r="L51" s="152"/>
      <c r="M51" s="150"/>
      <c r="N51" s="150"/>
      <c r="O51" s="150"/>
      <c r="P51" s="150"/>
      <c r="Q51" s="150"/>
    </row>
    <row r="52" spans="1:18" ht="21.75" customHeight="1" thickTop="1" x14ac:dyDescent="0.3">
      <c r="F52" s="156"/>
    </row>
    <row r="56" spans="1:18" ht="15" customHeight="1" x14ac:dyDescent="0.3">
      <c r="C56" s="157"/>
    </row>
    <row r="68" spans="6:10" x14ac:dyDescent="0.3">
      <c r="F68" s="158"/>
      <c r="J68" s="158"/>
    </row>
  </sheetData>
  <mergeCells count="28">
    <mergeCell ref="A29:A36"/>
    <mergeCell ref="B29:B36"/>
    <mergeCell ref="A39:A40"/>
    <mergeCell ref="B39:B40"/>
    <mergeCell ref="A42:A48"/>
    <mergeCell ref="B42:B48"/>
    <mergeCell ref="L17:Q17"/>
    <mergeCell ref="G12:J12"/>
    <mergeCell ref="K12:L13"/>
    <mergeCell ref="M12:Q13"/>
    <mergeCell ref="K14:L14"/>
    <mergeCell ref="M14:Q14"/>
    <mergeCell ref="A16:L16"/>
    <mergeCell ref="A17:A18"/>
    <mergeCell ref="B17:B18"/>
    <mergeCell ref="C17:F17"/>
    <mergeCell ref="G17:J17"/>
    <mergeCell ref="K17:K18"/>
    <mergeCell ref="B5:C5"/>
    <mergeCell ref="B7:D7"/>
    <mergeCell ref="B8:D8"/>
    <mergeCell ref="A11:L11"/>
    <mergeCell ref="A12:A13"/>
    <mergeCell ref="B12:B13"/>
    <mergeCell ref="C12:C13"/>
    <mergeCell ref="D12:D13"/>
    <mergeCell ref="E12:E13"/>
    <mergeCell ref="F12:F13"/>
  </mergeCells>
  <printOptions horizontalCentered="1"/>
  <pageMargins left="0.11811023622047245" right="0.11811023622047245" top="0.35433070866141736" bottom="0.15748031496062992" header="0.31496062992125984" footer="0.31496062992125984"/>
  <pageSetup paperSize="5" scale="63" fitToWidth="20" fitToHeight="20" orientation="landscape" r:id="rId1"/>
  <rowBreaks count="2" manualBreakCount="2">
    <brk id="23" max="16" man="1"/>
    <brk id="4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Formulacion</vt:lpstr>
      <vt:lpstr>Hoja2</vt:lpstr>
      <vt:lpstr>Hoja3</vt:lpstr>
      <vt:lpstr>Gestión de la Calidad </vt:lpstr>
      <vt:lpstr> Desarrollo Institucional</vt:lpstr>
      <vt:lpstr>RRHH 2018</vt:lpstr>
      <vt:lpstr>Juridica </vt:lpstr>
      <vt:lpstr>Hoja1</vt:lpstr>
      <vt:lpstr>Tecnologia</vt:lpstr>
      <vt:lpstr>' Desarrollo Institucional'!Área_de_impresión</vt:lpstr>
      <vt:lpstr>Formulacion!Área_de_impresión</vt:lpstr>
      <vt:lpstr>'Juridica '!Área_de_impresión</vt:lpstr>
      <vt:lpstr>'RRHH 2018'!Área_de_impresión</vt:lpstr>
      <vt:lpstr>Tecnologia!Área_de_impresión</vt:lpstr>
      <vt:lpstr>'Gestión de la Calidad '!OLE_LINK1</vt:lpstr>
      <vt:lpstr>'RRHH 2018'!Títulos_a_imprimir</vt:lpstr>
      <vt:lpstr>Tecnologia!Títulos_a_imprimir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Milagros Moreno</dc:creator>
  <cp:lastModifiedBy>Francisco Frias</cp:lastModifiedBy>
  <cp:lastPrinted>2017-12-15T13:45:00Z</cp:lastPrinted>
  <dcterms:created xsi:type="dcterms:W3CDTF">2017-12-12T18:56:55Z</dcterms:created>
  <dcterms:modified xsi:type="dcterms:W3CDTF">2018-07-09T21:28:28Z</dcterms:modified>
</cp:coreProperties>
</file>