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rancisco.Frias\Desktop\poas 2018  mmujer\"/>
    </mc:Choice>
  </mc:AlternateContent>
  <bookViews>
    <workbookView xWindow="0" yWindow="0" windowWidth="12720" windowHeight="5628" firstSheet="2" activeTab="6"/>
  </bookViews>
  <sheets>
    <sheet name="Formulacion" sheetId="2" r:id="rId1"/>
    <sheet name="Gestión de la Calidad " sheetId="4" r:id="rId2"/>
    <sheet name=" Desarrollo Institucional" sheetId="5" r:id="rId3"/>
    <sheet name="RRHH 2018" sheetId="6" r:id="rId4"/>
    <sheet name="Juridica " sheetId="1" r:id="rId5"/>
    <sheet name="Hoja1" sheetId="7" r:id="rId6"/>
    <sheet name="Tecnologia" sheetId="3" r:id="rId7"/>
  </sheets>
  <definedNames>
    <definedName name="_xlnm.Print_Area" localSheetId="2">' Desarrollo Institucional'!$A$1:$Q$53</definedName>
    <definedName name="_xlnm.Print_Area" localSheetId="0">Formulacion!$A$1:$R$82</definedName>
    <definedName name="_xlnm.Print_Area" localSheetId="4">'Juridica '!$A$1:$R$26</definedName>
    <definedName name="_xlnm.Print_Area" localSheetId="3">'RRHH 2018'!$A$1:$R$99</definedName>
    <definedName name="_xlnm.Print_Area" localSheetId="6">Tecnologia!$A$1:$Q$51</definedName>
    <definedName name="OLE_LINK1" localSheetId="1">'Gestión de la Calidad '!$A$42</definedName>
    <definedName name="_xlnm.Print_Titles" localSheetId="3">'RRHH 2018'!$14:$16</definedName>
    <definedName name="_xlnm.Print_Titles" localSheetId="6">Tecnologia!$16:$18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6" i="6" l="1"/>
  <c r="J96" i="6" s="1"/>
  <c r="G94" i="6"/>
  <c r="J94" i="6" s="1"/>
  <c r="J93" i="6"/>
  <c r="J92" i="6"/>
  <c r="J91" i="6"/>
  <c r="J90" i="6"/>
  <c r="J89" i="6"/>
  <c r="G89" i="6"/>
  <c r="G88" i="6"/>
  <c r="J88" i="6" s="1"/>
  <c r="C88" i="6"/>
  <c r="C86" i="6"/>
  <c r="G85" i="6"/>
  <c r="G84" i="6"/>
  <c r="G83" i="6"/>
  <c r="G82" i="6"/>
  <c r="G81" i="6"/>
  <c r="G80" i="6"/>
  <c r="C80" i="6"/>
  <c r="G76" i="6"/>
  <c r="C76" i="6" s="1"/>
  <c r="G75" i="6"/>
  <c r="G74" i="6"/>
  <c r="C74" i="6" s="1"/>
  <c r="G73" i="6"/>
  <c r="G72" i="6"/>
  <c r="G71" i="6"/>
  <c r="C71" i="6" s="1"/>
  <c r="G70" i="6"/>
  <c r="C70" i="6"/>
  <c r="G69" i="6"/>
  <c r="C69" i="6"/>
  <c r="G68" i="6"/>
  <c r="C68" i="6"/>
  <c r="G67" i="6"/>
  <c r="G66" i="6"/>
  <c r="C66" i="6"/>
  <c r="G65" i="6"/>
  <c r="C65" i="6"/>
  <c r="G64" i="6"/>
  <c r="C64" i="6"/>
  <c r="G63" i="6"/>
  <c r="C63" i="6"/>
  <c r="G62" i="6"/>
  <c r="C62" i="6"/>
  <c r="G61" i="6"/>
  <c r="C61" i="6"/>
  <c r="G54" i="6"/>
  <c r="G53" i="6"/>
  <c r="G52" i="6"/>
  <c r="G51" i="6"/>
  <c r="G50" i="6"/>
  <c r="G49" i="6"/>
  <c r="G48" i="6"/>
  <c r="G47" i="6"/>
  <c r="G46" i="6"/>
  <c r="G45" i="6"/>
  <c r="G44" i="6"/>
  <c r="C44" i="6"/>
  <c r="L40" i="6" s="1"/>
  <c r="G40" i="6"/>
  <c r="G36" i="6"/>
  <c r="G35" i="6"/>
  <c r="G34" i="6"/>
  <c r="G33" i="6"/>
  <c r="G32" i="6"/>
  <c r="C32" i="6"/>
  <c r="G31" i="6"/>
  <c r="G30" i="6"/>
  <c r="G29" i="6"/>
  <c r="C29" i="6"/>
  <c r="G28" i="6"/>
  <c r="G25" i="6"/>
  <c r="G24" i="6"/>
  <c r="G23" i="6"/>
  <c r="E22" i="6"/>
  <c r="G22" i="6" s="1"/>
  <c r="H22" i="6" s="1"/>
  <c r="E21" i="6"/>
  <c r="G21" i="6" s="1"/>
  <c r="H21" i="6" s="1"/>
  <c r="C21" i="6" s="1"/>
  <c r="G20" i="6"/>
  <c r="C20" i="6" s="1"/>
  <c r="G19" i="6"/>
  <c r="G18" i="6"/>
  <c r="G17" i="6"/>
  <c r="C17" i="6" s="1"/>
  <c r="R47" i="5"/>
  <c r="F42" i="5"/>
  <c r="F41" i="5"/>
  <c r="B41" i="5"/>
  <c r="K37" i="5" s="1"/>
  <c r="F33" i="5"/>
  <c r="B33" i="5" s="1"/>
  <c r="K26" i="5" s="1"/>
  <c r="F23" i="5"/>
  <c r="F22" i="5"/>
  <c r="B22" i="5" s="1"/>
  <c r="F21" i="5"/>
  <c r="B21" i="5" s="1"/>
  <c r="F19" i="5"/>
  <c r="F18" i="5"/>
  <c r="F20" i="5" s="1"/>
  <c r="F17" i="5"/>
  <c r="G57" i="4"/>
  <c r="G56" i="4"/>
  <c r="G55" i="4"/>
  <c r="G54" i="4"/>
  <c r="C54" i="4" s="1"/>
  <c r="G53" i="4"/>
  <c r="G52" i="4"/>
  <c r="C52" i="4"/>
  <c r="C43" i="4"/>
  <c r="C42" i="4"/>
  <c r="G40" i="4"/>
  <c r="C40" i="4" s="1"/>
  <c r="J39" i="4"/>
  <c r="I39" i="4"/>
  <c r="H39" i="4"/>
  <c r="G39" i="4"/>
  <c r="K39" i="4" s="1"/>
  <c r="K38" i="4"/>
  <c r="J38" i="4"/>
  <c r="I38" i="4"/>
  <c r="G38" i="4"/>
  <c r="C38" i="4"/>
  <c r="K37" i="4"/>
  <c r="I37" i="4"/>
  <c r="G37" i="4"/>
  <c r="I36" i="4"/>
  <c r="G36" i="4"/>
  <c r="C36" i="4" s="1"/>
  <c r="G35" i="4"/>
  <c r="C35" i="4"/>
  <c r="H34" i="4"/>
  <c r="G34" i="4"/>
  <c r="C34" i="4"/>
  <c r="H33" i="4"/>
  <c r="G33" i="4"/>
  <c r="C33" i="4" s="1"/>
  <c r="G32" i="4"/>
  <c r="C32" i="4" s="1"/>
  <c r="G31" i="4"/>
  <c r="J31" i="4" s="1"/>
  <c r="J30" i="4"/>
  <c r="C30" i="4"/>
  <c r="G29" i="4"/>
  <c r="J29" i="4" s="1"/>
  <c r="J28" i="4"/>
  <c r="G28" i="4"/>
  <c r="C28" i="4" s="1"/>
  <c r="G27" i="4"/>
  <c r="J27" i="4" s="1"/>
  <c r="J26" i="4"/>
  <c r="G26" i="4"/>
  <c r="G25" i="4"/>
  <c r="J25" i="4" s="1"/>
  <c r="G24" i="4"/>
  <c r="J24" i="4" s="1"/>
  <c r="J23" i="4"/>
  <c r="G23" i="4"/>
  <c r="G22" i="4"/>
  <c r="J22" i="4" s="1"/>
  <c r="J21" i="4"/>
  <c r="G21" i="4"/>
  <c r="G20" i="4"/>
  <c r="J20" i="4" s="1"/>
  <c r="C20" i="4"/>
  <c r="H19" i="4"/>
  <c r="G19" i="4"/>
  <c r="C19" i="4"/>
  <c r="L12" i="6" l="1"/>
  <c r="L57" i="6"/>
  <c r="B17" i="5"/>
  <c r="K13" i="5" s="1"/>
  <c r="C24" i="4"/>
  <c r="L14" i="4" s="1"/>
  <c r="J32" i="4"/>
  <c r="K36" i="4"/>
  <c r="K40" i="4"/>
  <c r="D50" i="3" l="1"/>
  <c r="F48" i="3"/>
  <c r="I48" i="3" s="1"/>
  <c r="I47" i="3"/>
  <c r="H47" i="3"/>
  <c r="G47" i="3"/>
  <c r="F47" i="3"/>
  <c r="J47" i="3" s="1"/>
  <c r="I46" i="3"/>
  <c r="H46" i="3"/>
  <c r="F46" i="3"/>
  <c r="G46" i="3" s="1"/>
  <c r="J45" i="3"/>
  <c r="I45" i="3"/>
  <c r="F45" i="3"/>
  <c r="H45" i="3" s="1"/>
  <c r="F44" i="3"/>
  <c r="I44" i="3" s="1"/>
  <c r="I43" i="3"/>
  <c r="H43" i="3"/>
  <c r="G43" i="3"/>
  <c r="F43" i="3"/>
  <c r="J43" i="3" s="1"/>
  <c r="J42" i="3"/>
  <c r="I42" i="3"/>
  <c r="H42" i="3"/>
  <c r="G42" i="3"/>
  <c r="F42" i="3"/>
  <c r="B42" i="3"/>
  <c r="B50" i="3" s="1"/>
  <c r="F41" i="3"/>
  <c r="F40" i="3"/>
  <c r="I40" i="3" s="1"/>
  <c r="F39" i="3"/>
  <c r="I39" i="3" s="1"/>
  <c r="F38" i="3"/>
  <c r="J38" i="3" s="1"/>
  <c r="E38" i="3"/>
  <c r="I37" i="3"/>
  <c r="E37" i="3"/>
  <c r="F36" i="3"/>
  <c r="F35" i="3"/>
  <c r="F34" i="3"/>
  <c r="F33" i="3"/>
  <c r="F32" i="3"/>
  <c r="F31" i="3"/>
  <c r="F30" i="3"/>
  <c r="F29" i="3"/>
  <c r="G28" i="3"/>
  <c r="F28" i="3"/>
  <c r="F27" i="3"/>
  <c r="I27" i="3" s="1"/>
  <c r="E26" i="3"/>
  <c r="F26" i="3" s="1"/>
  <c r="G26" i="3" s="1"/>
  <c r="E25" i="3"/>
  <c r="F25" i="3" s="1"/>
  <c r="H25" i="3" s="1"/>
  <c r="J24" i="3"/>
  <c r="H24" i="3"/>
  <c r="F24" i="3"/>
  <c r="F23" i="3"/>
  <c r="J22" i="3"/>
  <c r="I22" i="3"/>
  <c r="F22" i="3"/>
  <c r="H22" i="3" s="1"/>
  <c r="F21" i="3"/>
  <c r="F20" i="3"/>
  <c r="I19" i="3"/>
  <c r="H19" i="3"/>
  <c r="F19" i="3"/>
  <c r="F50" i="3" s="1"/>
  <c r="I50" i="3" l="1"/>
  <c r="I14" i="3" s="1"/>
  <c r="J48" i="3"/>
  <c r="H27" i="3"/>
  <c r="H50" i="3" s="1"/>
  <c r="H14" i="3" s="1"/>
  <c r="H38" i="3"/>
  <c r="G40" i="3"/>
  <c r="G44" i="3"/>
  <c r="G48" i="3"/>
  <c r="G22" i="3"/>
  <c r="I38" i="3"/>
  <c r="G45" i="3"/>
  <c r="J46" i="3"/>
  <c r="H48" i="3"/>
  <c r="J44" i="3"/>
  <c r="G39" i="3"/>
  <c r="J19" i="3"/>
  <c r="J50" i="3" s="1"/>
  <c r="J14" i="3" s="1"/>
  <c r="H39" i="3"/>
  <c r="H40" i="3"/>
  <c r="H44" i="3"/>
  <c r="G19" i="3"/>
  <c r="G50" i="3" s="1"/>
  <c r="G14" i="3" s="1"/>
  <c r="K14" i="3" l="1"/>
  <c r="F51" i="3" s="1"/>
  <c r="G81" i="2" l="1"/>
  <c r="I81" i="2" s="1"/>
  <c r="I80" i="2"/>
  <c r="C80" i="2" s="1"/>
  <c r="G80" i="2"/>
  <c r="G79" i="2"/>
  <c r="I79" i="2" s="1"/>
  <c r="G78" i="2"/>
  <c r="I78" i="2" s="1"/>
  <c r="G77" i="2"/>
  <c r="I77" i="2" s="1"/>
  <c r="G76" i="2"/>
  <c r="I76" i="2" s="1"/>
  <c r="I75" i="2"/>
  <c r="G75" i="2"/>
  <c r="G74" i="2"/>
  <c r="I74" i="2" s="1"/>
  <c r="G73" i="2"/>
  <c r="I73" i="2" s="1"/>
  <c r="C73" i="2" s="1"/>
  <c r="G65" i="2"/>
  <c r="G64" i="2"/>
  <c r="G63" i="2"/>
  <c r="G62" i="2"/>
  <c r="C62" i="2" s="1"/>
  <c r="K61" i="2"/>
  <c r="J61" i="2"/>
  <c r="G61" i="2"/>
  <c r="K60" i="2"/>
  <c r="J60" i="2"/>
  <c r="G60" i="2"/>
  <c r="C58" i="2" s="1"/>
  <c r="K59" i="2"/>
  <c r="J59" i="2"/>
  <c r="G59" i="2"/>
  <c r="K58" i="2"/>
  <c r="J58" i="2"/>
  <c r="G58" i="2"/>
  <c r="K57" i="2"/>
  <c r="J57" i="2"/>
  <c r="G57" i="2"/>
  <c r="K56" i="2"/>
  <c r="J56" i="2"/>
  <c r="G56" i="2"/>
  <c r="C54" i="2" s="1"/>
  <c r="K55" i="2"/>
  <c r="J55" i="2"/>
  <c r="G55" i="2"/>
  <c r="K54" i="2"/>
  <c r="J54" i="2"/>
  <c r="G54" i="2"/>
  <c r="I53" i="2"/>
  <c r="G53" i="2"/>
  <c r="G52" i="2"/>
  <c r="I52" i="2" s="1"/>
  <c r="C52" i="2"/>
  <c r="G51" i="2"/>
  <c r="C51" i="2"/>
  <c r="G50" i="2"/>
  <c r="G49" i="2"/>
  <c r="C47" i="2" s="1"/>
  <c r="G48" i="2"/>
  <c r="G47" i="2"/>
  <c r="J46" i="2"/>
  <c r="G46" i="2"/>
  <c r="G45" i="2"/>
  <c r="J45" i="2" s="1"/>
  <c r="J44" i="2"/>
  <c r="G44" i="2"/>
  <c r="G43" i="2"/>
  <c r="J43" i="2" s="1"/>
  <c r="C43" i="2"/>
  <c r="L38" i="2" s="1"/>
  <c r="G34" i="2"/>
  <c r="I34" i="2" s="1"/>
  <c r="I33" i="2"/>
  <c r="G33" i="2"/>
  <c r="G32" i="2"/>
  <c r="I32" i="2" s="1"/>
  <c r="C32" i="2"/>
  <c r="L28" i="2" s="1"/>
  <c r="G24" i="2"/>
  <c r="I24" i="2" s="1"/>
  <c r="I23" i="2"/>
  <c r="G23" i="2"/>
  <c r="G22" i="2"/>
  <c r="I22" i="2" s="1"/>
  <c r="I21" i="2"/>
  <c r="G21" i="2"/>
  <c r="G20" i="2"/>
  <c r="J20" i="2" s="1"/>
  <c r="E20" i="2"/>
  <c r="E19" i="2"/>
  <c r="G19" i="2" s="1"/>
  <c r="G18" i="2"/>
  <c r="J18" i="2" s="1"/>
  <c r="C18" i="2"/>
  <c r="G17" i="2"/>
  <c r="I17" i="2" s="1"/>
  <c r="G16" i="2"/>
  <c r="C16" i="2"/>
  <c r="G25" i="1"/>
  <c r="G24" i="1"/>
  <c r="G22" i="1"/>
  <c r="G21" i="1"/>
  <c r="G20" i="1"/>
  <c r="G19" i="1"/>
  <c r="G18" i="1"/>
  <c r="G17" i="1"/>
  <c r="C17" i="1" l="1"/>
  <c r="L12" i="1" s="1"/>
  <c r="C19" i="2"/>
  <c r="L12" i="2" s="1"/>
  <c r="J19" i="2"/>
  <c r="C77" i="2"/>
  <c r="C21" i="2"/>
  <c r="C75" i="2"/>
  <c r="L69" i="2" s="1"/>
</calcChain>
</file>

<file path=xl/sharedStrings.xml><?xml version="1.0" encoding="utf-8"?>
<sst xmlns="http://schemas.openxmlformats.org/spreadsheetml/2006/main" count="1318" uniqueCount="399">
  <si>
    <t xml:space="preserve">Unidad Rectora: </t>
  </si>
  <si>
    <t xml:space="preserve">MINISTERIO DE LA MUJER </t>
  </si>
  <si>
    <t>Unidad Ejecutora:</t>
  </si>
  <si>
    <t xml:space="preserve">ACTIVIDADES CENTRALES </t>
  </si>
  <si>
    <t>Eje Estratégico: END 2010  2030</t>
  </si>
  <si>
    <t>UN ESTADO SOCIAL Y DEMOCRATICO DE DERECHOS</t>
  </si>
  <si>
    <t>Eje Estratégico: PEI 2017  2020</t>
  </si>
  <si>
    <t>FORTALECIMIENTO INSTITUCIONAL</t>
  </si>
  <si>
    <t>Objetivo General : END 2010  2030</t>
  </si>
  <si>
    <t>ADMINISTRACION PUBLICA EFICIENTE, TRANSPARENTE  Y ORIENTADA A RESULTADO</t>
  </si>
  <si>
    <t>Objetivos Estratégicos : PEI 2017  2020</t>
  </si>
  <si>
    <t>Fortalecer los Mecanismos de Gestión y Aumentar la Capacidad Institucional para Mejorar la Eficacia y Eficiencia de los Procesos.</t>
  </si>
  <si>
    <t>POA 2018</t>
  </si>
  <si>
    <t xml:space="preserve">Dirección Superior y Planificación </t>
  </si>
  <si>
    <t>Dirección Jurídica</t>
  </si>
  <si>
    <t>Producto y sus atributos</t>
  </si>
  <si>
    <t xml:space="preserve">Producto </t>
  </si>
  <si>
    <t>Descripción del producto</t>
  </si>
  <si>
    <t xml:space="preserve">Unidad de medida            </t>
  </si>
  <si>
    <t xml:space="preserve">Medio de verificación                   </t>
  </si>
  <si>
    <t xml:space="preserve">Línea base                </t>
  </si>
  <si>
    <t xml:space="preserve">Meta total             </t>
  </si>
  <si>
    <t xml:space="preserve">Meta por trimestre                                                                                  </t>
  </si>
  <si>
    <t>Presupuesto</t>
  </si>
  <si>
    <t>Riesgo(s)</t>
  </si>
  <si>
    <t>Ene-Mar</t>
  </si>
  <si>
    <t>Abr-Jun</t>
  </si>
  <si>
    <t>Jul-Sep</t>
  </si>
  <si>
    <t>Oct-Dic</t>
  </si>
  <si>
    <t xml:space="preserve">Asesoría legal al Ministerio </t>
  </si>
  <si>
    <t>Brindar asesoría en materia legal a la máxima autoridad del Ministerio de la Mujer.</t>
  </si>
  <si>
    <t>Documentos legales</t>
  </si>
  <si>
    <t>Documentos notariados</t>
  </si>
  <si>
    <t>Actividades y sus atributos</t>
  </si>
  <si>
    <t xml:space="preserve">Actividades                                                                  </t>
  </si>
  <si>
    <t>Presupuesto por actividad</t>
  </si>
  <si>
    <t>Insumos</t>
  </si>
  <si>
    <t>Inversión/trimestre (RD$)</t>
  </si>
  <si>
    <t xml:space="preserve">Fuente de financiamiento         </t>
  </si>
  <si>
    <t>Est. programática</t>
  </si>
  <si>
    <t>Identificación</t>
  </si>
  <si>
    <t>Cantidad</t>
  </si>
  <si>
    <t>Costo unitario (RD$)</t>
  </si>
  <si>
    <t>Monto (RD$)</t>
  </si>
  <si>
    <t>Prog.</t>
  </si>
  <si>
    <t>Act.</t>
  </si>
  <si>
    <t>Objeto</t>
  </si>
  <si>
    <t>Cuenta</t>
  </si>
  <si>
    <t>Subcta.</t>
  </si>
  <si>
    <t>Auxiliar</t>
  </si>
  <si>
    <t xml:space="preserve">Elaborar  y notarizar de  documentos; Contratos laborales, Contratos de alquiler, Contratos de Servicios,
Acuerdos y Convenios
</t>
  </si>
  <si>
    <t xml:space="preserve">Servicios Jurídicos 
</t>
  </si>
  <si>
    <t>X</t>
  </si>
  <si>
    <t>0001</t>
  </si>
  <si>
    <t>01</t>
  </si>
  <si>
    <t xml:space="preserve"> Tramitar de Rescisión de Contratos de Alquiler</t>
  </si>
  <si>
    <t>Presupuesto Nacional</t>
  </si>
  <si>
    <t xml:space="preserve">
Realizar investigación casos Laborales</t>
  </si>
  <si>
    <t>Directora (Viáticos)</t>
  </si>
  <si>
    <t>Chofer (Viáticos)</t>
  </si>
  <si>
    <t>Combustible (galón)</t>
  </si>
  <si>
    <t xml:space="preserve">Notarizar documentos del Comité de Compras: Actas y Resoluciones. </t>
  </si>
  <si>
    <t xml:space="preserve">
Acta de Medalla al Mérito
</t>
  </si>
  <si>
    <t>20,000,00</t>
  </si>
  <si>
    <t xml:space="preserve">Contratar consultoría para  elaborar propuesta sobre revisión y actualización del Código de Ética 
</t>
  </si>
  <si>
    <t xml:space="preserve">Servicios Técnicos Profesionales </t>
  </si>
  <si>
    <t>Elaborar Propuesta para crear mecanismos que permitan documentar los cambios legales</t>
  </si>
  <si>
    <t xml:space="preserve">Programado en el POA 2017                  </t>
  </si>
  <si>
    <t>Eje Estratégico: PEI 2016  2020</t>
  </si>
  <si>
    <t>Objetivos Estrategicos : PEI 2015 2020</t>
  </si>
  <si>
    <t xml:space="preserve">Dirección Superior y Planificacion </t>
  </si>
  <si>
    <t xml:space="preserve">Formulación,  Monitoreo y Evaluación  de Planes, Programas y Proyectos </t>
  </si>
  <si>
    <t xml:space="preserve">Fortalecimiento de  los mecanismos e instrumentos de planificación y seguimiento de las acciones, planes y proyectos Institucionales  </t>
  </si>
  <si>
    <t xml:space="preserve">Asegurar la debida articulacion entre la planificacion estrategica y operativa,   la dotacion de recursos humanos  y materiales y la gestion financiera,  a fin de potenciar la eficiencia y eficacia de las politicas publicas en el ambito  central y local.  </t>
  </si>
  <si>
    <t xml:space="preserve"> Plan Operativo</t>
  </si>
  <si>
    <t xml:space="preserve">Informes                 Ejecucion  </t>
  </si>
  <si>
    <t>Realizar reuniones con las diferentes areas institucionales para la capacitacion en la formulacion de los Planes.                                                          Seis  (6) reuniones, veinte (20) participantes.</t>
  </si>
  <si>
    <t>Refrigerio (café y Agua)</t>
  </si>
  <si>
    <t>Fondo                        100</t>
  </si>
  <si>
    <t>0 1</t>
  </si>
  <si>
    <t xml:space="preserve">Material de apoyo </t>
  </si>
  <si>
    <t xml:space="preserve">Realizar reuniones de seguimiento al proceso formulacion de la planificacion operativa  y presupuestario 2019, con las Direcciones, las diferentes areas institucionales de la Sede Central y las Oficinas Provinciales y Municipales,  Cuatro (4) reuniones de veinte (20 ) participantes cada una </t>
  </si>
  <si>
    <t>Realizar reunion para socializar el Plan Operativo Anual  2019 con las Direcciones, las diferentes areas institucionales de la Sede Central y las Oficinas Provinciales y Municipales,  mediante la realizacion de  reuniones con las diferentes areas institucionales. Una  (1) reunión de cincuenta (50) participantes</t>
  </si>
  <si>
    <t xml:space="preserve">Refrigerio </t>
  </si>
  <si>
    <t xml:space="preserve">Desarrollar un programa de capacitación sobre  planificación con enfoque de genero  dirigido del personal directivo y tecnico de la institucion. Un (1) Diplomado de 80 horas para 35 participantes. Contatacion de experta </t>
  </si>
  <si>
    <t>Refrigerio (35 personas)</t>
  </si>
  <si>
    <t xml:space="preserve">Servicios tecnicos de capacitacion </t>
  </si>
  <si>
    <t>Carpetas</t>
  </si>
  <si>
    <t>Papelografo</t>
  </si>
  <si>
    <t>Producto y sus Atributos</t>
  </si>
  <si>
    <t xml:space="preserve">Plan Estratégico del Ministerio de la Mujer   2015- 2020, evaluado.      </t>
  </si>
  <si>
    <t>Revision, evaluacion, actualizacion y difusion del Plan Estrategico Institucional 2015 2020</t>
  </si>
  <si>
    <t>PEI</t>
  </si>
  <si>
    <t xml:space="preserve">Documento </t>
  </si>
  <si>
    <t>Contratar consultoria para la revision , evaluacion y actualizacion del  Plan Estratégico del Ministerio de la Mujer   2015- 2020</t>
  </si>
  <si>
    <t xml:space="preserve">Consultoria </t>
  </si>
  <si>
    <t>Fondo 100</t>
  </si>
  <si>
    <t xml:space="preserve"> Diseño e impresión</t>
  </si>
  <si>
    <t xml:space="preserve">Difusion </t>
  </si>
  <si>
    <t>Formulacion del  Planes Institucionales de Emergencia y Gestión de Riesgos.</t>
  </si>
  <si>
    <t>Conjunto de estrategias, políticas, programas y proyectos que se formularan para orientar las actividades de prevención-mitigación de riesgos, los preparativos para la atención de emergencias; que  garanticen  condiciones apropiadas de seguridad frente a diversos riesgos existentes en el entorno Institucional.</t>
  </si>
  <si>
    <t>Planes</t>
  </si>
  <si>
    <t>Formular y difundir   los planes de Gestion de Riego, Emergencia y de contingencia  institucional,</t>
  </si>
  <si>
    <t>Consultor</t>
  </si>
  <si>
    <t>Fondo                         100</t>
  </si>
  <si>
    <t>Diagramacion</t>
  </si>
  <si>
    <t>Impresión</t>
  </si>
  <si>
    <t>Desarrollar un programa de capacitacion al personal del Ministerio sobre manejo de las emergencias, mediante la realizacion de Cuatro (4) Talleres de 20 participantes</t>
  </si>
  <si>
    <t>Materia de apoyo</t>
  </si>
  <si>
    <t xml:space="preserve">Participar en las reuniones CT y EC-PGE y en todas las relacionadas con Gestión de Riesgo, Cambio Climatico y Ordenamiento Territorial. </t>
  </si>
  <si>
    <t xml:space="preserve">Transporte </t>
  </si>
  <si>
    <t>Elaborar brochure contentivo sobre Gestión de Riesgo.</t>
  </si>
  <si>
    <t>Diagramación</t>
  </si>
  <si>
    <t>Desarrollar un programa de capacitacion al personal del Ministerio en la Sede Central, sobre Directrices de Trato Digno en contexto de Emergencias, mediante la realizacion de Cuatro (4) Talleres de 25 participantes.</t>
  </si>
  <si>
    <t>Almuerzo</t>
  </si>
  <si>
    <t>Material de apoyo</t>
  </si>
  <si>
    <t>Desarrollar un programa de capacitacion al personal del Ministerio en la Sede Central, sobre manejo de las emergencias, mediante la realizacion de Cuatro (4) Talleres de 25 participantes.</t>
  </si>
  <si>
    <t xml:space="preserve">Implementar metodologías adecuadas para  el diseño de mecanismos de control, Seguimiento y evaluación de las políticas, planes, programas, proyectos y actividades programadas  para la prevención, mitigación y respuestas ante desastres, a travez de  reuniones para la sensibilizacion y capacitacion del personal del Ministerio  tres (3)  talleres  20 participantes </t>
  </si>
  <si>
    <t>Material de Apoyo</t>
  </si>
  <si>
    <t>Supervision a las   Asociaciones Sin Fines de Lucro bajo la cobertura del  presupuesto del Ministerio de la Mujer.</t>
  </si>
  <si>
    <t>Seguimiento a la ejecucion de los planes programas y proyectos de las  Asociaciones Sin Fines de Lucro bajo la cobertura del  Ministerio de la Mujer.</t>
  </si>
  <si>
    <t xml:space="preserve">Informes Supervision </t>
  </si>
  <si>
    <t>Elaboracion, Revision y Puesta en circulacion del Manual de Procedimientos ASFL</t>
  </si>
  <si>
    <t>Realizar reuniones de trabajo para armonizar   los planes y programas de las ASFL con los Planes y Programas del Ministerio de la Mujer .   Seis (6) reuniones Veinte (20) participantes</t>
  </si>
  <si>
    <t>Refrigerio</t>
  </si>
  <si>
    <t xml:space="preserve">Material  de Apoyo                         (Carpeta) </t>
  </si>
  <si>
    <t>Realizar visitas de supervision y segumiento a la ejecucion del Presupuesto. Dos (2)   visitas por ASFL,12 viajes al  año.</t>
  </si>
  <si>
    <t>viaticos (técnico)</t>
  </si>
  <si>
    <t xml:space="preserve">Viaticos (chofer) </t>
  </si>
  <si>
    <t>Combustible (galón )</t>
  </si>
  <si>
    <t>Material  de Apoyo (Carpeta )</t>
  </si>
  <si>
    <t xml:space="preserve">Realizar un encuentro nacional con las ASFL, Un (1) encuentro, cuarenta  (40) partcipantes </t>
  </si>
  <si>
    <t>Objetivos Estratégicos : PEI 2015  2020</t>
  </si>
  <si>
    <t>POA2018</t>
  </si>
  <si>
    <t>Dirección Tecnología de la Información y la Comunicación</t>
  </si>
  <si>
    <t xml:space="preserve">Producto y sus  Atributos </t>
  </si>
  <si>
    <t>Producto</t>
  </si>
  <si>
    <t>Descripción de Producto</t>
  </si>
  <si>
    <t xml:space="preserve">Unidad de Medida </t>
  </si>
  <si>
    <t xml:space="preserve">Medio de Verificación </t>
  </si>
  <si>
    <t xml:space="preserve">Línea Base </t>
  </si>
  <si>
    <t>Meta Total</t>
  </si>
  <si>
    <t>Meta por trimestre</t>
  </si>
  <si>
    <t xml:space="preserve">Areas tecnológicas del Ministerio de la Mujer fortalecidas. </t>
  </si>
  <si>
    <t xml:space="preserve">Fortalecimiento de la Plataforma tecnológica institucional a través del adiestramiento del personal,  la compras e instalación de equipos, sistemas y la dotación de las herramientas necesarias para agilizar los procesos de las oficinas. </t>
  </si>
  <si>
    <t>Informes de ejecución y seguimiento.</t>
  </si>
  <si>
    <t>Equipos instalados, Sede Central, Opm y Omm</t>
  </si>
  <si>
    <t>Falta de conectividad a los servicios de internet, extranet y daños en equipos eléctricos por el corte repentino de electricidad.</t>
  </si>
  <si>
    <t xml:space="preserve">Actividades y sus  Atributos </t>
  </si>
  <si>
    <t>Actividades</t>
  </si>
  <si>
    <t>Presupuesto por Actividad</t>
  </si>
  <si>
    <t>Inversión/Trimestre (RD $)</t>
  </si>
  <si>
    <t xml:space="preserve">Fuente de Financiamiento </t>
  </si>
  <si>
    <t xml:space="preserve">Est. Programática </t>
  </si>
  <si>
    <t xml:space="preserve">Identificación </t>
  </si>
  <si>
    <t>Costo Unitario (RD$)</t>
  </si>
  <si>
    <t>Jul-Sept</t>
  </si>
  <si>
    <t>1.1 Contratacion de compañía para la disponibilidad en linea de servicios ofreecidos por el ministerio de la mujer de cara a Republica Digital.</t>
  </si>
  <si>
    <t>Sistemas</t>
  </si>
  <si>
    <t>1.2 Adquisicion servidor TrueNAS X10 para  proporcionar  protección e integridad de datos en la red.</t>
  </si>
  <si>
    <t>Equipos de servidores</t>
  </si>
  <si>
    <t>1.2 Adquisicion servidor PowerEdge R230 for Intel v6 CPUs con 16GB de memoria ram para  redundacion y virtualizacion servicios en la Gomez.</t>
  </si>
  <si>
    <t>1.1 Capacitar  técnicos  en las diferentes áreas en las cuales se desarrollan dentro del Ministerio</t>
  </si>
  <si>
    <t xml:space="preserve">Matriculas Capacitación </t>
  </si>
  <si>
    <t>educacion</t>
  </si>
  <si>
    <t>1.2 Instalar Software de Digitalización y  seguimiento corresondencias del Ministerio cende central, Opm y Omm.</t>
  </si>
  <si>
    <t>Sistemas y scanner</t>
  </si>
  <si>
    <t>1.3 Seguimiento plataforma Elerning para capacitación en línea articulada con la Dirección de Educación y el Departamento de Salud Sexual y Reproductiva</t>
  </si>
  <si>
    <t>Programa Elearning.</t>
  </si>
  <si>
    <t>1.5 Contratacion de compañía  para la automatizacion del protocolo de Prevencion de violencia.</t>
  </si>
  <si>
    <t xml:space="preserve"> y scanner</t>
  </si>
  <si>
    <t>no violencia</t>
  </si>
  <si>
    <t>1.6 Antivirus cooporativo servidores</t>
  </si>
  <si>
    <t>Antivirus</t>
  </si>
  <si>
    <t>1.7 Inversores opm y omm,  Instalacion UPS y Baterías para OPM y OMM</t>
  </si>
  <si>
    <t xml:space="preserve">Instalación de Equipos </t>
  </si>
  <si>
    <t>opm</t>
  </si>
  <si>
    <t>1.8 Contratacion fibra óptica de respaldo y servicio de nube de internet ante situaciones de crisis o desastre</t>
  </si>
  <si>
    <t>Fibra de respaldo internet</t>
  </si>
  <si>
    <t xml:space="preserve">1.9 Dotar de las herramientas necesarias y mantener en funcionamiento las oficinas del Ministerio, Opm y Omm </t>
  </si>
  <si>
    <t>Camaras fotograficas opm/omm</t>
  </si>
  <si>
    <t>Pantalla para proyeccion</t>
  </si>
  <si>
    <t>Memorias DDR2 y DDR3 y DDR4 PC</t>
  </si>
  <si>
    <t>Disco Duros</t>
  </si>
  <si>
    <t>Bultos Laptop</t>
  </si>
  <si>
    <t>limpiador Pinespuma 19. oz</t>
  </si>
  <si>
    <t>Caja cable de red RJ45  CAT-6E y Cabezas RJ45</t>
  </si>
  <si>
    <t>KVM TK - 804R y cables - Trendnet 10Ft Usb-Vga Kvm</t>
  </si>
  <si>
    <t>1.10 Remozamiento  espacios de  Tecnología y cierre Data Center</t>
  </si>
  <si>
    <t>Mobiliario y distribucion fisica de las oficinas.</t>
  </si>
  <si>
    <t>1.13 Disponer de equipos para mejor funcionamiento oficinas Sede y OPM / OMM</t>
  </si>
  <si>
    <t>Computadoras  y laptops</t>
  </si>
  <si>
    <t>1.14   supervisio y mantenimiento de equipos para  ofrecer soporte técnico a las OPM / OMM, Casas de Acogida y Centros del Ministerio</t>
  </si>
  <si>
    <t>Viáticos</t>
  </si>
  <si>
    <t>Combustible</t>
  </si>
  <si>
    <t>Adquirir vehículo para Tecnología</t>
  </si>
  <si>
    <t>Vehículo</t>
  </si>
  <si>
    <t>transportacion</t>
  </si>
  <si>
    <t>1.15 Contratación personal para el fortalecimiento de las áreas tecnológicas del Ministerio.</t>
  </si>
  <si>
    <t>Contratación</t>
  </si>
  <si>
    <t xml:space="preserve">Análista de Calidad de Sistema </t>
  </si>
  <si>
    <t>Diseñador WEB</t>
  </si>
  <si>
    <t>Administrador de Base de Datos</t>
  </si>
  <si>
    <t>Administración y Monitoreo de Seguridad</t>
  </si>
  <si>
    <t>Soportes Tecnicos Regionales</t>
  </si>
  <si>
    <t>Mesa de ayuda</t>
  </si>
  <si>
    <t>sueldos fijos</t>
  </si>
  <si>
    <t>Total General</t>
  </si>
  <si>
    <t>Unidad Rectora:</t>
  </si>
  <si>
    <t>UNA SOCIEDAD CON IGUALDAD DE DERECHOS Y OPORTUNIDADES</t>
  </si>
  <si>
    <t>Objetivos Estratégicos : PEI 2016  2020</t>
  </si>
  <si>
    <t xml:space="preserve">Planificación y Desarrollo </t>
  </si>
  <si>
    <t xml:space="preserve">Gestión de la Calidad </t>
  </si>
  <si>
    <t xml:space="preserve">Seguimiento a la Implementacion de la Politica Transversal  de Género </t>
  </si>
  <si>
    <t>Descripción del Producto</t>
  </si>
  <si>
    <t xml:space="preserve">Unidad de Medida            </t>
  </si>
  <si>
    <t xml:space="preserve">Fortalecimiento institucional a través de la implantación de las herramientas de planificación, seguimiento y control aprobadas. </t>
  </si>
  <si>
    <t>Seguimiento al Programa de Mejoramiento de la Gestión  de la Calidad  de manera articulada  con el Ministerio de Administración Pública.</t>
  </si>
  <si>
    <t>Informes</t>
  </si>
  <si>
    <t>Documentos</t>
  </si>
  <si>
    <t>Actividades y sus Atributos</t>
  </si>
  <si>
    <t>Realizar una reunión de conformación del Comité de Calidad (Cantidad de reuniones: Una (1). Cantidad de participantes: Quince (15)).</t>
  </si>
  <si>
    <t>Agua y Café</t>
  </si>
  <si>
    <t>Fondo General</t>
  </si>
  <si>
    <t>Realizar taller de capacitación del equipo que realizará la autoevaluación CAF. (Cantidad de talleres: Uno (1). Cantidad de días: Dos (2). Cantidad de participantes: Veinte (20)).</t>
  </si>
  <si>
    <t>Refrigerio y Almuerzo</t>
  </si>
  <si>
    <t>Libretas</t>
  </si>
  <si>
    <t>Lapiceros</t>
  </si>
  <si>
    <t>Folders</t>
  </si>
  <si>
    <t>Realizar taller para la realización de la autoevaluación CAF. (Cantidad de talleres: Uno (1). Cantidad de días: Dos (2). Cantidad de participantes: Veinte (20)).</t>
  </si>
  <si>
    <t>02</t>
  </si>
  <si>
    <t>Elaborar informe con los resultados de la autoevaluación CAF.</t>
  </si>
  <si>
    <t>Papel Bond (Resma)</t>
  </si>
  <si>
    <t>Encuadernación</t>
  </si>
  <si>
    <t>Elaborar un plan de mejora basado en el informe de la autoevaluación CAF aprobado.</t>
  </si>
  <si>
    <t>Realizar una reunión para socializar el informe de la autoevaluación CAF aprobado y el plan de mejora (Cantidad de reuniones: Una (1). Cantidad de participantes: Cincuenta (50)).</t>
  </si>
  <si>
    <t>Realizar una charla con el apoyo del Ministerio de Administración Pública, para sensibilizar al personal de la institución sobre la Carta Compromiso (Cantidad de charlas: Una (1). Cantidad de participantes: Cincuenta (50)).</t>
  </si>
  <si>
    <t>Realizar reuniones con el equipo de trabajo y el equipo técnico del Ministerio de Administración Pública, para elaborar la Carta Compromiso. Cantidad de reuniones: Tres (3). Cantidad de participantes: Quince (15) c/u).</t>
  </si>
  <si>
    <t>Publicar y socializar la Carta de Compromiso.</t>
  </si>
  <si>
    <t>Diseño, impresión y publicación (Brochure)</t>
  </si>
  <si>
    <t>Realizar informes de seguimiento de los manuales de políticas y procedimientos institucionales.</t>
  </si>
  <si>
    <t>Recopilar, sistematizar y analizar las informaciones de las diferentes áreas para la elaboración de informes trimestrales de seguimiento.</t>
  </si>
  <si>
    <t>Recopilar, sistematizar y analizar las informaciones de las diferentes áreas para la elaboración de la Memoria Institucional Anual.</t>
  </si>
  <si>
    <t>Impresión y encuadernación empastado</t>
  </si>
  <si>
    <t>Participar en diplomados, talleres y cursos sobre Gestion por Resultados, Evaluacion de Proyectos, Indicadores de Género y otras capacitaciones que contribuyan con la mejora continua de la Institucion.</t>
  </si>
  <si>
    <t>Matricula</t>
  </si>
  <si>
    <t>Coordinar con el Área de Comunicaciones la difusión  de todos los temas relacionados con las iniciativas que, en materia de calidad se implemente en la institución.</t>
  </si>
  <si>
    <t>Seguimiento</t>
  </si>
  <si>
    <t>Recopilar, sistematizar y analizar las informaciones de las diferentes áreas para en coordinacion con la OAI, para presentarlas en el portal de transparencia de la Institución.</t>
  </si>
  <si>
    <t>Sistema de seguimiento y monitoreo  a la ejecución de la Politica transversal de la igualdad de genero  funcionando.</t>
  </si>
  <si>
    <t xml:space="preserve">Gestionar las informaciones sobre el avance en el cumplimiento  de la política de género </t>
  </si>
  <si>
    <t xml:space="preserve">informe </t>
  </si>
  <si>
    <t xml:space="preserve"> informe publicado</t>
  </si>
  <si>
    <t>Participación en reuniones de seguimiento al proceso de transversalización del enfoque de igualdad de género en la implementación de la Estrategia Nacional de Desarrollo</t>
  </si>
  <si>
    <t>Combustible (galones )</t>
  </si>
  <si>
    <t>Material gastable</t>
  </si>
  <si>
    <t>Realizar visitas  a las diferentes instituciones productoras de estadísticas para  recolectar las informaciones que  alimentan los 97 indicadores que sirven para monitorear la Gestión de la de Politicas  transversal de la igualdad de genero del (PLANEG III) que son fuentes de información.</t>
  </si>
  <si>
    <t xml:space="preserve">Folder (cajas) </t>
  </si>
  <si>
    <t>lapicero (caja)</t>
  </si>
  <si>
    <t>Consultar: memorias, publicaciones, informes, investigaciones, de las diferentes instituciones y socios involucrados en la Gestión de las de Politicas  transversal de la igualdad de genero  y de las líneas de acción del PLANEG III</t>
  </si>
  <si>
    <t xml:space="preserve">Rediseño del Plan Nacional de Igualdad y Equidad de Género </t>
  </si>
  <si>
    <t>Contratacion de consultor/a</t>
  </si>
  <si>
    <t>06</t>
  </si>
  <si>
    <t>Elaboracion  y publicacion TDR</t>
  </si>
  <si>
    <t>|</t>
  </si>
  <si>
    <t>Talleres  con los diferentes sectores Gubernamentales, Sociedad Civil, para el rediseño del Plan Nacional de Igualdad y Equidad de Género</t>
  </si>
  <si>
    <t>Talleres</t>
  </si>
  <si>
    <t xml:space="preserve">Contratar: Diseño, ediciòn y diagramaciòn del nuevo Plan Nacional de Igualdad y Equidad de Gènero </t>
  </si>
  <si>
    <t>Digramador/a</t>
  </si>
  <si>
    <t>0 6</t>
  </si>
  <si>
    <t>Contratar  IMPRESIÓN Y PUBLICACION: impresión de ejemplares del Nuevo Plan Nacional de Igualdad y Equidad de Gènero</t>
  </si>
  <si>
    <t xml:space="preserve">Impresiòn de ejemplares </t>
  </si>
  <si>
    <t>ADMINISTRACION PUBLICA EFICIENTE, TRANSPARENTE  Y ORIENTADA A RESULTADOS</t>
  </si>
  <si>
    <t>Objetivos Estrategicos : PEI 2016  2020</t>
  </si>
  <si>
    <t>DESARROLLO INSTITUCIONAL</t>
  </si>
  <si>
    <t>POA-2018</t>
  </si>
  <si>
    <t>Desarrollar un modelo de gestion para potenciar las capacidades institucionales, contribuyendo a un desempeño eficiente, transparente  que permita alcanzar la vision institucional.</t>
  </si>
  <si>
    <t>Formulación de mejoras de procesos y de las estructuras organizativas de la institución.</t>
  </si>
  <si>
    <t>Cantidad de Documentos Elaborados  y Sociazado</t>
  </si>
  <si>
    <t xml:space="preserve">Documentos Aprobados </t>
  </si>
  <si>
    <t>Tiempo en la revision y aprobacion MAP</t>
  </si>
  <si>
    <t>Inversion/Trimestre (RD $)</t>
  </si>
  <si>
    <t xml:space="preserve">Indentificacion </t>
  </si>
  <si>
    <t>1.1. Realizar la revision, impresión y socializacion  de los Manuales de Cargos y Funciones y Procesos Administrativos</t>
  </si>
  <si>
    <t xml:space="preserve">Encuentros </t>
  </si>
  <si>
    <t xml:space="preserve">Fondo General </t>
  </si>
  <si>
    <t>Papel Bond</t>
  </si>
  <si>
    <t>Fondo General            13</t>
  </si>
  <si>
    <t>1.2. imprimir final del l Manual  de Organizacion, Normas  y Procedimientos Institucional</t>
  </si>
  <si>
    <t>Impresion</t>
  </si>
  <si>
    <t>03</t>
  </si>
  <si>
    <t xml:space="preserve">1.4. Realizar reuniones Socializacion de la nueva Estructura </t>
  </si>
  <si>
    <t>Documentacion, rediseño e Implementacion de procesos Areas  Transversales y Sustantivas</t>
  </si>
  <si>
    <t xml:space="preserve">Elaboracion de los Mapas de procesos </t>
  </si>
  <si>
    <t>Mapa de Procesos Elaborados</t>
  </si>
  <si>
    <t>Levantamiento, Documentacion y de Actualizar Mapa de Procesos</t>
  </si>
  <si>
    <t>Impresión y socializacion Documento</t>
  </si>
  <si>
    <t>Procructos y sus Aributos</t>
  </si>
  <si>
    <t>Producto y Atributos</t>
  </si>
  <si>
    <t>Fortalecimiento  de la Capacitacion  Personal Direccion de Planificacion y Desarrollo</t>
  </si>
  <si>
    <t>Capacitar al personal de la Direccion de Planificacion y Desarrollode Desarrollo Institucional para mejorar su desempeño laboral profesional</t>
  </si>
  <si>
    <t>Informe de Capacitacion</t>
  </si>
  <si>
    <t>capacitacion</t>
  </si>
  <si>
    <t xml:space="preserve">Matricula </t>
  </si>
  <si>
    <t>Participacion de una persona en un Diplomado de Desarrollo Organizacional</t>
  </si>
  <si>
    <t xml:space="preserve">Producto y sus Atributos </t>
  </si>
  <si>
    <t>Seguimiento al Programa de Mejoramiento de la Gestión  de la calidad  de manera articulada  con el Ministerio de Administración publica</t>
  </si>
  <si>
    <t>Participacion en la capacitacion para la aplicacion del CAF</t>
  </si>
  <si>
    <t>Acompañamiento en la elaboracion de la carta compromiso</t>
  </si>
  <si>
    <t>Acompañamiento en la revision de los Manuales de Induccion, Evaluacion de Desempeño y Normas de RRHH</t>
  </si>
  <si>
    <t xml:space="preserve">Dirección Recursos Humanos </t>
  </si>
  <si>
    <t>Producto (1)</t>
  </si>
  <si>
    <t>Abrojín</t>
  </si>
  <si>
    <t xml:space="preserve">1-Modelo de gestión de recursos humanos  implementado. </t>
  </si>
  <si>
    <t xml:space="preserve">Promover el fortalecimiento institucional a través de la ejecución y desarrollo de un sistema de gestión que contribuya al logro de los objetivos institucionales y garantice la satisfacción y la productividad de su personal.  </t>
  </si>
  <si>
    <t xml:space="preserve">Modelo </t>
  </si>
  <si>
    <t>Documentaciones remitidas</t>
  </si>
  <si>
    <t xml:space="preserve">1.1 Realizar reuniones  de trabajo con el Ministerio de Administración Pública para el seguimiento a la  aplicación  de las  Normas sobre Profesionalización de la Función Pública. </t>
  </si>
  <si>
    <t>Fondos Internos\</t>
  </si>
  <si>
    <t>Realizar operativos de carnetización del personal de la cede central y las OPM</t>
  </si>
  <si>
    <t>Viaticos) Tecnicos</t>
  </si>
  <si>
    <t>(viaticos) Chofer</t>
  </si>
  <si>
    <t>1.2 Realizar análisis de descripción de puestos y perfiles</t>
  </si>
  <si>
    <t>Documento</t>
  </si>
  <si>
    <t xml:space="preserve">1.3 Realizar reuniones regionales para impartir charlas de induccion  sobre la Ley de Funcion Pública al personal de las Oficinas Provinciales y Municipales cuatro regiones </t>
  </si>
  <si>
    <t>1.4 Taller de capacitación sobre  la nueva metodologia de evaluacion del desempeño a los colaboradores de las Oficinas Provinciales y Municipales</t>
  </si>
  <si>
    <t xml:space="preserve">Formularios de Evaluación </t>
  </si>
  <si>
    <t xml:space="preserve">viaticos </t>
  </si>
  <si>
    <t xml:space="preserve">transporte </t>
  </si>
  <si>
    <t>Impresión material</t>
  </si>
  <si>
    <t xml:space="preserve">1.5  Conformar un Comité para  la evaluación y selección del personal  meritorio, así como  por antigüedad  en el servicio                                                                                                                                                                                                                                                                                                               </t>
  </si>
  <si>
    <t>Incentivos monetario (bonos)  y no Monetarios - (Placa de Reconocimiento)</t>
  </si>
  <si>
    <t xml:space="preserve">Presupuesto Nacional </t>
  </si>
  <si>
    <t>Placa de Reconocimiento</t>
  </si>
  <si>
    <t>1.8 Realizar la revisión , actualización e impresión de   Manuales Recursos Humanos</t>
  </si>
  <si>
    <t>Guia de evaluación del desempeño</t>
  </si>
  <si>
    <t>Actualizacion del manual de inducción de personal</t>
  </si>
  <si>
    <t>Actualización Manual de políticas y procedimientos</t>
  </si>
  <si>
    <t xml:space="preserve">Actualizacion Manual de Puestos </t>
  </si>
  <si>
    <t>Fortalecimiento de las capacidades y habilidades del personal  institucional</t>
  </si>
  <si>
    <t>Fortalecimiento de la gestión humana  mediante la aplicación de un  programa de capacitación y formación del personal del  Ministerio</t>
  </si>
  <si>
    <t>Personas Capacitadas</t>
  </si>
  <si>
    <t xml:space="preserve">Listado de participantes </t>
  </si>
  <si>
    <t>Desarrollar programas  de formación y capacitación dirijido al personal del Ministerio,  articulado con la evaluacion del desempeño y las competencias del cargo,  en coordinacion con el Instituto de Administracion Publica  (INAP).</t>
  </si>
  <si>
    <t xml:space="preserve">Facilitador </t>
  </si>
  <si>
    <t>Fondos Internos</t>
  </si>
  <si>
    <t>0 4</t>
  </si>
  <si>
    <t xml:space="preserve">1) Impartir dos (2)  cursos de inducción a la Administración Pública, cinco (5) módulos, Treinta  (30) participantes,  cuarenta y ocho  (48) horas </t>
  </si>
  <si>
    <t>2) Impartir dos (2) cursos de Gestión Pública, seis (6) módulos, (20) participantes,  ciento cuarenta (140) horas</t>
  </si>
  <si>
    <t>3) Impartir dos (2) cursos de Gestión de Recursos Humanos, seis (6) modulo,  (20) participantes,  cien (100) horas.</t>
  </si>
  <si>
    <t>4) Impartir dos (2) cursos de  tecnico en actualización secretarial, cinco (5) modulo, (20) participantes, ochenta y seis (86) horas</t>
  </si>
  <si>
    <t>5) Impartir dos (1) cursos de tecnico en actualización general, cuatro (4) modulo, (15) participantes, noventa y seis (96) horas.</t>
  </si>
  <si>
    <t>6) Impartir dos (2) cursos de inteligencia emocional (para todo el personal)</t>
  </si>
  <si>
    <t>7) Impartir un ( 1) curso de gestion del conocimiento, dirigido al personal directivo.</t>
  </si>
  <si>
    <t>8) Impartir un (1) curso de manuales de procesos de Recursos Humanos</t>
  </si>
  <si>
    <t>9) Impartir un (1) curso de la (5S) impartida por INFOTEP</t>
  </si>
  <si>
    <t>Impartir tres (3) taller de  induciones de personal al personal de nuevo ingreso</t>
  </si>
  <si>
    <t>Producto (3)</t>
  </si>
  <si>
    <t>Implementación de un Sub-Sistema de Gestión de Recursos Humanos</t>
  </si>
  <si>
    <t xml:space="preserve">Incorporar el personal del ministerio al Sistema de Servicio Civil y Carrera Administrativa, de manera articulada con la estructura organizativa . </t>
  </si>
  <si>
    <t>Personal Incorporado</t>
  </si>
  <si>
    <t>Personal evaluado</t>
  </si>
  <si>
    <t>3.1 Gestionar la incorporación al Sistema de Servicio Civil y  Carrera Administrativa  de los  empleados que califican, por concurso y/o  por  evaluación interna a través del diseño y evaluación de los  puestos, vinculados a una escala salarial justa y equitativa.</t>
  </si>
  <si>
    <t>material gastable</t>
  </si>
  <si>
    <t xml:space="preserve">3.2 Realizar un estudio para la determinación y valorización de puestos, reasignación y reclasificación del personal, evaluación periódica de las cargas de trabajo en los procesos </t>
  </si>
  <si>
    <t>3.3 Definir una Política de pago y Escala Salarial tomando en consideración los grupos ocupacionales .</t>
  </si>
  <si>
    <t>3.4 Implementación Sistema de Reclutamiento y Selección del Personal</t>
  </si>
  <si>
    <t>3.5 Implementación Subsistema de relaciones laborales</t>
  </si>
  <si>
    <t xml:space="preserve">3.6 Implementar un proceso de planificación de los RRHH, para la reasignación y reclasificación del personal, Evaluación periódica de la carga de trabajo en los procesos,  y el reclutamiento  y la desvinculación del personal </t>
  </si>
  <si>
    <t>Eventos</t>
  </si>
  <si>
    <t>Realizar festejos y eventos con motivo del dia de la secretaria</t>
  </si>
  <si>
    <t xml:space="preserve">Refrigerios </t>
  </si>
  <si>
    <t>Regalos</t>
  </si>
  <si>
    <t>Rifa</t>
  </si>
  <si>
    <t>Realizar festejos y eventos con motivo del dia de las madres</t>
  </si>
  <si>
    <t>Regalo</t>
  </si>
  <si>
    <t>Rifas</t>
  </si>
  <si>
    <t>Realizar festejos y eventos con motivo del dia de los padres</t>
  </si>
  <si>
    <t xml:space="preserve">Almuerzo </t>
  </si>
  <si>
    <t>regalos</t>
  </si>
  <si>
    <t xml:space="preserve">Compensacion por Gestion por resultados meritorios </t>
  </si>
  <si>
    <t xml:space="preserve">Compensacion </t>
  </si>
  <si>
    <t>Agasajo a niños huerfanos, producto de violencia intrafamiliar y contra la mujer</t>
  </si>
  <si>
    <t xml:space="preserve">Regalos </t>
  </si>
  <si>
    <t>realizar actividad conmemoracion de las festividades navideñas, para todo el personal.</t>
  </si>
  <si>
    <t>Evento</t>
  </si>
  <si>
    <t>Electrodomesticos (Rifa)</t>
  </si>
  <si>
    <t xml:space="preserve">alquiler Transporte </t>
  </si>
  <si>
    <t xml:space="preserve">Actividad Artística </t>
  </si>
  <si>
    <t>Decoracion Navideña</t>
  </si>
  <si>
    <t>Bonos para utiles diversos</t>
  </si>
  <si>
    <t xml:space="preserve">Incentivo por rendimiento al personal (Bono por desempeño) </t>
  </si>
  <si>
    <t>Bono por desempeño</t>
  </si>
  <si>
    <t>Campamento "Jugando aprendo mis Derechos", dirigido a las y los hijos de las/os empleados del MMUJER en edades comprendidas entre 7 y 12 años, tres (3) dias. 85 participantes.</t>
  </si>
  <si>
    <t>Viaticos Monitores</t>
  </si>
  <si>
    <t>Viaticos Encargadas</t>
  </si>
  <si>
    <t>Viaticos Choferes</t>
  </si>
  <si>
    <t>Materiales de apoyo</t>
  </si>
  <si>
    <t>Material  Limpieza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</si>
</sst>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0;[Red]#,##0.00"/>
  </numFmts>
  <fonts count="5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b/>
      <sz val="12"/>
      <name val="Times New Roman"/>
      <family val="1"/>
    </font>
    <font>
      <sz val="14"/>
      <color theme="1"/>
      <name val="Calibri"/>
      <family val="2"/>
      <scheme val="minor"/>
    </font>
    <font>
      <b/>
      <i/>
      <sz val="14"/>
      <color theme="1"/>
      <name val="Times New Roman"/>
      <family val="1"/>
    </font>
    <font>
      <sz val="13"/>
      <color theme="1"/>
      <name val="Calibri"/>
      <family val="2"/>
      <scheme val="minor"/>
    </font>
    <font>
      <sz val="12"/>
      <name val="Times New Roman"/>
      <family val="1"/>
    </font>
    <font>
      <b/>
      <i/>
      <sz val="12"/>
      <color theme="1"/>
      <name val="Times New Roman"/>
      <family val="1"/>
    </font>
    <font>
      <sz val="11"/>
      <color theme="1"/>
      <name val="Times New Roman"/>
      <family val="1"/>
    </font>
    <font>
      <sz val="11"/>
      <name val="Times New Roman"/>
      <family val="1"/>
    </font>
    <font>
      <b/>
      <sz val="14"/>
      <color theme="1"/>
      <name val="Calibri"/>
      <family val="2"/>
      <scheme val="minor"/>
    </font>
    <font>
      <b/>
      <i/>
      <sz val="13"/>
      <color theme="1"/>
      <name val="Calibri"/>
      <family val="2"/>
      <scheme val="minor"/>
    </font>
    <font>
      <b/>
      <sz val="13"/>
      <color theme="1"/>
      <name val="Calibri"/>
      <family val="2"/>
      <scheme val="minor"/>
    </font>
    <font>
      <b/>
      <sz val="8"/>
      <color theme="1"/>
      <name val="Times New Roman"/>
      <family val="1"/>
    </font>
    <font>
      <b/>
      <sz val="12"/>
      <color rgb="FF000000"/>
      <name val="Times New Roman"/>
      <family val="1"/>
    </font>
    <font>
      <sz val="12"/>
      <color rgb="FF000000"/>
      <name val="Times New Roman"/>
      <family val="1"/>
    </font>
    <font>
      <b/>
      <sz val="10"/>
      <name val="Calibri"/>
      <family val="2"/>
      <scheme val="minor"/>
    </font>
    <font>
      <b/>
      <sz val="11"/>
      <name val="Calibri"/>
      <family val="2"/>
      <scheme val="minor"/>
    </font>
    <font>
      <b/>
      <sz val="12"/>
      <color theme="1"/>
      <name val="Calibri"/>
      <family val="2"/>
      <scheme val="minor"/>
    </font>
    <font>
      <b/>
      <sz val="12"/>
      <color theme="3"/>
      <name val="Calibri"/>
      <family val="2"/>
      <scheme val="minor"/>
    </font>
    <font>
      <sz val="12"/>
      <color theme="3"/>
      <name val="Calibri"/>
      <family val="2"/>
      <scheme val="minor"/>
    </font>
    <font>
      <b/>
      <sz val="12"/>
      <color theme="3"/>
      <name val="Times New Roman"/>
      <family val="1"/>
    </font>
    <font>
      <sz val="11"/>
      <name val="Calibri"/>
      <family val="2"/>
      <scheme val="minor"/>
    </font>
    <font>
      <sz val="10"/>
      <name val="Arial"/>
      <family val="2"/>
    </font>
    <font>
      <b/>
      <sz val="11"/>
      <color theme="1"/>
      <name val="Times New Roman"/>
      <family val="1"/>
    </font>
    <font>
      <b/>
      <sz val="16"/>
      <color theme="1"/>
      <name val="Calibri"/>
      <family val="2"/>
      <scheme val="minor"/>
    </font>
    <font>
      <sz val="14"/>
      <color theme="1"/>
      <name val="Times New Roman"/>
      <family val="1"/>
    </font>
    <font>
      <b/>
      <sz val="16"/>
      <name val="Calibri"/>
      <family val="2"/>
      <scheme val="minor"/>
    </font>
    <font>
      <sz val="16"/>
      <color theme="1"/>
      <name val="Calibri"/>
      <family val="2"/>
      <scheme val="minor"/>
    </font>
    <font>
      <b/>
      <sz val="14"/>
      <color theme="1"/>
      <name val="Times New Roman"/>
      <family val="1"/>
    </font>
    <font>
      <b/>
      <sz val="16"/>
      <color theme="1"/>
      <name val="Times New Roman"/>
      <family val="1"/>
    </font>
    <font>
      <sz val="16"/>
      <color theme="1"/>
      <name val="Times New Roman"/>
      <family val="1"/>
    </font>
    <font>
      <sz val="14"/>
      <name val="Arial"/>
      <family val="2"/>
    </font>
    <font>
      <b/>
      <i/>
      <sz val="14"/>
      <color theme="1"/>
      <name val="Arial"/>
      <family val="2"/>
    </font>
    <font>
      <b/>
      <sz val="14"/>
      <name val="Times New Roman"/>
      <family val="1"/>
    </font>
    <font>
      <sz val="10"/>
      <color theme="1"/>
      <name val="Calibri"/>
      <family val="2"/>
      <scheme val="minor"/>
    </font>
    <font>
      <b/>
      <sz val="10"/>
      <color theme="1"/>
      <name val="Calibri"/>
      <family val="2"/>
      <scheme val="minor"/>
    </font>
    <font>
      <b/>
      <sz val="11"/>
      <name val="Calibri Light"/>
      <family val="2"/>
    </font>
    <font>
      <sz val="12"/>
      <color theme="1"/>
      <name val="Calibri"/>
      <family val="2"/>
      <scheme val="minor"/>
    </font>
    <font>
      <b/>
      <sz val="12"/>
      <name val="Calibri"/>
      <family val="2"/>
    </font>
    <font>
      <b/>
      <sz val="11"/>
      <name val="Calibri"/>
      <family val="2"/>
    </font>
    <font>
      <b/>
      <sz val="7"/>
      <name val="Calibri"/>
      <family val="2"/>
    </font>
    <font>
      <sz val="10"/>
      <color theme="1"/>
      <name val="Times New Roman"/>
      <family val="1"/>
    </font>
    <font>
      <b/>
      <sz val="12"/>
      <color theme="1"/>
      <name val="Calibri"/>
      <family val="2"/>
    </font>
    <font>
      <b/>
      <sz val="11"/>
      <name val="Times New Roman"/>
      <family val="1"/>
    </font>
    <font>
      <b/>
      <sz val="11"/>
      <color theme="1"/>
      <name val="Calibri"/>
      <family val="2"/>
    </font>
    <font>
      <b/>
      <sz val="10"/>
      <name val="Times New Roman"/>
      <family val="1"/>
    </font>
    <font>
      <b/>
      <sz val="12"/>
      <name val="Calibri Light"/>
      <family val="2"/>
    </font>
    <font>
      <b/>
      <sz val="12"/>
      <name val="Calibri"/>
      <family val="2"/>
      <scheme val="minor"/>
    </font>
    <font>
      <b/>
      <i/>
      <sz val="14"/>
      <color theme="1"/>
      <name val="Calibri"/>
      <family val="2"/>
      <scheme val="minor"/>
    </font>
    <font>
      <sz val="12"/>
      <name val="Calibri"/>
      <family val="2"/>
      <scheme val="minor"/>
    </font>
    <font>
      <sz val="10"/>
      <name val="Times New Roman"/>
      <family val="1"/>
    </font>
    <font>
      <sz val="11"/>
      <color rgb="FF000000"/>
      <name val="Times New Roman"/>
      <family val="1"/>
    </font>
    <font>
      <sz val="11"/>
      <color rgb="FFFF0000"/>
      <name val="Times New Roman"/>
      <family val="1"/>
    </font>
  </fonts>
  <fills count="16">
    <fill>
      <patternFill patternType="none"/>
    </fill>
    <fill>
      <patternFill patternType="gray125"/>
    </fill>
    <fill>
      <patternFill patternType="solid">
        <fgColor theme="6"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rgb="FFEEFCF3"/>
        <bgColor indexed="64"/>
      </patternFill>
    </fill>
    <fill>
      <patternFill patternType="solid">
        <fgColor rgb="FF77AD97"/>
        <bgColor indexed="64"/>
      </patternFill>
    </fill>
    <fill>
      <patternFill patternType="solid">
        <fgColor theme="9" tint="0.79998168889431442"/>
        <bgColor indexed="64"/>
      </patternFill>
    </fill>
    <fill>
      <patternFill patternType="solid">
        <fgColor theme="0"/>
        <bgColor rgb="FFFFFFCC"/>
      </patternFill>
    </fill>
    <fill>
      <patternFill patternType="solid">
        <fgColor theme="3" tint="0.59999389629810485"/>
        <bgColor indexed="64"/>
      </patternFill>
    </fill>
    <fill>
      <patternFill patternType="solid">
        <fgColor rgb="FFFFFF00"/>
        <bgColor indexed="64"/>
      </patternFill>
    </fill>
    <fill>
      <patternFill patternType="solid">
        <fgColor rgb="FFFFFF00"/>
        <bgColor rgb="FFFFFFCC"/>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indexed="9"/>
        <bgColor indexed="64"/>
      </patternFill>
    </fill>
  </fills>
  <borders count="164">
    <border>
      <left/>
      <right/>
      <top/>
      <bottom/>
      <diagonal/>
    </border>
    <border>
      <left/>
      <right/>
      <top/>
      <bottom style="double">
        <color rgb="FF426E5C"/>
      </bottom>
      <diagonal/>
    </border>
    <border>
      <left style="double">
        <color rgb="FF426E5C"/>
      </left>
      <right style="thin">
        <color rgb="FF426E5C"/>
      </right>
      <top style="double">
        <color rgb="FF426E5C"/>
      </top>
      <bottom style="thin">
        <color rgb="FF426E5C"/>
      </bottom>
      <diagonal/>
    </border>
    <border>
      <left style="thin">
        <color rgb="FF426E5C"/>
      </left>
      <right style="thin">
        <color rgb="FF426E5C"/>
      </right>
      <top style="double">
        <color rgb="FF426E5C"/>
      </top>
      <bottom style="thin">
        <color rgb="FF426E5C"/>
      </bottom>
      <diagonal/>
    </border>
    <border>
      <left style="thin">
        <color rgb="FF426E5C"/>
      </left>
      <right style="double">
        <color rgb="FF426E5C"/>
      </right>
      <top style="double">
        <color rgb="FF426E5C"/>
      </top>
      <bottom style="thin">
        <color rgb="FF426E5C"/>
      </bottom>
      <diagonal/>
    </border>
    <border>
      <left style="double">
        <color rgb="FF426E5C"/>
      </left>
      <right style="thin">
        <color rgb="FF426E5C"/>
      </right>
      <top style="thin">
        <color rgb="FF426E5C"/>
      </top>
      <bottom style="thin">
        <color rgb="FF426E5C"/>
      </bottom>
      <diagonal/>
    </border>
    <border>
      <left style="thin">
        <color rgb="FF426E5C"/>
      </left>
      <right style="thin">
        <color rgb="FF426E5C"/>
      </right>
      <top style="thin">
        <color rgb="FF426E5C"/>
      </top>
      <bottom style="thin">
        <color rgb="FF426E5C"/>
      </bottom>
      <diagonal/>
    </border>
    <border>
      <left style="thin">
        <color rgb="FF426E5C"/>
      </left>
      <right style="double">
        <color rgb="FF426E5C"/>
      </right>
      <top style="thin">
        <color rgb="FF426E5C"/>
      </top>
      <bottom style="thin">
        <color rgb="FF426E5C"/>
      </bottom>
      <diagonal/>
    </border>
    <border>
      <left style="double">
        <color rgb="FF426E5C"/>
      </left>
      <right style="thin">
        <color rgb="FF426E5C"/>
      </right>
      <top style="thin">
        <color rgb="FF426E5C"/>
      </top>
      <bottom style="double">
        <color rgb="FF426E5C"/>
      </bottom>
      <diagonal/>
    </border>
    <border>
      <left style="thin">
        <color rgb="FF426E5C"/>
      </left>
      <right style="thin">
        <color rgb="FF426E5C"/>
      </right>
      <top style="thin">
        <color rgb="FF426E5C"/>
      </top>
      <bottom style="double">
        <color rgb="FF426E5C"/>
      </bottom>
      <diagonal/>
    </border>
    <border>
      <left style="thin">
        <color rgb="FF426E5C"/>
      </left>
      <right style="double">
        <color rgb="FF426E5C"/>
      </right>
      <top style="thin">
        <color rgb="FF426E5C"/>
      </top>
      <bottom style="double">
        <color rgb="FF426E5C"/>
      </bottom>
      <diagonal/>
    </border>
    <border>
      <left style="double">
        <color rgb="FF426E5C"/>
      </left>
      <right style="thin">
        <color rgb="FF426E5C"/>
      </right>
      <top/>
      <bottom style="thin">
        <color rgb="FF426E5C"/>
      </bottom>
      <diagonal/>
    </border>
    <border>
      <left style="thin">
        <color rgb="FF426E5C"/>
      </left>
      <right style="thin">
        <color rgb="FF426E5C"/>
      </right>
      <top/>
      <bottom style="thin">
        <color rgb="FF426E5C"/>
      </bottom>
      <diagonal/>
    </border>
    <border>
      <left style="thin">
        <color rgb="FF426E5C"/>
      </left>
      <right style="double">
        <color rgb="FF426E5C"/>
      </right>
      <top/>
      <bottom style="thin">
        <color rgb="FF426E5C"/>
      </bottom>
      <diagonal/>
    </border>
    <border>
      <left style="double">
        <color rgb="FF426E5C"/>
      </left>
      <right/>
      <top style="thin">
        <color rgb="FF426E5C"/>
      </top>
      <bottom/>
      <diagonal/>
    </border>
    <border>
      <left/>
      <right style="thin">
        <color rgb="FF426E5C"/>
      </right>
      <top style="thin">
        <color rgb="FF426E5C"/>
      </top>
      <bottom/>
      <diagonal/>
    </border>
    <border>
      <left style="thin">
        <color rgb="FF426E5C"/>
      </left>
      <right style="thin">
        <color rgb="FF426E5C"/>
      </right>
      <top style="thin">
        <color rgb="FF426E5C"/>
      </top>
      <bottom/>
      <diagonal/>
    </border>
    <border>
      <left style="double">
        <color rgb="FF426E5C"/>
      </left>
      <right/>
      <top style="thin">
        <color rgb="FF426E5C"/>
      </top>
      <bottom style="thin">
        <color rgb="FF426E5C"/>
      </bottom>
      <diagonal/>
    </border>
    <border>
      <left/>
      <right style="thin">
        <color rgb="FF426E5C"/>
      </right>
      <top style="thin">
        <color rgb="FF426E5C"/>
      </top>
      <bottom style="thin">
        <color rgb="FF426E5C"/>
      </bottom>
      <diagonal/>
    </border>
    <border>
      <left style="thin">
        <color rgb="FF426E5C"/>
      </left>
      <right style="thin">
        <color rgb="FF426E5C"/>
      </right>
      <top/>
      <bottom/>
      <diagonal/>
    </border>
    <border>
      <left style="double">
        <color rgb="FF426E5C"/>
      </left>
      <right/>
      <top/>
      <bottom/>
      <diagonal/>
    </border>
    <border>
      <left/>
      <right style="thin">
        <color rgb="FF426E5C"/>
      </right>
      <top/>
      <bottom/>
      <diagonal/>
    </border>
    <border>
      <left style="double">
        <color rgb="FF426E5C"/>
      </left>
      <right/>
      <top style="medium">
        <color rgb="FF426E5C"/>
      </top>
      <bottom style="double">
        <color rgb="FF426E5C"/>
      </bottom>
      <diagonal/>
    </border>
    <border>
      <left/>
      <right/>
      <top style="medium">
        <color rgb="FF426E5C"/>
      </top>
      <bottom style="double">
        <color rgb="FF426E5C"/>
      </bottom>
      <diagonal/>
    </border>
    <border>
      <left/>
      <right style="double">
        <color rgb="FF426E5C"/>
      </right>
      <top style="medium">
        <color rgb="FF426E5C"/>
      </top>
      <bottom style="double">
        <color rgb="FF426E5C"/>
      </bottom>
      <diagonal/>
    </border>
    <border>
      <left style="double">
        <color rgb="FF426E5C"/>
      </left>
      <right/>
      <top style="thin">
        <color rgb="FF426E5C"/>
      </top>
      <bottom style="double">
        <color rgb="FF426E5C"/>
      </bottom>
      <diagonal/>
    </border>
    <border>
      <left/>
      <right/>
      <top style="thin">
        <color rgb="FF426E5C"/>
      </top>
      <bottom style="double">
        <color rgb="FF426E5C"/>
      </bottom>
      <diagonal/>
    </border>
    <border>
      <left/>
      <right style="double">
        <color rgb="FF426E5C"/>
      </right>
      <top style="thin">
        <color rgb="FF426E5C"/>
      </top>
      <bottom style="double">
        <color rgb="FF426E5C"/>
      </bottom>
      <diagonal/>
    </border>
    <border>
      <left style="double">
        <color rgb="FF426E5C"/>
      </left>
      <right/>
      <top style="double">
        <color rgb="FF426E5C"/>
      </top>
      <bottom style="thin">
        <color rgb="FF426E5C"/>
      </bottom>
      <diagonal/>
    </border>
    <border>
      <left/>
      <right/>
      <top style="double">
        <color rgb="FF426E5C"/>
      </top>
      <bottom style="thin">
        <color rgb="FF426E5C"/>
      </bottom>
      <diagonal/>
    </border>
    <border>
      <left/>
      <right style="double">
        <color rgb="FF426E5C"/>
      </right>
      <top style="double">
        <color rgb="FF426E5C"/>
      </top>
      <bottom style="thin">
        <color rgb="FF426E5C"/>
      </bottom>
      <diagonal/>
    </border>
    <border>
      <left style="thin">
        <color indexed="64"/>
      </left>
      <right style="thin">
        <color indexed="64"/>
      </right>
      <top style="thin">
        <color indexed="64"/>
      </top>
      <bottom style="thin">
        <color indexed="64"/>
      </bottom>
      <diagonal/>
    </border>
    <border>
      <left style="double">
        <color rgb="FF426E5C"/>
      </left>
      <right/>
      <top/>
      <bottom style="thin">
        <color indexed="64"/>
      </bottom>
      <diagonal/>
    </border>
    <border>
      <left/>
      <right style="thin">
        <color rgb="FF426E5C"/>
      </right>
      <top/>
      <bottom style="thin">
        <color indexed="64"/>
      </bottom>
      <diagonal/>
    </border>
    <border>
      <left style="thin">
        <color rgb="FF426E5C"/>
      </left>
      <right style="thin">
        <color rgb="FF426E5C"/>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rgb="FF426E5C"/>
      </left>
      <right style="double">
        <color indexed="64"/>
      </right>
      <top style="thin">
        <color rgb="FF426E5C"/>
      </top>
      <bottom style="thin">
        <color rgb="FF426E5C"/>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style="thin">
        <color indexed="64"/>
      </top>
      <bottom style="double">
        <color indexed="64"/>
      </bottom>
      <diagonal/>
    </border>
    <border>
      <left style="thin">
        <color rgb="FF426E5C"/>
      </left>
      <right/>
      <top style="thin">
        <color rgb="FF426E5C"/>
      </top>
      <bottom style="thin">
        <color rgb="FF426E5C"/>
      </bottom>
      <diagonal/>
    </border>
    <border>
      <left/>
      <right/>
      <top style="thin">
        <color rgb="FF426E5C"/>
      </top>
      <bottom style="thin">
        <color rgb="FF426E5C"/>
      </bottom>
      <diagonal/>
    </border>
    <border>
      <left/>
      <right style="double">
        <color rgb="FF426E5C"/>
      </right>
      <top style="thin">
        <color rgb="FF426E5C"/>
      </top>
      <bottom style="thin">
        <color rgb="FF426E5C"/>
      </bottom>
      <diagonal/>
    </border>
    <border>
      <left style="double">
        <color rgb="FF426E5C"/>
      </left>
      <right/>
      <top/>
      <bottom style="thin">
        <color rgb="FF426E5C"/>
      </bottom>
      <diagonal/>
    </border>
    <border>
      <left/>
      <right style="thin">
        <color rgb="FF426E5C"/>
      </right>
      <top/>
      <bottom style="thin">
        <color rgb="FF426E5C"/>
      </bottom>
      <diagonal/>
    </border>
    <border>
      <left style="thin">
        <color rgb="FF426E5C"/>
      </left>
      <right style="double">
        <color rgb="FF426E5C"/>
      </right>
      <top style="thin">
        <color rgb="FF426E5C"/>
      </top>
      <bottom/>
      <diagonal/>
    </border>
    <border>
      <left style="double">
        <color rgb="FF426E5C"/>
      </left>
      <right/>
      <top style="thin">
        <color rgb="FF426E5C"/>
      </top>
      <bottom style="thin">
        <color indexed="64"/>
      </bottom>
      <diagonal/>
    </border>
    <border>
      <left/>
      <right style="thin">
        <color rgb="FF426E5C"/>
      </right>
      <top style="thin">
        <color rgb="FF426E5C"/>
      </top>
      <bottom style="thin">
        <color indexed="64"/>
      </bottom>
      <diagonal/>
    </border>
    <border>
      <left style="thin">
        <color rgb="FF426E5C"/>
      </left>
      <right style="thin">
        <color rgb="FF426E5C"/>
      </right>
      <top style="thin">
        <color rgb="FF426E5C"/>
      </top>
      <bottom style="thin">
        <color indexed="64"/>
      </bottom>
      <diagonal/>
    </border>
    <border>
      <left style="thin">
        <color rgb="FF426E5C"/>
      </left>
      <right style="double">
        <color rgb="FF426E5C"/>
      </right>
      <top style="thin">
        <color rgb="FF426E5C"/>
      </top>
      <bottom style="thin">
        <color indexed="64"/>
      </bottom>
      <diagonal/>
    </border>
    <border>
      <left style="double">
        <color rgb="FF426E5C"/>
      </left>
      <right style="thin">
        <color rgb="FF426E5C"/>
      </right>
      <top style="double">
        <color rgb="FF426E5C"/>
      </top>
      <bottom/>
      <diagonal/>
    </border>
    <border>
      <left style="thin">
        <color rgb="FF426E5C"/>
      </left>
      <right/>
      <top style="double">
        <color rgb="FF426E5C"/>
      </top>
      <bottom/>
      <diagonal/>
    </border>
    <border>
      <left/>
      <right style="thin">
        <color rgb="FF426E5C"/>
      </right>
      <top style="double">
        <color rgb="FF426E5C"/>
      </top>
      <bottom/>
      <diagonal/>
    </border>
    <border>
      <left style="thin">
        <color rgb="FF426E5C"/>
      </left>
      <right style="thin">
        <color rgb="FF426E5C"/>
      </right>
      <top style="double">
        <color rgb="FF426E5C"/>
      </top>
      <bottom/>
      <diagonal/>
    </border>
    <border>
      <left style="thin">
        <color rgb="FF426E5C"/>
      </left>
      <right/>
      <top style="double">
        <color rgb="FF426E5C"/>
      </top>
      <bottom style="thin">
        <color rgb="FF426E5C"/>
      </bottom>
      <diagonal/>
    </border>
    <border>
      <left/>
      <right style="thin">
        <color rgb="FF426E5C"/>
      </right>
      <top style="double">
        <color rgb="FF426E5C"/>
      </top>
      <bottom style="thin">
        <color rgb="FF426E5C"/>
      </bottom>
      <diagonal/>
    </border>
    <border>
      <left/>
      <right/>
      <top style="double">
        <color rgb="FF426E5C"/>
      </top>
      <bottom/>
      <diagonal/>
    </border>
    <border>
      <left/>
      <right style="double">
        <color rgb="FF426E5C"/>
      </right>
      <top style="double">
        <color rgb="FF426E5C"/>
      </top>
      <bottom/>
      <diagonal/>
    </border>
    <border>
      <left style="double">
        <color rgb="FF426E5C"/>
      </left>
      <right style="thin">
        <color rgb="FF426E5C"/>
      </right>
      <top/>
      <bottom style="thin">
        <color indexed="64"/>
      </bottom>
      <diagonal/>
    </border>
    <border>
      <left style="thin">
        <color rgb="FF426E5C"/>
      </left>
      <right/>
      <top/>
      <bottom style="double">
        <color rgb="FF426E5C"/>
      </bottom>
      <diagonal/>
    </border>
    <border>
      <left/>
      <right style="thin">
        <color rgb="FF426E5C"/>
      </right>
      <top/>
      <bottom style="double">
        <color rgb="FF426E5C"/>
      </bottom>
      <diagonal/>
    </border>
    <border>
      <left style="thin">
        <color rgb="FF426E5C"/>
      </left>
      <right/>
      <top/>
      <bottom style="thin">
        <color rgb="FF426E5C"/>
      </bottom>
      <diagonal/>
    </border>
    <border>
      <left/>
      <right/>
      <top/>
      <bottom style="thin">
        <color rgb="FF426E5C"/>
      </bottom>
      <diagonal/>
    </border>
    <border>
      <left/>
      <right style="double">
        <color rgb="FF426E5C"/>
      </right>
      <top/>
      <bottom style="thin">
        <color rgb="FF426E5C"/>
      </bottom>
      <diagonal/>
    </border>
    <border>
      <left style="thin">
        <color indexed="64"/>
      </left>
      <right/>
      <top style="double">
        <color rgb="FF426E5C"/>
      </top>
      <bottom style="thin">
        <color rgb="FF426E5C"/>
      </bottom>
      <diagonal/>
    </border>
    <border>
      <left style="thin">
        <color rgb="FF426E5C"/>
      </left>
      <right/>
      <top style="thin">
        <color rgb="FF426E5C"/>
      </top>
      <bottom style="double">
        <color rgb="FF426E5C"/>
      </bottom>
      <diagonal/>
    </border>
    <border>
      <left style="double">
        <color rgb="FF426E5C"/>
      </left>
      <right/>
      <top/>
      <bottom style="double">
        <color rgb="FF426E5C"/>
      </bottom>
      <diagonal/>
    </border>
    <border>
      <left style="thin">
        <color rgb="FF426E5C"/>
      </left>
      <right style="thin">
        <color rgb="FF426E5C"/>
      </right>
      <top/>
      <bottom style="double">
        <color rgb="FF426E5C"/>
      </bottom>
      <diagonal/>
    </border>
    <border>
      <left style="thin">
        <color rgb="FF426E5C"/>
      </left>
      <right/>
      <top/>
      <bottom/>
      <diagonal/>
    </border>
    <border>
      <left style="thin">
        <color rgb="FF426E5C"/>
      </left>
      <right/>
      <top style="double">
        <color rgb="FF426E5C"/>
      </top>
      <bottom style="thin">
        <color indexed="64"/>
      </bottom>
      <diagonal/>
    </border>
    <border>
      <left/>
      <right style="thin">
        <color rgb="FF426E5C"/>
      </right>
      <top style="double">
        <color rgb="FF426E5C"/>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rgb="FF426E5C"/>
      </top>
      <bottom/>
      <diagonal/>
    </border>
    <border>
      <left style="thin">
        <color indexed="64"/>
      </left>
      <right style="thin">
        <color rgb="FF426E5C"/>
      </right>
      <top style="thin">
        <color rgb="FF426E5C"/>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rgb="FF426E5C"/>
      </left>
      <right style="thin">
        <color rgb="FF426E5C"/>
      </right>
      <top style="thin">
        <color rgb="FF426E5C"/>
      </top>
      <bottom/>
      <diagonal/>
    </border>
    <border>
      <left style="thin">
        <color rgb="FF426E5C"/>
      </left>
      <right style="thin">
        <color indexed="64"/>
      </right>
      <top style="thin">
        <color rgb="FF426E5C"/>
      </top>
      <bottom/>
      <diagonal/>
    </border>
    <border>
      <left style="thin">
        <color rgb="FF426E5C"/>
      </left>
      <right style="thin">
        <color indexed="64"/>
      </right>
      <top/>
      <bottom/>
      <diagonal/>
    </border>
    <border>
      <left style="thin">
        <color rgb="FF426E5C"/>
      </left>
      <right style="thin">
        <color indexed="64"/>
      </right>
      <top/>
      <bottom style="thin">
        <color rgb="FF426E5C"/>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diagonal/>
    </border>
    <border>
      <left style="double">
        <color indexed="64"/>
      </left>
      <right/>
      <top/>
      <bottom style="thin">
        <color indexed="64"/>
      </bottom>
      <diagonal/>
    </border>
    <border>
      <left style="thin">
        <color rgb="FF426E5C"/>
      </left>
      <right style="double">
        <color indexed="64"/>
      </right>
      <top style="thin">
        <color rgb="FF426E5C"/>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rgb="FF426E5C"/>
      </right>
      <top/>
      <bottom style="double">
        <color indexed="64"/>
      </bottom>
      <diagonal/>
    </border>
    <border>
      <left style="thin">
        <color rgb="FF426E5C"/>
      </left>
      <right style="thin">
        <color rgb="FF426E5C"/>
      </right>
      <top/>
      <bottom style="double">
        <color indexed="64"/>
      </bottom>
      <diagonal/>
    </border>
    <border>
      <left style="thin">
        <color rgb="FF426E5C"/>
      </left>
      <right style="double">
        <color indexed="64"/>
      </right>
      <top/>
      <bottom style="double">
        <color indexed="64"/>
      </bottom>
      <diagonal/>
    </border>
    <border>
      <left style="thin">
        <color indexed="64"/>
      </left>
      <right style="thin">
        <color indexed="64"/>
      </right>
      <top style="thin">
        <color indexed="64"/>
      </top>
      <bottom style="double">
        <color rgb="FF426E5C"/>
      </bottom>
      <diagonal/>
    </border>
    <border>
      <left style="thin">
        <color rgb="FF426E5C"/>
      </left>
      <right style="double">
        <color rgb="FF426E5C"/>
      </right>
      <top/>
      <bottom/>
      <diagonal/>
    </border>
    <border>
      <left/>
      <right style="thin">
        <color rgb="FF426E5C"/>
      </right>
      <top style="thin">
        <color rgb="FF426E5C"/>
      </top>
      <bottom style="double">
        <color rgb="FF426E5C"/>
      </bottom>
      <diagonal/>
    </border>
  </borders>
  <cellStyleXfs count="6">
    <xf numFmtId="0" fontId="0" fillId="0" borderId="0"/>
    <xf numFmtId="164" fontId="1" fillId="0" borderId="0" applyFont="0" applyFill="0" applyBorder="0" applyAlignment="0" applyProtection="0"/>
    <xf numFmtId="0" fontId="1" fillId="0" borderId="0"/>
    <xf numFmtId="0" fontId="26" fillId="0" borderId="0"/>
    <xf numFmtId="9" fontId="1" fillId="0" borderId="0" applyFont="0" applyFill="0" applyBorder="0" applyAlignment="0" applyProtection="0"/>
    <xf numFmtId="0" fontId="26" fillId="0" borderId="0"/>
  </cellStyleXfs>
  <cellXfs count="1016">
    <xf numFmtId="0" fontId="0" fillId="0" borderId="0" xfId="0"/>
    <xf numFmtId="0" fontId="3" fillId="0" borderId="0" xfId="0" applyFont="1"/>
    <xf numFmtId="0" fontId="4" fillId="0" borderId="0" xfId="0" applyFont="1"/>
    <xf numFmtId="0" fontId="0" fillId="0" borderId="0" xfId="0" applyFont="1"/>
    <xf numFmtId="0" fontId="5" fillId="0" borderId="0" xfId="2" applyFont="1" applyFill="1" applyBorder="1" applyAlignment="1">
      <alignment vertical="center"/>
    </xf>
    <xf numFmtId="0" fontId="5" fillId="0" borderId="0" xfId="0" applyFont="1"/>
    <xf numFmtId="0" fontId="3" fillId="0" borderId="0" xfId="0" applyFont="1" applyAlignment="1">
      <alignment vertical="center"/>
    </xf>
    <xf numFmtId="0" fontId="6" fillId="0" borderId="0" xfId="0" applyFont="1"/>
    <xf numFmtId="0" fontId="8" fillId="0" borderId="0" xfId="0" applyFont="1"/>
    <xf numFmtId="0" fontId="2" fillId="0" borderId="0" xfId="0" applyFont="1"/>
    <xf numFmtId="3" fontId="5" fillId="2" borderId="6" xfId="0" applyNumberFormat="1" applyFont="1" applyFill="1" applyBorder="1" applyAlignment="1">
      <alignment horizontal="center" vertical="center" wrapText="1"/>
    </xf>
    <xf numFmtId="0" fontId="4" fillId="0" borderId="8" xfId="0" applyFont="1" applyBorder="1" applyAlignment="1">
      <alignment horizontal="justify" vertical="top" wrapText="1"/>
    </xf>
    <xf numFmtId="3" fontId="9" fillId="0" borderId="9" xfId="0" applyNumberFormat="1" applyFont="1" applyBorder="1" applyAlignment="1">
      <alignment horizontal="left" vertical="center" wrapText="1"/>
    </xf>
    <xf numFmtId="3" fontId="9" fillId="0" borderId="9" xfId="0" applyNumberFormat="1" applyFont="1" applyBorder="1" applyAlignment="1">
      <alignment horizontal="center" vertical="center" wrapText="1"/>
    </xf>
    <xf numFmtId="3" fontId="9" fillId="3" borderId="9"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4" fontId="9" fillId="0" borderId="9" xfId="0" applyNumberFormat="1" applyFont="1" applyFill="1" applyBorder="1" applyAlignment="1">
      <alignment horizontal="right" vertical="center" wrapText="1"/>
    </xf>
    <xf numFmtId="0" fontId="4" fillId="0" borderId="11" xfId="0" applyFont="1" applyBorder="1"/>
    <xf numFmtId="0" fontId="4" fillId="0" borderId="12" xfId="0" applyFont="1" applyBorder="1"/>
    <xf numFmtId="0" fontId="4" fillId="0" borderId="13" xfId="0" applyFont="1" applyBorder="1"/>
    <xf numFmtId="0" fontId="3" fillId="0" borderId="6" xfId="0" applyFont="1" applyBorder="1" applyAlignment="1">
      <alignment horizontal="center"/>
    </xf>
    <xf numFmtId="0" fontId="3" fillId="0" borderId="7" xfId="0" applyFont="1" applyBorder="1" applyAlignment="1">
      <alignment horizontal="center"/>
    </xf>
    <xf numFmtId="3" fontId="5" fillId="2" borderId="6" xfId="0" applyNumberFormat="1" applyFont="1" applyFill="1" applyBorder="1" applyAlignment="1">
      <alignment horizontal="center" vertical="center" textRotation="90" wrapText="1"/>
    </xf>
    <xf numFmtId="3" fontId="12" fillId="0" borderId="6" xfId="0" applyNumberFormat="1" applyFont="1" applyFill="1" applyBorder="1" applyAlignment="1">
      <alignment horizontal="left" vertical="center" wrapText="1"/>
    </xf>
    <xf numFmtId="3" fontId="12" fillId="0" borderId="6" xfId="0" applyNumberFormat="1" applyFont="1" applyFill="1" applyBorder="1" applyAlignment="1">
      <alignment horizontal="center" vertical="center" wrapText="1"/>
    </xf>
    <xf numFmtId="4" fontId="12" fillId="0" borderId="6" xfId="0" applyNumberFormat="1" applyFont="1" applyFill="1" applyBorder="1" applyAlignment="1">
      <alignment horizontal="right" vertical="center" wrapText="1"/>
    </xf>
    <xf numFmtId="3" fontId="12" fillId="0" borderId="6" xfId="0" applyNumberFormat="1" applyFont="1" applyFill="1" applyBorder="1" applyAlignment="1">
      <alignment horizontal="right" vertical="center" wrapText="1"/>
    </xf>
    <xf numFmtId="3" fontId="12" fillId="0" borderId="6" xfId="0" applyNumberFormat="1" applyFont="1" applyBorder="1" applyAlignment="1">
      <alignment horizontal="center" vertical="center" wrapText="1"/>
    </xf>
    <xf numFmtId="49" fontId="12" fillId="0" borderId="6" xfId="0" applyNumberFormat="1" applyFont="1" applyFill="1" applyBorder="1" applyAlignment="1">
      <alignment horizontal="center" vertical="center" wrapText="1"/>
    </xf>
    <xf numFmtId="3" fontId="12" fillId="0" borderId="7" xfId="0" applyNumberFormat="1" applyFont="1" applyFill="1" applyBorder="1" applyAlignment="1">
      <alignment horizontal="center" vertical="center" wrapText="1"/>
    </xf>
    <xf numFmtId="0" fontId="0" fillId="0" borderId="0" xfId="0" applyBorder="1"/>
    <xf numFmtId="4" fontId="11" fillId="0" borderId="19" xfId="0" applyNumberFormat="1" applyFont="1" applyFill="1" applyBorder="1" applyAlignment="1">
      <alignment horizontal="center" vertical="center" wrapText="1"/>
    </xf>
    <xf numFmtId="3" fontId="12" fillId="0" borderId="6" xfId="0" applyNumberFormat="1" applyFont="1" applyFill="1" applyBorder="1" applyAlignment="1">
      <alignment horizontal="left" vertical="top" wrapText="1"/>
    </xf>
    <xf numFmtId="0" fontId="0" fillId="0" borderId="0" xfId="0" applyFill="1" applyBorder="1"/>
    <xf numFmtId="0" fontId="0" fillId="0" borderId="0" xfId="0" applyFill="1"/>
    <xf numFmtId="3" fontId="12" fillId="0" borderId="6" xfId="0" applyNumberFormat="1" applyFont="1" applyFill="1" applyBorder="1" applyAlignment="1">
      <alignment vertical="center" wrapText="1"/>
    </xf>
    <xf numFmtId="0" fontId="13" fillId="0" borderId="0" xfId="0" applyFont="1" applyAlignment="1">
      <alignment horizontal="justify" vertical="center" wrapText="1"/>
    </xf>
    <xf numFmtId="0" fontId="14" fillId="0" borderId="0" xfId="0" applyFont="1" applyBorder="1" applyAlignment="1"/>
    <xf numFmtId="0" fontId="15" fillId="0" borderId="0" xfId="0" applyFont="1" applyAlignment="1">
      <alignment horizontal="center"/>
    </xf>
    <xf numFmtId="3" fontId="0" fillId="0" borderId="0" xfId="0" applyNumberFormat="1" applyFont="1" applyAlignment="1">
      <alignment horizontal="center"/>
    </xf>
    <xf numFmtId="3" fontId="0" fillId="0" borderId="0" xfId="0" applyNumberFormat="1" applyFont="1"/>
    <xf numFmtId="0" fontId="4" fillId="0" borderId="0" xfId="0" applyFont="1" applyAlignment="1">
      <alignment vertical="center"/>
    </xf>
    <xf numFmtId="0" fontId="16" fillId="0" borderId="0" xfId="0" applyFont="1" applyAlignment="1">
      <alignment vertical="center"/>
    </xf>
    <xf numFmtId="0" fontId="3" fillId="0" borderId="0" xfId="0" applyFont="1" applyAlignment="1">
      <alignment horizontal="left" vertical="center"/>
    </xf>
    <xf numFmtId="3" fontId="5" fillId="6" borderId="6" xfId="0" applyNumberFormat="1" applyFont="1" applyFill="1" applyBorder="1" applyAlignment="1">
      <alignment horizontal="center" vertical="center" wrapText="1"/>
    </xf>
    <xf numFmtId="0" fontId="10" fillId="0" borderId="5" xfId="0" applyFont="1" applyBorder="1" applyAlignment="1"/>
    <xf numFmtId="3" fontId="5" fillId="6" borderId="6" xfId="0" applyNumberFormat="1" applyFont="1" applyFill="1" applyBorder="1" applyAlignment="1">
      <alignment horizontal="center" vertical="center" textRotation="90" wrapText="1"/>
    </xf>
    <xf numFmtId="3" fontId="5" fillId="6" borderId="7" xfId="0" applyNumberFormat="1" applyFont="1" applyFill="1" applyBorder="1" applyAlignment="1">
      <alignment horizontal="center" vertical="center" textRotation="90" wrapText="1"/>
    </xf>
    <xf numFmtId="3" fontId="9" fillId="0" borderId="6" xfId="0" applyNumberFormat="1" applyFont="1" applyFill="1" applyBorder="1" applyAlignment="1">
      <alignment vertical="center" wrapText="1"/>
    </xf>
    <xf numFmtId="3" fontId="9" fillId="0" borderId="6" xfId="0" applyNumberFormat="1" applyFont="1" applyFill="1" applyBorder="1" applyAlignment="1">
      <alignment horizontal="center" vertical="center" wrapText="1"/>
    </xf>
    <xf numFmtId="4" fontId="9" fillId="0" borderId="6" xfId="0" applyNumberFormat="1" applyFont="1" applyFill="1" applyBorder="1" applyAlignment="1">
      <alignment horizontal="right" vertical="center" wrapText="1"/>
    </xf>
    <xf numFmtId="3" fontId="9" fillId="0" borderId="6" xfId="0" applyNumberFormat="1" applyFont="1" applyFill="1" applyBorder="1" applyAlignment="1">
      <alignment horizontal="right" vertical="center" wrapText="1"/>
    </xf>
    <xf numFmtId="4" fontId="9" fillId="0" borderId="6" xfId="0" applyNumberFormat="1" applyFont="1" applyFill="1" applyBorder="1" applyAlignment="1">
      <alignment horizontal="center" vertical="center" wrapText="1"/>
    </xf>
    <xf numFmtId="3" fontId="9" fillId="0" borderId="7" xfId="0" applyNumberFormat="1" applyFont="1" applyFill="1" applyBorder="1" applyAlignment="1">
      <alignment horizontal="center" vertical="center" wrapText="1"/>
    </xf>
    <xf numFmtId="4" fontId="4" fillId="0" borderId="16" xfId="0" applyNumberFormat="1" applyFont="1" applyFill="1" applyBorder="1" applyAlignment="1">
      <alignment horizontal="right" vertical="center" wrapText="1"/>
    </xf>
    <xf numFmtId="3" fontId="9" fillId="0" borderId="6" xfId="0" applyNumberFormat="1" applyFont="1" applyBorder="1" applyAlignment="1">
      <alignment horizontal="center" vertical="center" wrapText="1"/>
    </xf>
    <xf numFmtId="0" fontId="17" fillId="3" borderId="31" xfId="0" applyFont="1" applyFill="1" applyBorder="1" applyAlignment="1">
      <alignment horizontal="justify" vertical="center"/>
    </xf>
    <xf numFmtId="4" fontId="9" fillId="0" borderId="19" xfId="0" applyNumberFormat="1" applyFont="1" applyFill="1" applyBorder="1" applyAlignment="1">
      <alignment horizontal="right" vertical="center" wrapText="1"/>
    </xf>
    <xf numFmtId="4" fontId="4" fillId="3" borderId="12" xfId="0" applyNumberFormat="1" applyFont="1" applyFill="1" applyBorder="1" applyAlignment="1">
      <alignment horizontal="right" vertical="center" wrapText="1"/>
    </xf>
    <xf numFmtId="3" fontId="9" fillId="3" borderId="6" xfId="0" applyNumberFormat="1" applyFont="1" applyFill="1" applyBorder="1" applyAlignment="1">
      <alignment vertical="center" wrapText="1"/>
    </xf>
    <xf numFmtId="3" fontId="9" fillId="3" borderId="6" xfId="0" applyNumberFormat="1" applyFont="1" applyFill="1" applyBorder="1" applyAlignment="1">
      <alignment horizontal="center" vertical="center" wrapText="1"/>
    </xf>
    <xf numFmtId="4" fontId="9" fillId="3" borderId="6" xfId="0" applyNumberFormat="1" applyFont="1" applyFill="1" applyBorder="1" applyAlignment="1">
      <alignment horizontal="right" vertical="center" wrapText="1"/>
    </xf>
    <xf numFmtId="3" fontId="9" fillId="3" borderId="6" xfId="0" applyNumberFormat="1" applyFont="1" applyFill="1" applyBorder="1" applyAlignment="1">
      <alignment horizontal="right" vertical="center" wrapText="1"/>
    </xf>
    <xf numFmtId="4" fontId="9" fillId="3" borderId="18" xfId="0" applyNumberFormat="1" applyFont="1" applyFill="1" applyBorder="1" applyAlignment="1">
      <alignment horizontal="right" vertical="center" wrapText="1"/>
    </xf>
    <xf numFmtId="3" fontId="9" fillId="4" borderId="6" xfId="0" applyNumberFormat="1" applyFont="1" applyFill="1" applyBorder="1" applyAlignment="1">
      <alignment horizontal="center" vertical="center" wrapText="1"/>
    </xf>
    <xf numFmtId="4" fontId="9" fillId="4" borderId="6" xfId="0" applyNumberFormat="1" applyFont="1" applyFill="1" applyBorder="1" applyAlignment="1">
      <alignment horizontal="right" vertical="center" wrapText="1"/>
    </xf>
    <xf numFmtId="3" fontId="9" fillId="4" borderId="6" xfId="0" applyNumberFormat="1" applyFont="1" applyFill="1" applyBorder="1" applyAlignment="1">
      <alignment horizontal="right" vertical="center" wrapText="1"/>
    </xf>
    <xf numFmtId="0" fontId="18" fillId="0" borderId="31" xfId="0" applyFont="1" applyBorder="1" applyAlignment="1">
      <alignment horizontal="justify" vertical="center"/>
    </xf>
    <xf numFmtId="3" fontId="9" fillId="0" borderId="19" xfId="0" applyNumberFormat="1" applyFont="1" applyFill="1" applyBorder="1" applyAlignment="1">
      <alignment vertical="center" wrapText="1"/>
    </xf>
    <xf numFmtId="3" fontId="5" fillId="7" borderId="6" xfId="0" applyNumberFormat="1" applyFont="1" applyFill="1" applyBorder="1" applyAlignment="1">
      <alignment horizontal="center" vertical="center" wrapText="1"/>
    </xf>
    <xf numFmtId="0" fontId="10" fillId="3" borderId="5" xfId="0" applyFont="1" applyFill="1" applyBorder="1" applyAlignment="1">
      <alignment vertical="top"/>
    </xf>
    <xf numFmtId="3" fontId="5" fillId="7" borderId="6" xfId="0" applyNumberFormat="1" applyFont="1" applyFill="1" applyBorder="1" applyAlignment="1">
      <alignment horizontal="center" vertical="center" textRotation="90" wrapText="1"/>
    </xf>
    <xf numFmtId="3" fontId="5" fillId="7" borderId="7" xfId="0" applyNumberFormat="1" applyFont="1" applyFill="1" applyBorder="1" applyAlignment="1">
      <alignment horizontal="center" vertical="center" textRotation="90" wrapText="1"/>
    </xf>
    <xf numFmtId="0" fontId="2" fillId="0" borderId="0" xfId="0" applyFont="1" applyAlignment="1">
      <alignment horizontal="left" vertical="center"/>
    </xf>
    <xf numFmtId="0" fontId="2" fillId="0" borderId="0" xfId="0" applyFont="1" applyAlignment="1">
      <alignment horizontal="left"/>
    </xf>
    <xf numFmtId="0" fontId="1" fillId="0" borderId="0" xfId="0" applyFont="1"/>
    <xf numFmtId="0" fontId="1" fillId="0" borderId="0" xfId="0" applyFont="1" applyAlignment="1">
      <alignment horizontal="center"/>
    </xf>
    <xf numFmtId="0" fontId="19" fillId="0" borderId="0" xfId="2" applyFont="1" applyFill="1" applyBorder="1" applyAlignment="1">
      <alignment horizontal="left" vertical="center"/>
    </xf>
    <xf numFmtId="0" fontId="20" fillId="0" borderId="0" xfId="0" applyFont="1" applyAlignment="1">
      <alignment horizontal="left"/>
    </xf>
    <xf numFmtId="0" fontId="2" fillId="0" borderId="0" xfId="0" applyFont="1" applyAlignment="1">
      <alignment vertical="center"/>
    </xf>
    <xf numFmtId="0" fontId="2" fillId="0" borderId="0" xfId="0" applyFont="1" applyAlignment="1">
      <alignment horizontal="center" vertical="center"/>
    </xf>
    <xf numFmtId="0" fontId="21" fillId="0" borderId="0" xfId="0" applyFont="1" applyAlignment="1">
      <alignment horizontal="center"/>
    </xf>
    <xf numFmtId="3" fontId="20" fillId="2" borderId="6" xfId="0" applyNumberFormat="1" applyFont="1" applyFill="1" applyBorder="1" applyAlignment="1">
      <alignment horizontal="center" vertical="center" wrapText="1"/>
    </xf>
    <xf numFmtId="0" fontId="4" fillId="0" borderId="52" xfId="0" applyFont="1" applyBorder="1" applyAlignment="1">
      <alignment horizontal="center" vertical="center" wrapText="1"/>
    </xf>
    <xf numFmtId="0" fontId="4" fillId="0" borderId="31" xfId="0" applyFont="1" applyBorder="1" applyAlignment="1">
      <alignment horizontal="justify" vertical="top" wrapText="1"/>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164" fontId="4" fillId="0" borderId="31" xfId="1" applyFont="1" applyBorder="1" applyAlignment="1">
      <alignment horizontal="center" vertical="center"/>
    </xf>
    <xf numFmtId="0" fontId="1" fillId="0" borderId="55" xfId="0" applyFont="1" applyBorder="1" applyAlignment="1">
      <alignment horizontal="center" vertical="center" wrapText="1"/>
    </xf>
    <xf numFmtId="0" fontId="1" fillId="0" borderId="56" xfId="0" applyFont="1" applyBorder="1" applyAlignment="1">
      <alignment horizontal="justify" vertical="top" wrapText="1"/>
    </xf>
    <xf numFmtId="0" fontId="1" fillId="0" borderId="56" xfId="0" applyFont="1" applyBorder="1" applyAlignment="1">
      <alignment horizontal="center" vertical="center" wrapText="1"/>
    </xf>
    <xf numFmtId="0" fontId="1" fillId="0" borderId="56" xfId="0" applyFont="1" applyBorder="1" applyAlignment="1">
      <alignment horizontal="center" vertical="center"/>
    </xf>
    <xf numFmtId="164" fontId="1" fillId="0" borderId="56" xfId="1" applyFont="1" applyBorder="1" applyAlignment="1">
      <alignment horizontal="center" vertical="center"/>
    </xf>
    <xf numFmtId="0" fontId="1" fillId="0" borderId="57" xfId="0" applyFont="1" applyBorder="1" applyAlignment="1">
      <alignment horizontal="center" vertical="center" wrapText="1"/>
    </xf>
    <xf numFmtId="0" fontId="1" fillId="0" borderId="31" xfId="0" applyFont="1" applyBorder="1"/>
    <xf numFmtId="0" fontId="1" fillId="0" borderId="54" xfId="0" applyFont="1" applyBorder="1"/>
    <xf numFmtId="3" fontId="5" fillId="2" borderId="58" xfId="0" applyNumberFormat="1" applyFont="1" applyFill="1" applyBorder="1" applyAlignment="1">
      <alignment horizontal="center" vertical="center" textRotation="90" wrapText="1"/>
    </xf>
    <xf numFmtId="0" fontId="4" fillId="3" borderId="52" xfId="0" applyFont="1" applyFill="1" applyBorder="1" applyAlignment="1">
      <alignment horizontal="justify" vertical="center" wrapText="1"/>
    </xf>
    <xf numFmtId="4" fontId="11" fillId="3" borderId="31" xfId="0" applyNumberFormat="1" applyFont="1" applyFill="1" applyBorder="1" applyAlignment="1">
      <alignment horizontal="right" vertical="center"/>
    </xf>
    <xf numFmtId="0" fontId="11" fillId="3" borderId="31" xfId="0" applyFont="1" applyFill="1" applyBorder="1" applyAlignment="1">
      <alignment horizontal="right" vertical="center" wrapText="1"/>
    </xf>
    <xf numFmtId="0" fontId="11" fillId="3" borderId="31" xfId="0" applyFont="1" applyFill="1" applyBorder="1" applyAlignment="1">
      <alignment horizontal="center" vertical="center"/>
    </xf>
    <xf numFmtId="164" fontId="11" fillId="3" borderId="31" xfId="1" applyFont="1" applyFill="1" applyBorder="1" applyAlignment="1">
      <alignment horizontal="right" vertical="center"/>
    </xf>
    <xf numFmtId="0" fontId="11" fillId="3" borderId="31" xfId="0" applyFont="1" applyFill="1" applyBorder="1" applyAlignment="1">
      <alignment horizontal="right" vertical="center"/>
    </xf>
    <xf numFmtId="0" fontId="11" fillId="3" borderId="54" xfId="0" applyFont="1" applyFill="1" applyBorder="1" applyAlignment="1">
      <alignment horizontal="right" vertical="center"/>
    </xf>
    <xf numFmtId="0" fontId="9" fillId="3" borderId="52" xfId="0" applyFont="1" applyFill="1" applyBorder="1" applyAlignment="1">
      <alignment horizontal="justify" vertical="center" wrapText="1"/>
    </xf>
    <xf numFmtId="0" fontId="18" fillId="3" borderId="59" xfId="0" applyFont="1" applyFill="1" applyBorder="1" applyAlignment="1">
      <alignment horizontal="justify" vertical="center" wrapText="1"/>
    </xf>
    <xf numFmtId="164" fontId="11" fillId="3" borderId="60" xfId="1" applyFont="1" applyFill="1" applyBorder="1" applyAlignment="1">
      <alignment horizontal="right" vertical="center" wrapText="1"/>
    </xf>
    <xf numFmtId="0" fontId="11" fillId="3" borderId="60" xfId="0" applyFont="1" applyFill="1" applyBorder="1" applyAlignment="1">
      <alignment horizontal="right" vertical="center" wrapText="1"/>
    </xf>
    <xf numFmtId="0" fontId="11" fillId="3" borderId="60" xfId="0" applyFont="1" applyFill="1" applyBorder="1" applyAlignment="1">
      <alignment horizontal="center" vertical="center"/>
    </xf>
    <xf numFmtId="164" fontId="11" fillId="3" borderId="60" xfId="1" applyFont="1" applyFill="1" applyBorder="1" applyAlignment="1">
      <alignment horizontal="right" vertical="center"/>
    </xf>
    <xf numFmtId="0" fontId="11" fillId="3" borderId="61" xfId="0" applyFont="1" applyFill="1" applyBorder="1"/>
    <xf numFmtId="0" fontId="11" fillId="3" borderId="60" xfId="0" applyFont="1" applyFill="1" applyBorder="1" applyAlignment="1">
      <alignment horizontal="right" vertical="center"/>
    </xf>
    <xf numFmtId="0" fontId="11" fillId="3" borderId="62" xfId="0" applyFont="1" applyFill="1" applyBorder="1" applyAlignment="1">
      <alignment horizontal="right" vertical="center"/>
    </xf>
    <xf numFmtId="49" fontId="25" fillId="0" borderId="0" xfId="0" applyNumberFormat="1" applyFont="1" applyBorder="1" applyAlignment="1">
      <alignment horizontal="left" vertical="center" wrapText="1"/>
    </xf>
    <xf numFmtId="0" fontId="4" fillId="3" borderId="45" xfId="0" applyFont="1" applyFill="1" applyBorder="1" applyAlignment="1">
      <alignment horizontal="justify" vertical="center" wrapText="1"/>
    </xf>
    <xf numFmtId="164" fontId="11" fillId="3" borderId="46" xfId="1" applyFont="1" applyFill="1" applyBorder="1" applyAlignment="1">
      <alignment horizontal="right" vertical="center"/>
    </xf>
    <xf numFmtId="0" fontId="12" fillId="8" borderId="46" xfId="3" applyFont="1" applyFill="1" applyBorder="1" applyAlignment="1">
      <alignment horizontal="right" vertical="center" wrapText="1"/>
    </xf>
    <xf numFmtId="0" fontId="11" fillId="3" borderId="46" xfId="0" applyFont="1" applyFill="1" applyBorder="1" applyAlignment="1">
      <alignment horizontal="center" vertical="center"/>
    </xf>
    <xf numFmtId="0" fontId="11" fillId="3" borderId="46" xfId="0" applyFont="1" applyFill="1" applyBorder="1" applyAlignment="1">
      <alignment horizontal="right" vertical="center"/>
    </xf>
    <xf numFmtId="0" fontId="11" fillId="3" borderId="63" xfId="0" applyFont="1" applyFill="1" applyBorder="1" applyAlignment="1">
      <alignment horizontal="right" vertical="center"/>
    </xf>
    <xf numFmtId="0" fontId="12" fillId="8" borderId="31" xfId="3" applyFont="1" applyFill="1" applyBorder="1" applyAlignment="1">
      <alignment horizontal="right" vertical="center" wrapText="1"/>
    </xf>
    <xf numFmtId="4" fontId="12" fillId="3" borderId="31" xfId="0" applyNumberFormat="1" applyFont="1" applyFill="1" applyBorder="1" applyAlignment="1">
      <alignment horizontal="right" vertical="center"/>
    </xf>
    <xf numFmtId="0" fontId="12" fillId="3" borderId="31" xfId="0" applyFont="1" applyFill="1" applyBorder="1" applyAlignment="1">
      <alignment horizontal="right" vertical="center" wrapText="1"/>
    </xf>
    <xf numFmtId="3" fontId="12" fillId="3" borderId="31" xfId="0" applyNumberFormat="1" applyFont="1" applyFill="1" applyBorder="1" applyAlignment="1">
      <alignment horizontal="center" vertical="center"/>
    </xf>
    <xf numFmtId="164" fontId="12" fillId="3" borderId="31" xfId="1" applyFont="1" applyFill="1" applyBorder="1" applyAlignment="1">
      <alignment horizontal="right" vertical="center"/>
    </xf>
    <xf numFmtId="0" fontId="12" fillId="3" borderId="31" xfId="0" applyFont="1" applyFill="1" applyBorder="1" applyAlignment="1">
      <alignment horizontal="right" vertical="center"/>
    </xf>
    <xf numFmtId="0" fontId="12" fillId="3" borderId="54" xfId="0" applyFont="1" applyFill="1" applyBorder="1" applyAlignment="1">
      <alignment horizontal="right" vertical="center"/>
    </xf>
    <xf numFmtId="0" fontId="25" fillId="9" borderId="0" xfId="0" applyFont="1" applyFill="1"/>
    <xf numFmtId="165" fontId="11" fillId="3" borderId="31" xfId="0" applyNumberFormat="1" applyFont="1" applyFill="1" applyBorder="1" applyAlignment="1">
      <alignment horizontal="right" vertical="center"/>
    </xf>
    <xf numFmtId="165" fontId="11" fillId="3" borderId="31" xfId="0" applyNumberFormat="1" applyFont="1" applyFill="1" applyBorder="1" applyAlignment="1">
      <alignment horizontal="right" vertical="center"/>
    </xf>
    <xf numFmtId="0" fontId="1" fillId="10" borderId="0" xfId="0" applyFont="1" applyFill="1"/>
    <xf numFmtId="0" fontId="1" fillId="0" borderId="0" xfId="0" applyFont="1" applyFill="1"/>
    <xf numFmtId="165" fontId="12" fillId="3" borderId="31" xfId="0" applyNumberFormat="1" applyFont="1" applyFill="1" applyBorder="1" applyAlignment="1">
      <alignment horizontal="right" vertical="center"/>
    </xf>
    <xf numFmtId="0" fontId="12" fillId="3" borderId="31" xfId="0" applyFont="1" applyFill="1" applyBorder="1" applyAlignment="1">
      <alignment horizontal="center" vertical="center"/>
    </xf>
    <xf numFmtId="164" fontId="11" fillId="3" borderId="31" xfId="1" applyFont="1" applyFill="1" applyBorder="1" applyAlignment="1">
      <alignment horizontal="right" vertical="center" wrapText="1"/>
    </xf>
    <xf numFmtId="49" fontId="25" fillId="9" borderId="0" xfId="0" applyNumberFormat="1" applyFont="1" applyFill="1" applyBorder="1" applyAlignment="1">
      <alignment horizontal="left" vertical="center" wrapText="1"/>
    </xf>
    <xf numFmtId="0" fontId="1" fillId="9" borderId="0" xfId="0" applyFont="1" applyFill="1"/>
    <xf numFmtId="0" fontId="12" fillId="8" borderId="60" xfId="3" applyFont="1" applyFill="1" applyBorder="1" applyAlignment="1">
      <alignment horizontal="right" vertical="center" wrapText="1"/>
    </xf>
    <xf numFmtId="0" fontId="11" fillId="3" borderId="57" xfId="0" applyFont="1" applyFill="1" applyBorder="1" applyAlignment="1">
      <alignment horizontal="right" vertical="center"/>
    </xf>
    <xf numFmtId="0" fontId="1" fillId="3" borderId="52" xfId="0" applyFont="1" applyFill="1" applyBorder="1" applyAlignment="1">
      <alignment horizontal="center" vertical="center" wrapText="1"/>
    </xf>
    <xf numFmtId="164" fontId="11" fillId="3" borderId="31" xfId="1" applyFont="1" applyFill="1" applyBorder="1" applyAlignment="1">
      <alignment horizontal="center" vertical="center"/>
    </xf>
    <xf numFmtId="0" fontId="12" fillId="11" borderId="31" xfId="3" applyFont="1" applyFill="1" applyBorder="1" applyAlignment="1">
      <alignment horizontal="right" vertical="center" wrapText="1"/>
    </xf>
    <xf numFmtId="0" fontId="3" fillId="0" borderId="59" xfId="0" applyFont="1" applyBorder="1" applyAlignment="1">
      <alignment horizontal="right"/>
    </xf>
    <xf numFmtId="4" fontId="27" fillId="0" borderId="60" xfId="0" applyNumberFormat="1" applyFont="1" applyBorder="1" applyAlignment="1">
      <alignment horizontal="right" vertical="center"/>
    </xf>
    <xf numFmtId="0" fontId="27" fillId="0" borderId="60" xfId="0" applyFont="1" applyBorder="1" applyAlignment="1">
      <alignment horizontal="right" vertical="center"/>
    </xf>
    <xf numFmtId="0" fontId="27" fillId="0" borderId="60" xfId="0" applyFont="1" applyBorder="1" applyAlignment="1">
      <alignment horizontal="center" vertical="center"/>
    </xf>
    <xf numFmtId="164" fontId="27" fillId="0" borderId="60" xfId="1" applyFont="1" applyBorder="1" applyAlignment="1">
      <alignment horizontal="right" vertical="center"/>
    </xf>
    <xf numFmtId="0" fontId="27" fillId="3" borderId="60" xfId="0" applyFont="1" applyFill="1" applyBorder="1" applyAlignment="1">
      <alignment horizontal="right" vertical="center"/>
    </xf>
    <xf numFmtId="0" fontId="27" fillId="3" borderId="60" xfId="0" applyFont="1" applyFill="1" applyBorder="1" applyAlignment="1">
      <alignment horizontal="center" vertical="center"/>
    </xf>
    <xf numFmtId="0" fontId="27" fillId="0" borderId="68" xfId="0" applyFont="1" applyBorder="1" applyAlignment="1">
      <alignment horizontal="right" vertical="center"/>
    </xf>
    <xf numFmtId="0" fontId="1" fillId="0" borderId="0" xfId="0" applyFont="1" applyBorder="1"/>
    <xf numFmtId="0" fontId="1" fillId="0" borderId="0" xfId="0" applyFont="1" applyBorder="1" applyAlignment="1">
      <alignment horizontal="center" vertical="center"/>
    </xf>
    <xf numFmtId="0" fontId="1" fillId="0" borderId="0" xfId="0" applyFont="1" applyBorder="1" applyAlignment="1">
      <alignment horizontal="center"/>
    </xf>
    <xf numFmtId="4" fontId="1" fillId="0" borderId="0" xfId="0" applyNumberFormat="1" applyFont="1" applyBorder="1"/>
    <xf numFmtId="165" fontId="1" fillId="0" borderId="0" xfId="0" applyNumberFormat="1" applyFont="1" applyBorder="1"/>
    <xf numFmtId="0" fontId="1" fillId="0" borderId="0" xfId="0" applyFont="1" applyAlignment="1">
      <alignment horizontal="center" vertical="center"/>
    </xf>
    <xf numFmtId="164" fontId="1" fillId="0" borderId="0" xfId="0" applyNumberFormat="1" applyFont="1"/>
    <xf numFmtId="0" fontId="1" fillId="0" borderId="0" xfId="0" applyFont="1" applyAlignment="1">
      <alignment wrapText="1"/>
    </xf>
    <xf numFmtId="165" fontId="1" fillId="0" borderId="0" xfId="0" applyNumberFormat="1" applyFont="1"/>
    <xf numFmtId="0" fontId="28" fillId="0" borderId="0" xfId="0" applyFont="1" applyFill="1" applyAlignment="1">
      <alignment vertical="center"/>
    </xf>
    <xf numFmtId="0" fontId="28" fillId="0" borderId="0" xfId="0" applyFont="1" applyFill="1" applyAlignment="1">
      <alignment horizontal="center" vertical="center"/>
    </xf>
    <xf numFmtId="0" fontId="29" fillId="0" borderId="0" xfId="0" applyFont="1" applyFill="1" applyAlignment="1">
      <alignment vertical="center"/>
    </xf>
    <xf numFmtId="4" fontId="29" fillId="0" borderId="0" xfId="0" applyNumberFormat="1" applyFont="1" applyFill="1" applyAlignment="1">
      <alignment vertical="center"/>
    </xf>
    <xf numFmtId="0" fontId="0" fillId="0" borderId="0" xfId="0" applyFont="1" applyAlignment="1">
      <alignment vertical="center"/>
    </xf>
    <xf numFmtId="0" fontId="30" fillId="0" borderId="0" xfId="2" applyFont="1" applyFill="1" applyBorder="1" applyAlignment="1">
      <alignment vertical="center"/>
    </xf>
    <xf numFmtId="0" fontId="30" fillId="0" borderId="0" xfId="0" applyFont="1" applyFill="1" applyAlignment="1">
      <alignment horizontal="center" vertical="center"/>
    </xf>
    <xf numFmtId="0" fontId="31" fillId="0" borderId="0" xfId="0" applyFont="1" applyFill="1" applyAlignment="1">
      <alignment vertical="center"/>
    </xf>
    <xf numFmtId="0" fontId="32" fillId="0" borderId="0" xfId="0" applyFont="1" applyFill="1" applyAlignment="1">
      <alignment vertical="center"/>
    </xf>
    <xf numFmtId="0" fontId="6" fillId="0" borderId="0" xfId="0" applyFont="1" applyAlignment="1">
      <alignment vertical="center"/>
    </xf>
    <xf numFmtId="0" fontId="28" fillId="0" borderId="0" xfId="0" applyFont="1" applyFill="1" applyAlignment="1">
      <alignment horizontal="left" vertical="center"/>
    </xf>
    <xf numFmtId="0" fontId="32" fillId="0" borderId="0" xfId="0" applyFont="1" applyFill="1" applyAlignment="1">
      <alignment horizontal="left" vertical="center"/>
    </xf>
    <xf numFmtId="0" fontId="33" fillId="0" borderId="0" xfId="0" applyFont="1" applyFill="1" applyAlignment="1">
      <alignment horizontal="left" vertical="center" wrapText="1"/>
    </xf>
    <xf numFmtId="0" fontId="33" fillId="0" borderId="0" xfId="0" applyFont="1" applyFill="1" applyAlignment="1">
      <alignment horizontal="center" vertical="center" wrapText="1"/>
    </xf>
    <xf numFmtId="4" fontId="33" fillId="0" borderId="0" xfId="0" applyNumberFormat="1" applyFont="1" applyFill="1" applyAlignment="1">
      <alignment horizontal="left" vertical="center" wrapText="1"/>
    </xf>
    <xf numFmtId="0" fontId="33" fillId="0" borderId="0" xfId="0" applyFont="1" applyFill="1" applyAlignment="1">
      <alignment vertical="center" wrapText="1"/>
    </xf>
    <xf numFmtId="0" fontId="34" fillId="0" borderId="0" xfId="0" applyFont="1" applyFill="1" applyAlignment="1">
      <alignment vertical="center"/>
    </xf>
    <xf numFmtId="0" fontId="8" fillId="0" borderId="0" xfId="0" applyFont="1" applyAlignment="1">
      <alignment vertical="center"/>
    </xf>
    <xf numFmtId="0" fontId="4" fillId="3" borderId="8" xfId="0" applyFont="1" applyFill="1" applyBorder="1" applyAlignment="1">
      <alignment horizontal="center" vertical="center" wrapText="1"/>
    </xf>
    <xf numFmtId="3" fontId="35" fillId="3" borderId="9" xfId="0" applyNumberFormat="1" applyFont="1" applyFill="1" applyBorder="1" applyAlignment="1">
      <alignment horizontal="center" vertical="center" wrapText="1"/>
    </xf>
    <xf numFmtId="4" fontId="35" fillId="3" borderId="9" xfId="0" applyNumberFormat="1" applyFont="1" applyFill="1" applyBorder="1" applyAlignment="1">
      <alignment horizontal="center" vertical="center" wrapText="1"/>
    </xf>
    <xf numFmtId="4" fontId="35" fillId="3" borderId="6" xfId="0" applyNumberFormat="1" applyFont="1" applyFill="1" applyBorder="1" applyAlignment="1">
      <alignment horizontal="right" vertical="center" wrapText="1"/>
    </xf>
    <xf numFmtId="4" fontId="35" fillId="3" borderId="9" xfId="0" applyNumberFormat="1" applyFont="1" applyFill="1" applyBorder="1" applyAlignment="1">
      <alignment horizontal="right" vertical="center" wrapText="1"/>
    </xf>
    <xf numFmtId="0" fontId="6" fillId="0" borderId="0" xfId="0" applyFont="1" applyFill="1" applyAlignment="1">
      <alignment vertical="center"/>
    </xf>
    <xf numFmtId="3" fontId="5" fillId="2" borderId="7" xfId="0" applyNumberFormat="1" applyFont="1" applyFill="1" applyBorder="1" applyAlignment="1">
      <alignment horizontal="center" vertical="center" textRotation="90" wrapText="1"/>
    </xf>
    <xf numFmtId="0" fontId="11" fillId="0" borderId="0" xfId="0" applyFont="1" applyFill="1" applyAlignment="1">
      <alignment vertical="center"/>
    </xf>
    <xf numFmtId="0" fontId="0" fillId="0" borderId="0" xfId="0" applyFill="1" applyBorder="1" applyAlignment="1">
      <alignment vertical="center"/>
    </xf>
    <xf numFmtId="0" fontId="0" fillId="0" borderId="0" xfId="0" applyFill="1" applyAlignment="1">
      <alignment vertical="center"/>
    </xf>
    <xf numFmtId="49" fontId="11" fillId="0" borderId="31" xfId="0" applyNumberFormat="1" applyFont="1" applyFill="1" applyBorder="1" applyAlignment="1">
      <alignment horizontal="center" vertical="center"/>
    </xf>
    <xf numFmtId="0" fontId="11" fillId="0" borderId="31"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49" fontId="12" fillId="0" borderId="7" xfId="0" applyNumberFormat="1" applyFont="1" applyFill="1" applyBorder="1" applyAlignment="1">
      <alignment horizontal="center" vertical="center" wrapText="1"/>
    </xf>
    <xf numFmtId="0" fontId="11" fillId="0" borderId="6" xfId="0" applyFont="1" applyFill="1" applyBorder="1" applyAlignment="1">
      <alignment horizontal="center" vertical="center"/>
    </xf>
    <xf numFmtId="0" fontId="12" fillId="0" borderId="6" xfId="0" applyFont="1" applyFill="1" applyBorder="1" applyAlignment="1">
      <alignment horizontal="center" vertical="center"/>
    </xf>
    <xf numFmtId="4" fontId="12" fillId="0" borderId="6" xfId="0" applyNumberFormat="1" applyFont="1" applyFill="1" applyBorder="1" applyAlignment="1">
      <alignment horizontal="center" vertical="center" wrapText="1"/>
    </xf>
    <xf numFmtId="4" fontId="12" fillId="3" borderId="16" xfId="0" applyNumberFormat="1" applyFont="1" applyFill="1" applyBorder="1" applyAlignment="1">
      <alignment horizontal="center" vertical="center" wrapText="1"/>
    </xf>
    <xf numFmtId="3" fontId="12" fillId="3" borderId="6" xfId="0" applyNumberFormat="1" applyFont="1" applyFill="1" applyBorder="1" applyAlignment="1">
      <alignment horizontal="center" vertical="center" wrapText="1"/>
    </xf>
    <xf numFmtId="4" fontId="12" fillId="3" borderId="6" xfId="0" applyNumberFormat="1" applyFont="1" applyFill="1" applyBorder="1" applyAlignment="1">
      <alignment horizontal="right" vertical="center" wrapText="1"/>
    </xf>
    <xf numFmtId="3" fontId="12" fillId="0" borderId="16" xfId="0" applyNumberFormat="1" applyFont="1" applyFill="1" applyBorder="1" applyAlignment="1">
      <alignment horizontal="center" vertical="center" wrapText="1"/>
    </xf>
    <xf numFmtId="4" fontId="12" fillId="0" borderId="16" xfId="0" applyNumberFormat="1" applyFont="1" applyFill="1" applyBorder="1" applyAlignment="1">
      <alignment horizontal="right" vertical="center" wrapText="1"/>
    </xf>
    <xf numFmtId="49" fontId="12" fillId="0" borderId="74" xfId="0" applyNumberFormat="1" applyFont="1" applyFill="1" applyBorder="1" applyAlignment="1">
      <alignment horizontal="center" vertical="center" wrapText="1"/>
    </xf>
    <xf numFmtId="4" fontId="12" fillId="0" borderId="77" xfId="0" applyNumberFormat="1" applyFont="1" applyFill="1" applyBorder="1" applyAlignment="1">
      <alignment horizontal="center" vertical="center" wrapText="1"/>
    </xf>
    <xf numFmtId="3" fontId="12" fillId="0" borderId="77" xfId="0" applyNumberFormat="1" applyFont="1" applyFill="1" applyBorder="1" applyAlignment="1">
      <alignment horizontal="center" vertical="center" wrapText="1"/>
    </xf>
    <xf numFmtId="4" fontId="12" fillId="0" borderId="77" xfId="0" applyNumberFormat="1" applyFont="1" applyFill="1" applyBorder="1" applyAlignment="1">
      <alignment horizontal="right" vertical="center" wrapText="1"/>
    </xf>
    <xf numFmtId="49" fontId="12" fillId="0" borderId="77" xfId="0" applyNumberFormat="1" applyFont="1" applyFill="1" applyBorder="1" applyAlignment="1">
      <alignment horizontal="center" vertical="center" wrapText="1"/>
    </xf>
    <xf numFmtId="3" fontId="12" fillId="0" borderId="78" xfId="0" applyNumberFormat="1" applyFont="1" applyFill="1" applyBorder="1" applyAlignment="1">
      <alignment horizontal="center" vertical="center" wrapText="1"/>
    </xf>
    <xf numFmtId="0" fontId="27" fillId="0" borderId="0" xfId="0" applyFont="1" applyFill="1" applyAlignment="1">
      <alignment horizontal="left" vertical="center" wrapText="1"/>
    </xf>
    <xf numFmtId="0" fontId="27" fillId="0" borderId="0" xfId="0" applyFont="1" applyFill="1" applyAlignment="1">
      <alignment vertical="center" wrapText="1"/>
    </xf>
    <xf numFmtId="0" fontId="11" fillId="0" borderId="0" xfId="0" applyFont="1" applyFill="1"/>
    <xf numFmtId="0" fontId="18" fillId="3" borderId="31" xfId="0" applyFont="1" applyFill="1" applyBorder="1" applyAlignment="1">
      <alignment horizontal="justify" vertical="top"/>
    </xf>
    <xf numFmtId="4" fontId="9" fillId="3" borderId="9" xfId="0" applyNumberFormat="1" applyFont="1" applyFill="1" applyBorder="1" applyAlignment="1">
      <alignment horizontal="right" vertical="center" wrapText="1"/>
    </xf>
    <xf numFmtId="0" fontId="7" fillId="0" borderId="5" xfId="0" applyFont="1" applyFill="1" applyBorder="1" applyAlignment="1"/>
    <xf numFmtId="0" fontId="32" fillId="0" borderId="6" xfId="0" applyFont="1" applyFill="1" applyBorder="1" applyAlignment="1">
      <alignment horizontal="center"/>
    </xf>
    <xf numFmtId="0" fontId="32" fillId="0" borderId="7" xfId="0" applyFont="1" applyFill="1" applyBorder="1" applyAlignment="1">
      <alignment horizontal="center"/>
    </xf>
    <xf numFmtId="3" fontId="12" fillId="0" borderId="3" xfId="0" applyNumberFormat="1" applyFont="1" applyFill="1" applyBorder="1" applyAlignment="1">
      <alignment horizontal="center" vertical="center" wrapText="1"/>
    </xf>
    <xf numFmtId="4" fontId="12" fillId="0" borderId="3" xfId="0" applyNumberFormat="1" applyFont="1" applyFill="1" applyBorder="1" applyAlignment="1">
      <alignment vertical="center" wrapText="1"/>
    </xf>
    <xf numFmtId="4" fontId="12" fillId="0" borderId="3" xfId="0" applyNumberFormat="1" applyFont="1" applyFill="1" applyBorder="1" applyAlignment="1">
      <alignment horizontal="right" vertical="center" wrapText="1"/>
    </xf>
    <xf numFmtId="3" fontId="12" fillId="0" borderId="3" xfId="0" applyNumberFormat="1" applyFont="1" applyFill="1" applyBorder="1" applyAlignment="1">
      <alignment vertical="center" wrapText="1"/>
    </xf>
    <xf numFmtId="49" fontId="12" fillId="0" borderId="3" xfId="0" applyNumberFormat="1" applyFont="1" applyFill="1" applyBorder="1" applyAlignment="1">
      <alignment horizontal="center" vertical="center" wrapText="1"/>
    </xf>
    <xf numFmtId="3" fontId="12" fillId="0" borderId="18" xfId="0" applyNumberFormat="1" applyFont="1" applyFill="1" applyBorder="1" applyAlignment="1">
      <alignment horizontal="center" vertical="center" wrapText="1"/>
    </xf>
    <xf numFmtId="4" fontId="12" fillId="0" borderId="6" xfId="0" applyNumberFormat="1" applyFont="1" applyFill="1" applyBorder="1" applyAlignment="1">
      <alignment vertical="center" wrapText="1"/>
    </xf>
    <xf numFmtId="3" fontId="12" fillId="0" borderId="12" xfId="0" applyNumberFormat="1" applyFont="1" applyFill="1" applyBorder="1" applyAlignment="1">
      <alignment horizontal="center" vertical="center" wrapText="1"/>
    </xf>
    <xf numFmtId="4" fontId="12" fillId="0" borderId="82" xfId="0" applyNumberFormat="1" applyFont="1" applyFill="1" applyBorder="1" applyAlignment="1">
      <alignment horizontal="right" vertical="center" wrapText="1"/>
    </xf>
    <xf numFmtId="49" fontId="12" fillId="0" borderId="16" xfId="0" applyNumberFormat="1" applyFont="1" applyFill="1" applyBorder="1" applyAlignment="1">
      <alignment horizontal="center" vertical="center" wrapText="1"/>
    </xf>
    <xf numFmtId="4" fontId="12" fillId="3" borderId="6" xfId="0" applyNumberFormat="1" applyFont="1" applyFill="1" applyBorder="1" applyAlignment="1">
      <alignment horizontal="center" vertical="center" wrapText="1"/>
    </xf>
    <xf numFmtId="3" fontId="12" fillId="3" borderId="12" xfId="0" applyNumberFormat="1" applyFont="1" applyFill="1" applyBorder="1" applyAlignment="1">
      <alignment horizontal="center" vertical="center" wrapText="1"/>
    </xf>
    <xf numFmtId="3" fontId="12" fillId="3" borderId="69" xfId="0" applyNumberFormat="1" applyFont="1" applyFill="1" applyBorder="1" applyAlignment="1">
      <alignment horizontal="right" vertical="center" wrapText="1"/>
    </xf>
    <xf numFmtId="3" fontId="12" fillId="3" borderId="18" xfId="0" applyNumberFormat="1" applyFont="1" applyFill="1" applyBorder="1" applyAlignment="1">
      <alignment horizontal="center" vertical="center" wrapText="1"/>
    </xf>
    <xf numFmtId="3" fontId="12" fillId="3" borderId="6" xfId="0" applyNumberFormat="1" applyFont="1" applyFill="1" applyBorder="1" applyAlignment="1">
      <alignment horizontal="right" vertical="center" wrapText="1"/>
    </xf>
    <xf numFmtId="3" fontId="12" fillId="3" borderId="70" xfId="0" applyNumberFormat="1" applyFont="1" applyFill="1" applyBorder="1" applyAlignment="1">
      <alignment horizontal="right" vertical="center" wrapText="1"/>
    </xf>
    <xf numFmtId="3" fontId="12" fillId="3" borderId="103" xfId="0" applyNumberFormat="1" applyFont="1" applyFill="1" applyBorder="1" applyAlignment="1">
      <alignment horizontal="right" vertical="center" wrapText="1"/>
    </xf>
    <xf numFmtId="3" fontId="12" fillId="0" borderId="16" xfId="0" applyNumberFormat="1" applyFont="1" applyFill="1" applyBorder="1" applyAlignment="1">
      <alignment horizontal="right" vertical="center" wrapText="1"/>
    </xf>
    <xf numFmtId="0" fontId="6" fillId="0" borderId="0" xfId="0" applyFont="1" applyFill="1" applyAlignment="1">
      <alignment horizontal="center" vertical="center"/>
    </xf>
    <xf numFmtId="4" fontId="6" fillId="0" borderId="0" xfId="0" applyNumberFormat="1" applyFont="1" applyFill="1" applyAlignment="1">
      <alignment vertical="center"/>
    </xf>
    <xf numFmtId="0" fontId="0" fillId="0" borderId="0" xfId="0" applyFill="1" applyAlignment="1">
      <alignment horizontal="center" vertical="center"/>
    </xf>
    <xf numFmtId="4" fontId="0" fillId="0" borderId="0" xfId="0" applyNumberFormat="1" applyFill="1" applyAlignment="1">
      <alignment vertical="center"/>
    </xf>
    <xf numFmtId="0" fontId="0" fillId="0" borderId="0" xfId="0" applyAlignment="1">
      <alignment horizontal="center" vertical="center"/>
    </xf>
    <xf numFmtId="4" fontId="0" fillId="0" borderId="0" xfId="0" applyNumberFormat="1" applyAlignment="1">
      <alignment vertical="center"/>
    </xf>
    <xf numFmtId="0" fontId="38" fillId="0" borderId="0" xfId="0" applyFont="1"/>
    <xf numFmtId="0" fontId="39" fillId="0" borderId="0" xfId="0" applyFont="1"/>
    <xf numFmtId="0" fontId="40" fillId="0" borderId="0" xfId="2" applyFont="1" applyFill="1" applyBorder="1" applyAlignment="1">
      <alignment vertical="center"/>
    </xf>
    <xf numFmtId="0" fontId="20" fillId="0" borderId="0" xfId="0" applyFont="1"/>
    <xf numFmtId="0" fontId="21" fillId="0" borderId="0" xfId="0" applyFont="1" applyAlignment="1">
      <alignment vertical="center"/>
    </xf>
    <xf numFmtId="0" fontId="41" fillId="0" borderId="0" xfId="0" applyFont="1"/>
    <xf numFmtId="0" fontId="3" fillId="3" borderId="105" xfId="0" applyFont="1" applyFill="1" applyBorder="1" applyAlignment="1">
      <alignment horizontal="left" vertical="top" wrapText="1"/>
    </xf>
    <xf numFmtId="0" fontId="13" fillId="0" borderId="0" xfId="0" applyFont="1" applyAlignment="1">
      <alignment horizontal="left" vertical="top" wrapText="1"/>
    </xf>
    <xf numFmtId="0" fontId="16" fillId="0" borderId="0" xfId="0" applyFont="1" applyAlignment="1">
      <alignment horizontal="center"/>
    </xf>
    <xf numFmtId="0" fontId="0" fillId="3" borderId="109" xfId="0" applyFill="1" applyBorder="1"/>
    <xf numFmtId="0" fontId="0" fillId="3" borderId="50" xfId="0" applyFill="1" applyBorder="1"/>
    <xf numFmtId="0" fontId="3" fillId="3" borderId="118" xfId="0" applyFont="1" applyFill="1" applyBorder="1" applyAlignment="1">
      <alignment horizontal="left" vertical="center" wrapText="1"/>
    </xf>
    <xf numFmtId="0" fontId="45" fillId="3" borderId="106" xfId="0" applyFont="1" applyFill="1" applyBorder="1" applyAlignment="1">
      <alignment horizontal="justify" vertical="top" wrapText="1"/>
    </xf>
    <xf numFmtId="0" fontId="45" fillId="3" borderId="107" xfId="0" applyFont="1" applyFill="1" applyBorder="1"/>
    <xf numFmtId="0" fontId="45" fillId="3" borderId="107" xfId="0" applyFont="1" applyFill="1" applyBorder="1" applyAlignment="1">
      <alignment vertical="center" wrapText="1"/>
    </xf>
    <xf numFmtId="0" fontId="38" fillId="3" borderId="107" xfId="0" applyFont="1" applyFill="1" applyBorder="1" applyAlignment="1">
      <alignment horizontal="center" vertical="center"/>
    </xf>
    <xf numFmtId="4" fontId="38" fillId="3" borderId="107" xfId="0" applyNumberFormat="1" applyFont="1" applyFill="1" applyBorder="1" applyAlignment="1">
      <alignment horizontal="right" vertical="center"/>
    </xf>
    <xf numFmtId="0" fontId="38" fillId="3" borderId="107" xfId="0" applyFont="1" applyFill="1" applyBorder="1" applyAlignment="1">
      <alignment horizontal="center"/>
    </xf>
    <xf numFmtId="0" fontId="38" fillId="3" borderId="108" xfId="0" applyFont="1" applyFill="1" applyBorder="1" applyAlignment="1">
      <alignment horizontal="center"/>
    </xf>
    <xf numFmtId="0" fontId="11" fillId="3" borderId="121" xfId="0" applyFont="1" applyFill="1" applyBorder="1" applyAlignment="1">
      <alignment horizontal="left" vertical="center"/>
    </xf>
    <xf numFmtId="0" fontId="11" fillId="3" borderId="122" xfId="0" applyFont="1" applyFill="1" applyBorder="1" applyAlignment="1">
      <alignment horizontal="center" vertical="center"/>
    </xf>
    <xf numFmtId="165" fontId="11" fillId="3" borderId="122" xfId="0" applyNumberFormat="1" applyFont="1" applyFill="1" applyBorder="1" applyAlignment="1">
      <alignment vertical="center"/>
    </xf>
    <xf numFmtId="165" fontId="11" fillId="0" borderId="122" xfId="0" applyNumberFormat="1" applyFont="1" applyBorder="1" applyAlignment="1">
      <alignment vertical="center"/>
    </xf>
    <xf numFmtId="0" fontId="11" fillId="0" borderId="122" xfId="0" applyFont="1" applyBorder="1" applyAlignment="1">
      <alignment vertical="center"/>
    </xf>
    <xf numFmtId="0" fontId="11" fillId="0" borderId="122" xfId="0" applyFont="1" applyBorder="1" applyAlignment="1">
      <alignment horizontal="center" vertical="center"/>
    </xf>
    <xf numFmtId="49" fontId="11" fillId="0" borderId="122" xfId="0" applyNumberFormat="1" applyFont="1" applyBorder="1" applyAlignment="1">
      <alignment vertical="center"/>
    </xf>
    <xf numFmtId="0" fontId="11" fillId="3" borderId="122" xfId="0" applyFont="1" applyFill="1" applyBorder="1" applyAlignment="1">
      <alignment vertical="center"/>
    </xf>
    <xf numFmtId="0" fontId="11" fillId="3" borderId="123" xfId="0" applyFont="1" applyFill="1" applyBorder="1" applyAlignment="1">
      <alignment vertical="center"/>
    </xf>
    <xf numFmtId="0" fontId="11" fillId="0" borderId="124" xfId="0" applyFont="1" applyBorder="1" applyAlignment="1">
      <alignment horizontal="left" vertical="center"/>
    </xf>
    <xf numFmtId="0" fontId="11" fillId="12" borderId="47" xfId="0" applyFont="1" applyFill="1" applyBorder="1" applyAlignment="1">
      <alignment horizontal="center" vertical="center"/>
    </xf>
    <xf numFmtId="165" fontId="11" fillId="0" borderId="46" xfId="0" applyNumberFormat="1" applyFont="1" applyBorder="1" applyAlignment="1">
      <alignment vertical="center"/>
    </xf>
    <xf numFmtId="0" fontId="11" fillId="0" borderId="31" xfId="0" applyFont="1" applyBorder="1" applyAlignment="1">
      <alignment vertical="center"/>
    </xf>
    <xf numFmtId="0" fontId="11" fillId="0" borderId="46" xfId="0" applyFont="1" applyBorder="1" applyAlignment="1">
      <alignment horizontal="center" vertical="center"/>
    </xf>
    <xf numFmtId="49" fontId="11" fillId="0" borderId="46" xfId="0" applyNumberFormat="1" applyFont="1" applyBorder="1" applyAlignment="1">
      <alignment vertical="center"/>
    </xf>
    <xf numFmtId="0" fontId="11" fillId="3" borderId="46" xfId="0" applyFont="1" applyFill="1" applyBorder="1" applyAlignment="1">
      <alignment vertical="center"/>
    </xf>
    <xf numFmtId="49" fontId="11" fillId="3" borderId="125" xfId="0" applyNumberFormat="1" applyFont="1" applyFill="1" applyBorder="1" applyAlignment="1">
      <alignment horizontal="center" vertical="center"/>
    </xf>
    <xf numFmtId="0" fontId="11" fillId="3" borderId="31" xfId="0" applyFont="1" applyFill="1" applyBorder="1" applyAlignment="1">
      <alignment horizontal="left" vertical="center"/>
    </xf>
    <xf numFmtId="165" fontId="11" fillId="3" borderId="46" xfId="0" applyNumberFormat="1" applyFont="1" applyFill="1" applyBorder="1" applyAlignment="1">
      <alignment vertical="center"/>
    </xf>
    <xf numFmtId="0" fontId="11" fillId="0" borderId="110" xfId="0" applyFont="1" applyBorder="1" applyAlignment="1">
      <alignment horizontal="left" vertical="center"/>
    </xf>
    <xf numFmtId="0" fontId="11" fillId="10" borderId="110" xfId="0" applyFont="1" applyFill="1" applyBorder="1" applyAlignment="1">
      <alignment horizontal="center" vertical="center"/>
    </xf>
    <xf numFmtId="165" fontId="11" fillId="13" borderId="46" xfId="0" applyNumberFormat="1" applyFont="1" applyFill="1" applyBorder="1" applyAlignment="1">
      <alignment vertical="center"/>
    </xf>
    <xf numFmtId="0" fontId="11" fillId="0" borderId="46" xfId="0" applyFont="1" applyBorder="1" applyAlignment="1">
      <alignment vertical="center"/>
    </xf>
    <xf numFmtId="0" fontId="9" fillId="0" borderId="65" xfId="5" applyFont="1" applyBorder="1" applyAlignment="1">
      <alignment horizontal="left" vertical="center" wrapText="1"/>
    </xf>
    <xf numFmtId="39" fontId="11" fillId="3" borderId="31" xfId="0" applyNumberFormat="1" applyFont="1" applyFill="1" applyBorder="1" applyAlignment="1">
      <alignment horizontal="center" vertical="center"/>
    </xf>
    <xf numFmtId="0" fontId="11" fillId="3" borderId="65" xfId="0" applyFont="1" applyFill="1" applyBorder="1" applyAlignment="1">
      <alignment horizontal="left" vertical="center"/>
    </xf>
    <xf numFmtId="165" fontId="11" fillId="3" borderId="53" xfId="0" applyNumberFormat="1" applyFont="1" applyFill="1" applyBorder="1" applyAlignment="1">
      <alignment vertical="center"/>
    </xf>
    <xf numFmtId="165" fontId="11" fillId="3" borderId="31" xfId="0" applyNumberFormat="1" applyFont="1" applyFill="1" applyBorder="1" applyAlignment="1">
      <alignment vertical="center"/>
    </xf>
    <xf numFmtId="165" fontId="11" fillId="0" borderId="31" xfId="0" applyNumberFormat="1" applyFont="1" applyBorder="1" applyAlignment="1">
      <alignment vertical="center"/>
    </xf>
    <xf numFmtId="0" fontId="11" fillId="0" borderId="31" xfId="0" applyFont="1" applyBorder="1" applyAlignment="1">
      <alignment horizontal="center" vertical="center"/>
    </xf>
    <xf numFmtId="49" fontId="11" fillId="0" borderId="31" xfId="0" applyNumberFormat="1" applyFont="1" applyBorder="1" applyAlignment="1">
      <alignment vertical="center"/>
    </xf>
    <xf numFmtId="0" fontId="11" fillId="3" borderId="31" xfId="0" applyFont="1" applyFill="1" applyBorder="1" applyAlignment="1">
      <alignment vertical="center"/>
    </xf>
    <xf numFmtId="49" fontId="11" fillId="3" borderId="116" xfId="0" applyNumberFormat="1" applyFont="1" applyFill="1" applyBorder="1" applyAlignment="1">
      <alignment horizontal="center" vertical="center"/>
    </xf>
    <xf numFmtId="0" fontId="11" fillId="0" borderId="122" xfId="0" applyFont="1" applyBorder="1" applyAlignment="1">
      <alignment vertical="center" wrapText="1"/>
    </xf>
    <xf numFmtId="49" fontId="11" fillId="0" borderId="125" xfId="0" applyNumberFormat="1" applyFont="1" applyBorder="1" applyAlignment="1">
      <alignment horizontal="center" vertical="center"/>
    </xf>
    <xf numFmtId="0" fontId="11" fillId="0" borderId="110" xfId="0" applyFont="1" applyBorder="1" applyAlignment="1">
      <alignment vertical="center" wrapText="1"/>
    </xf>
    <xf numFmtId="0" fontId="43" fillId="3" borderId="115" xfId="0" applyFont="1" applyFill="1" applyBorder="1" applyAlignment="1">
      <alignment horizontal="center" vertical="center" wrapText="1"/>
    </xf>
    <xf numFmtId="0" fontId="45" fillId="3" borderId="65" xfId="0" applyFont="1" applyFill="1" applyBorder="1" applyAlignment="1">
      <alignment horizontal="center" vertical="center" wrapText="1"/>
    </xf>
    <xf numFmtId="0" fontId="38" fillId="3" borderId="65" xfId="0" applyFont="1" applyFill="1" applyBorder="1" applyAlignment="1">
      <alignment horizontal="center" vertical="center"/>
    </xf>
    <xf numFmtId="0" fontId="0" fillId="3" borderId="0" xfId="0" applyFill="1"/>
    <xf numFmtId="0" fontId="32" fillId="3" borderId="118" xfId="0" applyFont="1" applyFill="1" applyBorder="1" applyAlignment="1">
      <alignment horizontal="justify" vertical="top" wrapText="1"/>
    </xf>
    <xf numFmtId="4" fontId="0" fillId="3" borderId="128" xfId="0" applyNumberFormat="1" applyFont="1" applyFill="1" applyBorder="1" applyAlignment="1">
      <alignment vertical="center"/>
    </xf>
    <xf numFmtId="0" fontId="11" fillId="0" borderId="118" xfId="0" applyFont="1" applyBorder="1"/>
    <xf numFmtId="0" fontId="27" fillId="0" borderId="31" xfId="0" applyFont="1" applyBorder="1" applyAlignment="1">
      <alignment horizontal="justify" vertical="center"/>
    </xf>
    <xf numFmtId="0" fontId="11" fillId="3" borderId="129" xfId="0" applyFont="1" applyFill="1" applyBorder="1" applyAlignment="1">
      <alignment horizontal="center" vertical="center"/>
    </xf>
    <xf numFmtId="0" fontId="11" fillId="0" borderId="0" xfId="0" applyFont="1"/>
    <xf numFmtId="0" fontId="27" fillId="0" borderId="65" xfId="0" applyFont="1" applyBorder="1" applyAlignment="1">
      <alignment horizontal="justify" vertical="center"/>
    </xf>
    <xf numFmtId="0" fontId="11" fillId="3" borderId="47" xfId="0" applyFont="1" applyFill="1" applyBorder="1" applyAlignment="1">
      <alignment horizontal="center" vertical="center"/>
    </xf>
    <xf numFmtId="0" fontId="11" fillId="3" borderId="125" xfId="0" applyFont="1" applyFill="1" applyBorder="1" applyAlignment="1">
      <alignment vertical="center"/>
    </xf>
    <xf numFmtId="0" fontId="27" fillId="14" borderId="121" xfId="0" applyFont="1" applyFill="1" applyBorder="1" applyAlignment="1"/>
    <xf numFmtId="0" fontId="11" fillId="3" borderId="115" xfId="0" applyFont="1" applyFill="1" applyBorder="1" applyAlignment="1">
      <alignment horizontal="center" vertical="center"/>
    </xf>
    <xf numFmtId="0" fontId="9" fillId="0" borderId="65" xfId="5" applyFont="1" applyBorder="1" applyAlignment="1">
      <alignment horizontal="left" vertical="top" wrapText="1"/>
    </xf>
    <xf numFmtId="165" fontId="11" fillId="0" borderId="0" xfId="0" applyNumberFormat="1" applyFont="1" applyAlignment="1">
      <alignment horizontal="center" vertical="center"/>
    </xf>
    <xf numFmtId="0" fontId="27" fillId="3" borderId="110" xfId="0" applyFont="1" applyFill="1" applyBorder="1" applyAlignment="1"/>
    <xf numFmtId="165" fontId="11" fillId="3" borderId="110" xfId="0" applyNumberFormat="1" applyFont="1" applyFill="1" applyBorder="1" applyAlignment="1">
      <alignment vertical="center"/>
    </xf>
    <xf numFmtId="165" fontId="11" fillId="3" borderId="111" xfId="0" applyNumberFormat="1" applyFont="1" applyFill="1" applyBorder="1" applyAlignment="1">
      <alignment vertical="center"/>
    </xf>
    <xf numFmtId="165" fontId="11" fillId="3" borderId="65" xfId="0" applyNumberFormat="1" applyFont="1" applyFill="1" applyBorder="1" applyAlignment="1">
      <alignment vertical="center"/>
    </xf>
    <xf numFmtId="165" fontId="11" fillId="3" borderId="0" xfId="0" applyNumberFormat="1" applyFont="1" applyFill="1" applyBorder="1" applyAlignment="1">
      <alignment vertical="center"/>
    </xf>
    <xf numFmtId="165" fontId="11" fillId="0" borderId="0" xfId="0" applyNumberFormat="1" applyFont="1" applyBorder="1" applyAlignment="1">
      <alignment vertical="center"/>
    </xf>
    <xf numFmtId="0" fontId="11" fillId="0" borderId="0" xfId="0" applyFont="1" applyBorder="1" applyAlignment="1">
      <alignment vertical="center"/>
    </xf>
    <xf numFmtId="0" fontId="11" fillId="0" borderId="65" xfId="0" applyFont="1" applyBorder="1" applyAlignment="1">
      <alignment vertical="center"/>
    </xf>
    <xf numFmtId="0" fontId="11" fillId="0" borderId="110" xfId="0" applyFont="1" applyBorder="1" applyAlignment="1">
      <alignment vertical="center"/>
    </xf>
    <xf numFmtId="0" fontId="11" fillId="3" borderId="110" xfId="0" applyFont="1" applyFill="1" applyBorder="1" applyAlignment="1">
      <alignment vertical="center"/>
    </xf>
    <xf numFmtId="49" fontId="11" fillId="0" borderId="130" xfId="0" applyNumberFormat="1" applyFont="1" applyBorder="1" applyAlignment="1">
      <alignment horizontal="center" vertical="center"/>
    </xf>
    <xf numFmtId="0" fontId="47" fillId="0" borderId="131" xfId="5" applyFont="1" applyBorder="1" applyAlignment="1">
      <alignment horizontal="left" vertical="top" wrapText="1"/>
    </xf>
    <xf numFmtId="4" fontId="2" fillId="0" borderId="128" xfId="0" applyNumberFormat="1" applyFont="1" applyBorder="1" applyAlignment="1">
      <alignment horizontal="center" vertical="center"/>
    </xf>
    <xf numFmtId="0" fontId="0" fillId="0" borderId="128" xfId="0" applyFill="1" applyBorder="1"/>
    <xf numFmtId="0" fontId="0" fillId="0" borderId="128" xfId="0" applyFont="1" applyFill="1" applyBorder="1" applyAlignment="1">
      <alignment horizontal="center" vertical="center"/>
    </xf>
    <xf numFmtId="165" fontId="0" fillId="0" borderId="128" xfId="0" applyNumberFormat="1" applyFont="1" applyFill="1" applyBorder="1" applyAlignment="1">
      <alignment vertical="center"/>
    </xf>
    <xf numFmtId="165" fontId="0" fillId="0" borderId="128" xfId="0" applyNumberFormat="1" applyFont="1" applyBorder="1" applyAlignment="1">
      <alignment vertical="center"/>
    </xf>
    <xf numFmtId="0" fontId="0" fillId="0" borderId="128" xfId="0" applyFont="1" applyBorder="1" applyAlignment="1">
      <alignment vertical="center"/>
    </xf>
    <xf numFmtId="0" fontId="0" fillId="3" borderId="128" xfId="0" applyFont="1" applyFill="1" applyBorder="1" applyAlignment="1">
      <alignment vertical="center"/>
    </xf>
    <xf numFmtId="0" fontId="0" fillId="3" borderId="132" xfId="0" applyFont="1" applyFill="1" applyBorder="1" applyAlignment="1">
      <alignment vertical="center"/>
    </xf>
    <xf numFmtId="0" fontId="9" fillId="0" borderId="110" xfId="0" applyFont="1" applyBorder="1" applyAlignment="1">
      <alignment horizontal="justify" vertical="center" wrapText="1"/>
    </xf>
    <xf numFmtId="0" fontId="47" fillId="3" borderId="115" xfId="0" applyFont="1" applyFill="1" applyBorder="1" applyAlignment="1">
      <alignment horizontal="center" vertical="center" wrapText="1"/>
    </xf>
    <xf numFmtId="0" fontId="4" fillId="0" borderId="110" xfId="0" applyFont="1" applyBorder="1" applyAlignment="1">
      <alignment horizontal="center" vertical="center" wrapText="1"/>
    </xf>
    <xf numFmtId="0" fontId="4" fillId="0" borderId="110" xfId="0" applyFont="1" applyFill="1" applyBorder="1" applyAlignment="1">
      <alignment vertical="center"/>
    </xf>
    <xf numFmtId="0" fontId="4" fillId="0" borderId="115" xfId="0" applyFont="1" applyFill="1" applyBorder="1" applyAlignment="1">
      <alignment vertical="center"/>
    </xf>
    <xf numFmtId="0" fontId="5" fillId="0" borderId="115" xfId="0" applyFont="1" applyFill="1" applyBorder="1" applyAlignment="1">
      <alignment horizontal="right" vertical="top" wrapText="1"/>
    </xf>
    <xf numFmtId="0" fontId="9" fillId="0" borderId="110" xfId="0" applyFont="1" applyFill="1" applyBorder="1" applyAlignment="1">
      <alignment horizontal="center" vertical="center" wrapText="1"/>
    </xf>
    <xf numFmtId="0" fontId="5" fillId="0" borderId="111" xfId="0" applyFont="1" applyFill="1" applyBorder="1" applyAlignment="1">
      <alignment horizontal="center" vertical="center" wrapText="1"/>
    </xf>
    <xf numFmtId="0" fontId="20" fillId="12" borderId="56" xfId="0" applyFont="1" applyFill="1" applyBorder="1" applyAlignment="1">
      <alignment vertical="center"/>
    </xf>
    <xf numFmtId="0" fontId="20" fillId="12" borderId="56" xfId="0" applyFont="1" applyFill="1" applyBorder="1" applyAlignment="1">
      <alignment horizontal="center" vertical="center"/>
    </xf>
    <xf numFmtId="0" fontId="20" fillId="12" borderId="117" xfId="0" applyFont="1" applyFill="1" applyBorder="1" applyAlignment="1">
      <alignment horizontal="center" vertical="center"/>
    </xf>
    <xf numFmtId="0" fontId="2" fillId="3" borderId="49" xfId="0" applyFont="1" applyFill="1" applyBorder="1" applyAlignment="1">
      <alignment horizontal="left"/>
    </xf>
    <xf numFmtId="0" fontId="2" fillId="3" borderId="50" xfId="0" applyFont="1" applyFill="1" applyBorder="1" applyAlignment="1">
      <alignment horizontal="left"/>
    </xf>
    <xf numFmtId="0" fontId="11" fillId="3" borderId="31" xfId="0" applyFont="1" applyFill="1" applyBorder="1" applyAlignment="1">
      <alignment vertical="center" wrapText="1"/>
    </xf>
    <xf numFmtId="0" fontId="2" fillId="3" borderId="53" xfId="0" applyFont="1" applyFill="1" applyBorder="1" applyAlignment="1">
      <alignment horizontal="left"/>
    </xf>
    <xf numFmtId="0" fontId="0" fillId="3" borderId="136" xfId="0" applyFont="1" applyFill="1" applyBorder="1"/>
    <xf numFmtId="0" fontId="0" fillId="3" borderId="137" xfId="0" applyFont="1" applyFill="1" applyBorder="1"/>
    <xf numFmtId="0" fontId="9" fillId="3" borderId="126" xfId="0" applyFont="1" applyFill="1" applyBorder="1" applyAlignment="1">
      <alignment horizontal="left" vertical="center" wrapText="1"/>
    </xf>
    <xf numFmtId="0" fontId="4" fillId="0" borderId="65" xfId="0" applyFont="1" applyBorder="1" applyAlignment="1">
      <alignment vertical="center" wrapText="1"/>
    </xf>
    <xf numFmtId="0" fontId="4" fillId="0" borderId="31" xfId="0" applyFont="1" applyBorder="1" applyAlignment="1">
      <alignment vertical="center" wrapText="1"/>
    </xf>
    <xf numFmtId="4" fontId="4" fillId="0" borderId="31" xfId="0" applyNumberFormat="1" applyFont="1" applyBorder="1" applyAlignment="1">
      <alignment horizontal="right" vertical="center" wrapText="1"/>
    </xf>
    <xf numFmtId="4" fontId="4" fillId="0" borderId="31" xfId="0" applyNumberFormat="1" applyFont="1" applyBorder="1" applyAlignment="1">
      <alignment vertical="center" wrapText="1"/>
    </xf>
    <xf numFmtId="165" fontId="4" fillId="0" borderId="31" xfId="0" applyNumberFormat="1" applyFont="1" applyFill="1" applyBorder="1" applyAlignment="1">
      <alignment vertical="center"/>
    </xf>
    <xf numFmtId="165" fontId="4" fillId="0" borderId="31" xfId="0" applyNumberFormat="1" applyFont="1" applyBorder="1" applyAlignment="1">
      <alignment vertical="center"/>
    </xf>
    <xf numFmtId="0" fontId="4" fillId="0" borderId="122" xfId="0" applyFont="1" applyBorder="1" applyAlignment="1">
      <alignment vertical="center"/>
    </xf>
    <xf numFmtId="49" fontId="4" fillId="0" borderId="122" xfId="0" applyNumberFormat="1" applyFont="1" applyBorder="1" applyAlignment="1">
      <alignment vertical="center"/>
    </xf>
    <xf numFmtId="49" fontId="4" fillId="0" borderId="123" xfId="0" applyNumberFormat="1" applyFont="1" applyBorder="1" applyAlignment="1">
      <alignment horizontal="center" vertical="center"/>
    </xf>
    <xf numFmtId="0" fontId="4" fillId="0" borderId="65" xfId="0" applyFont="1" applyBorder="1" applyAlignment="1">
      <alignment vertical="center"/>
    </xf>
    <xf numFmtId="0" fontId="4" fillId="0" borderId="65" xfId="0" applyFont="1" applyBorder="1" applyAlignment="1">
      <alignment horizontal="right" vertical="center"/>
    </xf>
    <xf numFmtId="4" fontId="4" fillId="0" borderId="65" xfId="0" applyNumberFormat="1" applyFont="1" applyBorder="1" applyAlignment="1">
      <alignment horizontal="right" vertical="center"/>
    </xf>
    <xf numFmtId="0" fontId="4" fillId="0" borderId="31" xfId="0" applyFont="1" applyBorder="1" applyAlignment="1">
      <alignment vertical="center"/>
    </xf>
    <xf numFmtId="49" fontId="4" fillId="0" borderId="31" xfId="0" applyNumberFormat="1" applyFont="1" applyBorder="1" applyAlignment="1">
      <alignment vertical="center"/>
    </xf>
    <xf numFmtId="49" fontId="4" fillId="0" borderId="31" xfId="0" applyNumberFormat="1" applyFont="1" applyBorder="1" applyAlignment="1">
      <alignment horizontal="center" vertical="center"/>
    </xf>
    <xf numFmtId="4" fontId="4" fillId="0" borderId="46" xfId="0" applyNumberFormat="1" applyFont="1" applyBorder="1" applyAlignment="1">
      <alignment vertical="center"/>
    </xf>
    <xf numFmtId="0" fontId="3" fillId="14" borderId="50" xfId="0" applyFont="1" applyFill="1" applyBorder="1" applyAlignment="1">
      <alignment horizontal="left"/>
    </xf>
    <xf numFmtId="0" fontId="4" fillId="0" borderId="65" xfId="0" applyFont="1" applyBorder="1" applyAlignment="1">
      <alignment horizontal="center" vertical="center"/>
    </xf>
    <xf numFmtId="165" fontId="4" fillId="0" borderId="65" xfId="0" applyNumberFormat="1" applyFont="1" applyBorder="1" applyAlignment="1">
      <alignment vertical="center"/>
    </xf>
    <xf numFmtId="0" fontId="3" fillId="3" borderId="49" xfId="0" applyFont="1" applyFill="1" applyBorder="1" applyAlignment="1">
      <alignment horizontal="left"/>
    </xf>
    <xf numFmtId="0" fontId="0" fillId="3" borderId="31" xfId="0" applyFont="1" applyFill="1" applyBorder="1" applyAlignment="1">
      <alignment vertical="center" wrapText="1"/>
    </xf>
    <xf numFmtId="0" fontId="0" fillId="3" borderId="0" xfId="0" applyFont="1" applyFill="1"/>
    <xf numFmtId="0" fontId="9" fillId="15" borderId="31" xfId="0" applyFont="1" applyFill="1" applyBorder="1" applyAlignment="1">
      <alignment horizontal="justify" vertical="center" wrapText="1"/>
    </xf>
    <xf numFmtId="0" fontId="11" fillId="0" borderId="31" xfId="0" applyFont="1" applyBorder="1" applyAlignment="1">
      <alignment horizontal="left" vertical="top" wrapText="1"/>
    </xf>
    <xf numFmtId="0" fontId="0" fillId="0" borderId="31" xfId="0" applyFont="1" applyBorder="1" applyAlignment="1">
      <alignment horizontal="justify" vertical="center" wrapText="1"/>
    </xf>
    <xf numFmtId="0" fontId="0" fillId="0" borderId="31" xfId="0" applyFont="1" applyBorder="1" applyAlignment="1">
      <alignment vertical="center"/>
    </xf>
    <xf numFmtId="0" fontId="0" fillId="0" borderId="31" xfId="0" applyFont="1" applyBorder="1" applyAlignment="1">
      <alignment horizontal="center" vertical="center"/>
    </xf>
    <xf numFmtId="0" fontId="3" fillId="3" borderId="56" xfId="0" applyFont="1" applyFill="1" applyBorder="1" applyAlignment="1">
      <alignment horizontal="center"/>
    </xf>
    <xf numFmtId="0" fontId="2" fillId="3" borderId="56" xfId="0" applyFont="1" applyFill="1" applyBorder="1" applyAlignment="1">
      <alignment horizontal="center"/>
    </xf>
    <xf numFmtId="0" fontId="11" fillId="3" borderId="122" xfId="0" applyFont="1" applyFill="1" applyBorder="1" applyAlignment="1">
      <alignment vertical="center" wrapText="1"/>
    </xf>
    <xf numFmtId="0" fontId="9" fillId="0" borderId="110" xfId="5" applyFont="1" applyFill="1" applyBorder="1" applyAlignment="1">
      <alignment horizontal="left" vertical="center" wrapText="1"/>
    </xf>
    <xf numFmtId="4" fontId="12" fillId="0" borderId="110" xfId="0" applyNumberFormat="1" applyFont="1" applyFill="1" applyBorder="1" applyAlignment="1">
      <alignment horizontal="center" vertical="center"/>
    </xf>
    <xf numFmtId="0" fontId="11" fillId="0" borderId="31" xfId="0" applyFont="1" applyFill="1" applyBorder="1"/>
    <xf numFmtId="0" fontId="11" fillId="0" borderId="122" xfId="0" applyFont="1" applyFill="1" applyBorder="1" applyAlignment="1">
      <alignment horizontal="center" vertical="center"/>
    </xf>
    <xf numFmtId="165" fontId="11" fillId="0" borderId="122" xfId="0" applyNumberFormat="1" applyFont="1" applyFill="1" applyBorder="1" applyAlignment="1">
      <alignment vertical="center"/>
    </xf>
    <xf numFmtId="0" fontId="11" fillId="0" borderId="122" xfId="0" applyFont="1" applyFill="1" applyBorder="1" applyAlignment="1">
      <alignment vertical="center"/>
    </xf>
    <xf numFmtId="0" fontId="11" fillId="0" borderId="123" xfId="0" applyFont="1" applyFill="1" applyBorder="1" applyAlignment="1">
      <alignment vertical="center"/>
    </xf>
    <xf numFmtId="0" fontId="9" fillId="0" borderId="65" xfId="5" applyFont="1" applyFill="1" applyBorder="1" applyAlignment="1">
      <alignment horizontal="left" vertical="center" wrapText="1"/>
    </xf>
    <xf numFmtId="4" fontId="12" fillId="0" borderId="31" xfId="0" applyNumberFormat="1" applyFont="1" applyFill="1" applyBorder="1" applyAlignment="1">
      <alignment horizontal="center" vertical="center"/>
    </xf>
    <xf numFmtId="165" fontId="11" fillId="0" borderId="31" xfId="0" applyNumberFormat="1" applyFont="1" applyFill="1" applyBorder="1" applyAlignment="1">
      <alignment vertical="center"/>
    </xf>
    <xf numFmtId="0" fontId="11" fillId="0" borderId="31" xfId="0" applyFont="1" applyFill="1" applyBorder="1" applyAlignment="1">
      <alignment vertical="center"/>
    </xf>
    <xf numFmtId="0" fontId="9" fillId="0" borderId="31" xfId="0" applyFont="1" applyFill="1" applyBorder="1" applyAlignment="1">
      <alignment horizontal="justify" vertical="center" wrapText="1"/>
    </xf>
    <xf numFmtId="4" fontId="12" fillId="0" borderId="31" xfId="0" applyNumberFormat="1" applyFont="1" applyFill="1" applyBorder="1" applyAlignment="1">
      <alignment horizontal="center"/>
    </xf>
    <xf numFmtId="0" fontId="11" fillId="0" borderId="31" xfId="0" applyFont="1" applyFill="1" applyBorder="1" applyAlignment="1">
      <alignment horizontal="center"/>
    </xf>
    <xf numFmtId="4" fontId="11" fillId="0" borderId="31" xfId="0" applyNumberFormat="1" applyFont="1" applyFill="1" applyBorder="1"/>
    <xf numFmtId="0" fontId="21" fillId="0" borderId="0" xfId="0" applyFont="1"/>
    <xf numFmtId="0" fontId="50" fillId="0" borderId="0" xfId="2" applyFont="1" applyFill="1" applyBorder="1" applyAlignment="1">
      <alignment vertical="center"/>
    </xf>
    <xf numFmtId="0" fontId="51" fillId="0" borderId="0" xfId="0" applyFont="1"/>
    <xf numFmtId="0" fontId="41" fillId="0" borderId="0" xfId="0" applyFont="1" applyBorder="1"/>
    <xf numFmtId="0" fontId="21" fillId="3" borderId="0" xfId="0" applyFont="1" applyFill="1" applyBorder="1" applyAlignment="1">
      <alignment horizontal="right" vertical="center"/>
    </xf>
    <xf numFmtId="0" fontId="52" fillId="0" borderId="0" xfId="0" applyFont="1" applyBorder="1" applyAlignment="1"/>
    <xf numFmtId="0" fontId="9" fillId="3" borderId="5" xfId="0" applyFont="1" applyFill="1" applyBorder="1" applyAlignment="1">
      <alignment horizontal="left" vertical="center" wrapText="1"/>
    </xf>
    <xf numFmtId="0" fontId="0" fillId="0" borderId="5" xfId="0" applyFont="1" applyBorder="1"/>
    <xf numFmtId="0" fontId="0" fillId="0" borderId="6" xfId="0" applyFont="1" applyBorder="1"/>
    <xf numFmtId="0" fontId="0" fillId="0" borderId="7" xfId="0" applyFont="1" applyBorder="1"/>
    <xf numFmtId="0" fontId="7" fillId="0" borderId="5" xfId="0" applyFont="1" applyBorder="1" applyAlignment="1"/>
    <xf numFmtId="0" fontId="15" fillId="0" borderId="6" xfId="0" applyFont="1" applyBorder="1" applyAlignment="1">
      <alignment horizontal="center"/>
    </xf>
    <xf numFmtId="0" fontId="15" fillId="0" borderId="7" xfId="0" applyFont="1" applyBorder="1" applyAlignment="1">
      <alignment horizontal="center"/>
    </xf>
    <xf numFmtId="3" fontId="20" fillId="14" borderId="6" xfId="0" applyNumberFormat="1" applyFont="1" applyFill="1" applyBorder="1" applyAlignment="1">
      <alignment horizontal="center" vertical="center" wrapText="1"/>
    </xf>
    <xf numFmtId="3" fontId="20" fillId="14" borderId="6" xfId="0" applyNumberFormat="1" applyFont="1" applyFill="1" applyBorder="1" applyAlignment="1">
      <alignment horizontal="center" vertical="center" textRotation="90" wrapText="1"/>
    </xf>
    <xf numFmtId="3" fontId="20" fillId="14" borderId="7" xfId="0" applyNumberFormat="1" applyFont="1" applyFill="1" applyBorder="1" applyAlignment="1">
      <alignment horizontal="center" vertical="center" textRotation="90" wrapText="1"/>
    </xf>
    <xf numFmtId="4" fontId="11" fillId="0" borderId="6" xfId="0" applyNumberFormat="1" applyFont="1" applyFill="1" applyBorder="1" applyAlignment="1">
      <alignment horizontal="center" vertical="center" wrapText="1"/>
    </xf>
    <xf numFmtId="0" fontId="12" fillId="3" borderId="6" xfId="0" applyFont="1" applyFill="1" applyBorder="1" applyAlignment="1">
      <alignment vertical="center"/>
    </xf>
    <xf numFmtId="3" fontId="12" fillId="3" borderId="7" xfId="0" applyNumberFormat="1" applyFont="1" applyFill="1" applyBorder="1" applyAlignment="1">
      <alignment horizontal="center" vertical="center" wrapText="1"/>
    </xf>
    <xf numFmtId="4" fontId="12" fillId="0" borderId="6" xfId="0" applyNumberFormat="1" applyFont="1" applyFill="1" applyBorder="1" applyAlignment="1">
      <alignment horizontal="center" vertical="center"/>
    </xf>
    <xf numFmtId="3" fontId="47" fillId="3" borderId="6" xfId="0" applyNumberFormat="1" applyFont="1" applyFill="1" applyBorder="1" applyAlignment="1">
      <alignment vertical="center" wrapText="1"/>
    </xf>
    <xf numFmtId="3" fontId="47" fillId="3" borderId="6" xfId="0" applyNumberFormat="1" applyFont="1" applyFill="1" applyBorder="1" applyAlignment="1">
      <alignment horizontal="center" vertical="center" wrapText="1"/>
    </xf>
    <xf numFmtId="0" fontId="11" fillId="0" borderId="6" xfId="0" applyFont="1" applyBorder="1" applyAlignment="1">
      <alignment horizontal="center" vertical="center"/>
    </xf>
    <xf numFmtId="4" fontId="11" fillId="3" borderId="6" xfId="0" applyNumberFormat="1" applyFont="1" applyFill="1" applyBorder="1" applyAlignment="1">
      <alignment horizontal="right" vertical="center"/>
    </xf>
    <xf numFmtId="3" fontId="11" fillId="0" borderId="6" xfId="0" applyNumberFormat="1" applyFont="1" applyBorder="1" applyAlignment="1">
      <alignment horizontal="center" vertical="center"/>
    </xf>
    <xf numFmtId="0" fontId="11" fillId="0" borderId="7" xfId="0" applyFont="1" applyBorder="1" applyAlignment="1">
      <alignment horizontal="center" vertical="center"/>
    </xf>
    <xf numFmtId="3" fontId="12" fillId="3" borderId="6" xfId="0" applyNumberFormat="1" applyFont="1" applyFill="1" applyBorder="1" applyAlignment="1">
      <alignment vertical="center" wrapText="1"/>
    </xf>
    <xf numFmtId="0" fontId="11" fillId="3" borderId="6" xfId="0" applyFont="1" applyFill="1" applyBorder="1" applyAlignment="1">
      <alignment horizontal="center" vertical="center"/>
    </xf>
    <xf numFmtId="164" fontId="11" fillId="0" borderId="6" xfId="1" applyFont="1" applyBorder="1" applyAlignment="1">
      <alignment horizontal="center" vertical="center"/>
    </xf>
    <xf numFmtId="164" fontId="11" fillId="3" borderId="6" xfId="1" applyFont="1" applyFill="1" applyBorder="1" applyAlignment="1">
      <alignment horizontal="right" vertical="center"/>
    </xf>
    <xf numFmtId="3" fontId="11" fillId="3" borderId="6" xfId="0" applyNumberFormat="1" applyFont="1" applyFill="1" applyBorder="1" applyAlignment="1">
      <alignment horizontal="center" vertical="center"/>
    </xf>
    <xf numFmtId="164" fontId="12" fillId="3" borderId="6" xfId="1" applyFont="1" applyFill="1" applyBorder="1" applyAlignment="1">
      <alignment horizontal="center" vertical="center" wrapText="1"/>
    </xf>
    <xf numFmtId="0" fontId="11" fillId="3" borderId="7" xfId="0" applyFont="1" applyFill="1" applyBorder="1" applyAlignment="1">
      <alignment horizontal="center" vertical="center"/>
    </xf>
    <xf numFmtId="0" fontId="9" fillId="3" borderId="5" xfId="0" applyFont="1" applyFill="1" applyBorder="1" applyAlignment="1">
      <alignment horizontal="justify" vertical="center" wrapText="1"/>
    </xf>
    <xf numFmtId="3" fontId="53" fillId="3" borderId="6" xfId="0" applyNumberFormat="1" applyFont="1" applyFill="1" applyBorder="1" applyAlignment="1">
      <alignment horizontal="center" vertical="center" wrapText="1"/>
    </xf>
    <xf numFmtId="4" fontId="53" fillId="3" borderId="6" xfId="0" applyNumberFormat="1" applyFont="1" applyFill="1" applyBorder="1" applyAlignment="1">
      <alignment horizontal="right" vertical="center" wrapText="1"/>
    </xf>
    <xf numFmtId="4" fontId="11" fillId="0" borderId="6" xfId="0" applyNumberFormat="1" applyFont="1" applyBorder="1"/>
    <xf numFmtId="4" fontId="11" fillId="0" borderId="6" xfId="0" applyNumberFormat="1" applyFont="1" applyBorder="1" applyAlignment="1">
      <alignment horizontal="right" vertical="center"/>
    </xf>
    <xf numFmtId="4" fontId="12" fillId="3" borderId="6" xfId="1" applyNumberFormat="1" applyFont="1" applyFill="1" applyBorder="1" applyAlignment="1">
      <alignment horizontal="right" vertical="center" wrapText="1"/>
    </xf>
    <xf numFmtId="4" fontId="11" fillId="3" borderId="6" xfId="0" applyNumberFormat="1" applyFont="1" applyFill="1" applyBorder="1" applyAlignment="1">
      <alignment horizontal="center" vertical="center"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9" fontId="12" fillId="3" borderId="6" xfId="4" applyFont="1" applyFill="1" applyBorder="1" applyAlignment="1">
      <alignment horizontal="center" vertical="center" wrapText="1"/>
    </xf>
    <xf numFmtId="4" fontId="11" fillId="0" borderId="6" xfId="0" applyNumberFormat="1" applyFont="1" applyFill="1" applyBorder="1" applyAlignment="1">
      <alignment horizontal="center" vertical="center"/>
    </xf>
    <xf numFmtId="4" fontId="11" fillId="0" borderId="6" xfId="0" applyNumberFormat="1" applyFont="1" applyBorder="1" applyAlignment="1">
      <alignment horizontal="center" vertical="center"/>
    </xf>
    <xf numFmtId="4" fontId="11" fillId="0" borderId="6" xfId="0" applyNumberFormat="1" applyFont="1" applyFill="1" applyBorder="1" applyAlignment="1">
      <alignment vertical="center"/>
    </xf>
    <xf numFmtId="3" fontId="11" fillId="0" borderId="6" xfId="0" applyNumberFormat="1" applyFont="1" applyBorder="1" applyAlignment="1">
      <alignment horizontal="right" vertical="center"/>
    </xf>
    <xf numFmtId="4" fontId="11" fillId="0" borderId="12" xfId="0" applyNumberFormat="1" applyFont="1" applyBorder="1" applyAlignment="1">
      <alignment horizontal="center" vertical="center"/>
    </xf>
    <xf numFmtId="164" fontId="12" fillId="0" borderId="6" xfId="1" applyFont="1" applyFill="1" applyBorder="1" applyAlignment="1">
      <alignment horizontal="right" vertical="center" wrapText="1"/>
    </xf>
    <xf numFmtId="164" fontId="11" fillId="0" borderId="6" xfId="1" applyFont="1" applyBorder="1" applyAlignment="1">
      <alignment horizontal="right" vertical="center"/>
    </xf>
    <xf numFmtId="3" fontId="12" fillId="3" borderId="6" xfId="0" applyNumberFormat="1" applyFont="1" applyFill="1" applyBorder="1" applyAlignment="1">
      <alignment horizontal="left" vertical="center" wrapText="1"/>
    </xf>
    <xf numFmtId="4" fontId="11" fillId="3" borderId="6" xfId="0" applyNumberFormat="1" applyFont="1" applyFill="1" applyBorder="1" applyAlignment="1">
      <alignment vertical="center"/>
    </xf>
    <xf numFmtId="3" fontId="11" fillId="3" borderId="6" xfId="0" applyNumberFormat="1" applyFont="1" applyFill="1" applyBorder="1" applyAlignment="1">
      <alignment horizontal="right" vertical="center"/>
    </xf>
    <xf numFmtId="3" fontId="54" fillId="3" borderId="31" xfId="0" applyNumberFormat="1" applyFont="1" applyFill="1" applyBorder="1" applyAlignment="1">
      <alignment horizontal="center" vertical="center" wrapText="1"/>
    </xf>
    <xf numFmtId="0" fontId="54" fillId="3" borderId="31" xfId="0" applyFont="1" applyFill="1" applyBorder="1" applyAlignment="1">
      <alignment vertical="center"/>
    </xf>
    <xf numFmtId="3" fontId="54" fillId="3" borderId="54" xfId="0" applyNumberFormat="1" applyFont="1" applyFill="1" applyBorder="1" applyAlignment="1">
      <alignment horizontal="center" vertical="center" wrapText="1"/>
    </xf>
    <xf numFmtId="3" fontId="12" fillId="3" borderId="31" xfId="0" applyNumberFormat="1" applyFont="1" applyFill="1" applyBorder="1" applyAlignment="1">
      <alignment horizontal="left" vertical="center" wrapText="1"/>
    </xf>
    <xf numFmtId="4" fontId="11" fillId="3" borderId="31" xfId="0" applyNumberFormat="1" applyFont="1" applyFill="1" applyBorder="1" applyAlignment="1">
      <alignment vertical="center"/>
    </xf>
    <xf numFmtId="4" fontId="12" fillId="3" borderId="31" xfId="0" applyNumberFormat="1" applyFont="1" applyFill="1" applyBorder="1" applyAlignment="1">
      <alignment horizontal="right" vertical="center" wrapText="1"/>
    </xf>
    <xf numFmtId="3" fontId="11" fillId="3" borderId="31" xfId="0" applyNumberFormat="1" applyFont="1" applyFill="1" applyBorder="1" applyAlignment="1">
      <alignment horizontal="right" vertical="center"/>
    </xf>
    <xf numFmtId="3" fontId="12" fillId="3" borderId="31" xfId="0" applyNumberFormat="1" applyFont="1" applyFill="1" applyBorder="1" applyAlignment="1">
      <alignment horizontal="center" vertical="center" wrapText="1"/>
    </xf>
    <xf numFmtId="0" fontId="12" fillId="3" borderId="31" xfId="0" applyFont="1" applyFill="1" applyBorder="1" applyAlignment="1">
      <alignment vertical="center"/>
    </xf>
    <xf numFmtId="3" fontId="12" fillId="3" borderId="54" xfId="0" applyNumberFormat="1" applyFont="1" applyFill="1" applyBorder="1" applyAlignment="1">
      <alignment horizontal="center" vertical="center" wrapText="1"/>
    </xf>
    <xf numFmtId="164" fontId="12" fillId="3" borderId="31" xfId="1" applyFont="1" applyFill="1" applyBorder="1" applyAlignment="1">
      <alignment horizontal="right" vertical="center" wrapText="1"/>
    </xf>
    <xf numFmtId="0" fontId="11" fillId="3" borderId="54" xfId="0" applyFont="1" applyFill="1" applyBorder="1" applyAlignment="1">
      <alignment horizontal="center" vertical="center"/>
    </xf>
    <xf numFmtId="4" fontId="11" fillId="3" borderId="6" xfId="0" applyNumberFormat="1" applyFont="1" applyFill="1" applyBorder="1"/>
    <xf numFmtId="0" fontId="11" fillId="3" borderId="6" xfId="0" applyFont="1" applyFill="1" applyBorder="1"/>
    <xf numFmtId="0" fontId="11" fillId="3" borderId="6" xfId="0" applyFont="1" applyFill="1" applyBorder="1" applyAlignment="1">
      <alignment horizontal="center"/>
    </xf>
    <xf numFmtId="0" fontId="11" fillId="3" borderId="6" xfId="0" applyFont="1" applyFill="1" applyBorder="1" applyAlignment="1">
      <alignment horizontal="center" wrapText="1"/>
    </xf>
    <xf numFmtId="0" fontId="11" fillId="3" borderId="7" xfId="0" applyFont="1" applyFill="1" applyBorder="1"/>
    <xf numFmtId="0" fontId="11" fillId="0" borderId="16" xfId="0" applyFont="1" applyBorder="1"/>
    <xf numFmtId="3" fontId="11" fillId="0" borderId="16" xfId="0" applyNumberFormat="1" applyFont="1" applyBorder="1"/>
    <xf numFmtId="3" fontId="11" fillId="0" borderId="16" xfId="0" applyNumberFormat="1" applyFont="1" applyBorder="1" applyAlignment="1">
      <alignment horizontal="center"/>
    </xf>
    <xf numFmtId="0" fontId="11" fillId="0" borderId="16" xfId="0" applyFont="1" applyBorder="1" applyAlignment="1">
      <alignment horizontal="center" vertical="center"/>
    </xf>
    <xf numFmtId="0" fontId="11" fillId="0" borderId="74" xfId="0" applyFont="1" applyBorder="1"/>
    <xf numFmtId="0" fontId="55" fillId="3" borderId="31" xfId="0" applyFont="1" applyFill="1" applyBorder="1" applyAlignment="1">
      <alignment horizontal="left" vertical="center" wrapText="1"/>
    </xf>
    <xf numFmtId="4" fontId="56" fillId="3" borderId="31" xfId="0" applyNumberFormat="1" applyFont="1" applyFill="1" applyBorder="1" applyAlignment="1">
      <alignment horizontal="right" vertical="center" wrapText="1"/>
    </xf>
    <xf numFmtId="4" fontId="11" fillId="3" borderId="31" xfId="0" applyNumberFormat="1" applyFont="1" applyFill="1" applyBorder="1" applyAlignment="1">
      <alignment horizontal="left" vertical="center"/>
    </xf>
    <xf numFmtId="4" fontId="11" fillId="3" borderId="31" xfId="0" applyNumberFormat="1" applyFont="1" applyFill="1" applyBorder="1" applyAlignment="1">
      <alignment horizontal="right" vertical="center" wrapText="1"/>
    </xf>
    <xf numFmtId="0" fontId="45" fillId="3" borderId="65" xfId="0" applyFont="1" applyFill="1" applyBorder="1" applyAlignment="1">
      <alignment vertical="center" wrapText="1"/>
    </xf>
    <xf numFmtId="0" fontId="44" fillId="7" borderId="47" xfId="0" applyFont="1" applyFill="1" applyBorder="1" applyAlignment="1">
      <alignment horizontal="center" vertical="center" wrapText="1"/>
    </xf>
    <xf numFmtId="0" fontId="44" fillId="7" borderId="46" xfId="0" applyFont="1" applyFill="1" applyBorder="1" applyAlignment="1">
      <alignment horizontal="center" vertical="center" wrapText="1"/>
    </xf>
    <xf numFmtId="0" fontId="44" fillId="7" borderId="102" xfId="0" applyFont="1" applyFill="1" applyBorder="1" applyAlignment="1">
      <alignment horizontal="center" vertical="center" wrapText="1"/>
    </xf>
    <xf numFmtId="0" fontId="45" fillId="3" borderId="65" xfId="0" applyFont="1" applyFill="1" applyBorder="1" applyAlignment="1">
      <alignment horizontal="justify" vertical="center" wrapText="1"/>
    </xf>
    <xf numFmtId="0" fontId="5" fillId="7" borderId="115" xfId="0" applyFont="1" applyFill="1" applyBorder="1" applyAlignment="1">
      <alignment horizontal="center" vertical="center" wrapText="1"/>
    </xf>
    <xf numFmtId="0" fontId="5" fillId="7" borderId="110" xfId="0" applyFont="1" applyFill="1" applyBorder="1" applyAlignment="1">
      <alignment horizontal="center" vertical="center" wrapText="1"/>
    </xf>
    <xf numFmtId="0" fontId="5" fillId="7" borderId="111" xfId="0" applyFont="1" applyFill="1" applyBorder="1" applyAlignment="1">
      <alignment horizontal="center" vertical="center" wrapText="1"/>
    </xf>
    <xf numFmtId="0" fontId="4" fillId="7" borderId="101" xfId="0" applyFont="1" applyFill="1" applyBorder="1"/>
    <xf numFmtId="0" fontId="46" fillId="7" borderId="127" xfId="0" applyFont="1" applyFill="1" applyBorder="1" applyAlignment="1">
      <alignment horizontal="center" vertical="top"/>
    </xf>
    <xf numFmtId="0" fontId="11" fillId="3" borderId="110" xfId="0" applyFont="1" applyFill="1" applyBorder="1" applyAlignment="1">
      <alignment horizontal="center" vertical="center"/>
    </xf>
    <xf numFmtId="165" fontId="11" fillId="0" borderId="110" xfId="0" applyNumberFormat="1" applyFont="1" applyBorder="1" applyAlignment="1">
      <alignment vertical="center"/>
    </xf>
    <xf numFmtId="0" fontId="11" fillId="0" borderId="110" xfId="0" applyFont="1" applyBorder="1" applyAlignment="1">
      <alignment horizontal="center" vertical="center"/>
    </xf>
    <xf numFmtId="0" fontId="4" fillId="3" borderId="110" xfId="0" applyFont="1" applyFill="1" applyBorder="1" applyAlignment="1">
      <alignment horizontal="justify" vertical="center" wrapText="1"/>
    </xf>
    <xf numFmtId="0" fontId="45" fillId="3" borderId="110" xfId="0" applyFont="1" applyFill="1" applyBorder="1" applyAlignment="1">
      <alignment horizontal="left" vertical="center" wrapText="1"/>
    </xf>
    <xf numFmtId="0" fontId="45" fillId="3" borderId="110" xfId="0" applyFont="1" applyFill="1" applyBorder="1" applyAlignment="1">
      <alignment horizontal="center" vertical="center" wrapText="1"/>
    </xf>
    <xf numFmtId="0" fontId="38" fillId="3" borderId="110" xfId="0" applyFont="1" applyFill="1" applyBorder="1" applyAlignment="1">
      <alignment horizontal="center" vertical="center"/>
    </xf>
    <xf numFmtId="0" fontId="46" fillId="7" borderId="150" xfId="0" applyFont="1" applyFill="1" applyBorder="1" applyAlignment="1">
      <alignment horizontal="center" vertical="center" wrapText="1"/>
    </xf>
    <xf numFmtId="0" fontId="46" fillId="7" borderId="138" xfId="0" applyFont="1" applyFill="1" applyBorder="1" applyAlignment="1">
      <alignment horizontal="center" vertical="center" wrapText="1"/>
    </xf>
    <xf numFmtId="0" fontId="46" fillId="7" borderId="119" xfId="0" applyFont="1" applyFill="1" applyBorder="1" applyAlignment="1">
      <alignment horizontal="center" vertical="center" wrapText="1"/>
    </xf>
    <xf numFmtId="4" fontId="4" fillId="7" borderId="111" xfId="0" applyNumberFormat="1" applyFont="1" applyFill="1" applyBorder="1" applyAlignment="1">
      <alignment vertical="center"/>
    </xf>
    <xf numFmtId="0" fontId="24" fillId="7" borderId="106" xfId="0" applyFont="1" applyFill="1" applyBorder="1" applyAlignment="1">
      <alignment horizontal="center" vertical="top"/>
    </xf>
    <xf numFmtId="0" fontId="24" fillId="7" borderId="113" xfId="0" applyFont="1" applyFill="1" applyBorder="1" applyAlignment="1">
      <alignment horizontal="center" vertical="top"/>
    </xf>
    <xf numFmtId="0" fontId="24" fillId="7" borderId="114" xfId="0" applyFont="1" applyFill="1" applyBorder="1" applyAlignment="1">
      <alignment horizontal="center" vertical="top"/>
    </xf>
    <xf numFmtId="4" fontId="4" fillId="7" borderId="46" xfId="0" applyNumberFormat="1" applyFont="1" applyFill="1" applyBorder="1" applyAlignment="1">
      <alignment vertical="center"/>
    </xf>
    <xf numFmtId="0" fontId="2" fillId="7" borderId="48" xfId="0" applyFont="1" applyFill="1" applyBorder="1" applyAlignment="1">
      <alignment horizontal="left"/>
    </xf>
    <xf numFmtId="0" fontId="48" fillId="7" borderId="112" xfId="0" applyFont="1" applyFill="1" applyBorder="1" applyAlignment="1">
      <alignment horizontal="center" vertical="top"/>
    </xf>
    <xf numFmtId="0" fontId="49" fillId="7" borderId="31" xfId="0" applyFont="1" applyFill="1" applyBorder="1" applyAlignment="1">
      <alignment horizontal="center" vertical="center" wrapText="1"/>
    </xf>
    <xf numFmtId="0" fontId="4" fillId="7" borderId="31" xfId="0" applyFont="1" applyFill="1" applyBorder="1" applyAlignment="1">
      <alignment vertical="center" wrapText="1"/>
    </xf>
    <xf numFmtId="0" fontId="4" fillId="7" borderId="65" xfId="0" applyFont="1" applyFill="1" applyBorder="1" applyAlignment="1">
      <alignment vertical="center" wrapText="1"/>
    </xf>
    <xf numFmtId="0" fontId="3" fillId="7" borderId="56" xfId="0" applyFont="1" applyFill="1" applyBorder="1" applyAlignment="1">
      <alignment horizontal="center"/>
    </xf>
    <xf numFmtId="0" fontId="5" fillId="7" borderId="139" xfId="0" applyFont="1" applyFill="1" applyBorder="1" applyAlignment="1">
      <alignment horizontal="center" vertical="top"/>
    </xf>
    <xf numFmtId="0" fontId="5" fillId="7" borderId="53" xfId="0" applyFont="1" applyFill="1" applyBorder="1" applyAlignment="1">
      <alignment horizontal="center" vertical="center" wrapText="1"/>
    </xf>
    <xf numFmtId="0" fontId="5" fillId="7" borderId="31" xfId="0" applyFont="1" applyFill="1" applyBorder="1" applyAlignment="1">
      <alignment horizontal="center" vertical="center" wrapText="1"/>
    </xf>
    <xf numFmtId="0" fontId="5" fillId="7" borderId="49" xfId="0" applyFont="1" applyFill="1" applyBorder="1" applyAlignment="1">
      <alignment horizontal="center" vertical="center" wrapText="1"/>
    </xf>
    <xf numFmtId="0" fontId="24" fillId="7" borderId="107" xfId="0" applyFont="1" applyFill="1" applyBorder="1" applyAlignment="1">
      <alignment horizontal="center" vertical="top"/>
    </xf>
    <xf numFmtId="0" fontId="24" fillId="7" borderId="108" xfId="0" applyFont="1" applyFill="1" applyBorder="1" applyAlignment="1">
      <alignment horizontal="center" vertical="top"/>
    </xf>
    <xf numFmtId="0" fontId="4" fillId="7" borderId="31" xfId="0" applyFont="1" applyFill="1" applyBorder="1"/>
    <xf numFmtId="4" fontId="12" fillId="0" borderId="16" xfId="0" applyNumberFormat="1" applyFont="1" applyFill="1" applyBorder="1" applyAlignment="1">
      <alignment horizontal="center" vertical="center" wrapText="1"/>
    </xf>
    <xf numFmtId="4" fontId="12" fillId="0" borderId="19" xfId="0" applyNumberFormat="1" applyFont="1" applyFill="1" applyBorder="1" applyAlignment="1">
      <alignment horizontal="center" vertical="center" wrapText="1"/>
    </xf>
    <xf numFmtId="3" fontId="5" fillId="7" borderId="6" xfId="0" applyNumberFormat="1" applyFont="1" applyFill="1" applyBorder="1" applyAlignment="1">
      <alignment horizontal="center" vertical="center" wrapText="1"/>
    </xf>
    <xf numFmtId="0" fontId="11" fillId="3" borderId="0" xfId="0" applyFont="1" applyFill="1" applyBorder="1"/>
    <xf numFmtId="0" fontId="11" fillId="0" borderId="0" xfId="0" applyFont="1" applyFill="1" applyBorder="1"/>
    <xf numFmtId="49" fontId="11" fillId="0" borderId="153" xfId="0" applyNumberFormat="1" applyFont="1" applyFill="1" applyBorder="1"/>
    <xf numFmtId="49" fontId="12" fillId="0" borderId="58" xfId="0" applyNumberFormat="1" applyFont="1" applyFill="1" applyBorder="1" applyAlignment="1">
      <alignment horizontal="center" vertical="center" wrapText="1"/>
    </xf>
    <xf numFmtId="49" fontId="12" fillId="0" borderId="155" xfId="0" applyNumberFormat="1" applyFont="1" applyFill="1" applyBorder="1" applyAlignment="1">
      <alignment horizontal="center" vertical="center" wrapText="1"/>
    </xf>
    <xf numFmtId="3" fontId="12" fillId="0" borderId="159" xfId="0" applyNumberFormat="1" applyFont="1" applyFill="1" applyBorder="1" applyAlignment="1">
      <alignment horizontal="right" vertical="center" wrapText="1"/>
    </xf>
    <xf numFmtId="3" fontId="12" fillId="0" borderId="159" xfId="0" applyNumberFormat="1" applyFont="1" applyFill="1" applyBorder="1" applyAlignment="1">
      <alignment horizontal="center" vertical="center" wrapText="1"/>
    </xf>
    <xf numFmtId="49" fontId="12" fillId="0" borderId="160" xfId="0" applyNumberFormat="1" applyFont="1" applyFill="1" applyBorder="1" applyAlignment="1">
      <alignment horizontal="center" vertical="center" wrapText="1"/>
    </xf>
    <xf numFmtId="4" fontId="12" fillId="0" borderId="12" xfId="0" applyNumberFormat="1" applyFont="1" applyFill="1" applyBorder="1" applyAlignment="1">
      <alignment horizontal="right" vertical="center" wrapText="1"/>
    </xf>
    <xf numFmtId="49" fontId="12" fillId="0" borderId="12" xfId="0" applyNumberFormat="1" applyFont="1" applyFill="1" applyBorder="1" applyAlignment="1">
      <alignment horizontal="center" vertical="center" wrapText="1"/>
    </xf>
    <xf numFmtId="3" fontId="12" fillId="0" borderId="13" xfId="0" applyNumberFormat="1" applyFont="1" applyFill="1" applyBorder="1" applyAlignment="1">
      <alignment horizontal="center" vertical="center" wrapText="1"/>
    </xf>
    <xf numFmtId="3" fontId="12" fillId="0" borderId="9" xfId="0" applyNumberFormat="1" applyFont="1" applyFill="1" applyBorder="1" applyAlignment="1">
      <alignment horizontal="center" vertical="center" wrapText="1"/>
    </xf>
    <xf numFmtId="4" fontId="12" fillId="0" borderId="9" xfId="0" applyNumberFormat="1" applyFont="1" applyFill="1" applyBorder="1" applyAlignment="1">
      <alignment horizontal="right" vertical="center" wrapText="1"/>
    </xf>
    <xf numFmtId="49" fontId="11" fillId="0" borderId="161" xfId="0" applyNumberFormat="1" applyFont="1" applyFill="1" applyBorder="1" applyAlignment="1">
      <alignment horizontal="center" vertical="center"/>
    </xf>
    <xf numFmtId="0" fontId="11" fillId="0" borderId="161" xfId="0" applyFont="1" applyFill="1" applyBorder="1" applyAlignment="1">
      <alignment horizontal="center" vertical="center"/>
    </xf>
    <xf numFmtId="3" fontId="12" fillId="0" borderId="10" xfId="0" applyNumberFormat="1" applyFont="1" applyFill="1" applyBorder="1" applyAlignment="1">
      <alignment horizontal="center" vertical="center" wrapText="1"/>
    </xf>
    <xf numFmtId="3" fontId="12" fillId="0" borderId="19" xfId="0" applyNumberFormat="1" applyFont="1" applyFill="1" applyBorder="1" applyAlignment="1">
      <alignment horizontal="center" vertical="center" wrapText="1"/>
    </xf>
    <xf numFmtId="4" fontId="12" fillId="0" borderId="19" xfId="0" applyNumberFormat="1" applyFont="1" applyFill="1" applyBorder="1" applyAlignment="1">
      <alignment horizontal="right" vertical="center" wrapText="1"/>
    </xf>
    <xf numFmtId="3" fontId="12" fillId="0" borderId="162" xfId="0" applyNumberFormat="1" applyFont="1" applyFill="1" applyBorder="1" applyAlignment="1">
      <alignment horizontal="center" vertical="center" wrapText="1"/>
    </xf>
    <xf numFmtId="4" fontId="12" fillId="0" borderId="9"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3" fontId="37" fillId="7" borderId="6" xfId="0" applyNumberFormat="1" applyFont="1" applyFill="1" applyBorder="1" applyAlignment="1">
      <alignment horizontal="center" vertical="center" wrapText="1"/>
    </xf>
    <xf numFmtId="3" fontId="37" fillId="7" borderId="6" xfId="0" applyNumberFormat="1" applyFont="1" applyFill="1" applyBorder="1" applyAlignment="1">
      <alignment horizontal="center" vertical="center" textRotation="90" wrapText="1"/>
    </xf>
    <xf numFmtId="3" fontId="37" fillId="7" borderId="7" xfId="0" applyNumberFormat="1" applyFont="1" applyFill="1" applyBorder="1" applyAlignment="1">
      <alignment horizontal="center" vertical="center" textRotation="90" wrapText="1"/>
    </xf>
    <xf numFmtId="0" fontId="3" fillId="0" borderId="0" xfId="0" applyFont="1" applyAlignment="1">
      <alignment horizontal="left" vertical="center" wrapText="1"/>
    </xf>
    <xf numFmtId="0" fontId="3" fillId="0" borderId="0" xfId="0" applyFont="1" applyAlignment="1">
      <alignment horizontal="left" vertical="center"/>
    </xf>
    <xf numFmtId="0" fontId="10" fillId="0" borderId="1" xfId="0" applyFont="1" applyBorder="1" applyAlignment="1">
      <alignment horizontal="left" vertical="center"/>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6" xfId="0" applyFont="1" applyFill="1" applyBorder="1" applyAlignment="1">
      <alignment horizontal="center" vertical="center" wrapText="1"/>
    </xf>
    <xf numFmtId="3" fontId="5" fillId="5" borderId="3" xfId="0" applyNumberFormat="1" applyFont="1" applyFill="1" applyBorder="1" applyAlignment="1">
      <alignment horizontal="center" vertical="center" wrapText="1"/>
    </xf>
    <xf numFmtId="3" fontId="5" fillId="5" borderId="6" xfId="0" applyNumberFormat="1" applyFont="1" applyFill="1" applyBorder="1" applyAlignment="1">
      <alignment horizontal="center" vertical="center" wrapText="1"/>
    </xf>
    <xf numFmtId="3" fontId="5" fillId="5" borderId="7" xfId="0" applyNumberFormat="1" applyFont="1" applyFill="1" applyBorder="1" applyAlignment="1">
      <alignment horizontal="center" vertical="center" wrapText="1"/>
    </xf>
    <xf numFmtId="0" fontId="4" fillId="0" borderId="14" xfId="0" applyFont="1" applyFill="1" applyBorder="1" applyAlignment="1">
      <alignment horizontal="justify" vertical="top" wrapText="1"/>
    </xf>
    <xf numFmtId="0" fontId="4" fillId="0" borderId="15"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4" fillId="0" borderId="21" xfId="0" applyFont="1" applyFill="1" applyBorder="1" applyAlignment="1">
      <alignment horizontal="justify" vertical="top" wrapText="1"/>
    </xf>
    <xf numFmtId="4" fontId="4" fillId="0" borderId="6" xfId="0" applyNumberFormat="1" applyFont="1" applyFill="1" applyBorder="1" applyAlignment="1">
      <alignment horizontal="right" vertical="center" wrapText="1"/>
    </xf>
    <xf numFmtId="3" fontId="9" fillId="0" borderId="16"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4" fontId="4" fillId="0" borderId="16" xfId="0" applyNumberFormat="1" applyFont="1" applyFill="1" applyBorder="1" applyAlignment="1">
      <alignment horizontal="right" vertical="center" wrapText="1"/>
    </xf>
    <xf numFmtId="4" fontId="4" fillId="0" borderId="19" xfId="0" applyNumberFormat="1" applyFont="1" applyFill="1" applyBorder="1" applyAlignment="1">
      <alignment horizontal="right" vertical="center" wrapText="1"/>
    </xf>
    <xf numFmtId="0" fontId="5" fillId="5" borderId="4" xfId="0" applyFont="1" applyFill="1" applyBorder="1" applyAlignment="1">
      <alignment horizontal="center" vertical="center" wrapText="1"/>
    </xf>
    <xf numFmtId="0" fontId="5" fillId="5" borderId="7" xfId="0" applyFont="1" applyFill="1" applyBorder="1" applyAlignment="1">
      <alignment horizontal="center" vertical="center" wrapText="1"/>
    </xf>
    <xf numFmtId="3" fontId="9" fillId="0" borderId="9" xfId="0" applyNumberFormat="1" applyFont="1" applyBorder="1" applyAlignment="1">
      <alignment horizontal="justify" vertical="top" wrapText="1"/>
    </xf>
    <xf numFmtId="49" fontId="9" fillId="0" borderId="9"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3" fontId="9" fillId="0" borderId="19" xfId="0" applyNumberFormat="1" applyFont="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3" fontId="9" fillId="0" borderId="9" xfId="0" applyNumberFormat="1" applyFont="1" applyBorder="1" applyAlignment="1">
      <alignment horizontal="left" vertical="center" wrapText="1"/>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4" fontId="4" fillId="0" borderId="16" xfId="0" applyNumberFormat="1" applyFont="1" applyFill="1" applyBorder="1" applyAlignment="1">
      <alignment horizontal="center" vertical="center" wrapText="1"/>
    </xf>
    <xf numFmtId="4" fontId="4" fillId="0" borderId="19" xfId="0" applyNumberFormat="1" applyFont="1" applyFill="1" applyBorder="1" applyAlignment="1">
      <alignment horizontal="center" vertical="center" wrapText="1"/>
    </xf>
    <xf numFmtId="3" fontId="9" fillId="3" borderId="9" xfId="0" applyNumberFormat="1" applyFont="1" applyFill="1" applyBorder="1" applyAlignment="1">
      <alignment horizontal="justify" vertical="center" wrapText="1"/>
    </xf>
    <xf numFmtId="4" fontId="4" fillId="3" borderId="16" xfId="0" applyNumberFormat="1" applyFont="1" applyFill="1" applyBorder="1" applyAlignment="1">
      <alignment horizontal="right" vertical="center" wrapText="1"/>
    </xf>
    <xf numFmtId="4" fontId="4" fillId="3" borderId="19" xfId="0" applyNumberFormat="1" applyFont="1" applyFill="1" applyBorder="1" applyAlignment="1">
      <alignment horizontal="right" vertical="center" wrapText="1"/>
    </xf>
    <xf numFmtId="4" fontId="4" fillId="3" borderId="12" xfId="0" applyNumberFormat="1" applyFont="1" applyFill="1" applyBorder="1" applyAlignment="1">
      <alignment horizontal="right" vertical="center" wrapText="1"/>
    </xf>
    <xf numFmtId="0" fontId="4" fillId="3" borderId="5" xfId="0" applyFont="1" applyFill="1" applyBorder="1" applyAlignment="1">
      <alignment horizontal="justify" vertical="center" wrapText="1"/>
    </xf>
    <xf numFmtId="0" fontId="4" fillId="3" borderId="6" xfId="0" applyFont="1" applyFill="1" applyBorder="1" applyAlignment="1">
      <alignment horizontal="justify" vertical="center"/>
    </xf>
    <xf numFmtId="0" fontId="4" fillId="3" borderId="5" xfId="0" applyFont="1" applyFill="1" applyBorder="1" applyAlignment="1">
      <alignment horizontal="justify" vertical="center"/>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5" xfId="0" applyFont="1" applyFill="1" applyBorder="1" applyAlignment="1">
      <alignment horizontal="justify" vertical="top" wrapText="1"/>
    </xf>
    <xf numFmtId="0" fontId="4" fillId="0" borderId="6" xfId="0" applyFont="1" applyFill="1" applyBorder="1" applyAlignment="1">
      <alignment horizontal="justify" vertical="top" wrapText="1"/>
    </xf>
    <xf numFmtId="0" fontId="4" fillId="0" borderId="6" xfId="0" applyFont="1" applyFill="1" applyBorder="1" applyAlignment="1">
      <alignment horizontal="justify" vertical="top"/>
    </xf>
    <xf numFmtId="0" fontId="4" fillId="0" borderId="5" xfId="0" applyFont="1" applyFill="1" applyBorder="1" applyAlignment="1">
      <alignment horizontal="justify" vertical="top"/>
    </xf>
    <xf numFmtId="4" fontId="4" fillId="0" borderId="6" xfId="0" applyNumberFormat="1" applyFont="1" applyFill="1" applyBorder="1" applyAlignment="1">
      <alignment horizontal="right" vertical="center"/>
    </xf>
    <xf numFmtId="0" fontId="4" fillId="3" borderId="17"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14" xfId="0" applyFont="1" applyFill="1" applyBorder="1" applyAlignment="1">
      <alignment horizontal="left" vertical="top"/>
    </xf>
    <xf numFmtId="0" fontId="4" fillId="3" borderId="15" xfId="0" applyFont="1" applyFill="1" applyBorder="1" applyAlignment="1">
      <alignment horizontal="left" vertical="top"/>
    </xf>
    <xf numFmtId="0" fontId="4" fillId="3" borderId="32" xfId="0" applyFont="1" applyFill="1" applyBorder="1" applyAlignment="1">
      <alignment horizontal="left" vertical="top"/>
    </xf>
    <xf numFmtId="0" fontId="4" fillId="3" borderId="33" xfId="0" applyFont="1" applyFill="1" applyBorder="1" applyAlignment="1">
      <alignment horizontal="left" vertical="top"/>
    </xf>
    <xf numFmtId="4" fontId="4" fillId="3" borderId="34" xfId="0" applyNumberFormat="1" applyFont="1" applyFill="1" applyBorder="1" applyAlignment="1">
      <alignment horizontal="right" vertical="center" wrapText="1"/>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4" fontId="4" fillId="0" borderId="16" xfId="0" applyNumberFormat="1" applyFont="1" applyFill="1" applyBorder="1" applyAlignment="1">
      <alignment horizontal="right" vertical="center"/>
    </xf>
    <xf numFmtId="4" fontId="4" fillId="0" borderId="19" xfId="0" applyNumberFormat="1" applyFont="1" applyFill="1" applyBorder="1" applyAlignment="1">
      <alignment horizontal="right" vertical="center"/>
    </xf>
    <xf numFmtId="3" fontId="9" fillId="0" borderId="16" xfId="0" applyNumberFormat="1" applyFont="1" applyFill="1" applyBorder="1" applyAlignment="1">
      <alignment horizontal="center" vertical="center" wrapText="1"/>
    </xf>
    <xf numFmtId="3" fontId="9" fillId="0" borderId="19"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12" fillId="3" borderId="16" xfId="0" applyNumberFormat="1" applyFont="1" applyFill="1" applyBorder="1" applyAlignment="1">
      <alignment horizontal="center" vertical="center" wrapText="1"/>
    </xf>
    <xf numFmtId="3" fontId="12" fillId="3" borderId="159" xfId="0" applyNumberFormat="1" applyFont="1" applyFill="1" applyBorder="1" applyAlignment="1">
      <alignment horizontal="center" vertical="center" wrapText="1"/>
    </xf>
    <xf numFmtId="4" fontId="12" fillId="3" borderId="16" xfId="0" applyNumberFormat="1" applyFont="1" applyFill="1" applyBorder="1" applyAlignment="1">
      <alignment horizontal="center" vertical="center" wrapText="1"/>
    </xf>
    <xf numFmtId="4" fontId="12" fillId="3" borderId="159" xfId="0" applyNumberFormat="1" applyFont="1" applyFill="1" applyBorder="1" applyAlignment="1">
      <alignment horizontal="center" vertical="center" wrapText="1"/>
    </xf>
    <xf numFmtId="0" fontId="9" fillId="3" borderId="98" xfId="0" applyFont="1" applyFill="1" applyBorder="1" applyAlignment="1">
      <alignment horizontal="left" vertical="top" wrapText="1"/>
    </xf>
    <xf numFmtId="0" fontId="9" fillId="3" borderId="99" xfId="0" applyFont="1" applyFill="1" applyBorder="1" applyAlignment="1">
      <alignment horizontal="left" vertical="top" wrapText="1"/>
    </xf>
    <xf numFmtId="0" fontId="4" fillId="3" borderId="55" xfId="0" applyFont="1" applyFill="1" applyBorder="1" applyAlignment="1">
      <alignment horizontal="justify" vertical="top"/>
    </xf>
    <xf numFmtId="0" fontId="4" fillId="3" borderId="101" xfId="0" applyFont="1" applyFill="1" applyBorder="1" applyAlignment="1">
      <alignment horizontal="justify" vertical="top"/>
    </xf>
    <xf numFmtId="0" fontId="4" fillId="3" borderId="154" xfId="0" applyFont="1" applyFill="1" applyBorder="1" applyAlignment="1">
      <alignment horizontal="justify" vertical="top"/>
    </xf>
    <xf numFmtId="0" fontId="4" fillId="3" borderId="47" xfId="0" applyFont="1" applyFill="1" applyBorder="1" applyAlignment="1">
      <alignment horizontal="justify" vertical="top"/>
    </xf>
    <xf numFmtId="3" fontId="12" fillId="3" borderId="12" xfId="0" applyNumberFormat="1" applyFont="1" applyFill="1" applyBorder="1" applyAlignment="1">
      <alignment horizontal="center" vertical="center" wrapText="1"/>
    </xf>
    <xf numFmtId="0" fontId="4" fillId="3" borderId="55" xfId="0" applyFont="1" applyFill="1" applyBorder="1" applyAlignment="1">
      <alignment horizontal="left" vertical="center" wrapText="1"/>
    </xf>
    <xf numFmtId="0" fontId="4" fillId="3" borderId="101" xfId="0" applyFont="1" applyFill="1" applyBorder="1" applyAlignment="1">
      <alignment horizontal="left" vertical="center" wrapText="1"/>
    </xf>
    <xf numFmtId="0" fontId="4" fillId="3" borderId="156" xfId="0" applyFont="1" applyFill="1" applyBorder="1" applyAlignment="1">
      <alignment horizontal="left" vertical="center" wrapText="1"/>
    </xf>
    <xf numFmtId="0" fontId="4" fillId="3" borderId="157" xfId="0" applyFont="1" applyFill="1" applyBorder="1" applyAlignment="1">
      <alignment horizontal="left" vertical="center" wrapText="1"/>
    </xf>
    <xf numFmtId="0" fontId="11" fillId="3" borderId="65" xfId="0" applyFont="1" applyFill="1" applyBorder="1" applyAlignment="1">
      <alignment horizontal="center" vertical="center"/>
    </xf>
    <xf numFmtId="0" fontId="11" fillId="3" borderId="67" xfId="0" applyFont="1" applyFill="1" applyBorder="1" applyAlignment="1">
      <alignment horizontal="center" vertical="center"/>
    </xf>
    <xf numFmtId="3" fontId="12" fillId="3" borderId="104" xfId="0" applyNumberFormat="1" applyFont="1" applyFill="1" applyBorder="1" applyAlignment="1">
      <alignment horizontal="center" vertical="center" wrapText="1"/>
    </xf>
    <xf numFmtId="3" fontId="12" fillId="3" borderId="158" xfId="0" applyNumberFormat="1" applyFont="1" applyFill="1" applyBorder="1" applyAlignment="1">
      <alignment horizontal="center" vertical="center" wrapText="1"/>
    </xf>
    <xf numFmtId="0" fontId="9" fillId="3" borderId="80" xfId="0" applyFont="1" applyFill="1" applyBorder="1" applyAlignment="1">
      <alignment horizontal="left" vertical="top" wrapText="1"/>
    </xf>
    <xf numFmtId="0" fontId="9" fillId="3" borderId="81" xfId="0" applyFont="1" applyFill="1" applyBorder="1" applyAlignment="1">
      <alignment horizontal="left" vertical="top" wrapText="1"/>
    </xf>
    <xf numFmtId="0" fontId="9" fillId="3" borderId="88" xfId="0" applyFont="1" applyFill="1" applyBorder="1" applyAlignment="1">
      <alignment horizontal="left" vertical="top" wrapText="1"/>
    </xf>
    <xf numFmtId="0" fontId="9" fillId="3" borderId="89" xfId="0" applyFont="1" applyFill="1" applyBorder="1" applyAlignment="1">
      <alignment horizontal="left" vertical="top" wrapText="1"/>
    </xf>
    <xf numFmtId="0" fontId="5" fillId="7" borderId="82"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80" xfId="0" applyFont="1" applyFill="1" applyBorder="1" applyAlignment="1">
      <alignment horizontal="center" vertical="center" wrapText="1"/>
    </xf>
    <xf numFmtId="0" fontId="5" fillId="7" borderId="85" xfId="0" applyFont="1" applyFill="1" applyBorder="1" applyAlignment="1">
      <alignment horizontal="center" vertical="center" wrapText="1"/>
    </xf>
    <xf numFmtId="0" fontId="5" fillId="7" borderId="86" xfId="0" applyFont="1" applyFill="1" applyBorder="1" applyAlignment="1">
      <alignment horizontal="center" vertical="center" wrapText="1"/>
    </xf>
    <xf numFmtId="0" fontId="5" fillId="7" borderId="90" xfId="0" applyFont="1" applyFill="1" applyBorder="1" applyAlignment="1">
      <alignment horizontal="center" vertical="center" wrapText="1"/>
    </xf>
    <xf numFmtId="0" fontId="5" fillId="7" borderId="91" xfId="0" applyFont="1" applyFill="1" applyBorder="1" applyAlignment="1">
      <alignment horizontal="center" vertical="center" wrapText="1"/>
    </xf>
    <xf numFmtId="0" fontId="5" fillId="7" borderId="92" xfId="0" applyFont="1" applyFill="1" applyBorder="1" applyAlignment="1">
      <alignment horizontal="center" vertical="center" wrapText="1"/>
    </xf>
    <xf numFmtId="3" fontId="9" fillId="3" borderId="93" xfId="0" applyNumberFormat="1" applyFont="1" applyFill="1" applyBorder="1" applyAlignment="1">
      <alignment horizontal="justify" vertical="top" wrapText="1"/>
    </xf>
    <xf numFmtId="3" fontId="9" fillId="3" borderId="84" xfId="0" applyNumberFormat="1" applyFont="1" applyFill="1" applyBorder="1" applyAlignment="1">
      <alignment horizontal="justify" vertical="top" wrapText="1"/>
    </xf>
    <xf numFmtId="49" fontId="9" fillId="3" borderId="94" xfId="0" applyNumberFormat="1" applyFont="1" applyFill="1" applyBorder="1" applyAlignment="1">
      <alignment horizontal="left" vertical="center" wrapText="1"/>
    </xf>
    <xf numFmtId="49" fontId="9" fillId="3" borderId="26" xfId="0" applyNumberFormat="1" applyFont="1" applyFill="1" applyBorder="1" applyAlignment="1">
      <alignment horizontal="left" vertical="center" wrapText="1"/>
    </xf>
    <xf numFmtId="49" fontId="9" fillId="3" borderId="27" xfId="0" applyNumberFormat="1" applyFont="1" applyFill="1" applyBorder="1" applyAlignment="1">
      <alignment horizontal="left" vertical="center" wrapText="1"/>
    </xf>
    <xf numFmtId="0" fontId="37" fillId="7" borderId="14" xfId="0" applyFont="1" applyFill="1" applyBorder="1" applyAlignment="1">
      <alignment horizontal="center" vertical="center" wrapText="1"/>
    </xf>
    <xf numFmtId="0" fontId="37" fillId="7" borderId="15" xfId="0" applyFont="1" applyFill="1" applyBorder="1" applyAlignment="1">
      <alignment horizontal="center" vertical="center" wrapText="1"/>
    </xf>
    <xf numFmtId="0" fontId="37" fillId="7" borderId="95" xfId="0" applyFont="1" applyFill="1" applyBorder="1" applyAlignment="1">
      <alignment horizontal="center" vertical="center" wrapText="1"/>
    </xf>
    <xf numFmtId="0" fontId="37" fillId="7" borderId="89" xfId="0" applyFont="1" applyFill="1" applyBorder="1" applyAlignment="1">
      <alignment horizontal="center" vertical="center" wrapText="1"/>
    </xf>
    <xf numFmtId="3" fontId="37" fillId="7" borderId="16" xfId="0" applyNumberFormat="1" applyFont="1" applyFill="1" applyBorder="1" applyAlignment="1">
      <alignment horizontal="center" vertical="center" wrapText="1"/>
    </xf>
    <xf numFmtId="3" fontId="37" fillId="7" borderId="96" xfId="0" applyNumberFormat="1" applyFont="1" applyFill="1" applyBorder="1" applyAlignment="1">
      <alignment horizontal="center" vertical="center" wrapText="1"/>
    </xf>
    <xf numFmtId="3" fontId="37" fillId="7" borderId="69" xfId="0" applyNumberFormat="1" applyFont="1" applyFill="1" applyBorder="1" applyAlignment="1">
      <alignment horizontal="center" vertical="center" wrapText="1"/>
    </xf>
    <xf numFmtId="3" fontId="37" fillId="7" borderId="70" xfId="0" applyNumberFormat="1" applyFont="1" applyFill="1" applyBorder="1" applyAlignment="1">
      <alignment horizontal="center" vertical="center" wrapText="1"/>
    </xf>
    <xf numFmtId="3" fontId="37" fillId="7" borderId="18" xfId="0" applyNumberFormat="1" applyFont="1" applyFill="1" applyBorder="1" applyAlignment="1">
      <alignment horizontal="center" vertical="center" wrapText="1"/>
    </xf>
    <xf numFmtId="0" fontId="37" fillId="7" borderId="16" xfId="0" applyFont="1" applyFill="1" applyBorder="1" applyAlignment="1">
      <alignment horizontal="center" vertical="center" wrapText="1"/>
    </xf>
    <xf numFmtId="0" fontId="37" fillId="7" borderId="96" xfId="0" applyFont="1" applyFill="1" applyBorder="1" applyAlignment="1">
      <alignment horizontal="center" vertical="center" wrapText="1"/>
    </xf>
    <xf numFmtId="3" fontId="37" fillId="7" borderId="71" xfId="0" applyNumberFormat="1" applyFont="1" applyFill="1" applyBorder="1" applyAlignment="1">
      <alignment horizontal="center" vertical="center" wrapText="1"/>
    </xf>
    <xf numFmtId="0" fontId="4" fillId="0" borderId="80" xfId="0" applyFont="1" applyFill="1" applyBorder="1" applyAlignment="1">
      <alignment horizontal="justify" vertical="top"/>
    </xf>
    <xf numFmtId="0" fontId="4" fillId="0" borderId="81" xfId="0" applyFont="1" applyFill="1" applyBorder="1" applyAlignment="1">
      <alignment horizontal="justify" vertical="top"/>
    </xf>
    <xf numFmtId="0" fontId="4" fillId="0" borderId="88" xfId="0" applyFont="1" applyFill="1" applyBorder="1" applyAlignment="1">
      <alignment horizontal="justify" vertical="top"/>
    </xf>
    <xf numFmtId="0" fontId="4" fillId="0" borderId="89" xfId="0" applyFont="1" applyFill="1" applyBorder="1" applyAlignment="1">
      <alignment horizontal="justify" vertical="top"/>
    </xf>
    <xf numFmtId="4" fontId="11" fillId="0" borderId="82" xfId="0" applyNumberFormat="1" applyFont="1" applyFill="1" applyBorder="1" applyAlignment="1">
      <alignment horizontal="center" vertical="center" wrapText="1"/>
    </xf>
    <xf numFmtId="0" fontId="11" fillId="0" borderId="88" xfId="0" applyFont="1" applyFill="1" applyBorder="1" applyAlignment="1">
      <alignment horizontal="center" vertical="center" wrapText="1"/>
    </xf>
    <xf numFmtId="0" fontId="4" fillId="0" borderId="97" xfId="0" applyFont="1" applyFill="1" applyBorder="1" applyAlignment="1">
      <alignment horizontal="justify" vertical="top"/>
    </xf>
    <xf numFmtId="0" fontId="4" fillId="0" borderId="21" xfId="0" applyFont="1" applyFill="1" applyBorder="1" applyAlignment="1">
      <alignment horizontal="justify" vertical="top"/>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4" fillId="3" borderId="80" xfId="0" applyFont="1" applyFill="1" applyBorder="1" applyAlignment="1">
      <alignment horizontal="justify" vertical="top"/>
    </xf>
    <xf numFmtId="0" fontId="4" fillId="3" borderId="81" xfId="0" applyFont="1" applyFill="1" applyBorder="1" applyAlignment="1">
      <alignment horizontal="justify" vertical="top"/>
    </xf>
    <xf numFmtId="0" fontId="4" fillId="0" borderId="72" xfId="0" applyFont="1" applyFill="1" applyBorder="1" applyAlignment="1">
      <alignment horizontal="justify" vertical="top" wrapText="1"/>
    </xf>
    <xf numFmtId="0" fontId="4" fillId="0" borderId="73" xfId="0" applyFont="1" applyFill="1" applyBorder="1" applyAlignment="1">
      <alignment horizontal="justify" vertical="top" wrapText="1"/>
    </xf>
    <xf numFmtId="0" fontId="4" fillId="0" borderId="75" xfId="0" applyFont="1" applyFill="1" applyBorder="1" applyAlignment="1">
      <alignment horizontal="justify" vertical="top" wrapText="1"/>
    </xf>
    <xf numFmtId="0" fontId="4" fillId="0" borderId="76" xfId="0" applyFont="1" applyFill="1" applyBorder="1" applyAlignment="1">
      <alignment horizontal="justify" vertical="top" wrapText="1"/>
    </xf>
    <xf numFmtId="0" fontId="7" fillId="0" borderId="1" xfId="0" applyFont="1" applyFill="1" applyBorder="1" applyAlignment="1">
      <alignment horizontal="left" vertical="center"/>
    </xf>
    <xf numFmtId="0" fontId="5" fillId="7" borderId="79" xfId="0" applyFont="1" applyFill="1" applyBorder="1" applyAlignment="1">
      <alignment horizontal="center" vertical="center" wrapText="1"/>
    </xf>
    <xf numFmtId="0" fontId="5" fillId="7" borderId="87" xfId="0" applyFont="1" applyFill="1" applyBorder="1" applyAlignment="1">
      <alignment horizontal="center" vertical="center" wrapText="1"/>
    </xf>
    <xf numFmtId="0" fontId="5" fillId="7" borderId="81" xfId="0" applyFont="1" applyFill="1" applyBorder="1" applyAlignment="1">
      <alignment horizontal="center" vertical="center" wrapText="1"/>
    </xf>
    <xf numFmtId="0" fontId="5" fillId="7" borderId="88" xfId="0" applyFont="1" applyFill="1" applyBorder="1" applyAlignment="1">
      <alignment horizontal="center" vertical="center" wrapText="1"/>
    </xf>
    <xf numFmtId="0" fontId="5" fillId="7" borderId="89" xfId="0" applyFont="1" applyFill="1" applyBorder="1" applyAlignment="1">
      <alignment horizontal="center" vertical="center" wrapText="1"/>
    </xf>
    <xf numFmtId="3" fontId="5" fillId="7" borderId="82" xfId="0" applyNumberFormat="1" applyFont="1" applyFill="1" applyBorder="1" applyAlignment="1">
      <alignment horizontal="center" vertical="center" wrapText="1"/>
    </xf>
    <xf numFmtId="3" fontId="5" fillId="7" borderId="12" xfId="0" applyNumberFormat="1" applyFont="1" applyFill="1" applyBorder="1" applyAlignment="1">
      <alignment horizontal="center" vertical="center" wrapText="1"/>
    </xf>
    <xf numFmtId="3" fontId="5" fillId="7" borderId="83" xfId="0" applyNumberFormat="1" applyFont="1" applyFill="1" applyBorder="1" applyAlignment="1">
      <alignment horizontal="center" vertical="center" wrapText="1"/>
    </xf>
    <xf numFmtId="3" fontId="5" fillId="7" borderId="29" xfId="0" applyNumberFormat="1" applyFont="1" applyFill="1" applyBorder="1" applyAlignment="1">
      <alignment horizontal="center" vertical="center" wrapText="1"/>
    </xf>
    <xf numFmtId="3" fontId="5" fillId="7" borderId="84" xfId="0" applyNumberFormat="1" applyFont="1" applyFill="1" applyBorder="1" applyAlignment="1">
      <alignment horizontal="center" vertical="center" wrapText="1"/>
    </xf>
    <xf numFmtId="0" fontId="4" fillId="0" borderId="25" xfId="0" applyFont="1" applyFill="1" applyBorder="1" applyAlignment="1">
      <alignment horizontal="justify" vertical="top" wrapText="1"/>
    </xf>
    <xf numFmtId="0" fontId="4" fillId="0" borderId="163" xfId="0" applyFont="1" applyFill="1" applyBorder="1" applyAlignment="1">
      <alignment horizontal="justify" vertical="top" wrapText="1"/>
    </xf>
    <xf numFmtId="0" fontId="4" fillId="0" borderId="14"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72" xfId="0" applyFont="1" applyFill="1" applyBorder="1" applyAlignment="1">
      <alignment horizontal="justify" vertical="center" wrapText="1"/>
    </xf>
    <xf numFmtId="0" fontId="4" fillId="0" borderId="73" xfId="0" applyFont="1" applyFill="1" applyBorder="1" applyAlignment="1">
      <alignment horizontal="justify" vertical="center" wrapText="1"/>
    </xf>
    <xf numFmtId="4" fontId="12" fillId="0" borderId="16" xfId="0" applyNumberFormat="1" applyFont="1" applyFill="1" applyBorder="1" applyAlignment="1">
      <alignment horizontal="center" vertical="center" wrapText="1"/>
    </xf>
    <xf numFmtId="4" fontId="12" fillId="0" borderId="12" xfId="0" applyNumberFormat="1" applyFont="1" applyFill="1" applyBorder="1" applyAlignment="1">
      <alignment horizontal="center" vertical="center" wrapText="1"/>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9" fillId="0" borderId="17" xfId="0" applyFont="1" applyFill="1" applyBorder="1" applyAlignment="1">
      <alignment horizontal="left" vertical="justify" wrapText="1"/>
    </xf>
    <xf numFmtId="0" fontId="9" fillId="0" borderId="18" xfId="0" applyFont="1" applyFill="1" applyBorder="1" applyAlignment="1">
      <alignment horizontal="left" vertical="justify" wrapText="1"/>
    </xf>
    <xf numFmtId="0" fontId="9" fillId="0" borderId="14" xfId="0" applyFont="1" applyFill="1" applyBorder="1" applyAlignment="1">
      <alignment horizontal="justify" vertical="top" wrapText="1"/>
    </xf>
    <xf numFmtId="0" fontId="9" fillId="0" borderId="15" xfId="0" applyFont="1" applyFill="1" applyBorder="1" applyAlignment="1">
      <alignment horizontal="justify" vertical="top" wrapText="1"/>
    </xf>
    <xf numFmtId="0" fontId="9" fillId="0" borderId="72" xfId="0" applyFont="1" applyFill="1" applyBorder="1" applyAlignment="1">
      <alignment horizontal="justify" vertical="top" wrapText="1"/>
    </xf>
    <xf numFmtId="0" fontId="9" fillId="0" borderId="73" xfId="0" applyFont="1" applyFill="1" applyBorder="1" applyAlignment="1">
      <alignment horizontal="justify" vertical="top" wrapText="1"/>
    </xf>
    <xf numFmtId="0" fontId="9" fillId="0" borderId="14" xfId="0" applyFont="1" applyFill="1" applyBorder="1" applyAlignment="1">
      <alignment horizontal="justify" vertical="center" wrapText="1"/>
    </xf>
    <xf numFmtId="0" fontId="9" fillId="0" borderId="15" xfId="0" applyFont="1" applyFill="1" applyBorder="1" applyAlignment="1">
      <alignment horizontal="justify" vertical="center" wrapText="1"/>
    </xf>
    <xf numFmtId="0" fontId="9" fillId="0" borderId="72" xfId="0" applyFont="1" applyFill="1" applyBorder="1" applyAlignment="1">
      <alignment horizontal="justify" vertical="center" wrapText="1"/>
    </xf>
    <xf numFmtId="0" fontId="9" fillId="0" borderId="73" xfId="0" applyFont="1" applyFill="1" applyBorder="1" applyAlignment="1">
      <alignment horizontal="justify" vertical="center" wrapText="1"/>
    </xf>
    <xf numFmtId="0" fontId="4" fillId="0" borderId="17" xfId="0" applyFont="1" applyFill="1" applyBorder="1" applyAlignment="1">
      <alignment horizontal="justify" vertical="top" wrapText="1"/>
    </xf>
    <xf numFmtId="0" fontId="4" fillId="0" borderId="18" xfId="0" applyFont="1" applyFill="1" applyBorder="1" applyAlignment="1">
      <alignment horizontal="justify" vertical="top"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3" fontId="5" fillId="7" borderId="6" xfId="0" applyNumberFormat="1" applyFont="1" applyFill="1" applyBorder="1" applyAlignment="1">
      <alignment horizontal="center" vertical="center" wrapText="1"/>
    </xf>
    <xf numFmtId="3" fontId="5" fillId="7" borderId="69" xfId="0" applyNumberFormat="1" applyFont="1" applyFill="1" applyBorder="1" applyAlignment="1">
      <alignment horizontal="center" vertical="center" wrapText="1"/>
    </xf>
    <xf numFmtId="3" fontId="5" fillId="7" borderId="70" xfId="0" applyNumberFormat="1" applyFont="1" applyFill="1" applyBorder="1" applyAlignment="1">
      <alignment horizontal="center" vertical="center" wrapText="1"/>
    </xf>
    <xf numFmtId="3" fontId="5" fillId="7" borderId="18" xfId="0" applyNumberFormat="1" applyFont="1" applyFill="1" applyBorder="1" applyAlignment="1">
      <alignment horizontal="center" vertical="center" wrapText="1"/>
    </xf>
    <xf numFmtId="0" fontId="4" fillId="0" borderId="95" xfId="0" applyFont="1" applyFill="1" applyBorder="1" applyAlignment="1">
      <alignment horizontal="justify" vertical="top" wrapText="1"/>
    </xf>
    <xf numFmtId="0" fontId="4" fillId="0" borderId="89" xfId="0" applyFont="1" applyFill="1" applyBorder="1" applyAlignment="1">
      <alignment horizontal="justify" vertical="top" wrapText="1"/>
    </xf>
    <xf numFmtId="4" fontId="12" fillId="0" borderId="19" xfId="0" applyNumberFormat="1" applyFont="1" applyFill="1" applyBorder="1" applyAlignment="1">
      <alignment horizontal="center" vertical="center" wrapText="1"/>
    </xf>
    <xf numFmtId="4" fontId="12" fillId="0" borderId="96" xfId="0" applyNumberFormat="1" applyFont="1" applyFill="1" applyBorder="1" applyAlignment="1">
      <alignment horizontal="center" vertical="center" wrapText="1"/>
    </xf>
    <xf numFmtId="0" fontId="5" fillId="7" borderId="16" xfId="0" applyFont="1" applyFill="1" applyBorder="1" applyAlignment="1">
      <alignment horizontal="center" vertical="center" wrapText="1"/>
    </xf>
    <xf numFmtId="3" fontId="5" fillId="7" borderId="71" xfId="0" applyNumberFormat="1" applyFont="1" applyFill="1" applyBorder="1" applyAlignment="1">
      <alignment horizontal="center" vertical="center" wrapText="1"/>
    </xf>
    <xf numFmtId="3" fontId="5" fillId="7" borderId="3" xfId="0"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7" xfId="0" applyFont="1" applyFill="1" applyBorder="1" applyAlignment="1">
      <alignment horizontal="center" vertical="center" wrapText="1"/>
    </xf>
    <xf numFmtId="3" fontId="9" fillId="3" borderId="9" xfId="0" applyNumberFormat="1" applyFont="1" applyFill="1" applyBorder="1" applyAlignment="1">
      <alignment horizontal="center" vertical="center" wrapText="1"/>
    </xf>
    <xf numFmtId="49" fontId="35" fillId="3" borderId="9" xfId="0" applyNumberFormat="1" applyFont="1" applyFill="1" applyBorder="1" applyAlignment="1">
      <alignment horizontal="left" vertical="center" wrapText="1"/>
    </xf>
    <xf numFmtId="49" fontId="35" fillId="3" borderId="10" xfId="0" applyNumberFormat="1" applyFont="1" applyFill="1" applyBorder="1" applyAlignment="1">
      <alignment horizontal="left" vertical="center" wrapText="1"/>
    </xf>
    <xf numFmtId="0" fontId="36" fillId="0" borderId="1" xfId="0" applyFont="1" applyFill="1" applyBorder="1" applyAlignment="1">
      <alignment horizontal="center" vertical="center"/>
    </xf>
    <xf numFmtId="0" fontId="28" fillId="0" borderId="0" xfId="0" applyFont="1" applyFill="1" applyAlignment="1">
      <alignment horizontal="left" vertical="center" wrapText="1"/>
    </xf>
    <xf numFmtId="0" fontId="5" fillId="7" borderId="2" xfId="0" applyFont="1" applyFill="1" applyBorder="1" applyAlignment="1">
      <alignment horizontal="center" vertical="center" wrapText="1"/>
    </xf>
    <xf numFmtId="4" fontId="5" fillId="7" borderId="3" xfId="0" applyNumberFormat="1" applyFont="1" applyFill="1" applyBorder="1" applyAlignment="1">
      <alignment horizontal="center" vertical="center" wrapText="1"/>
    </xf>
    <xf numFmtId="4" fontId="5" fillId="7" borderId="6" xfId="0" applyNumberFormat="1" applyFont="1" applyFill="1" applyBorder="1" applyAlignment="1">
      <alignment horizontal="center" vertical="center" wrapText="1"/>
    </xf>
    <xf numFmtId="4" fontId="0" fillId="0" borderId="49" xfId="0" applyNumberFormat="1" applyFont="1" applyBorder="1" applyAlignment="1">
      <alignment horizontal="center" vertical="center"/>
    </xf>
    <xf numFmtId="4" fontId="0" fillId="0" borderId="53" xfId="0" applyNumberFormat="1" applyFont="1" applyBorder="1" applyAlignment="1">
      <alignment horizontal="center" vertical="center"/>
    </xf>
    <xf numFmtId="0" fontId="0" fillId="0" borderId="49" xfId="0" applyFont="1" applyBorder="1" applyAlignment="1">
      <alignment horizontal="center"/>
    </xf>
    <xf numFmtId="0" fontId="0" fillId="0" borderId="50" xfId="0" applyFont="1" applyBorder="1" applyAlignment="1">
      <alignment horizontal="center"/>
    </xf>
    <xf numFmtId="0" fontId="0" fillId="0" borderId="53" xfId="0" applyFont="1" applyBorder="1" applyAlignment="1">
      <alignment horizontal="center"/>
    </xf>
    <xf numFmtId="0" fontId="5" fillId="7" borderId="140" xfId="0" applyFont="1" applyFill="1" applyBorder="1" applyAlignment="1">
      <alignment horizontal="center"/>
    </xf>
    <xf numFmtId="0" fontId="5" fillId="7" borderId="127" xfId="0" applyFont="1" applyFill="1" applyBorder="1" applyAlignment="1">
      <alignment horizontal="center"/>
    </xf>
    <xf numFmtId="0" fontId="5" fillId="7" borderId="141" xfId="0" applyFont="1" applyFill="1" applyBorder="1" applyAlignment="1">
      <alignment horizontal="center"/>
    </xf>
    <xf numFmtId="0" fontId="5" fillId="7" borderId="142" xfId="0" applyFont="1" applyFill="1" applyBorder="1" applyAlignment="1">
      <alignment horizontal="center"/>
    </xf>
    <xf numFmtId="0" fontId="5" fillId="7" borderId="106" xfId="0" applyFont="1" applyFill="1" applyBorder="1" applyAlignment="1">
      <alignment horizontal="center" vertical="top"/>
    </xf>
    <xf numFmtId="0" fontId="5" fillId="7" borderId="107" xfId="0" applyFont="1" applyFill="1" applyBorder="1" applyAlignment="1">
      <alignment horizontal="center" vertical="top"/>
    </xf>
    <xf numFmtId="0" fontId="5" fillId="7" borderId="108" xfId="0" applyFont="1" applyFill="1" applyBorder="1" applyAlignment="1">
      <alignment horizontal="center" vertical="top"/>
    </xf>
    <xf numFmtId="0" fontId="5" fillId="7" borderId="56" xfId="0" applyFont="1" applyFill="1" applyBorder="1" applyAlignment="1">
      <alignment horizontal="center" wrapText="1"/>
    </xf>
    <xf numFmtId="0" fontId="5" fillId="7" borderId="113" xfId="0" applyFont="1" applyFill="1" applyBorder="1" applyAlignment="1">
      <alignment horizontal="center" wrapText="1"/>
    </xf>
    <xf numFmtId="0" fontId="24" fillId="7" borderId="106" xfId="0" applyFont="1" applyFill="1" applyBorder="1" applyAlignment="1">
      <alignment horizontal="center" vertical="top"/>
    </xf>
    <xf numFmtId="0" fontId="24" fillId="7" borderId="107" xfId="0" applyFont="1" applyFill="1" applyBorder="1" applyAlignment="1">
      <alignment horizontal="center" vertical="top"/>
    </xf>
    <xf numFmtId="0" fontId="24" fillId="7" borderId="107" xfId="0" applyFont="1" applyFill="1" applyBorder="1" applyAlignment="1"/>
    <xf numFmtId="0" fontId="24" fillId="7" borderId="108" xfId="0" applyFont="1" applyFill="1" applyBorder="1" applyAlignment="1"/>
    <xf numFmtId="4" fontId="4" fillId="0" borderId="121" xfId="0" applyNumberFormat="1" applyFont="1" applyBorder="1" applyAlignment="1">
      <alignment horizontal="center" vertical="center"/>
    </xf>
    <xf numFmtId="4" fontId="4" fillId="0" borderId="110" xfId="0" applyNumberFormat="1" applyFont="1" applyBorder="1" applyAlignment="1">
      <alignment horizontal="center" vertical="center"/>
    </xf>
    <xf numFmtId="0" fontId="9" fillId="3" borderId="110" xfId="0" applyFont="1" applyFill="1" applyBorder="1" applyAlignment="1">
      <alignment horizontal="left" vertical="center" wrapText="1"/>
    </xf>
    <xf numFmtId="0" fontId="9" fillId="3" borderId="46" xfId="0" applyFont="1" applyFill="1" applyBorder="1" applyAlignment="1">
      <alignment horizontal="left" vertical="center" wrapText="1"/>
    </xf>
    <xf numFmtId="0" fontId="3" fillId="7" borderId="65" xfId="0" applyFont="1" applyFill="1" applyBorder="1" applyAlignment="1">
      <alignment horizontal="center"/>
    </xf>
    <xf numFmtId="0" fontId="3" fillId="7" borderId="46" xfId="0" applyFont="1" applyFill="1" applyBorder="1" applyAlignment="1">
      <alignment horizontal="center"/>
    </xf>
    <xf numFmtId="0" fontId="3" fillId="7" borderId="65" xfId="0" applyFont="1" applyFill="1" applyBorder="1" applyAlignment="1"/>
    <xf numFmtId="0" fontId="3" fillId="7" borderId="46" xfId="0" applyFont="1" applyFill="1" applyBorder="1" applyAlignment="1"/>
    <xf numFmtId="0" fontId="47" fillId="7" borderId="102" xfId="0" applyFont="1" applyFill="1" applyBorder="1" applyAlignment="1">
      <alignment horizontal="center" vertical="top"/>
    </xf>
    <xf numFmtId="0" fontId="47" fillId="7" borderId="48" xfId="0" applyFont="1" applyFill="1" applyBorder="1" applyAlignment="1">
      <alignment horizontal="center" vertical="top"/>
    </xf>
    <xf numFmtId="0" fontId="47" fillId="7" borderId="47" xfId="0" applyFont="1" applyFill="1" applyBorder="1" applyAlignment="1">
      <alignment horizontal="center" vertical="top"/>
    </xf>
    <xf numFmtId="0" fontId="47" fillId="7" borderId="111" xfId="0" applyFont="1" applyFill="1" applyBorder="1" applyAlignment="1">
      <alignment horizontal="center" wrapText="1"/>
    </xf>
    <xf numFmtId="0" fontId="47" fillId="7" borderId="115" xfId="0" applyFont="1" applyFill="1" applyBorder="1" applyAlignment="1">
      <alignment horizontal="center" wrapText="1"/>
    </xf>
    <xf numFmtId="0" fontId="47" fillId="7" borderId="102" xfId="0" applyFont="1" applyFill="1" applyBorder="1" applyAlignment="1">
      <alignment horizontal="center" wrapText="1"/>
    </xf>
    <xf numFmtId="0" fontId="47" fillId="7" borderId="47" xfId="0" applyFont="1" applyFill="1" applyBorder="1" applyAlignment="1">
      <alignment horizontal="center" wrapText="1"/>
    </xf>
    <xf numFmtId="0" fontId="20" fillId="7" borderId="111" xfId="0" applyFont="1" applyFill="1" applyBorder="1" applyAlignment="1">
      <alignment horizontal="center" vertical="center"/>
    </xf>
    <xf numFmtId="0" fontId="20" fillId="7" borderId="0" xfId="0" applyFont="1" applyFill="1" applyBorder="1" applyAlignment="1">
      <alignment horizontal="center" vertical="center"/>
    </xf>
    <xf numFmtId="0" fontId="20" fillId="7" borderId="133" xfId="0" applyFont="1" applyFill="1" applyBorder="1" applyAlignment="1">
      <alignment horizontal="center" vertical="center"/>
    </xf>
    <xf numFmtId="0" fontId="20" fillId="7" borderId="102" xfId="0" applyFont="1" applyFill="1" applyBorder="1" applyAlignment="1">
      <alignment horizontal="center" vertical="center"/>
    </xf>
    <xf numFmtId="0" fontId="20" fillId="7" borderId="48" xfId="0" applyFont="1" applyFill="1" applyBorder="1" applyAlignment="1">
      <alignment horizontal="center" vertical="center"/>
    </xf>
    <xf numFmtId="0" fontId="20" fillId="7" borderId="134" xfId="0" applyFont="1" applyFill="1" applyBorder="1" applyAlignment="1">
      <alignment horizontal="center" vertical="center"/>
    </xf>
    <xf numFmtId="4" fontId="9" fillId="12" borderId="109" xfId="0" applyNumberFormat="1" applyFont="1" applyFill="1" applyBorder="1" applyAlignment="1">
      <alignment horizontal="center" vertical="center" wrapText="1"/>
    </xf>
    <xf numFmtId="4" fontId="9" fillId="12" borderId="135" xfId="0" applyNumberFormat="1" applyFont="1" applyFill="1" applyBorder="1" applyAlignment="1">
      <alignment horizontal="center" vertical="center" wrapText="1"/>
    </xf>
    <xf numFmtId="0" fontId="27" fillId="7" borderId="110" xfId="0" applyFont="1" applyFill="1" applyBorder="1" applyAlignment="1"/>
    <xf numFmtId="0" fontId="27" fillId="7" borderId="46" xfId="0" applyFont="1" applyFill="1" applyBorder="1" applyAlignment="1"/>
    <xf numFmtId="0" fontId="3" fillId="7" borderId="100" xfId="0" applyFont="1" applyFill="1" applyBorder="1" applyAlignment="1"/>
    <xf numFmtId="0" fontId="3" fillId="7" borderId="102" xfId="0" applyFont="1" applyFill="1" applyBorder="1" applyAlignment="1"/>
    <xf numFmtId="0" fontId="5" fillId="7" borderId="109" xfId="0" applyFont="1" applyFill="1" applyBorder="1" applyAlignment="1">
      <alignment horizontal="center" vertical="top"/>
    </xf>
    <xf numFmtId="0" fontId="5" fillId="7" borderId="50" xfId="0" applyFont="1" applyFill="1" applyBorder="1" applyAlignment="1">
      <alignment horizontal="center" vertical="top"/>
    </xf>
    <xf numFmtId="0" fontId="5" fillId="7" borderId="135" xfId="0" applyFont="1" applyFill="1" applyBorder="1" applyAlignment="1">
      <alignment horizontal="center" vertical="top"/>
    </xf>
    <xf numFmtId="0" fontId="5" fillId="7" borderId="50" xfId="0" applyFont="1" applyFill="1" applyBorder="1" applyAlignment="1">
      <alignment horizontal="center" vertical="center" wrapText="1"/>
    </xf>
    <xf numFmtId="0" fontId="5" fillId="7" borderId="53" xfId="0" applyFont="1" applyFill="1" applyBorder="1" applyAlignment="1">
      <alignment horizontal="center" vertical="center" wrapText="1"/>
    </xf>
    <xf numFmtId="0" fontId="5" fillId="7" borderId="49" xfId="0" applyFont="1" applyFill="1" applyBorder="1" applyAlignment="1">
      <alignment horizontal="center"/>
    </xf>
    <xf numFmtId="0" fontId="5" fillId="7" borderId="50" xfId="0" applyFont="1" applyFill="1" applyBorder="1" applyAlignment="1">
      <alignment horizontal="center"/>
    </xf>
    <xf numFmtId="0" fontId="5" fillId="7" borderId="53" xfId="0" applyFont="1" applyFill="1" applyBorder="1" applyAlignment="1">
      <alignment horizontal="center"/>
    </xf>
    <xf numFmtId="0" fontId="3" fillId="7" borderId="110" xfId="0" applyFont="1" applyFill="1" applyBorder="1" applyAlignment="1">
      <alignment horizontal="left"/>
    </xf>
    <xf numFmtId="0" fontId="3" fillId="7" borderId="138" xfId="0" applyFont="1" applyFill="1" applyBorder="1" applyAlignment="1">
      <alignment horizontal="left"/>
    </xf>
    <xf numFmtId="0" fontId="3" fillId="7" borderId="111" xfId="0" applyFont="1" applyFill="1" applyBorder="1" applyAlignment="1"/>
    <xf numFmtId="0" fontId="3" fillId="7" borderId="119" xfId="0" applyFont="1" applyFill="1" applyBorder="1" applyAlignment="1"/>
    <xf numFmtId="0" fontId="5" fillId="7" borderId="112" xfId="0" applyFont="1" applyFill="1" applyBorder="1" applyAlignment="1">
      <alignment horizontal="center" vertical="top"/>
    </xf>
    <xf numFmtId="0" fontId="5" fillId="7" borderId="113" xfId="0" applyFont="1" applyFill="1" applyBorder="1" applyAlignment="1">
      <alignment horizontal="center" vertical="top"/>
    </xf>
    <xf numFmtId="0" fontId="5" fillId="7" borderId="114" xfId="0" applyFont="1" applyFill="1" applyBorder="1" applyAlignment="1">
      <alignment horizontal="center" vertical="top"/>
    </xf>
    <xf numFmtId="0" fontId="5" fillId="7" borderId="0" xfId="0" applyFont="1" applyFill="1" applyBorder="1" applyAlignment="1">
      <alignment horizontal="center" wrapText="1"/>
    </xf>
    <xf numFmtId="0" fontId="24" fillId="7" borderId="112" xfId="0" applyFont="1" applyFill="1" applyBorder="1" applyAlignment="1">
      <alignment horizontal="center" vertical="top"/>
    </xf>
    <xf numFmtId="0" fontId="9" fillId="0" borderId="49" xfId="5" applyFont="1" applyBorder="1" applyAlignment="1">
      <alignment horizontal="left" vertical="top" wrapText="1"/>
    </xf>
    <xf numFmtId="0" fontId="9" fillId="0" borderId="31" xfId="5" applyFont="1" applyBorder="1" applyAlignment="1">
      <alignment horizontal="left" vertical="top" wrapText="1"/>
    </xf>
    <xf numFmtId="0" fontId="27" fillId="7" borderId="110" xfId="0" applyFont="1" applyFill="1" applyBorder="1" applyAlignment="1">
      <alignment horizontal="left"/>
    </xf>
    <xf numFmtId="0" fontId="27" fillId="7" borderId="46" xfId="0" applyFont="1" applyFill="1" applyBorder="1" applyAlignment="1">
      <alignment horizontal="left"/>
    </xf>
    <xf numFmtId="0" fontId="27" fillId="7" borderId="111" xfId="0" applyFont="1" applyFill="1" applyBorder="1" applyAlignment="1"/>
    <xf numFmtId="0" fontId="27" fillId="7" borderId="102" xfId="0" applyFont="1" applyFill="1" applyBorder="1" applyAlignment="1"/>
    <xf numFmtId="0" fontId="5" fillId="7" borderId="113" xfId="0" applyFont="1" applyFill="1" applyBorder="1" applyAlignment="1"/>
    <xf numFmtId="0" fontId="5" fillId="7" borderId="114" xfId="0" applyFont="1" applyFill="1" applyBorder="1" applyAlignment="1"/>
    <xf numFmtId="0" fontId="46" fillId="7" borderId="147" xfId="0" applyFont="1" applyFill="1" applyBorder="1" applyAlignment="1">
      <alignment horizontal="center" vertical="top"/>
    </xf>
    <xf numFmtId="0" fontId="46" fillId="7" borderId="137" xfId="0" applyFont="1" applyFill="1" applyBorder="1" applyAlignment="1">
      <alignment horizontal="center" vertical="top"/>
    </xf>
    <xf numFmtId="0" fontId="46" fillId="7" borderId="148" xfId="0" applyFont="1" applyFill="1" applyBorder="1" applyAlignment="1">
      <alignment horizontal="center" vertical="top"/>
    </xf>
    <xf numFmtId="0" fontId="46" fillId="7" borderId="56" xfId="0" applyFont="1" applyFill="1" applyBorder="1" applyAlignment="1">
      <alignment horizontal="center" vertical="center" wrapText="1"/>
    </xf>
    <xf numFmtId="0" fontId="46" fillId="7" borderId="101" xfId="0" applyFont="1" applyFill="1" applyBorder="1" applyAlignment="1">
      <alignment horizontal="center" vertical="center" wrapText="1"/>
    </xf>
    <xf numFmtId="0" fontId="46" fillId="7" borderId="113" xfId="0" applyFont="1" applyFill="1" applyBorder="1" applyAlignment="1">
      <alignment horizontal="center" vertical="center" wrapText="1"/>
    </xf>
    <xf numFmtId="0" fontId="46" fillId="7" borderId="150" xfId="0" applyFont="1" applyFill="1" applyBorder="1" applyAlignment="1">
      <alignment horizontal="center" vertical="center" wrapText="1"/>
    </xf>
    <xf numFmtId="0" fontId="21" fillId="7" borderId="31" xfId="0" applyFont="1" applyFill="1" applyBorder="1" applyAlignment="1">
      <alignment horizontal="center" vertical="center"/>
    </xf>
    <xf numFmtId="0" fontId="21" fillId="7" borderId="116" xfId="0" applyFont="1" applyFill="1" applyBorder="1" applyAlignment="1">
      <alignment horizontal="center" vertical="center"/>
    </xf>
    <xf numFmtId="0" fontId="21" fillId="7" borderId="151" xfId="0" applyFont="1" applyFill="1" applyBorder="1" applyAlignment="1">
      <alignment horizontal="center" vertical="center"/>
    </xf>
    <xf numFmtId="0" fontId="21" fillId="7" borderId="152" xfId="0" applyFont="1" applyFill="1" applyBorder="1" applyAlignment="1">
      <alignment horizontal="center" vertical="center"/>
    </xf>
    <xf numFmtId="4" fontId="39" fillId="3" borderId="111" xfId="0" applyNumberFormat="1" applyFont="1" applyFill="1" applyBorder="1" applyAlignment="1">
      <alignment horizontal="center" vertical="center"/>
    </xf>
    <xf numFmtId="4" fontId="39" fillId="3" borderId="115" xfId="0" applyNumberFormat="1" applyFont="1" applyFill="1" applyBorder="1" applyAlignment="1">
      <alignment horizontal="center" vertical="center"/>
    </xf>
    <xf numFmtId="0" fontId="38" fillId="3" borderId="111" xfId="0" applyFont="1" applyFill="1" applyBorder="1" applyAlignment="1">
      <alignment horizontal="left" vertical="top"/>
    </xf>
    <xf numFmtId="0" fontId="38" fillId="3" borderId="0" xfId="0" applyFont="1" applyFill="1" applyBorder="1" applyAlignment="1">
      <alignment horizontal="left" vertical="top"/>
    </xf>
    <xf numFmtId="0" fontId="38" fillId="3" borderId="133" xfId="0" applyFont="1" applyFill="1" applyBorder="1" applyAlignment="1">
      <alignment horizontal="left" vertical="top"/>
    </xf>
    <xf numFmtId="0" fontId="5" fillId="7" borderId="0" xfId="0" applyFont="1" applyFill="1" applyBorder="1" applyAlignment="1">
      <alignment horizontal="center" vertical="center" wrapText="1"/>
    </xf>
    <xf numFmtId="0" fontId="5" fillId="7" borderId="113" xfId="0" applyFont="1" applyFill="1" applyBorder="1" applyAlignment="1">
      <alignment horizontal="center" vertical="center" wrapText="1"/>
    </xf>
    <xf numFmtId="0" fontId="3" fillId="7" borderId="110" xfId="0" applyFont="1" applyFill="1" applyBorder="1" applyAlignment="1">
      <alignment horizontal="left" vertical="center"/>
    </xf>
    <xf numFmtId="0" fontId="3" fillId="7" borderId="46" xfId="0" applyFont="1" applyFill="1" applyBorder="1" applyAlignment="1">
      <alignment horizontal="left" vertical="center"/>
    </xf>
    <xf numFmtId="0" fontId="3" fillId="7" borderId="111" xfId="0" applyFont="1" applyFill="1" applyBorder="1" applyAlignment="1">
      <alignment vertical="center"/>
    </xf>
    <xf numFmtId="0" fontId="24" fillId="7" borderId="113" xfId="0" applyFont="1" applyFill="1" applyBorder="1" applyAlignment="1">
      <alignment horizontal="center" vertical="top"/>
    </xf>
    <xf numFmtId="0" fontId="24" fillId="7" borderId="114" xfId="0" applyFont="1" applyFill="1" applyBorder="1" applyAlignment="1">
      <alignment horizontal="center" vertical="top"/>
    </xf>
    <xf numFmtId="0" fontId="20" fillId="7" borderId="31" xfId="0" applyFont="1" applyFill="1" applyBorder="1" applyAlignment="1">
      <alignment horizontal="center" vertical="center"/>
    </xf>
    <xf numFmtId="0" fontId="20" fillId="7" borderId="116" xfId="0" applyFont="1" applyFill="1" applyBorder="1" applyAlignment="1">
      <alignment horizontal="center" vertical="center"/>
    </xf>
    <xf numFmtId="4" fontId="2" fillId="3" borderId="100" xfId="0" applyNumberFormat="1" applyFont="1" applyFill="1" applyBorder="1" applyAlignment="1">
      <alignment horizontal="center" vertical="center"/>
    </xf>
    <xf numFmtId="4" fontId="2" fillId="3" borderId="101" xfId="0" applyNumberFormat="1" applyFont="1" applyFill="1" applyBorder="1" applyAlignment="1">
      <alignment horizontal="center" vertical="center"/>
    </xf>
    <xf numFmtId="0" fontId="38" fillId="3" borderId="100" xfId="0" applyFont="1" applyFill="1" applyBorder="1" applyAlignment="1">
      <alignment horizontal="center" vertical="center"/>
    </xf>
    <xf numFmtId="0" fontId="38" fillId="3" borderId="56" xfId="0" applyFont="1" applyFill="1" applyBorder="1" applyAlignment="1">
      <alignment horizontal="center" vertical="center"/>
    </xf>
    <xf numFmtId="0" fontId="38" fillId="3" borderId="117" xfId="0" applyFont="1" applyFill="1" applyBorder="1" applyAlignment="1">
      <alignment horizontal="center" vertical="center"/>
    </xf>
    <xf numFmtId="0" fontId="21" fillId="7" borderId="64" xfId="0" applyFont="1" applyFill="1" applyBorder="1" applyAlignment="1">
      <alignment horizontal="left"/>
    </xf>
    <xf numFmtId="0" fontId="21" fillId="7" borderId="149" xfId="0" applyFont="1" applyFill="1" applyBorder="1" applyAlignment="1">
      <alignment horizontal="left"/>
    </xf>
    <xf numFmtId="0" fontId="21" fillId="7" borderId="65" xfId="0" applyFont="1" applyFill="1" applyBorder="1" applyAlignment="1"/>
    <xf numFmtId="0" fontId="21" fillId="7" borderId="138" xfId="0" applyFont="1" applyFill="1" applyBorder="1" applyAlignment="1"/>
    <xf numFmtId="0" fontId="21" fillId="7" borderId="100" xfId="0" applyFont="1" applyFill="1" applyBorder="1" applyAlignment="1"/>
    <xf numFmtId="0" fontId="21" fillId="7" borderId="119" xfId="0" applyFont="1" applyFill="1" applyBorder="1" applyAlignment="1"/>
    <xf numFmtId="0" fontId="24" fillId="7" borderId="113" xfId="0" applyFont="1" applyFill="1" applyBorder="1" applyAlignment="1"/>
    <xf numFmtId="0" fontId="24" fillId="7" borderId="114" xfId="0" applyFont="1" applyFill="1" applyBorder="1" applyAlignment="1"/>
    <xf numFmtId="0" fontId="9" fillId="0" borderId="65" xfId="5" applyFont="1" applyBorder="1" applyAlignment="1">
      <alignment horizontal="left" vertical="center" wrapText="1"/>
    </xf>
    <xf numFmtId="0" fontId="9" fillId="0" borderId="110" xfId="5" applyFont="1" applyBorder="1" applyAlignment="1">
      <alignment horizontal="left" vertical="center" wrapText="1"/>
    </xf>
    <xf numFmtId="0" fontId="9" fillId="0" borderId="46" xfId="5" applyFont="1" applyBorder="1" applyAlignment="1">
      <alignment horizontal="left" vertical="center" wrapText="1"/>
    </xf>
    <xf numFmtId="4" fontId="11" fillId="0" borderId="120" xfId="0" applyNumberFormat="1" applyFont="1" applyBorder="1" applyAlignment="1">
      <alignment horizontal="center" vertical="center"/>
    </xf>
    <xf numFmtId="4" fontId="11" fillId="0" borderId="111" xfId="0" applyNumberFormat="1" applyFont="1" applyBorder="1" applyAlignment="1">
      <alignment horizontal="center" vertical="center"/>
    </xf>
    <xf numFmtId="4" fontId="11" fillId="0" borderId="102" xfId="0" applyNumberFormat="1" applyFont="1" applyBorder="1" applyAlignment="1">
      <alignment horizontal="center" vertical="center"/>
    </xf>
    <xf numFmtId="0" fontId="4" fillId="3" borderId="126" xfId="0" applyFont="1" applyFill="1" applyBorder="1" applyAlignment="1">
      <alignment horizontal="center" vertical="center" wrapText="1"/>
    </xf>
    <xf numFmtId="0" fontId="4" fillId="3" borderId="115" xfId="0" applyFont="1" applyFill="1" applyBorder="1" applyAlignment="1">
      <alignment horizontal="center" vertical="center" wrapText="1"/>
    </xf>
    <xf numFmtId="4" fontId="11" fillId="0" borderId="121" xfId="0" applyNumberFormat="1" applyFont="1" applyBorder="1" applyAlignment="1">
      <alignment horizontal="center" vertical="center"/>
    </xf>
    <xf numFmtId="4" fontId="11" fillId="0" borderId="110" xfId="0" applyNumberFormat="1" applyFont="1" applyBorder="1" applyAlignment="1">
      <alignment horizontal="center" vertical="center"/>
    </xf>
    <xf numFmtId="0" fontId="3" fillId="7" borderId="111" xfId="0" applyFont="1" applyFill="1" applyBorder="1" applyAlignment="1">
      <alignment horizontal="center" vertical="center"/>
    </xf>
    <xf numFmtId="0" fontId="3" fillId="7" borderId="119"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1" fillId="3" borderId="49" xfId="0" applyFont="1" applyFill="1" applyBorder="1" applyAlignment="1">
      <alignment horizontal="left" vertical="center" wrapText="1"/>
    </xf>
    <xf numFmtId="0" fontId="21" fillId="3" borderId="50" xfId="0" applyFont="1" applyFill="1" applyBorder="1" applyAlignment="1">
      <alignment horizontal="left" vertical="center" wrapText="1"/>
    </xf>
    <xf numFmtId="0" fontId="21" fillId="3" borderId="53" xfId="0" applyFont="1" applyFill="1" applyBorder="1" applyAlignment="1">
      <alignment horizontal="left" vertical="center" wrapText="1"/>
    </xf>
    <xf numFmtId="0" fontId="3" fillId="3" borderId="106" xfId="0" applyFont="1" applyFill="1" applyBorder="1" applyAlignment="1">
      <alignment horizontal="left"/>
    </xf>
    <xf numFmtId="0" fontId="3" fillId="3" borderId="107" xfId="0" applyFont="1" applyFill="1" applyBorder="1" applyAlignment="1">
      <alignment horizontal="left"/>
    </xf>
    <xf numFmtId="0" fontId="3" fillId="3" borderId="108" xfId="0" applyFont="1" applyFill="1" applyBorder="1" applyAlignment="1">
      <alignment horizontal="left"/>
    </xf>
    <xf numFmtId="0" fontId="20" fillId="7" borderId="110" xfId="0" applyFont="1" applyFill="1" applyBorder="1" applyAlignment="1">
      <alignment horizontal="center"/>
    </xf>
    <xf numFmtId="0" fontId="20" fillId="7" borderId="46" xfId="0" applyFont="1" applyFill="1" applyBorder="1" applyAlignment="1">
      <alignment horizontal="center"/>
    </xf>
    <xf numFmtId="0" fontId="20" fillId="7" borderId="110" xfId="0" applyFont="1" applyFill="1" applyBorder="1" applyAlignment="1"/>
    <xf numFmtId="0" fontId="20" fillId="7" borderId="46" xfId="0" applyFont="1" applyFill="1" applyBorder="1" applyAlignment="1"/>
    <xf numFmtId="0" fontId="20" fillId="7" borderId="111" xfId="0" applyFont="1" applyFill="1" applyBorder="1" applyAlignment="1"/>
    <xf numFmtId="0" fontId="20" fillId="7" borderId="102" xfId="0" applyFont="1" applyFill="1" applyBorder="1" applyAlignment="1"/>
    <xf numFmtId="0" fontId="42" fillId="7" borderId="112" xfId="0" applyFont="1" applyFill="1" applyBorder="1" applyAlignment="1">
      <alignment horizontal="center" vertical="top"/>
    </xf>
    <xf numFmtId="0" fontId="42" fillId="7" borderId="113" xfId="0" applyFont="1" applyFill="1" applyBorder="1" applyAlignment="1">
      <alignment horizontal="center" vertical="top"/>
    </xf>
    <xf numFmtId="0" fontId="42" fillId="7" borderId="114" xfId="0" applyFont="1" applyFill="1" applyBorder="1" applyAlignment="1">
      <alignment horizontal="center" vertical="top"/>
    </xf>
    <xf numFmtId="0" fontId="43" fillId="7" borderId="0" xfId="0" applyFont="1" applyFill="1" applyBorder="1" applyAlignment="1">
      <alignment horizontal="center" vertical="center" wrapText="1"/>
    </xf>
    <xf numFmtId="0" fontId="43" fillId="7" borderId="115" xfId="0" applyFont="1" applyFill="1" applyBorder="1" applyAlignment="1">
      <alignment horizontal="center" vertical="center" wrapText="1"/>
    </xf>
    <xf numFmtId="0" fontId="43" fillId="7" borderId="48" xfId="0" applyFont="1" applyFill="1" applyBorder="1" applyAlignment="1">
      <alignment horizontal="center" vertical="center" wrapText="1"/>
    </xf>
    <xf numFmtId="0" fontId="43" fillId="7" borderId="47" xfId="0" applyFont="1" applyFill="1" applyBorder="1" applyAlignment="1">
      <alignment horizontal="center" vertical="center" wrapText="1"/>
    </xf>
    <xf numFmtId="0" fontId="4" fillId="3" borderId="17" xfId="0" applyFont="1" applyFill="1" applyBorder="1" applyAlignment="1">
      <alignment horizontal="justify" vertical="top" wrapText="1"/>
    </xf>
    <xf numFmtId="0" fontId="4" fillId="3" borderId="18" xfId="0" applyFont="1" applyFill="1" applyBorder="1" applyAlignment="1">
      <alignment horizontal="justify" vertical="top" wrapText="1"/>
    </xf>
    <xf numFmtId="0" fontId="4" fillId="0" borderId="14" xfId="0" applyFont="1" applyBorder="1" applyAlignment="1">
      <alignment horizontal="justify" vertical="top" wrapText="1"/>
    </xf>
    <xf numFmtId="0" fontId="4" fillId="0" borderId="15" xfId="0" applyFont="1" applyBorder="1" applyAlignment="1">
      <alignment horizontal="justify" vertical="top" wrapText="1"/>
    </xf>
    <xf numFmtId="0" fontId="4" fillId="3" borderId="31" xfId="0" applyFont="1" applyFill="1" applyBorder="1" applyAlignment="1">
      <alignment horizontal="justify" vertical="top" wrapText="1"/>
    </xf>
    <xf numFmtId="165" fontId="11" fillId="3" borderId="31" xfId="0"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3" fontId="12" fillId="3" borderId="65" xfId="0" applyNumberFormat="1" applyFont="1" applyFill="1" applyBorder="1" applyAlignment="1">
      <alignment horizontal="center" vertical="center" wrapText="1"/>
    </xf>
    <xf numFmtId="3" fontId="12" fillId="3" borderId="110" xfId="0" applyNumberFormat="1" applyFont="1" applyFill="1" applyBorder="1" applyAlignment="1">
      <alignment horizontal="center" vertical="center" wrapText="1"/>
    </xf>
    <xf numFmtId="3" fontId="12" fillId="3" borderId="46" xfId="0" applyNumberFormat="1" applyFont="1" applyFill="1" applyBorder="1" applyAlignment="1">
      <alignment horizontal="center" vertical="center" wrapText="1"/>
    </xf>
    <xf numFmtId="0" fontId="4" fillId="0" borderId="5" xfId="0" applyFont="1" applyBorder="1" applyAlignment="1">
      <alignment horizontal="justify" vertical="top" wrapText="1"/>
    </xf>
    <xf numFmtId="0" fontId="4" fillId="0" borderId="6" xfId="0" applyFont="1" applyBorder="1" applyAlignment="1">
      <alignment horizontal="justify" vertical="top" wrapText="1"/>
    </xf>
    <xf numFmtId="0" fontId="4" fillId="3" borderId="14" xfId="0" applyFont="1" applyFill="1" applyBorder="1" applyAlignment="1">
      <alignment horizontal="justify" vertical="top" wrapText="1"/>
    </xf>
    <xf numFmtId="0" fontId="4" fillId="3" borderId="15" xfId="0" applyFont="1" applyFill="1" applyBorder="1" applyAlignment="1">
      <alignment horizontal="justify" vertical="top" wrapText="1"/>
    </xf>
    <xf numFmtId="0" fontId="4" fillId="3" borderId="20" xfId="0" applyFont="1" applyFill="1" applyBorder="1" applyAlignment="1">
      <alignment horizontal="justify" vertical="top" wrapText="1"/>
    </xf>
    <xf numFmtId="0" fontId="4" fillId="3" borderId="21" xfId="0" applyFont="1" applyFill="1" applyBorder="1" applyAlignment="1">
      <alignment horizontal="justify" vertical="top" wrapText="1"/>
    </xf>
    <xf numFmtId="0" fontId="4" fillId="3" borderId="72" xfId="0" applyFont="1" applyFill="1" applyBorder="1" applyAlignment="1">
      <alignment horizontal="justify" vertical="top" wrapText="1"/>
    </xf>
    <xf numFmtId="0" fontId="4" fillId="3" borderId="73" xfId="0" applyFont="1" applyFill="1" applyBorder="1" applyAlignment="1">
      <alignment horizontal="justify" vertical="top" wrapText="1"/>
    </xf>
    <xf numFmtId="4" fontId="11" fillId="3" borderId="16" xfId="0" applyNumberFormat="1" applyFont="1" applyFill="1" applyBorder="1" applyAlignment="1">
      <alignment horizontal="center" vertical="center"/>
    </xf>
    <xf numFmtId="4" fontId="11" fillId="3" borderId="19" xfId="0" applyNumberFormat="1" applyFont="1" applyFill="1" applyBorder="1" applyAlignment="1">
      <alignment horizontal="center" vertical="center"/>
    </xf>
    <xf numFmtId="4" fontId="11" fillId="3" borderId="12" xfId="0" applyNumberFormat="1" applyFont="1" applyFill="1" applyBorder="1" applyAlignment="1">
      <alignment horizontal="center" vertical="center"/>
    </xf>
    <xf numFmtId="3" fontId="12" fillId="3" borderId="19" xfId="0" applyNumberFormat="1" applyFont="1" applyFill="1" applyBorder="1" applyAlignment="1">
      <alignment horizontal="center" vertical="center" wrapText="1"/>
    </xf>
    <xf numFmtId="3" fontId="12" fillId="3" borderId="34" xfId="0" applyNumberFormat="1" applyFont="1" applyFill="1" applyBorder="1" applyAlignment="1">
      <alignment horizontal="center" vertical="center" wrapText="1"/>
    </xf>
    <xf numFmtId="4" fontId="11" fillId="3" borderId="144" xfId="0" applyNumberFormat="1" applyFont="1" applyFill="1" applyBorder="1" applyAlignment="1">
      <alignment horizontal="center" vertical="center"/>
    </xf>
    <xf numFmtId="4" fontId="11" fillId="3" borderId="145" xfId="0" applyNumberFormat="1" applyFont="1" applyFill="1" applyBorder="1" applyAlignment="1">
      <alignment horizontal="center" vertical="center"/>
    </xf>
    <xf numFmtId="4" fontId="11" fillId="3" borderId="146" xfId="0" applyNumberFormat="1" applyFont="1" applyFill="1" applyBorder="1" applyAlignment="1">
      <alignment horizontal="center" vertical="center"/>
    </xf>
    <xf numFmtId="3" fontId="12" fillId="3" borderId="65" xfId="0" applyNumberFormat="1" applyFont="1" applyFill="1" applyBorder="1" applyAlignment="1">
      <alignment horizontal="left" vertical="center" wrapText="1"/>
    </xf>
    <xf numFmtId="3" fontId="12" fillId="3" borderId="110" xfId="0" applyNumberFormat="1" applyFont="1" applyFill="1" applyBorder="1" applyAlignment="1">
      <alignment horizontal="left" vertical="center" wrapText="1"/>
    </xf>
    <xf numFmtId="0" fontId="4" fillId="0" borderId="72" xfId="0" applyFont="1" applyBorder="1" applyAlignment="1">
      <alignment horizontal="justify" vertical="top" wrapText="1"/>
    </xf>
    <xf numFmtId="0" fontId="4" fillId="0" borderId="73" xfId="0" applyFont="1" applyBorder="1" applyAlignment="1">
      <alignment horizontal="justify" vertical="top" wrapText="1"/>
    </xf>
    <xf numFmtId="3" fontId="12" fillId="0" borderId="6" xfId="0" applyNumberFormat="1" applyFont="1" applyBorder="1" applyAlignment="1">
      <alignment horizontal="center" vertical="center" wrapText="1"/>
    </xf>
    <xf numFmtId="4" fontId="11" fillId="0" borderId="6" xfId="0" applyNumberFormat="1" applyFont="1" applyBorder="1" applyAlignment="1">
      <alignment horizontal="center" vertical="center"/>
    </xf>
    <xf numFmtId="0" fontId="4" fillId="3" borderId="5" xfId="0" applyFont="1" applyFill="1" applyBorder="1" applyAlignment="1">
      <alignment horizontal="justify" vertical="top" wrapText="1"/>
    </xf>
    <xf numFmtId="0" fontId="4" fillId="3" borderId="6" xfId="0" applyFont="1" applyFill="1" applyBorder="1" applyAlignment="1">
      <alignment horizontal="justify" vertical="top" wrapText="1"/>
    </xf>
    <xf numFmtId="3" fontId="5" fillId="2" borderId="6"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wrapText="1"/>
    </xf>
    <xf numFmtId="0" fontId="9" fillId="0" borderId="5" xfId="0" applyFont="1" applyFill="1" applyBorder="1" applyAlignment="1">
      <alignment horizontal="justify" vertical="top" wrapText="1"/>
    </xf>
    <xf numFmtId="0" fontId="9" fillId="0" borderId="6" xfId="0" applyFont="1" applyFill="1" applyBorder="1" applyAlignment="1">
      <alignment horizontal="justify" vertical="top"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3" fontId="9" fillId="3" borderId="6" xfId="0" applyNumberFormat="1" applyFont="1" applyFill="1" applyBorder="1" applyAlignment="1">
      <alignment horizontal="justify" vertical="center" wrapText="1"/>
    </xf>
    <xf numFmtId="49" fontId="12" fillId="3" borderId="6" xfId="0" applyNumberFormat="1" applyFont="1" applyFill="1" applyBorder="1" applyAlignment="1">
      <alignment horizontal="left" vertical="center" wrapText="1"/>
    </xf>
    <xf numFmtId="49" fontId="12" fillId="3" borderId="7" xfId="0" applyNumberFormat="1" applyFont="1" applyFill="1" applyBorder="1" applyAlignment="1">
      <alignment horizontal="left" vertical="center" wrapText="1"/>
    </xf>
    <xf numFmtId="0" fontId="5" fillId="2" borderId="5" xfId="0" applyFont="1" applyFill="1" applyBorder="1" applyAlignment="1">
      <alignment horizontal="center" vertical="center"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3" fontId="12" fillId="3" borderId="6"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49" fontId="53" fillId="3" borderId="6" xfId="0" applyNumberFormat="1" applyFont="1" applyFill="1" applyBorder="1" applyAlignment="1">
      <alignment horizontal="left" vertical="center" wrapText="1"/>
    </xf>
    <xf numFmtId="49" fontId="53" fillId="3" borderId="7" xfId="0" applyNumberFormat="1" applyFont="1" applyFill="1" applyBorder="1" applyAlignment="1">
      <alignment horizontal="left" vertical="center" wrapText="1"/>
    </xf>
    <xf numFmtId="0" fontId="10" fillId="0" borderId="17" xfId="0" applyFont="1" applyBorder="1" applyAlignment="1">
      <alignment horizontal="left"/>
    </xf>
    <xf numFmtId="0" fontId="10" fillId="0" borderId="70" xfId="0" applyFont="1" applyBorder="1" applyAlignment="1">
      <alignment horizontal="left"/>
    </xf>
    <xf numFmtId="0" fontId="10" fillId="0" borderId="71" xfId="0" applyFont="1" applyBorder="1" applyAlignment="1">
      <alignment horizontal="left"/>
    </xf>
    <xf numFmtId="3" fontId="5" fillId="7" borderId="7" xfId="0" applyNumberFormat="1" applyFont="1" applyFill="1" applyBorder="1" applyAlignment="1">
      <alignment horizontal="center" vertical="center" wrapText="1"/>
    </xf>
    <xf numFmtId="0" fontId="52" fillId="0" borderId="17" xfId="0" applyFont="1" applyBorder="1" applyAlignment="1">
      <alignment horizontal="left"/>
    </xf>
    <xf numFmtId="0" fontId="52" fillId="0" borderId="70" xfId="0" applyFont="1" applyBorder="1" applyAlignment="1">
      <alignment horizontal="left"/>
    </xf>
    <xf numFmtId="0" fontId="52" fillId="0" borderId="71" xfId="0" applyFont="1" applyBorder="1" applyAlignment="1">
      <alignment horizontal="left"/>
    </xf>
    <xf numFmtId="4" fontId="11" fillId="3" borderId="6" xfId="0" applyNumberFormat="1" applyFont="1" applyFill="1" applyBorder="1" applyAlignment="1">
      <alignment horizontal="center" vertical="center"/>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11"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4" fillId="3" borderId="6" xfId="0" applyFont="1" applyFill="1" applyBorder="1" applyAlignment="1">
      <alignment horizontal="justify" vertical="center" wrapText="1"/>
    </xf>
    <xf numFmtId="4" fontId="11" fillId="3" borderId="6" xfId="0" applyNumberFormat="1" applyFont="1" applyFill="1" applyBorder="1" applyAlignment="1">
      <alignment horizontal="center" vertical="center" wrapText="1"/>
    </xf>
    <xf numFmtId="0" fontId="9" fillId="0" borderId="143" xfId="0" applyFont="1" applyFill="1" applyBorder="1" applyAlignment="1">
      <alignment horizontal="justify" vertical="center" wrapText="1"/>
    </xf>
    <xf numFmtId="0" fontId="9" fillId="0" borderId="16" xfId="0" applyFont="1" applyFill="1" applyBorder="1" applyAlignment="1">
      <alignment horizontal="justify" vertical="center"/>
    </xf>
    <xf numFmtId="0" fontId="9" fillId="3" borderId="31" xfId="0" applyFont="1" applyFill="1" applyBorder="1" applyAlignment="1">
      <alignment horizontal="justify" vertical="center" wrapText="1"/>
    </xf>
    <xf numFmtId="49" fontId="9" fillId="3" borderId="6" xfId="0" applyNumberFormat="1" applyFont="1" applyFill="1" applyBorder="1" applyAlignment="1">
      <alignment horizontal="left" vertical="center" wrapText="1"/>
    </xf>
    <xf numFmtId="49" fontId="9" fillId="3" borderId="7" xfId="0" applyNumberFormat="1" applyFont="1" applyFill="1" applyBorder="1" applyAlignment="1">
      <alignment horizontal="left" vertical="center" wrapText="1"/>
    </xf>
    <xf numFmtId="0" fontId="20" fillId="14" borderId="5" xfId="0" applyFont="1" applyFill="1" applyBorder="1" applyAlignment="1">
      <alignment horizontal="center" vertical="center" wrapText="1"/>
    </xf>
    <xf numFmtId="0" fontId="20" fillId="14" borderId="6" xfId="0" applyFont="1" applyFill="1" applyBorder="1" applyAlignment="1">
      <alignment horizontal="center" vertical="center" wrapText="1"/>
    </xf>
    <xf numFmtId="3" fontId="20" fillId="14" borderId="6" xfId="0" applyNumberFormat="1" applyFont="1" applyFill="1" applyBorder="1" applyAlignment="1">
      <alignment horizontal="center" vertical="center" wrapText="1"/>
    </xf>
    <xf numFmtId="3" fontId="20" fillId="14" borderId="7"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left" vertical="center" wrapText="1"/>
    </xf>
    <xf numFmtId="0" fontId="13" fillId="0" borderId="0" xfId="0" applyFont="1" applyAlignment="1">
      <alignment horizontal="left"/>
    </xf>
    <xf numFmtId="0" fontId="5" fillId="2" borderId="2" xfId="0" applyFont="1" applyFill="1" applyBorder="1" applyAlignment="1">
      <alignment horizontal="center" vertical="center" wrapText="1"/>
    </xf>
    <xf numFmtId="0" fontId="7" fillId="0" borderId="1" xfId="0" applyFont="1" applyBorder="1" applyAlignment="1">
      <alignment horizontal="left"/>
    </xf>
    <xf numFmtId="0" fontId="3" fillId="4" borderId="22"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13" fillId="0" borderId="0" xfId="0" applyFont="1" applyAlignment="1">
      <alignment horizontal="justify" vertical="center" wrapText="1"/>
    </xf>
    <xf numFmtId="3" fontId="4" fillId="0" borderId="14" xfId="0" applyNumberFormat="1" applyFont="1" applyFill="1" applyBorder="1" applyAlignment="1">
      <alignment horizontal="left" vertical="top" wrapText="1"/>
    </xf>
    <xf numFmtId="3" fontId="4" fillId="0" borderId="15" xfId="0" applyNumberFormat="1" applyFont="1" applyFill="1" applyBorder="1" applyAlignment="1">
      <alignment horizontal="left" vertical="top" wrapText="1"/>
    </xf>
    <xf numFmtId="4" fontId="11" fillId="0" borderId="16" xfId="0" applyNumberFormat="1" applyFont="1" applyFill="1" applyBorder="1" applyAlignment="1">
      <alignment horizontal="center" vertical="center" wrapText="1"/>
    </xf>
    <xf numFmtId="4" fontId="11" fillId="0" borderId="19" xfId="0" applyNumberFormat="1" applyFont="1" applyFill="1" applyBorder="1" applyAlignment="1">
      <alignment horizontal="center" vertical="center"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7" fillId="0" borderId="0" xfId="0" applyFont="1" applyAlignment="1">
      <alignment horizontal="left"/>
    </xf>
    <xf numFmtId="0" fontId="2" fillId="2" borderId="35" xfId="0" applyFont="1" applyFill="1" applyBorder="1" applyAlignment="1">
      <alignment horizontal="center"/>
    </xf>
    <xf numFmtId="0" fontId="1" fillId="2" borderId="45" xfId="0" applyFont="1" applyFill="1" applyBorder="1" applyAlignment="1"/>
    <xf numFmtId="0" fontId="2" fillId="2" borderId="36" xfId="0" applyFont="1" applyFill="1" applyBorder="1" applyAlignment="1">
      <alignment horizontal="center" vertical="center"/>
    </xf>
    <xf numFmtId="0" fontId="1" fillId="2" borderId="46" xfId="0" applyFont="1" applyFill="1" applyBorder="1" applyAlignment="1">
      <alignment horizontal="center" vertical="center"/>
    </xf>
    <xf numFmtId="0" fontId="2" fillId="2" borderId="36" xfId="0" applyFont="1" applyFill="1" applyBorder="1" applyAlignment="1"/>
    <xf numFmtId="0" fontId="1" fillId="2" borderId="46" xfId="0" applyFont="1" applyFill="1" applyBorder="1" applyAlignment="1"/>
    <xf numFmtId="0" fontId="2" fillId="2" borderId="36" xfId="0" applyFont="1" applyFill="1" applyBorder="1" applyAlignment="1">
      <alignment horizontal="center"/>
    </xf>
    <xf numFmtId="0" fontId="1" fillId="2" borderId="46" xfId="0" applyFont="1" applyFill="1" applyBorder="1" applyAlignment="1">
      <alignment horizontal="center"/>
    </xf>
    <xf numFmtId="0" fontId="2" fillId="2" borderId="37" xfId="0" applyFont="1" applyFill="1" applyBorder="1" applyAlignment="1"/>
    <xf numFmtId="0" fontId="1" fillId="2" borderId="47" xfId="0" applyFont="1" applyFill="1" applyBorder="1" applyAlignment="1"/>
    <xf numFmtId="0" fontId="24" fillId="2" borderId="31" xfId="0" applyFont="1" applyFill="1" applyBorder="1" applyAlignment="1">
      <alignment horizontal="center" vertical="top"/>
    </xf>
    <xf numFmtId="0" fontId="24" fillId="2" borderId="31" xfId="0" applyFont="1" applyFill="1" applyBorder="1" applyAlignment="1"/>
    <xf numFmtId="0" fontId="24" fillId="2" borderId="54" xfId="0" applyFont="1" applyFill="1" applyBorder="1" applyAlignment="1"/>
    <xf numFmtId="0" fontId="22" fillId="2" borderId="38" xfId="0" applyFont="1" applyFill="1" applyBorder="1" applyAlignment="1">
      <alignment horizontal="center" vertical="top"/>
    </xf>
    <xf numFmtId="0" fontId="23" fillId="2" borderId="39" xfId="0" applyFont="1" applyFill="1" applyBorder="1" applyAlignment="1">
      <alignment horizontal="center" vertical="top"/>
    </xf>
    <xf numFmtId="0" fontId="23" fillId="2" borderId="40" xfId="0" applyFont="1" applyFill="1" applyBorder="1" applyAlignment="1">
      <alignment horizontal="center" vertical="top"/>
    </xf>
    <xf numFmtId="0" fontId="20" fillId="2" borderId="37"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42" xfId="0" applyFont="1" applyFill="1" applyBorder="1" applyAlignment="1">
      <alignment horizontal="center" vertical="center"/>
    </xf>
    <xf numFmtId="0" fontId="20" fillId="2" borderId="43" xfId="0" applyFont="1" applyFill="1" applyBorder="1" applyAlignment="1">
      <alignment horizontal="center" vertical="center"/>
    </xf>
    <xf numFmtId="0" fontId="20" fillId="2" borderId="44" xfId="0" applyFont="1" applyFill="1" applyBorder="1" applyAlignment="1">
      <alignment horizontal="center" vertical="center"/>
    </xf>
    <xf numFmtId="0" fontId="20" fillId="2" borderId="49"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51" xfId="0" applyFont="1" applyFill="1" applyBorder="1" applyAlignment="1">
      <alignment horizontal="center" vertical="center"/>
    </xf>
    <xf numFmtId="165" fontId="3" fillId="0" borderId="31" xfId="1" applyNumberFormat="1" applyFont="1" applyBorder="1" applyAlignment="1">
      <alignment horizontal="center" vertical="center"/>
    </xf>
    <xf numFmtId="165" fontId="3" fillId="0" borderId="53" xfId="1" applyNumberFormat="1" applyFont="1" applyBorder="1" applyAlignment="1">
      <alignment horizontal="center" vertical="center"/>
    </xf>
    <xf numFmtId="0" fontId="4" fillId="0" borderId="31" xfId="0" applyFont="1" applyBorder="1" applyAlignment="1">
      <alignment horizontal="center" vertical="center" wrapText="1"/>
    </xf>
    <xf numFmtId="0" fontId="4" fillId="0" borderId="54" xfId="0" applyFont="1" applyBorder="1" applyAlignment="1">
      <alignment horizontal="center" vertical="center" wrapText="1"/>
    </xf>
    <xf numFmtId="0" fontId="7" fillId="0" borderId="52" xfId="0" applyFont="1" applyBorder="1" applyAlignment="1">
      <alignment horizontal="left"/>
    </xf>
    <xf numFmtId="0" fontId="7" fillId="0" borderId="31" xfId="0" applyFont="1" applyBorder="1" applyAlignment="1">
      <alignment horizontal="left"/>
    </xf>
    <xf numFmtId="0" fontId="3" fillId="2" borderId="52" xfId="0" applyFont="1" applyFill="1" applyBorder="1" applyAlignment="1">
      <alignment horizontal="center" vertical="center"/>
    </xf>
    <xf numFmtId="0" fontId="4" fillId="2" borderId="52" xfId="0" applyFont="1" applyFill="1" applyBorder="1" applyAlignment="1">
      <alignment horizontal="center" vertical="center"/>
    </xf>
    <xf numFmtId="0" fontId="3" fillId="2" borderId="31"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31" xfId="0" applyFont="1" applyFill="1" applyBorder="1" applyAlignment="1">
      <alignment horizontal="center" vertical="top"/>
    </xf>
    <xf numFmtId="0" fontId="9" fillId="2" borderId="31" xfId="0" applyFont="1" applyFill="1" applyBorder="1" applyAlignment="1">
      <alignment horizontal="center" vertical="top"/>
    </xf>
    <xf numFmtId="0" fontId="5" fillId="2" borderId="3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3" borderId="52" xfId="0" applyFont="1" applyFill="1" applyBorder="1" applyAlignment="1">
      <alignment horizontal="justify" vertical="center" wrapText="1"/>
    </xf>
    <xf numFmtId="165" fontId="11" fillId="3" borderId="31" xfId="0" applyNumberFormat="1" applyFont="1" applyFill="1" applyBorder="1" applyAlignment="1">
      <alignment horizontal="right" vertical="center"/>
    </xf>
    <xf numFmtId="0" fontId="4" fillId="3" borderId="64" xfId="0" applyFont="1" applyFill="1" applyBorder="1" applyAlignment="1">
      <alignment horizontal="justify" vertical="center" wrapText="1"/>
    </xf>
    <xf numFmtId="0" fontId="4" fillId="3" borderId="66" xfId="0" applyFont="1" applyFill="1" applyBorder="1" applyAlignment="1">
      <alignment horizontal="justify" vertical="center" wrapText="1"/>
    </xf>
    <xf numFmtId="164" fontId="11" fillId="3" borderId="65" xfId="1" applyFont="1" applyFill="1" applyBorder="1" applyAlignment="1">
      <alignment horizontal="center" vertical="center"/>
    </xf>
    <xf numFmtId="164" fontId="11" fillId="3" borderId="67" xfId="1" applyFont="1" applyFill="1" applyBorder="1" applyAlignment="1">
      <alignment horizontal="center" vertical="center"/>
    </xf>
    <xf numFmtId="164" fontId="11" fillId="3" borderId="31" xfId="1" applyFont="1" applyFill="1" applyBorder="1" applyAlignment="1">
      <alignment horizontal="center" vertical="center"/>
    </xf>
  </cellXfs>
  <cellStyles count="6">
    <cellStyle name="Millares" xfId="1" builtinId="3"/>
    <cellStyle name="Normal" xfId="0" builtinId="0"/>
    <cellStyle name="Normal 10" xfId="5"/>
    <cellStyle name="Normal 11" xfId="3"/>
    <cellStyle name="Normal 3 2"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3"/>
  <sheetViews>
    <sheetView view="pageBreakPreview" topLeftCell="B10" zoomScaleNormal="100" zoomScaleSheetLayoutView="100" workbookViewId="0">
      <selection activeCell="C94" sqref="C94"/>
    </sheetView>
  </sheetViews>
  <sheetFormatPr baseColWidth="10" defaultRowHeight="14.4" x14ac:dyDescent="0.3"/>
  <cols>
    <col min="1" max="1" width="41.5546875" customWidth="1"/>
    <col min="2" max="2" width="19.6640625" customWidth="1"/>
    <col min="3" max="3" width="18.88671875" customWidth="1"/>
    <col min="4" max="4" width="23.44140625" customWidth="1"/>
    <col min="5" max="5" width="19" customWidth="1"/>
    <col min="6" max="6" width="14" customWidth="1"/>
    <col min="7" max="11" width="11.88671875" customWidth="1"/>
    <col min="12" max="12" width="16.88671875" customWidth="1"/>
    <col min="13" max="13" width="5.33203125" customWidth="1"/>
    <col min="14" max="14" width="5.6640625" customWidth="1"/>
    <col min="15" max="18" width="3.33203125" customWidth="1"/>
    <col min="19" max="19" width="1.6640625" customWidth="1"/>
    <col min="20" max="20" width="11" customWidth="1"/>
    <col min="257" max="257" width="41.5546875" customWidth="1"/>
    <col min="258" max="258" width="18.6640625" customWidth="1"/>
    <col min="259" max="259" width="16.5546875" customWidth="1"/>
    <col min="260" max="260" width="23.44140625" customWidth="1"/>
    <col min="261" max="261" width="19" customWidth="1"/>
    <col min="262" max="262" width="14" customWidth="1"/>
    <col min="263" max="267" width="11.88671875" customWidth="1"/>
    <col min="268" max="268" width="15.6640625" customWidth="1"/>
    <col min="269" max="269" width="5.33203125" customWidth="1"/>
    <col min="270" max="270" width="5.6640625" customWidth="1"/>
    <col min="271" max="274" width="3.33203125" customWidth="1"/>
    <col min="275" max="275" width="1.6640625" customWidth="1"/>
    <col min="513" max="513" width="41.5546875" customWidth="1"/>
    <col min="514" max="514" width="18.6640625" customWidth="1"/>
    <col min="515" max="515" width="16.5546875" customWidth="1"/>
    <col min="516" max="516" width="23.44140625" customWidth="1"/>
    <col min="517" max="517" width="19" customWidth="1"/>
    <col min="518" max="518" width="14" customWidth="1"/>
    <col min="519" max="523" width="11.88671875" customWidth="1"/>
    <col min="524" max="524" width="15.6640625" customWidth="1"/>
    <col min="525" max="525" width="5.33203125" customWidth="1"/>
    <col min="526" max="526" width="5.6640625" customWidth="1"/>
    <col min="527" max="530" width="3.33203125" customWidth="1"/>
    <col min="531" max="531" width="1.6640625" customWidth="1"/>
    <col min="769" max="769" width="41.5546875" customWidth="1"/>
    <col min="770" max="770" width="18.6640625" customWidth="1"/>
    <col min="771" max="771" width="16.5546875" customWidth="1"/>
    <col min="772" max="772" width="23.44140625" customWidth="1"/>
    <col min="773" max="773" width="19" customWidth="1"/>
    <col min="774" max="774" width="14" customWidth="1"/>
    <col min="775" max="779" width="11.88671875" customWidth="1"/>
    <col min="780" max="780" width="15.6640625" customWidth="1"/>
    <col min="781" max="781" width="5.33203125" customWidth="1"/>
    <col min="782" max="782" width="5.6640625" customWidth="1"/>
    <col min="783" max="786" width="3.33203125" customWidth="1"/>
    <col min="787" max="787" width="1.6640625" customWidth="1"/>
    <col min="1025" max="1025" width="41.5546875" customWidth="1"/>
    <col min="1026" max="1026" width="18.6640625" customWidth="1"/>
    <col min="1027" max="1027" width="16.5546875" customWidth="1"/>
    <col min="1028" max="1028" width="23.44140625" customWidth="1"/>
    <col min="1029" max="1029" width="19" customWidth="1"/>
    <col min="1030" max="1030" width="14" customWidth="1"/>
    <col min="1031" max="1035" width="11.88671875" customWidth="1"/>
    <col min="1036" max="1036" width="15.6640625" customWidth="1"/>
    <col min="1037" max="1037" width="5.33203125" customWidth="1"/>
    <col min="1038" max="1038" width="5.6640625" customWidth="1"/>
    <col min="1039" max="1042" width="3.33203125" customWidth="1"/>
    <col min="1043" max="1043" width="1.6640625" customWidth="1"/>
    <col min="1281" max="1281" width="41.5546875" customWidth="1"/>
    <col min="1282" max="1282" width="18.6640625" customWidth="1"/>
    <col min="1283" max="1283" width="16.5546875" customWidth="1"/>
    <col min="1284" max="1284" width="23.44140625" customWidth="1"/>
    <col min="1285" max="1285" width="19" customWidth="1"/>
    <col min="1286" max="1286" width="14" customWidth="1"/>
    <col min="1287" max="1291" width="11.88671875" customWidth="1"/>
    <col min="1292" max="1292" width="15.6640625" customWidth="1"/>
    <col min="1293" max="1293" width="5.33203125" customWidth="1"/>
    <col min="1294" max="1294" width="5.6640625" customWidth="1"/>
    <col min="1295" max="1298" width="3.33203125" customWidth="1"/>
    <col min="1299" max="1299" width="1.6640625" customWidth="1"/>
    <col min="1537" max="1537" width="41.5546875" customWidth="1"/>
    <col min="1538" max="1538" width="18.6640625" customWidth="1"/>
    <col min="1539" max="1539" width="16.5546875" customWidth="1"/>
    <col min="1540" max="1540" width="23.44140625" customWidth="1"/>
    <col min="1541" max="1541" width="19" customWidth="1"/>
    <col min="1542" max="1542" width="14" customWidth="1"/>
    <col min="1543" max="1547" width="11.88671875" customWidth="1"/>
    <col min="1548" max="1548" width="15.6640625" customWidth="1"/>
    <col min="1549" max="1549" width="5.33203125" customWidth="1"/>
    <col min="1550" max="1550" width="5.6640625" customWidth="1"/>
    <col min="1551" max="1554" width="3.33203125" customWidth="1"/>
    <col min="1555" max="1555" width="1.6640625" customWidth="1"/>
    <col min="1793" max="1793" width="41.5546875" customWidth="1"/>
    <col min="1794" max="1794" width="18.6640625" customWidth="1"/>
    <col min="1795" max="1795" width="16.5546875" customWidth="1"/>
    <col min="1796" max="1796" width="23.44140625" customWidth="1"/>
    <col min="1797" max="1797" width="19" customWidth="1"/>
    <col min="1798" max="1798" width="14" customWidth="1"/>
    <col min="1799" max="1803" width="11.88671875" customWidth="1"/>
    <col min="1804" max="1804" width="15.6640625" customWidth="1"/>
    <col min="1805" max="1805" width="5.33203125" customWidth="1"/>
    <col min="1806" max="1806" width="5.6640625" customWidth="1"/>
    <col min="1807" max="1810" width="3.33203125" customWidth="1"/>
    <col min="1811" max="1811" width="1.6640625" customWidth="1"/>
    <col min="2049" max="2049" width="41.5546875" customWidth="1"/>
    <col min="2050" max="2050" width="18.6640625" customWidth="1"/>
    <col min="2051" max="2051" width="16.5546875" customWidth="1"/>
    <col min="2052" max="2052" width="23.44140625" customWidth="1"/>
    <col min="2053" max="2053" width="19" customWidth="1"/>
    <col min="2054" max="2054" width="14" customWidth="1"/>
    <col min="2055" max="2059" width="11.88671875" customWidth="1"/>
    <col min="2060" max="2060" width="15.6640625" customWidth="1"/>
    <col min="2061" max="2061" width="5.33203125" customWidth="1"/>
    <col min="2062" max="2062" width="5.6640625" customWidth="1"/>
    <col min="2063" max="2066" width="3.33203125" customWidth="1"/>
    <col min="2067" max="2067" width="1.6640625" customWidth="1"/>
    <col min="2305" max="2305" width="41.5546875" customWidth="1"/>
    <col min="2306" max="2306" width="18.6640625" customWidth="1"/>
    <col min="2307" max="2307" width="16.5546875" customWidth="1"/>
    <col min="2308" max="2308" width="23.44140625" customWidth="1"/>
    <col min="2309" max="2309" width="19" customWidth="1"/>
    <col min="2310" max="2310" width="14" customWidth="1"/>
    <col min="2311" max="2315" width="11.88671875" customWidth="1"/>
    <col min="2316" max="2316" width="15.6640625" customWidth="1"/>
    <col min="2317" max="2317" width="5.33203125" customWidth="1"/>
    <col min="2318" max="2318" width="5.6640625" customWidth="1"/>
    <col min="2319" max="2322" width="3.33203125" customWidth="1"/>
    <col min="2323" max="2323" width="1.6640625" customWidth="1"/>
    <col min="2561" max="2561" width="41.5546875" customWidth="1"/>
    <col min="2562" max="2562" width="18.6640625" customWidth="1"/>
    <col min="2563" max="2563" width="16.5546875" customWidth="1"/>
    <col min="2564" max="2564" width="23.44140625" customWidth="1"/>
    <col min="2565" max="2565" width="19" customWidth="1"/>
    <col min="2566" max="2566" width="14" customWidth="1"/>
    <col min="2567" max="2571" width="11.88671875" customWidth="1"/>
    <col min="2572" max="2572" width="15.6640625" customWidth="1"/>
    <col min="2573" max="2573" width="5.33203125" customWidth="1"/>
    <col min="2574" max="2574" width="5.6640625" customWidth="1"/>
    <col min="2575" max="2578" width="3.33203125" customWidth="1"/>
    <col min="2579" max="2579" width="1.6640625" customWidth="1"/>
    <col min="2817" max="2817" width="41.5546875" customWidth="1"/>
    <col min="2818" max="2818" width="18.6640625" customWidth="1"/>
    <col min="2819" max="2819" width="16.5546875" customWidth="1"/>
    <col min="2820" max="2820" width="23.44140625" customWidth="1"/>
    <col min="2821" max="2821" width="19" customWidth="1"/>
    <col min="2822" max="2822" width="14" customWidth="1"/>
    <col min="2823" max="2827" width="11.88671875" customWidth="1"/>
    <col min="2828" max="2828" width="15.6640625" customWidth="1"/>
    <col min="2829" max="2829" width="5.33203125" customWidth="1"/>
    <col min="2830" max="2830" width="5.6640625" customWidth="1"/>
    <col min="2831" max="2834" width="3.33203125" customWidth="1"/>
    <col min="2835" max="2835" width="1.6640625" customWidth="1"/>
    <col min="3073" max="3073" width="41.5546875" customWidth="1"/>
    <col min="3074" max="3074" width="18.6640625" customWidth="1"/>
    <col min="3075" max="3075" width="16.5546875" customWidth="1"/>
    <col min="3076" max="3076" width="23.44140625" customWidth="1"/>
    <col min="3077" max="3077" width="19" customWidth="1"/>
    <col min="3078" max="3078" width="14" customWidth="1"/>
    <col min="3079" max="3083" width="11.88671875" customWidth="1"/>
    <col min="3084" max="3084" width="15.6640625" customWidth="1"/>
    <col min="3085" max="3085" width="5.33203125" customWidth="1"/>
    <col min="3086" max="3086" width="5.6640625" customWidth="1"/>
    <col min="3087" max="3090" width="3.33203125" customWidth="1"/>
    <col min="3091" max="3091" width="1.6640625" customWidth="1"/>
    <col min="3329" max="3329" width="41.5546875" customWidth="1"/>
    <col min="3330" max="3330" width="18.6640625" customWidth="1"/>
    <col min="3331" max="3331" width="16.5546875" customWidth="1"/>
    <col min="3332" max="3332" width="23.44140625" customWidth="1"/>
    <col min="3333" max="3333" width="19" customWidth="1"/>
    <col min="3334" max="3334" width="14" customWidth="1"/>
    <col min="3335" max="3339" width="11.88671875" customWidth="1"/>
    <col min="3340" max="3340" width="15.6640625" customWidth="1"/>
    <col min="3341" max="3341" width="5.33203125" customWidth="1"/>
    <col min="3342" max="3342" width="5.6640625" customWidth="1"/>
    <col min="3343" max="3346" width="3.33203125" customWidth="1"/>
    <col min="3347" max="3347" width="1.6640625" customWidth="1"/>
    <col min="3585" max="3585" width="41.5546875" customWidth="1"/>
    <col min="3586" max="3586" width="18.6640625" customWidth="1"/>
    <col min="3587" max="3587" width="16.5546875" customWidth="1"/>
    <col min="3588" max="3588" width="23.44140625" customWidth="1"/>
    <col min="3589" max="3589" width="19" customWidth="1"/>
    <col min="3590" max="3590" width="14" customWidth="1"/>
    <col min="3591" max="3595" width="11.88671875" customWidth="1"/>
    <col min="3596" max="3596" width="15.6640625" customWidth="1"/>
    <col min="3597" max="3597" width="5.33203125" customWidth="1"/>
    <col min="3598" max="3598" width="5.6640625" customWidth="1"/>
    <col min="3599" max="3602" width="3.33203125" customWidth="1"/>
    <col min="3603" max="3603" width="1.6640625" customWidth="1"/>
    <col min="3841" max="3841" width="41.5546875" customWidth="1"/>
    <col min="3842" max="3842" width="18.6640625" customWidth="1"/>
    <col min="3843" max="3843" width="16.5546875" customWidth="1"/>
    <col min="3844" max="3844" width="23.44140625" customWidth="1"/>
    <col min="3845" max="3845" width="19" customWidth="1"/>
    <col min="3846" max="3846" width="14" customWidth="1"/>
    <col min="3847" max="3851" width="11.88671875" customWidth="1"/>
    <col min="3852" max="3852" width="15.6640625" customWidth="1"/>
    <col min="3853" max="3853" width="5.33203125" customWidth="1"/>
    <col min="3854" max="3854" width="5.6640625" customWidth="1"/>
    <col min="3855" max="3858" width="3.33203125" customWidth="1"/>
    <col min="3859" max="3859" width="1.6640625" customWidth="1"/>
    <col min="4097" max="4097" width="41.5546875" customWidth="1"/>
    <col min="4098" max="4098" width="18.6640625" customWidth="1"/>
    <col min="4099" max="4099" width="16.5546875" customWidth="1"/>
    <col min="4100" max="4100" width="23.44140625" customWidth="1"/>
    <col min="4101" max="4101" width="19" customWidth="1"/>
    <col min="4102" max="4102" width="14" customWidth="1"/>
    <col min="4103" max="4107" width="11.88671875" customWidth="1"/>
    <col min="4108" max="4108" width="15.6640625" customWidth="1"/>
    <col min="4109" max="4109" width="5.33203125" customWidth="1"/>
    <col min="4110" max="4110" width="5.6640625" customWidth="1"/>
    <col min="4111" max="4114" width="3.33203125" customWidth="1"/>
    <col min="4115" max="4115" width="1.6640625" customWidth="1"/>
    <col min="4353" max="4353" width="41.5546875" customWidth="1"/>
    <col min="4354" max="4354" width="18.6640625" customWidth="1"/>
    <col min="4355" max="4355" width="16.5546875" customWidth="1"/>
    <col min="4356" max="4356" width="23.44140625" customWidth="1"/>
    <col min="4357" max="4357" width="19" customWidth="1"/>
    <col min="4358" max="4358" width="14" customWidth="1"/>
    <col min="4359" max="4363" width="11.88671875" customWidth="1"/>
    <col min="4364" max="4364" width="15.6640625" customWidth="1"/>
    <col min="4365" max="4365" width="5.33203125" customWidth="1"/>
    <col min="4366" max="4366" width="5.6640625" customWidth="1"/>
    <col min="4367" max="4370" width="3.33203125" customWidth="1"/>
    <col min="4371" max="4371" width="1.6640625" customWidth="1"/>
    <col min="4609" max="4609" width="41.5546875" customWidth="1"/>
    <col min="4610" max="4610" width="18.6640625" customWidth="1"/>
    <col min="4611" max="4611" width="16.5546875" customWidth="1"/>
    <col min="4612" max="4612" width="23.44140625" customWidth="1"/>
    <col min="4613" max="4613" width="19" customWidth="1"/>
    <col min="4614" max="4614" width="14" customWidth="1"/>
    <col min="4615" max="4619" width="11.88671875" customWidth="1"/>
    <col min="4620" max="4620" width="15.6640625" customWidth="1"/>
    <col min="4621" max="4621" width="5.33203125" customWidth="1"/>
    <col min="4622" max="4622" width="5.6640625" customWidth="1"/>
    <col min="4623" max="4626" width="3.33203125" customWidth="1"/>
    <col min="4627" max="4627" width="1.6640625" customWidth="1"/>
    <col min="4865" max="4865" width="41.5546875" customWidth="1"/>
    <col min="4866" max="4866" width="18.6640625" customWidth="1"/>
    <col min="4867" max="4867" width="16.5546875" customWidth="1"/>
    <col min="4868" max="4868" width="23.44140625" customWidth="1"/>
    <col min="4869" max="4869" width="19" customWidth="1"/>
    <col min="4870" max="4870" width="14" customWidth="1"/>
    <col min="4871" max="4875" width="11.88671875" customWidth="1"/>
    <col min="4876" max="4876" width="15.6640625" customWidth="1"/>
    <col min="4877" max="4877" width="5.33203125" customWidth="1"/>
    <col min="4878" max="4878" width="5.6640625" customWidth="1"/>
    <col min="4879" max="4882" width="3.33203125" customWidth="1"/>
    <col min="4883" max="4883" width="1.6640625" customWidth="1"/>
    <col min="5121" max="5121" width="41.5546875" customWidth="1"/>
    <col min="5122" max="5122" width="18.6640625" customWidth="1"/>
    <col min="5123" max="5123" width="16.5546875" customWidth="1"/>
    <col min="5124" max="5124" width="23.44140625" customWidth="1"/>
    <col min="5125" max="5125" width="19" customWidth="1"/>
    <col min="5126" max="5126" width="14" customWidth="1"/>
    <col min="5127" max="5131" width="11.88671875" customWidth="1"/>
    <col min="5132" max="5132" width="15.6640625" customWidth="1"/>
    <col min="5133" max="5133" width="5.33203125" customWidth="1"/>
    <col min="5134" max="5134" width="5.6640625" customWidth="1"/>
    <col min="5135" max="5138" width="3.33203125" customWidth="1"/>
    <col min="5139" max="5139" width="1.6640625" customWidth="1"/>
    <col min="5377" max="5377" width="41.5546875" customWidth="1"/>
    <col min="5378" max="5378" width="18.6640625" customWidth="1"/>
    <col min="5379" max="5379" width="16.5546875" customWidth="1"/>
    <col min="5380" max="5380" width="23.44140625" customWidth="1"/>
    <col min="5381" max="5381" width="19" customWidth="1"/>
    <col min="5382" max="5382" width="14" customWidth="1"/>
    <col min="5383" max="5387" width="11.88671875" customWidth="1"/>
    <col min="5388" max="5388" width="15.6640625" customWidth="1"/>
    <col min="5389" max="5389" width="5.33203125" customWidth="1"/>
    <col min="5390" max="5390" width="5.6640625" customWidth="1"/>
    <col min="5391" max="5394" width="3.33203125" customWidth="1"/>
    <col min="5395" max="5395" width="1.6640625" customWidth="1"/>
    <col min="5633" max="5633" width="41.5546875" customWidth="1"/>
    <col min="5634" max="5634" width="18.6640625" customWidth="1"/>
    <col min="5635" max="5635" width="16.5546875" customWidth="1"/>
    <col min="5636" max="5636" width="23.44140625" customWidth="1"/>
    <col min="5637" max="5637" width="19" customWidth="1"/>
    <col min="5638" max="5638" width="14" customWidth="1"/>
    <col min="5639" max="5643" width="11.88671875" customWidth="1"/>
    <col min="5644" max="5644" width="15.6640625" customWidth="1"/>
    <col min="5645" max="5645" width="5.33203125" customWidth="1"/>
    <col min="5646" max="5646" width="5.6640625" customWidth="1"/>
    <col min="5647" max="5650" width="3.33203125" customWidth="1"/>
    <col min="5651" max="5651" width="1.6640625" customWidth="1"/>
    <col min="5889" max="5889" width="41.5546875" customWidth="1"/>
    <col min="5890" max="5890" width="18.6640625" customWidth="1"/>
    <col min="5891" max="5891" width="16.5546875" customWidth="1"/>
    <col min="5892" max="5892" width="23.44140625" customWidth="1"/>
    <col min="5893" max="5893" width="19" customWidth="1"/>
    <col min="5894" max="5894" width="14" customWidth="1"/>
    <col min="5895" max="5899" width="11.88671875" customWidth="1"/>
    <col min="5900" max="5900" width="15.6640625" customWidth="1"/>
    <col min="5901" max="5901" width="5.33203125" customWidth="1"/>
    <col min="5902" max="5902" width="5.6640625" customWidth="1"/>
    <col min="5903" max="5906" width="3.33203125" customWidth="1"/>
    <col min="5907" max="5907" width="1.6640625" customWidth="1"/>
    <col min="6145" max="6145" width="41.5546875" customWidth="1"/>
    <col min="6146" max="6146" width="18.6640625" customWidth="1"/>
    <col min="6147" max="6147" width="16.5546875" customWidth="1"/>
    <col min="6148" max="6148" width="23.44140625" customWidth="1"/>
    <col min="6149" max="6149" width="19" customWidth="1"/>
    <col min="6150" max="6150" width="14" customWidth="1"/>
    <col min="6151" max="6155" width="11.88671875" customWidth="1"/>
    <col min="6156" max="6156" width="15.6640625" customWidth="1"/>
    <col min="6157" max="6157" width="5.33203125" customWidth="1"/>
    <col min="6158" max="6158" width="5.6640625" customWidth="1"/>
    <col min="6159" max="6162" width="3.33203125" customWidth="1"/>
    <col min="6163" max="6163" width="1.6640625" customWidth="1"/>
    <col min="6401" max="6401" width="41.5546875" customWidth="1"/>
    <col min="6402" max="6402" width="18.6640625" customWidth="1"/>
    <col min="6403" max="6403" width="16.5546875" customWidth="1"/>
    <col min="6404" max="6404" width="23.44140625" customWidth="1"/>
    <col min="6405" max="6405" width="19" customWidth="1"/>
    <col min="6406" max="6406" width="14" customWidth="1"/>
    <col min="6407" max="6411" width="11.88671875" customWidth="1"/>
    <col min="6412" max="6412" width="15.6640625" customWidth="1"/>
    <col min="6413" max="6413" width="5.33203125" customWidth="1"/>
    <col min="6414" max="6414" width="5.6640625" customWidth="1"/>
    <col min="6415" max="6418" width="3.33203125" customWidth="1"/>
    <col min="6419" max="6419" width="1.6640625" customWidth="1"/>
    <col min="6657" max="6657" width="41.5546875" customWidth="1"/>
    <col min="6658" max="6658" width="18.6640625" customWidth="1"/>
    <col min="6659" max="6659" width="16.5546875" customWidth="1"/>
    <col min="6660" max="6660" width="23.44140625" customWidth="1"/>
    <col min="6661" max="6661" width="19" customWidth="1"/>
    <col min="6662" max="6662" width="14" customWidth="1"/>
    <col min="6663" max="6667" width="11.88671875" customWidth="1"/>
    <col min="6668" max="6668" width="15.6640625" customWidth="1"/>
    <col min="6669" max="6669" width="5.33203125" customWidth="1"/>
    <col min="6670" max="6670" width="5.6640625" customWidth="1"/>
    <col min="6671" max="6674" width="3.33203125" customWidth="1"/>
    <col min="6675" max="6675" width="1.6640625" customWidth="1"/>
    <col min="6913" max="6913" width="41.5546875" customWidth="1"/>
    <col min="6914" max="6914" width="18.6640625" customWidth="1"/>
    <col min="6915" max="6915" width="16.5546875" customWidth="1"/>
    <col min="6916" max="6916" width="23.44140625" customWidth="1"/>
    <col min="6917" max="6917" width="19" customWidth="1"/>
    <col min="6918" max="6918" width="14" customWidth="1"/>
    <col min="6919" max="6923" width="11.88671875" customWidth="1"/>
    <col min="6924" max="6924" width="15.6640625" customWidth="1"/>
    <col min="6925" max="6925" width="5.33203125" customWidth="1"/>
    <col min="6926" max="6926" width="5.6640625" customWidth="1"/>
    <col min="6927" max="6930" width="3.33203125" customWidth="1"/>
    <col min="6931" max="6931" width="1.6640625" customWidth="1"/>
    <col min="7169" max="7169" width="41.5546875" customWidth="1"/>
    <col min="7170" max="7170" width="18.6640625" customWidth="1"/>
    <col min="7171" max="7171" width="16.5546875" customWidth="1"/>
    <col min="7172" max="7172" width="23.44140625" customWidth="1"/>
    <col min="7173" max="7173" width="19" customWidth="1"/>
    <col min="7174" max="7174" width="14" customWidth="1"/>
    <col min="7175" max="7179" width="11.88671875" customWidth="1"/>
    <col min="7180" max="7180" width="15.6640625" customWidth="1"/>
    <col min="7181" max="7181" width="5.33203125" customWidth="1"/>
    <col min="7182" max="7182" width="5.6640625" customWidth="1"/>
    <col min="7183" max="7186" width="3.33203125" customWidth="1"/>
    <col min="7187" max="7187" width="1.6640625" customWidth="1"/>
    <col min="7425" max="7425" width="41.5546875" customWidth="1"/>
    <col min="7426" max="7426" width="18.6640625" customWidth="1"/>
    <col min="7427" max="7427" width="16.5546875" customWidth="1"/>
    <col min="7428" max="7428" width="23.44140625" customWidth="1"/>
    <col min="7429" max="7429" width="19" customWidth="1"/>
    <col min="7430" max="7430" width="14" customWidth="1"/>
    <col min="7431" max="7435" width="11.88671875" customWidth="1"/>
    <col min="7436" max="7436" width="15.6640625" customWidth="1"/>
    <col min="7437" max="7437" width="5.33203125" customWidth="1"/>
    <col min="7438" max="7438" width="5.6640625" customWidth="1"/>
    <col min="7439" max="7442" width="3.33203125" customWidth="1"/>
    <col min="7443" max="7443" width="1.6640625" customWidth="1"/>
    <col min="7681" max="7681" width="41.5546875" customWidth="1"/>
    <col min="7682" max="7682" width="18.6640625" customWidth="1"/>
    <col min="7683" max="7683" width="16.5546875" customWidth="1"/>
    <col min="7684" max="7684" width="23.44140625" customWidth="1"/>
    <col min="7685" max="7685" width="19" customWidth="1"/>
    <col min="7686" max="7686" width="14" customWidth="1"/>
    <col min="7687" max="7691" width="11.88671875" customWidth="1"/>
    <col min="7692" max="7692" width="15.6640625" customWidth="1"/>
    <col min="7693" max="7693" width="5.33203125" customWidth="1"/>
    <col min="7694" max="7694" width="5.6640625" customWidth="1"/>
    <col min="7695" max="7698" width="3.33203125" customWidth="1"/>
    <col min="7699" max="7699" width="1.6640625" customWidth="1"/>
    <col min="7937" max="7937" width="41.5546875" customWidth="1"/>
    <col min="7938" max="7938" width="18.6640625" customWidth="1"/>
    <col min="7939" max="7939" width="16.5546875" customWidth="1"/>
    <col min="7940" max="7940" width="23.44140625" customWidth="1"/>
    <col min="7941" max="7941" width="19" customWidth="1"/>
    <col min="7942" max="7942" width="14" customWidth="1"/>
    <col min="7943" max="7947" width="11.88671875" customWidth="1"/>
    <col min="7948" max="7948" width="15.6640625" customWidth="1"/>
    <col min="7949" max="7949" width="5.33203125" customWidth="1"/>
    <col min="7950" max="7950" width="5.6640625" customWidth="1"/>
    <col min="7951" max="7954" width="3.33203125" customWidth="1"/>
    <col min="7955" max="7955" width="1.6640625" customWidth="1"/>
    <col min="8193" max="8193" width="41.5546875" customWidth="1"/>
    <col min="8194" max="8194" width="18.6640625" customWidth="1"/>
    <col min="8195" max="8195" width="16.5546875" customWidth="1"/>
    <col min="8196" max="8196" width="23.44140625" customWidth="1"/>
    <col min="8197" max="8197" width="19" customWidth="1"/>
    <col min="8198" max="8198" width="14" customWidth="1"/>
    <col min="8199" max="8203" width="11.88671875" customWidth="1"/>
    <col min="8204" max="8204" width="15.6640625" customWidth="1"/>
    <col min="8205" max="8205" width="5.33203125" customWidth="1"/>
    <col min="8206" max="8206" width="5.6640625" customWidth="1"/>
    <col min="8207" max="8210" width="3.33203125" customWidth="1"/>
    <col min="8211" max="8211" width="1.6640625" customWidth="1"/>
    <col min="8449" max="8449" width="41.5546875" customWidth="1"/>
    <col min="8450" max="8450" width="18.6640625" customWidth="1"/>
    <col min="8451" max="8451" width="16.5546875" customWidth="1"/>
    <col min="8452" max="8452" width="23.44140625" customWidth="1"/>
    <col min="8453" max="8453" width="19" customWidth="1"/>
    <col min="8454" max="8454" width="14" customWidth="1"/>
    <col min="8455" max="8459" width="11.88671875" customWidth="1"/>
    <col min="8460" max="8460" width="15.6640625" customWidth="1"/>
    <col min="8461" max="8461" width="5.33203125" customWidth="1"/>
    <col min="8462" max="8462" width="5.6640625" customWidth="1"/>
    <col min="8463" max="8466" width="3.33203125" customWidth="1"/>
    <col min="8467" max="8467" width="1.6640625" customWidth="1"/>
    <col min="8705" max="8705" width="41.5546875" customWidth="1"/>
    <col min="8706" max="8706" width="18.6640625" customWidth="1"/>
    <col min="8707" max="8707" width="16.5546875" customWidth="1"/>
    <col min="8708" max="8708" width="23.44140625" customWidth="1"/>
    <col min="8709" max="8709" width="19" customWidth="1"/>
    <col min="8710" max="8710" width="14" customWidth="1"/>
    <col min="8711" max="8715" width="11.88671875" customWidth="1"/>
    <col min="8716" max="8716" width="15.6640625" customWidth="1"/>
    <col min="8717" max="8717" width="5.33203125" customWidth="1"/>
    <col min="8718" max="8718" width="5.6640625" customWidth="1"/>
    <col min="8719" max="8722" width="3.33203125" customWidth="1"/>
    <col min="8723" max="8723" width="1.6640625" customWidth="1"/>
    <col min="8961" max="8961" width="41.5546875" customWidth="1"/>
    <col min="8962" max="8962" width="18.6640625" customWidth="1"/>
    <col min="8963" max="8963" width="16.5546875" customWidth="1"/>
    <col min="8964" max="8964" width="23.44140625" customWidth="1"/>
    <col min="8965" max="8965" width="19" customWidth="1"/>
    <col min="8966" max="8966" width="14" customWidth="1"/>
    <col min="8967" max="8971" width="11.88671875" customWidth="1"/>
    <col min="8972" max="8972" width="15.6640625" customWidth="1"/>
    <col min="8973" max="8973" width="5.33203125" customWidth="1"/>
    <col min="8974" max="8974" width="5.6640625" customWidth="1"/>
    <col min="8975" max="8978" width="3.33203125" customWidth="1"/>
    <col min="8979" max="8979" width="1.6640625" customWidth="1"/>
    <col min="9217" max="9217" width="41.5546875" customWidth="1"/>
    <col min="9218" max="9218" width="18.6640625" customWidth="1"/>
    <col min="9219" max="9219" width="16.5546875" customWidth="1"/>
    <col min="9220" max="9220" width="23.44140625" customWidth="1"/>
    <col min="9221" max="9221" width="19" customWidth="1"/>
    <col min="9222" max="9222" width="14" customWidth="1"/>
    <col min="9223" max="9227" width="11.88671875" customWidth="1"/>
    <col min="9228" max="9228" width="15.6640625" customWidth="1"/>
    <col min="9229" max="9229" width="5.33203125" customWidth="1"/>
    <col min="9230" max="9230" width="5.6640625" customWidth="1"/>
    <col min="9231" max="9234" width="3.33203125" customWidth="1"/>
    <col min="9235" max="9235" width="1.6640625" customWidth="1"/>
    <col min="9473" max="9473" width="41.5546875" customWidth="1"/>
    <col min="9474" max="9474" width="18.6640625" customWidth="1"/>
    <col min="9475" max="9475" width="16.5546875" customWidth="1"/>
    <col min="9476" max="9476" width="23.44140625" customWidth="1"/>
    <col min="9477" max="9477" width="19" customWidth="1"/>
    <col min="9478" max="9478" width="14" customWidth="1"/>
    <col min="9479" max="9483" width="11.88671875" customWidth="1"/>
    <col min="9484" max="9484" width="15.6640625" customWidth="1"/>
    <col min="9485" max="9485" width="5.33203125" customWidth="1"/>
    <col min="9486" max="9486" width="5.6640625" customWidth="1"/>
    <col min="9487" max="9490" width="3.33203125" customWidth="1"/>
    <col min="9491" max="9491" width="1.6640625" customWidth="1"/>
    <col min="9729" max="9729" width="41.5546875" customWidth="1"/>
    <col min="9730" max="9730" width="18.6640625" customWidth="1"/>
    <col min="9731" max="9731" width="16.5546875" customWidth="1"/>
    <col min="9732" max="9732" width="23.44140625" customWidth="1"/>
    <col min="9733" max="9733" width="19" customWidth="1"/>
    <col min="9734" max="9734" width="14" customWidth="1"/>
    <col min="9735" max="9739" width="11.88671875" customWidth="1"/>
    <col min="9740" max="9740" width="15.6640625" customWidth="1"/>
    <col min="9741" max="9741" width="5.33203125" customWidth="1"/>
    <col min="9742" max="9742" width="5.6640625" customWidth="1"/>
    <col min="9743" max="9746" width="3.33203125" customWidth="1"/>
    <col min="9747" max="9747" width="1.6640625" customWidth="1"/>
    <col min="9985" max="9985" width="41.5546875" customWidth="1"/>
    <col min="9986" max="9986" width="18.6640625" customWidth="1"/>
    <col min="9987" max="9987" width="16.5546875" customWidth="1"/>
    <col min="9988" max="9988" width="23.44140625" customWidth="1"/>
    <col min="9989" max="9989" width="19" customWidth="1"/>
    <col min="9990" max="9990" width="14" customWidth="1"/>
    <col min="9991" max="9995" width="11.88671875" customWidth="1"/>
    <col min="9996" max="9996" width="15.6640625" customWidth="1"/>
    <col min="9997" max="9997" width="5.33203125" customWidth="1"/>
    <col min="9998" max="9998" width="5.6640625" customWidth="1"/>
    <col min="9999" max="10002" width="3.33203125" customWidth="1"/>
    <col min="10003" max="10003" width="1.6640625" customWidth="1"/>
    <col min="10241" max="10241" width="41.5546875" customWidth="1"/>
    <col min="10242" max="10242" width="18.6640625" customWidth="1"/>
    <col min="10243" max="10243" width="16.5546875" customWidth="1"/>
    <col min="10244" max="10244" width="23.44140625" customWidth="1"/>
    <col min="10245" max="10245" width="19" customWidth="1"/>
    <col min="10246" max="10246" width="14" customWidth="1"/>
    <col min="10247" max="10251" width="11.88671875" customWidth="1"/>
    <col min="10252" max="10252" width="15.6640625" customWidth="1"/>
    <col min="10253" max="10253" width="5.33203125" customWidth="1"/>
    <col min="10254" max="10254" width="5.6640625" customWidth="1"/>
    <col min="10255" max="10258" width="3.33203125" customWidth="1"/>
    <col min="10259" max="10259" width="1.6640625" customWidth="1"/>
    <col min="10497" max="10497" width="41.5546875" customWidth="1"/>
    <col min="10498" max="10498" width="18.6640625" customWidth="1"/>
    <col min="10499" max="10499" width="16.5546875" customWidth="1"/>
    <col min="10500" max="10500" width="23.44140625" customWidth="1"/>
    <col min="10501" max="10501" width="19" customWidth="1"/>
    <col min="10502" max="10502" width="14" customWidth="1"/>
    <col min="10503" max="10507" width="11.88671875" customWidth="1"/>
    <col min="10508" max="10508" width="15.6640625" customWidth="1"/>
    <col min="10509" max="10509" width="5.33203125" customWidth="1"/>
    <col min="10510" max="10510" width="5.6640625" customWidth="1"/>
    <col min="10511" max="10514" width="3.33203125" customWidth="1"/>
    <col min="10515" max="10515" width="1.6640625" customWidth="1"/>
    <col min="10753" max="10753" width="41.5546875" customWidth="1"/>
    <col min="10754" max="10754" width="18.6640625" customWidth="1"/>
    <col min="10755" max="10755" width="16.5546875" customWidth="1"/>
    <col min="10756" max="10756" width="23.44140625" customWidth="1"/>
    <col min="10757" max="10757" width="19" customWidth="1"/>
    <col min="10758" max="10758" width="14" customWidth="1"/>
    <col min="10759" max="10763" width="11.88671875" customWidth="1"/>
    <col min="10764" max="10764" width="15.6640625" customWidth="1"/>
    <col min="10765" max="10765" width="5.33203125" customWidth="1"/>
    <col min="10766" max="10766" width="5.6640625" customWidth="1"/>
    <col min="10767" max="10770" width="3.33203125" customWidth="1"/>
    <col min="10771" max="10771" width="1.6640625" customWidth="1"/>
    <col min="11009" max="11009" width="41.5546875" customWidth="1"/>
    <col min="11010" max="11010" width="18.6640625" customWidth="1"/>
    <col min="11011" max="11011" width="16.5546875" customWidth="1"/>
    <col min="11012" max="11012" width="23.44140625" customWidth="1"/>
    <col min="11013" max="11013" width="19" customWidth="1"/>
    <col min="11014" max="11014" width="14" customWidth="1"/>
    <col min="11015" max="11019" width="11.88671875" customWidth="1"/>
    <col min="11020" max="11020" width="15.6640625" customWidth="1"/>
    <col min="11021" max="11021" width="5.33203125" customWidth="1"/>
    <col min="11022" max="11022" width="5.6640625" customWidth="1"/>
    <col min="11023" max="11026" width="3.33203125" customWidth="1"/>
    <col min="11027" max="11027" width="1.6640625" customWidth="1"/>
    <col min="11265" max="11265" width="41.5546875" customWidth="1"/>
    <col min="11266" max="11266" width="18.6640625" customWidth="1"/>
    <col min="11267" max="11267" width="16.5546875" customWidth="1"/>
    <col min="11268" max="11268" width="23.44140625" customWidth="1"/>
    <col min="11269" max="11269" width="19" customWidth="1"/>
    <col min="11270" max="11270" width="14" customWidth="1"/>
    <col min="11271" max="11275" width="11.88671875" customWidth="1"/>
    <col min="11276" max="11276" width="15.6640625" customWidth="1"/>
    <col min="11277" max="11277" width="5.33203125" customWidth="1"/>
    <col min="11278" max="11278" width="5.6640625" customWidth="1"/>
    <col min="11279" max="11282" width="3.33203125" customWidth="1"/>
    <col min="11283" max="11283" width="1.6640625" customWidth="1"/>
    <col min="11521" max="11521" width="41.5546875" customWidth="1"/>
    <col min="11522" max="11522" width="18.6640625" customWidth="1"/>
    <col min="11523" max="11523" width="16.5546875" customWidth="1"/>
    <col min="11524" max="11524" width="23.44140625" customWidth="1"/>
    <col min="11525" max="11525" width="19" customWidth="1"/>
    <col min="11526" max="11526" width="14" customWidth="1"/>
    <col min="11527" max="11531" width="11.88671875" customWidth="1"/>
    <col min="11532" max="11532" width="15.6640625" customWidth="1"/>
    <col min="11533" max="11533" width="5.33203125" customWidth="1"/>
    <col min="11534" max="11534" width="5.6640625" customWidth="1"/>
    <col min="11535" max="11538" width="3.33203125" customWidth="1"/>
    <col min="11539" max="11539" width="1.6640625" customWidth="1"/>
    <col min="11777" max="11777" width="41.5546875" customWidth="1"/>
    <col min="11778" max="11778" width="18.6640625" customWidth="1"/>
    <col min="11779" max="11779" width="16.5546875" customWidth="1"/>
    <col min="11780" max="11780" width="23.44140625" customWidth="1"/>
    <col min="11781" max="11781" width="19" customWidth="1"/>
    <col min="11782" max="11782" width="14" customWidth="1"/>
    <col min="11783" max="11787" width="11.88671875" customWidth="1"/>
    <col min="11788" max="11788" width="15.6640625" customWidth="1"/>
    <col min="11789" max="11789" width="5.33203125" customWidth="1"/>
    <col min="11790" max="11790" width="5.6640625" customWidth="1"/>
    <col min="11791" max="11794" width="3.33203125" customWidth="1"/>
    <col min="11795" max="11795" width="1.6640625" customWidth="1"/>
    <col min="12033" max="12033" width="41.5546875" customWidth="1"/>
    <col min="12034" max="12034" width="18.6640625" customWidth="1"/>
    <col min="12035" max="12035" width="16.5546875" customWidth="1"/>
    <col min="12036" max="12036" width="23.44140625" customWidth="1"/>
    <col min="12037" max="12037" width="19" customWidth="1"/>
    <col min="12038" max="12038" width="14" customWidth="1"/>
    <col min="12039" max="12043" width="11.88671875" customWidth="1"/>
    <col min="12044" max="12044" width="15.6640625" customWidth="1"/>
    <col min="12045" max="12045" width="5.33203125" customWidth="1"/>
    <col min="12046" max="12046" width="5.6640625" customWidth="1"/>
    <col min="12047" max="12050" width="3.33203125" customWidth="1"/>
    <col min="12051" max="12051" width="1.6640625" customWidth="1"/>
    <col min="12289" max="12289" width="41.5546875" customWidth="1"/>
    <col min="12290" max="12290" width="18.6640625" customWidth="1"/>
    <col min="12291" max="12291" width="16.5546875" customWidth="1"/>
    <col min="12292" max="12292" width="23.44140625" customWidth="1"/>
    <col min="12293" max="12293" width="19" customWidth="1"/>
    <col min="12294" max="12294" width="14" customWidth="1"/>
    <col min="12295" max="12299" width="11.88671875" customWidth="1"/>
    <col min="12300" max="12300" width="15.6640625" customWidth="1"/>
    <col min="12301" max="12301" width="5.33203125" customWidth="1"/>
    <col min="12302" max="12302" width="5.6640625" customWidth="1"/>
    <col min="12303" max="12306" width="3.33203125" customWidth="1"/>
    <col min="12307" max="12307" width="1.6640625" customWidth="1"/>
    <col min="12545" max="12545" width="41.5546875" customWidth="1"/>
    <col min="12546" max="12546" width="18.6640625" customWidth="1"/>
    <col min="12547" max="12547" width="16.5546875" customWidth="1"/>
    <col min="12548" max="12548" width="23.44140625" customWidth="1"/>
    <col min="12549" max="12549" width="19" customWidth="1"/>
    <col min="12550" max="12550" width="14" customWidth="1"/>
    <col min="12551" max="12555" width="11.88671875" customWidth="1"/>
    <col min="12556" max="12556" width="15.6640625" customWidth="1"/>
    <col min="12557" max="12557" width="5.33203125" customWidth="1"/>
    <col min="12558" max="12558" width="5.6640625" customWidth="1"/>
    <col min="12559" max="12562" width="3.33203125" customWidth="1"/>
    <col min="12563" max="12563" width="1.6640625" customWidth="1"/>
    <col min="12801" max="12801" width="41.5546875" customWidth="1"/>
    <col min="12802" max="12802" width="18.6640625" customWidth="1"/>
    <col min="12803" max="12803" width="16.5546875" customWidth="1"/>
    <col min="12804" max="12804" width="23.44140625" customWidth="1"/>
    <col min="12805" max="12805" width="19" customWidth="1"/>
    <col min="12806" max="12806" width="14" customWidth="1"/>
    <col min="12807" max="12811" width="11.88671875" customWidth="1"/>
    <col min="12812" max="12812" width="15.6640625" customWidth="1"/>
    <col min="12813" max="12813" width="5.33203125" customWidth="1"/>
    <col min="12814" max="12814" width="5.6640625" customWidth="1"/>
    <col min="12815" max="12818" width="3.33203125" customWidth="1"/>
    <col min="12819" max="12819" width="1.6640625" customWidth="1"/>
    <col min="13057" max="13057" width="41.5546875" customWidth="1"/>
    <col min="13058" max="13058" width="18.6640625" customWidth="1"/>
    <col min="13059" max="13059" width="16.5546875" customWidth="1"/>
    <col min="13060" max="13060" width="23.44140625" customWidth="1"/>
    <col min="13061" max="13061" width="19" customWidth="1"/>
    <col min="13062" max="13062" width="14" customWidth="1"/>
    <col min="13063" max="13067" width="11.88671875" customWidth="1"/>
    <col min="13068" max="13068" width="15.6640625" customWidth="1"/>
    <col min="13069" max="13069" width="5.33203125" customWidth="1"/>
    <col min="13070" max="13070" width="5.6640625" customWidth="1"/>
    <col min="13071" max="13074" width="3.33203125" customWidth="1"/>
    <col min="13075" max="13075" width="1.6640625" customWidth="1"/>
    <col min="13313" max="13313" width="41.5546875" customWidth="1"/>
    <col min="13314" max="13314" width="18.6640625" customWidth="1"/>
    <col min="13315" max="13315" width="16.5546875" customWidth="1"/>
    <col min="13316" max="13316" width="23.44140625" customWidth="1"/>
    <col min="13317" max="13317" width="19" customWidth="1"/>
    <col min="13318" max="13318" width="14" customWidth="1"/>
    <col min="13319" max="13323" width="11.88671875" customWidth="1"/>
    <col min="13324" max="13324" width="15.6640625" customWidth="1"/>
    <col min="13325" max="13325" width="5.33203125" customWidth="1"/>
    <col min="13326" max="13326" width="5.6640625" customWidth="1"/>
    <col min="13327" max="13330" width="3.33203125" customWidth="1"/>
    <col min="13331" max="13331" width="1.6640625" customWidth="1"/>
    <col min="13569" max="13569" width="41.5546875" customWidth="1"/>
    <col min="13570" max="13570" width="18.6640625" customWidth="1"/>
    <col min="13571" max="13571" width="16.5546875" customWidth="1"/>
    <col min="13572" max="13572" width="23.44140625" customWidth="1"/>
    <col min="13573" max="13573" width="19" customWidth="1"/>
    <col min="13574" max="13574" width="14" customWidth="1"/>
    <col min="13575" max="13579" width="11.88671875" customWidth="1"/>
    <col min="13580" max="13580" width="15.6640625" customWidth="1"/>
    <col min="13581" max="13581" width="5.33203125" customWidth="1"/>
    <col min="13582" max="13582" width="5.6640625" customWidth="1"/>
    <col min="13583" max="13586" width="3.33203125" customWidth="1"/>
    <col min="13587" max="13587" width="1.6640625" customWidth="1"/>
    <col min="13825" max="13825" width="41.5546875" customWidth="1"/>
    <col min="13826" max="13826" width="18.6640625" customWidth="1"/>
    <col min="13827" max="13827" width="16.5546875" customWidth="1"/>
    <col min="13828" max="13828" width="23.44140625" customWidth="1"/>
    <col min="13829" max="13829" width="19" customWidth="1"/>
    <col min="13830" max="13830" width="14" customWidth="1"/>
    <col min="13831" max="13835" width="11.88671875" customWidth="1"/>
    <col min="13836" max="13836" width="15.6640625" customWidth="1"/>
    <col min="13837" max="13837" width="5.33203125" customWidth="1"/>
    <col min="13838" max="13838" width="5.6640625" customWidth="1"/>
    <col min="13839" max="13842" width="3.33203125" customWidth="1"/>
    <col min="13843" max="13843" width="1.6640625" customWidth="1"/>
    <col min="14081" max="14081" width="41.5546875" customWidth="1"/>
    <col min="14082" max="14082" width="18.6640625" customWidth="1"/>
    <col min="14083" max="14083" width="16.5546875" customWidth="1"/>
    <col min="14084" max="14084" width="23.44140625" customWidth="1"/>
    <col min="14085" max="14085" width="19" customWidth="1"/>
    <col min="14086" max="14086" width="14" customWidth="1"/>
    <col min="14087" max="14091" width="11.88671875" customWidth="1"/>
    <col min="14092" max="14092" width="15.6640625" customWidth="1"/>
    <col min="14093" max="14093" width="5.33203125" customWidth="1"/>
    <col min="14094" max="14094" width="5.6640625" customWidth="1"/>
    <col min="14095" max="14098" width="3.33203125" customWidth="1"/>
    <col min="14099" max="14099" width="1.6640625" customWidth="1"/>
    <col min="14337" max="14337" width="41.5546875" customWidth="1"/>
    <col min="14338" max="14338" width="18.6640625" customWidth="1"/>
    <col min="14339" max="14339" width="16.5546875" customWidth="1"/>
    <col min="14340" max="14340" width="23.44140625" customWidth="1"/>
    <col min="14341" max="14341" width="19" customWidth="1"/>
    <col min="14342" max="14342" width="14" customWidth="1"/>
    <col min="14343" max="14347" width="11.88671875" customWidth="1"/>
    <col min="14348" max="14348" width="15.6640625" customWidth="1"/>
    <col min="14349" max="14349" width="5.33203125" customWidth="1"/>
    <col min="14350" max="14350" width="5.6640625" customWidth="1"/>
    <col min="14351" max="14354" width="3.33203125" customWidth="1"/>
    <col min="14355" max="14355" width="1.6640625" customWidth="1"/>
    <col min="14593" max="14593" width="41.5546875" customWidth="1"/>
    <col min="14594" max="14594" width="18.6640625" customWidth="1"/>
    <col min="14595" max="14595" width="16.5546875" customWidth="1"/>
    <col min="14596" max="14596" width="23.44140625" customWidth="1"/>
    <col min="14597" max="14597" width="19" customWidth="1"/>
    <col min="14598" max="14598" width="14" customWidth="1"/>
    <col min="14599" max="14603" width="11.88671875" customWidth="1"/>
    <col min="14604" max="14604" width="15.6640625" customWidth="1"/>
    <col min="14605" max="14605" width="5.33203125" customWidth="1"/>
    <col min="14606" max="14606" width="5.6640625" customWidth="1"/>
    <col min="14607" max="14610" width="3.33203125" customWidth="1"/>
    <col min="14611" max="14611" width="1.6640625" customWidth="1"/>
    <col min="14849" max="14849" width="41.5546875" customWidth="1"/>
    <col min="14850" max="14850" width="18.6640625" customWidth="1"/>
    <col min="14851" max="14851" width="16.5546875" customWidth="1"/>
    <col min="14852" max="14852" width="23.44140625" customWidth="1"/>
    <col min="14853" max="14853" width="19" customWidth="1"/>
    <col min="14854" max="14854" width="14" customWidth="1"/>
    <col min="14855" max="14859" width="11.88671875" customWidth="1"/>
    <col min="14860" max="14860" width="15.6640625" customWidth="1"/>
    <col min="14861" max="14861" width="5.33203125" customWidth="1"/>
    <col min="14862" max="14862" width="5.6640625" customWidth="1"/>
    <col min="14863" max="14866" width="3.33203125" customWidth="1"/>
    <col min="14867" max="14867" width="1.6640625" customWidth="1"/>
    <col min="15105" max="15105" width="41.5546875" customWidth="1"/>
    <col min="15106" max="15106" width="18.6640625" customWidth="1"/>
    <col min="15107" max="15107" width="16.5546875" customWidth="1"/>
    <col min="15108" max="15108" width="23.44140625" customWidth="1"/>
    <col min="15109" max="15109" width="19" customWidth="1"/>
    <col min="15110" max="15110" width="14" customWidth="1"/>
    <col min="15111" max="15115" width="11.88671875" customWidth="1"/>
    <col min="15116" max="15116" width="15.6640625" customWidth="1"/>
    <col min="15117" max="15117" width="5.33203125" customWidth="1"/>
    <col min="15118" max="15118" width="5.6640625" customWidth="1"/>
    <col min="15119" max="15122" width="3.33203125" customWidth="1"/>
    <col min="15123" max="15123" width="1.6640625" customWidth="1"/>
    <col min="15361" max="15361" width="41.5546875" customWidth="1"/>
    <col min="15362" max="15362" width="18.6640625" customWidth="1"/>
    <col min="15363" max="15363" width="16.5546875" customWidth="1"/>
    <col min="15364" max="15364" width="23.44140625" customWidth="1"/>
    <col min="15365" max="15365" width="19" customWidth="1"/>
    <col min="15366" max="15366" width="14" customWidth="1"/>
    <col min="15367" max="15371" width="11.88671875" customWidth="1"/>
    <col min="15372" max="15372" width="15.6640625" customWidth="1"/>
    <col min="15373" max="15373" width="5.33203125" customWidth="1"/>
    <col min="15374" max="15374" width="5.6640625" customWidth="1"/>
    <col min="15375" max="15378" width="3.33203125" customWidth="1"/>
    <col min="15379" max="15379" width="1.6640625" customWidth="1"/>
    <col min="15617" max="15617" width="41.5546875" customWidth="1"/>
    <col min="15618" max="15618" width="18.6640625" customWidth="1"/>
    <col min="15619" max="15619" width="16.5546875" customWidth="1"/>
    <col min="15620" max="15620" width="23.44140625" customWidth="1"/>
    <col min="15621" max="15621" width="19" customWidth="1"/>
    <col min="15622" max="15622" width="14" customWidth="1"/>
    <col min="15623" max="15627" width="11.88671875" customWidth="1"/>
    <col min="15628" max="15628" width="15.6640625" customWidth="1"/>
    <col min="15629" max="15629" width="5.33203125" customWidth="1"/>
    <col min="15630" max="15630" width="5.6640625" customWidth="1"/>
    <col min="15631" max="15634" width="3.33203125" customWidth="1"/>
    <col min="15635" max="15635" width="1.6640625" customWidth="1"/>
    <col min="15873" max="15873" width="41.5546875" customWidth="1"/>
    <col min="15874" max="15874" width="18.6640625" customWidth="1"/>
    <col min="15875" max="15875" width="16.5546875" customWidth="1"/>
    <col min="15876" max="15876" width="23.44140625" customWidth="1"/>
    <col min="15877" max="15877" width="19" customWidth="1"/>
    <col min="15878" max="15878" width="14" customWidth="1"/>
    <col min="15879" max="15883" width="11.88671875" customWidth="1"/>
    <col min="15884" max="15884" width="15.6640625" customWidth="1"/>
    <col min="15885" max="15885" width="5.33203125" customWidth="1"/>
    <col min="15886" max="15886" width="5.6640625" customWidth="1"/>
    <col min="15887" max="15890" width="3.33203125" customWidth="1"/>
    <col min="15891" max="15891" width="1.6640625" customWidth="1"/>
    <col min="16129" max="16129" width="41.5546875" customWidth="1"/>
    <col min="16130" max="16130" width="18.6640625" customWidth="1"/>
    <col min="16131" max="16131" width="16.5546875" customWidth="1"/>
    <col min="16132" max="16132" width="23.44140625" customWidth="1"/>
    <col min="16133" max="16133" width="19" customWidth="1"/>
    <col min="16134" max="16134" width="14" customWidth="1"/>
    <col min="16135" max="16139" width="11.88671875" customWidth="1"/>
    <col min="16140" max="16140" width="15.6640625" customWidth="1"/>
    <col min="16141" max="16141" width="5.33203125" customWidth="1"/>
    <col min="16142" max="16142" width="5.6640625" customWidth="1"/>
    <col min="16143" max="16146" width="3.33203125" customWidth="1"/>
    <col min="16147" max="16147" width="1.6640625" customWidth="1"/>
  </cols>
  <sheetData>
    <row r="1" spans="1:19" s="3" customFormat="1" ht="24.9" customHeight="1" x14ac:dyDescent="0.3">
      <c r="A1" s="1" t="s">
        <v>2</v>
      </c>
      <c r="B1" s="1" t="s">
        <v>1</v>
      </c>
      <c r="C1" s="1"/>
      <c r="D1" s="1"/>
      <c r="E1" s="2"/>
      <c r="F1" s="2"/>
      <c r="G1" s="2"/>
      <c r="H1" s="2"/>
      <c r="I1" s="2"/>
      <c r="J1" s="2"/>
      <c r="K1" s="2"/>
      <c r="L1" s="2"/>
      <c r="M1" s="2"/>
      <c r="N1" s="2"/>
      <c r="O1" s="2"/>
      <c r="P1" s="2"/>
      <c r="Q1" s="2"/>
      <c r="R1" s="2"/>
    </row>
    <row r="2" spans="1:19" s="3" customFormat="1" ht="24.9" customHeight="1" x14ac:dyDescent="0.3">
      <c r="A2" s="1" t="s">
        <v>2</v>
      </c>
      <c r="B2" s="4" t="s">
        <v>3</v>
      </c>
      <c r="C2" s="5"/>
      <c r="D2" s="1"/>
      <c r="E2" s="2"/>
      <c r="F2" s="2"/>
      <c r="G2" s="2"/>
      <c r="H2" s="2"/>
      <c r="I2" s="2"/>
      <c r="J2" s="2"/>
      <c r="K2" s="2"/>
      <c r="L2" s="2"/>
      <c r="M2" s="2"/>
      <c r="N2" s="2"/>
      <c r="O2" s="2"/>
      <c r="P2" s="2"/>
      <c r="Q2" s="2"/>
      <c r="R2" s="2"/>
    </row>
    <row r="3" spans="1:19" s="3" customFormat="1" ht="24.9" customHeight="1" x14ac:dyDescent="0.3">
      <c r="A3" s="1" t="s">
        <v>4</v>
      </c>
      <c r="B3" s="6" t="s">
        <v>5</v>
      </c>
      <c r="C3" s="6"/>
      <c r="D3" s="1"/>
      <c r="E3" s="2"/>
      <c r="F3" s="2"/>
      <c r="G3" s="2"/>
      <c r="H3" s="2"/>
      <c r="I3" s="2"/>
      <c r="J3" s="2"/>
      <c r="K3" s="2"/>
      <c r="L3" s="2"/>
      <c r="M3" s="2"/>
      <c r="N3" s="2"/>
      <c r="O3" s="2"/>
      <c r="P3" s="2"/>
      <c r="Q3" s="2"/>
      <c r="R3" s="2"/>
    </row>
    <row r="4" spans="1:19" s="3" customFormat="1" ht="24.9" customHeight="1" x14ac:dyDescent="0.3">
      <c r="A4" s="1" t="s">
        <v>68</v>
      </c>
      <c r="B4" s="6" t="s">
        <v>7</v>
      </c>
      <c r="C4" s="1"/>
      <c r="D4" s="1"/>
      <c r="E4" s="2"/>
      <c r="F4" s="2"/>
      <c r="G4" s="2"/>
      <c r="H4" s="2"/>
      <c r="I4" s="2"/>
      <c r="J4" s="2"/>
      <c r="K4" s="2"/>
      <c r="L4" s="2"/>
      <c r="M4" s="2"/>
      <c r="N4" s="2"/>
      <c r="O4" s="2"/>
      <c r="P4" s="2"/>
      <c r="Q4" s="2"/>
      <c r="R4" s="2"/>
    </row>
    <row r="5" spans="1:19" s="3" customFormat="1" ht="35.1" customHeight="1" x14ac:dyDescent="0.3">
      <c r="A5" s="6" t="s">
        <v>8</v>
      </c>
      <c r="B5" s="538" t="s">
        <v>9</v>
      </c>
      <c r="C5" s="538"/>
      <c r="D5" s="538"/>
      <c r="E5" s="2"/>
      <c r="F5" s="2"/>
      <c r="G5" s="2"/>
      <c r="H5" s="2"/>
      <c r="I5" s="2"/>
      <c r="J5" s="2"/>
      <c r="K5" s="2"/>
      <c r="L5" s="2"/>
      <c r="M5" s="2"/>
      <c r="N5" s="2"/>
      <c r="O5" s="2"/>
      <c r="P5" s="2"/>
      <c r="Q5" s="2"/>
      <c r="R5" s="2"/>
    </row>
    <row r="6" spans="1:19" s="3" customFormat="1" ht="52.5" customHeight="1" x14ac:dyDescent="0.3">
      <c r="A6" s="6" t="s">
        <v>69</v>
      </c>
      <c r="B6" s="538" t="s">
        <v>11</v>
      </c>
      <c r="C6" s="538"/>
      <c r="D6" s="538"/>
      <c r="E6" s="41"/>
      <c r="F6" s="41"/>
      <c r="G6" s="41"/>
      <c r="H6" s="41"/>
      <c r="I6" s="41"/>
      <c r="J6" s="41"/>
      <c r="K6" s="41"/>
      <c r="L6" s="41"/>
      <c r="M6" s="41"/>
      <c r="N6" s="41"/>
      <c r="O6" s="41"/>
      <c r="P6" s="41"/>
      <c r="Q6" s="41"/>
      <c r="R6" s="41"/>
    </row>
    <row r="7" spans="1:19" s="7" customFormat="1" ht="22.5" customHeight="1" x14ac:dyDescent="0.35">
      <c r="A7" s="539" t="s">
        <v>70</v>
      </c>
      <c r="B7" s="539"/>
      <c r="C7" s="539"/>
      <c r="D7" s="539"/>
      <c r="E7" s="41"/>
      <c r="F7" s="41"/>
      <c r="G7" s="41"/>
      <c r="H7" s="41"/>
      <c r="I7" s="41"/>
      <c r="J7" s="6"/>
      <c r="K7" s="6"/>
      <c r="L7" s="42" t="s">
        <v>12</v>
      </c>
      <c r="M7" s="41"/>
      <c r="N7" s="41"/>
      <c r="O7" s="41"/>
      <c r="P7" s="41"/>
      <c r="Q7" s="41"/>
      <c r="R7" s="41"/>
    </row>
    <row r="8" spans="1:19" s="3" customFormat="1" ht="24.9" customHeight="1" x14ac:dyDescent="0.3">
      <c r="A8" s="43" t="s">
        <v>71</v>
      </c>
      <c r="B8" s="43"/>
      <c r="C8" s="43"/>
      <c r="D8" s="41"/>
      <c r="E8" s="41"/>
      <c r="F8" s="41"/>
      <c r="G8" s="41"/>
      <c r="H8" s="41"/>
      <c r="I8" s="41"/>
      <c r="J8" s="6"/>
      <c r="K8" s="6"/>
      <c r="L8" s="6"/>
      <c r="M8" s="41"/>
      <c r="N8" s="41"/>
      <c r="O8" s="41"/>
      <c r="P8" s="41"/>
      <c r="Q8" s="41"/>
      <c r="R8" s="41"/>
    </row>
    <row r="9" spans="1:19" s="8" customFormat="1" ht="29.25" customHeight="1" thickBot="1" x14ac:dyDescent="0.4">
      <c r="A9" s="540" t="s">
        <v>15</v>
      </c>
      <c r="B9" s="540"/>
      <c r="C9" s="540"/>
      <c r="D9" s="540"/>
      <c r="E9" s="540"/>
      <c r="F9" s="540"/>
      <c r="G9" s="540"/>
      <c r="H9" s="540"/>
      <c r="I9" s="540"/>
      <c r="J9" s="540"/>
      <c r="K9" s="540"/>
      <c r="L9" s="540"/>
      <c r="M9" s="540"/>
      <c r="N9" s="540"/>
      <c r="O9" s="540"/>
      <c r="P9" s="540"/>
      <c r="Q9" s="540"/>
      <c r="R9" s="540"/>
    </row>
    <row r="10" spans="1:19" s="9" customFormat="1" ht="16.2" thickTop="1" x14ac:dyDescent="0.3">
      <c r="A10" s="541" t="s">
        <v>16</v>
      </c>
      <c r="B10" s="543" t="s">
        <v>17</v>
      </c>
      <c r="C10" s="543"/>
      <c r="D10" s="545" t="s">
        <v>18</v>
      </c>
      <c r="E10" s="545" t="s">
        <v>19</v>
      </c>
      <c r="F10" s="545" t="s">
        <v>20</v>
      </c>
      <c r="G10" s="545" t="s">
        <v>21</v>
      </c>
      <c r="H10" s="545" t="s">
        <v>22</v>
      </c>
      <c r="I10" s="545"/>
      <c r="J10" s="545"/>
      <c r="K10" s="545"/>
      <c r="L10" s="543" t="s">
        <v>23</v>
      </c>
      <c r="M10" s="543" t="s">
        <v>24</v>
      </c>
      <c r="N10" s="543"/>
      <c r="O10" s="543"/>
      <c r="P10" s="543"/>
      <c r="Q10" s="543"/>
      <c r="R10" s="557"/>
    </row>
    <row r="11" spans="1:19" s="9" customFormat="1" ht="15.6" x14ac:dyDescent="0.3">
      <c r="A11" s="542"/>
      <c r="B11" s="544"/>
      <c r="C11" s="544"/>
      <c r="D11" s="546"/>
      <c r="E11" s="546"/>
      <c r="F11" s="546"/>
      <c r="G11" s="546"/>
      <c r="H11" s="44" t="s">
        <v>25</v>
      </c>
      <c r="I11" s="44" t="s">
        <v>26</v>
      </c>
      <c r="J11" s="44" t="s">
        <v>27</v>
      </c>
      <c r="K11" s="44" t="s">
        <v>28</v>
      </c>
      <c r="L11" s="544"/>
      <c r="M11" s="544"/>
      <c r="N11" s="544"/>
      <c r="O11" s="544"/>
      <c r="P11" s="544"/>
      <c r="Q11" s="544"/>
      <c r="R11" s="558"/>
    </row>
    <row r="12" spans="1:19" s="3" customFormat="1" ht="99.75" customHeight="1" thickBot="1" x14ac:dyDescent="0.35">
      <c r="A12" s="11" t="s">
        <v>72</v>
      </c>
      <c r="B12" s="559" t="s">
        <v>73</v>
      </c>
      <c r="C12" s="559"/>
      <c r="D12" s="13" t="s">
        <v>74</v>
      </c>
      <c r="E12" s="13" t="s">
        <v>75</v>
      </c>
      <c r="F12" s="13">
        <v>4</v>
      </c>
      <c r="G12" s="13">
        <v>4</v>
      </c>
      <c r="H12" s="14">
        <v>1</v>
      </c>
      <c r="I12" s="14">
        <v>1</v>
      </c>
      <c r="J12" s="14">
        <v>1</v>
      </c>
      <c r="K12" s="15">
        <v>1</v>
      </c>
      <c r="L12" s="16">
        <f>+C16+C18+C19+C21</f>
        <v>482825</v>
      </c>
      <c r="M12" s="560"/>
      <c r="N12" s="560"/>
      <c r="O12" s="560"/>
      <c r="P12" s="560"/>
      <c r="Q12" s="560"/>
      <c r="R12" s="561"/>
    </row>
    <row r="13" spans="1:19" s="8" customFormat="1" ht="18" thickTop="1" x14ac:dyDescent="0.35">
      <c r="A13" s="45" t="s">
        <v>33</v>
      </c>
      <c r="B13" s="20"/>
      <c r="C13" s="20"/>
      <c r="D13" s="20"/>
      <c r="E13" s="20"/>
      <c r="F13" s="20"/>
      <c r="G13" s="20"/>
      <c r="H13" s="20"/>
      <c r="I13" s="20"/>
      <c r="J13" s="20"/>
      <c r="K13" s="20"/>
      <c r="L13" s="20"/>
      <c r="M13" s="20"/>
      <c r="N13" s="20"/>
      <c r="O13" s="20"/>
      <c r="P13" s="20"/>
      <c r="Q13" s="20"/>
      <c r="R13" s="21"/>
    </row>
    <row r="14" spans="1:19" s="9" customFormat="1" ht="15.6" x14ac:dyDescent="0.3">
      <c r="A14" s="542" t="s">
        <v>34</v>
      </c>
      <c r="B14" s="544"/>
      <c r="C14" s="546" t="s">
        <v>35</v>
      </c>
      <c r="D14" s="546" t="s">
        <v>36</v>
      </c>
      <c r="E14" s="546"/>
      <c r="F14" s="546"/>
      <c r="G14" s="546"/>
      <c r="H14" s="546" t="s">
        <v>37</v>
      </c>
      <c r="I14" s="546"/>
      <c r="J14" s="546"/>
      <c r="K14" s="546"/>
      <c r="L14" s="544" t="s">
        <v>38</v>
      </c>
      <c r="M14" s="546" t="s">
        <v>39</v>
      </c>
      <c r="N14" s="546"/>
      <c r="O14" s="546"/>
      <c r="P14" s="546"/>
      <c r="Q14" s="546"/>
      <c r="R14" s="547"/>
    </row>
    <row r="15" spans="1:19" s="9" customFormat="1" ht="36" customHeight="1" x14ac:dyDescent="0.3">
      <c r="A15" s="542"/>
      <c r="B15" s="544"/>
      <c r="C15" s="546"/>
      <c r="D15" s="44" t="s">
        <v>40</v>
      </c>
      <c r="E15" s="44" t="s">
        <v>41</v>
      </c>
      <c r="F15" s="44" t="s">
        <v>42</v>
      </c>
      <c r="G15" s="44" t="s">
        <v>43</v>
      </c>
      <c r="H15" s="44" t="s">
        <v>25</v>
      </c>
      <c r="I15" s="44" t="s">
        <v>26</v>
      </c>
      <c r="J15" s="44" t="s">
        <v>27</v>
      </c>
      <c r="K15" s="44" t="s">
        <v>28</v>
      </c>
      <c r="L15" s="544"/>
      <c r="M15" s="46" t="s">
        <v>44</v>
      </c>
      <c r="N15" s="46" t="s">
        <v>45</v>
      </c>
      <c r="O15" s="46" t="s">
        <v>46</v>
      </c>
      <c r="P15" s="46" t="s">
        <v>47</v>
      </c>
      <c r="Q15" s="46" t="s">
        <v>48</v>
      </c>
      <c r="R15" s="47" t="s">
        <v>49</v>
      </c>
    </row>
    <row r="16" spans="1:19" ht="33.75" customHeight="1" x14ac:dyDescent="0.3">
      <c r="A16" s="548" t="s">
        <v>76</v>
      </c>
      <c r="B16" s="549"/>
      <c r="C16" s="552">
        <f>SUM(G16:G17)</f>
        <v>16200</v>
      </c>
      <c r="D16" s="48" t="s">
        <v>77</v>
      </c>
      <c r="E16" s="49">
        <v>6</v>
      </c>
      <c r="F16" s="50">
        <v>200</v>
      </c>
      <c r="G16" s="50">
        <f>+F16*E16</f>
        <v>1200</v>
      </c>
      <c r="H16" s="51"/>
      <c r="I16" s="52">
        <v>3000</v>
      </c>
      <c r="J16" s="51"/>
      <c r="K16" s="51"/>
      <c r="L16" s="553" t="s">
        <v>78</v>
      </c>
      <c r="M16" s="49" t="s">
        <v>79</v>
      </c>
      <c r="N16" s="49">
        <v>1</v>
      </c>
      <c r="O16" s="49">
        <v>3</v>
      </c>
      <c r="P16" s="49">
        <v>1</v>
      </c>
      <c r="Q16" s="49">
        <v>1</v>
      </c>
      <c r="R16" s="53"/>
      <c r="S16" s="30"/>
    </row>
    <row r="17" spans="1:19" ht="27" customHeight="1" x14ac:dyDescent="0.3">
      <c r="A17" s="550"/>
      <c r="B17" s="551"/>
      <c r="C17" s="552"/>
      <c r="D17" s="48" t="s">
        <v>80</v>
      </c>
      <c r="E17" s="49">
        <v>120</v>
      </c>
      <c r="F17" s="50">
        <v>125</v>
      </c>
      <c r="G17" s="50">
        <f>+F17*E17</f>
        <v>15000</v>
      </c>
      <c r="H17" s="51"/>
      <c r="I17" s="52">
        <f>+G17</f>
        <v>15000</v>
      </c>
      <c r="J17" s="51"/>
      <c r="K17" s="51"/>
      <c r="L17" s="554"/>
      <c r="M17" s="49" t="s">
        <v>79</v>
      </c>
      <c r="N17" s="49">
        <v>1</v>
      </c>
      <c r="O17" s="49">
        <v>3</v>
      </c>
      <c r="P17" s="49">
        <v>3</v>
      </c>
      <c r="Q17" s="49">
        <v>2</v>
      </c>
      <c r="R17" s="53"/>
      <c r="S17" s="30"/>
    </row>
    <row r="18" spans="1:19" ht="83.25" customHeight="1" x14ac:dyDescent="0.3">
      <c r="A18" s="550" t="s">
        <v>81</v>
      </c>
      <c r="B18" s="551"/>
      <c r="C18" s="54">
        <f>SUM(G18)</f>
        <v>10000</v>
      </c>
      <c r="D18" s="48" t="s">
        <v>80</v>
      </c>
      <c r="E18" s="49">
        <v>80</v>
      </c>
      <c r="F18" s="50">
        <v>125</v>
      </c>
      <c r="G18" s="50">
        <f>+F18*E18</f>
        <v>10000</v>
      </c>
      <c r="H18" s="51"/>
      <c r="I18" s="50"/>
      <c r="J18" s="51">
        <f>+G18</f>
        <v>10000</v>
      </c>
      <c r="K18" s="51"/>
      <c r="L18" s="55" t="s">
        <v>78</v>
      </c>
      <c r="M18" s="49" t="s">
        <v>79</v>
      </c>
      <c r="N18" s="49">
        <v>1</v>
      </c>
      <c r="O18" s="49">
        <v>3</v>
      </c>
      <c r="P18" s="49">
        <v>3</v>
      </c>
      <c r="Q18" s="49">
        <v>2</v>
      </c>
      <c r="R18" s="53"/>
      <c r="S18" s="30"/>
    </row>
    <row r="19" spans="1:19" ht="48" customHeight="1" x14ac:dyDescent="0.3">
      <c r="A19" s="548" t="s">
        <v>82</v>
      </c>
      <c r="B19" s="549"/>
      <c r="C19" s="555">
        <f>SUM(G19:G20)</f>
        <v>25000</v>
      </c>
      <c r="D19" s="48" t="s">
        <v>83</v>
      </c>
      <c r="E19" s="49">
        <f>1*50</f>
        <v>50</v>
      </c>
      <c r="F19" s="50">
        <v>350</v>
      </c>
      <c r="G19" s="50">
        <f t="shared" ref="G19:G24" si="0">+F19*E19</f>
        <v>17500</v>
      </c>
      <c r="H19" s="51"/>
      <c r="I19" s="50"/>
      <c r="J19" s="51">
        <f>+G19</f>
        <v>17500</v>
      </c>
      <c r="K19" s="51"/>
      <c r="L19" s="553" t="s">
        <v>78</v>
      </c>
      <c r="M19" s="49" t="s">
        <v>79</v>
      </c>
      <c r="N19" s="49">
        <v>1</v>
      </c>
      <c r="O19" s="49">
        <v>3</v>
      </c>
      <c r="P19" s="49">
        <v>1</v>
      </c>
      <c r="Q19" s="49">
        <v>1</v>
      </c>
      <c r="R19" s="53"/>
      <c r="S19" s="30"/>
    </row>
    <row r="20" spans="1:19" ht="38.25" customHeight="1" x14ac:dyDescent="0.3">
      <c r="A20" s="550"/>
      <c r="B20" s="551"/>
      <c r="C20" s="556"/>
      <c r="D20" s="48" t="s">
        <v>80</v>
      </c>
      <c r="E20" s="49">
        <f>1*50*30</f>
        <v>1500</v>
      </c>
      <c r="F20" s="50">
        <v>5</v>
      </c>
      <c r="G20" s="50">
        <f t="shared" si="0"/>
        <v>7500</v>
      </c>
      <c r="H20" s="51"/>
      <c r="I20" s="50"/>
      <c r="J20" s="51">
        <f>+G20</f>
        <v>7500</v>
      </c>
      <c r="K20" s="51"/>
      <c r="L20" s="554"/>
      <c r="M20" s="49" t="s">
        <v>79</v>
      </c>
      <c r="N20" s="49">
        <v>1</v>
      </c>
      <c r="O20" s="49">
        <v>3</v>
      </c>
      <c r="P20" s="49">
        <v>3</v>
      </c>
      <c r="Q20" s="49">
        <v>2</v>
      </c>
      <c r="R20" s="53"/>
      <c r="S20" s="30"/>
    </row>
    <row r="21" spans="1:19" ht="27.75" customHeight="1" x14ac:dyDescent="0.3">
      <c r="A21" s="548" t="s">
        <v>84</v>
      </c>
      <c r="B21" s="549"/>
      <c r="C21" s="555">
        <f>SUM(G21:G24)</f>
        <v>431625</v>
      </c>
      <c r="D21" s="48" t="s">
        <v>85</v>
      </c>
      <c r="E21" s="49">
        <v>700</v>
      </c>
      <c r="F21" s="50">
        <v>350</v>
      </c>
      <c r="G21" s="50">
        <f t="shared" si="0"/>
        <v>245000</v>
      </c>
      <c r="H21" s="51"/>
      <c r="I21" s="50">
        <f>+G21</f>
        <v>245000</v>
      </c>
      <c r="J21" s="51"/>
      <c r="K21" s="51"/>
      <c r="L21" s="553" t="s">
        <v>78</v>
      </c>
      <c r="M21" s="49" t="s">
        <v>79</v>
      </c>
      <c r="N21" s="49">
        <v>1</v>
      </c>
      <c r="O21" s="49">
        <v>3</v>
      </c>
      <c r="P21" s="49">
        <v>1</v>
      </c>
      <c r="Q21" s="49">
        <v>1</v>
      </c>
      <c r="R21" s="53"/>
      <c r="S21" s="30"/>
    </row>
    <row r="22" spans="1:19" ht="36" customHeight="1" x14ac:dyDescent="0.3">
      <c r="A22" s="550"/>
      <c r="B22" s="551"/>
      <c r="C22" s="556"/>
      <c r="D22" s="48" t="s">
        <v>86</v>
      </c>
      <c r="E22" s="49">
        <v>80</v>
      </c>
      <c r="F22" s="50">
        <v>2250</v>
      </c>
      <c r="G22" s="50">
        <f t="shared" si="0"/>
        <v>180000</v>
      </c>
      <c r="H22" s="51"/>
      <c r="I22" s="50">
        <f>+G22</f>
        <v>180000</v>
      </c>
      <c r="J22" s="51"/>
      <c r="K22" s="51"/>
      <c r="L22" s="562"/>
      <c r="M22" s="49"/>
      <c r="N22" s="49"/>
      <c r="O22" s="49"/>
      <c r="P22" s="49"/>
      <c r="Q22" s="49"/>
      <c r="R22" s="53"/>
      <c r="S22" s="30"/>
    </row>
    <row r="23" spans="1:19" ht="27.75" customHeight="1" x14ac:dyDescent="0.3">
      <c r="A23" s="550"/>
      <c r="B23" s="551"/>
      <c r="C23" s="556"/>
      <c r="D23" s="48" t="s">
        <v>87</v>
      </c>
      <c r="E23" s="49">
        <v>35</v>
      </c>
      <c r="F23" s="50">
        <v>175</v>
      </c>
      <c r="G23" s="50">
        <f t="shared" si="0"/>
        <v>6125</v>
      </c>
      <c r="H23" s="51"/>
      <c r="I23" s="50">
        <f>+G23</f>
        <v>6125</v>
      </c>
      <c r="J23" s="51"/>
      <c r="K23" s="51"/>
      <c r="L23" s="562"/>
      <c r="M23" s="49" t="s">
        <v>79</v>
      </c>
      <c r="N23" s="49">
        <v>1</v>
      </c>
      <c r="O23" s="49">
        <v>3</v>
      </c>
      <c r="P23" s="49">
        <v>3</v>
      </c>
      <c r="Q23" s="49">
        <v>2</v>
      </c>
      <c r="R23" s="53"/>
      <c r="S23" s="30"/>
    </row>
    <row r="24" spans="1:19" ht="27.75" customHeight="1" x14ac:dyDescent="0.3">
      <c r="A24" s="550"/>
      <c r="B24" s="551"/>
      <c r="C24" s="556"/>
      <c r="D24" s="48" t="s">
        <v>88</v>
      </c>
      <c r="E24" s="49">
        <v>1</v>
      </c>
      <c r="F24" s="50">
        <v>500</v>
      </c>
      <c r="G24" s="50">
        <f t="shared" si="0"/>
        <v>500</v>
      </c>
      <c r="H24" s="51"/>
      <c r="I24" s="50">
        <f>+G24</f>
        <v>500</v>
      </c>
      <c r="J24" s="51"/>
      <c r="K24" s="51"/>
      <c r="L24" s="554"/>
      <c r="M24" s="49" t="s">
        <v>79</v>
      </c>
      <c r="N24" s="49">
        <v>1</v>
      </c>
      <c r="O24" s="49">
        <v>3</v>
      </c>
      <c r="P24" s="49">
        <v>3</v>
      </c>
      <c r="Q24" s="49">
        <v>2</v>
      </c>
      <c r="R24" s="53"/>
      <c r="S24" s="30"/>
    </row>
    <row r="25" spans="1:19" ht="25.5" customHeight="1" thickBot="1" x14ac:dyDescent="0.35">
      <c r="A25" s="563" t="s">
        <v>89</v>
      </c>
      <c r="B25" s="564"/>
      <c r="C25" s="564"/>
      <c r="D25" s="564"/>
      <c r="E25" s="564"/>
      <c r="F25" s="564"/>
      <c r="G25" s="564"/>
      <c r="H25" s="564"/>
      <c r="I25" s="564"/>
      <c r="J25" s="564"/>
      <c r="K25" s="564"/>
      <c r="L25" s="564"/>
      <c r="M25" s="564"/>
      <c r="N25" s="564"/>
      <c r="O25" s="564"/>
      <c r="P25" s="564"/>
      <c r="Q25" s="564"/>
      <c r="R25" s="565"/>
      <c r="S25" s="30"/>
    </row>
    <row r="26" spans="1:19" s="3" customFormat="1" ht="16.2" thickTop="1" x14ac:dyDescent="0.3">
      <c r="A26" s="541" t="s">
        <v>16</v>
      </c>
      <c r="B26" s="543" t="s">
        <v>17</v>
      </c>
      <c r="C26" s="543"/>
      <c r="D26" s="545" t="s">
        <v>18</v>
      </c>
      <c r="E26" s="545" t="s">
        <v>19</v>
      </c>
      <c r="F26" s="545" t="s">
        <v>20</v>
      </c>
      <c r="G26" s="545" t="s">
        <v>21</v>
      </c>
      <c r="H26" s="545" t="s">
        <v>22</v>
      </c>
      <c r="I26" s="545"/>
      <c r="J26" s="545"/>
      <c r="K26" s="545"/>
      <c r="L26" s="543" t="s">
        <v>23</v>
      </c>
      <c r="M26" s="543" t="s">
        <v>24</v>
      </c>
      <c r="N26" s="543"/>
      <c r="O26" s="543"/>
      <c r="P26" s="543"/>
      <c r="Q26" s="543"/>
      <c r="R26" s="557"/>
    </row>
    <row r="27" spans="1:19" s="3" customFormat="1" ht="15.6" x14ac:dyDescent="0.3">
      <c r="A27" s="542"/>
      <c r="B27" s="544"/>
      <c r="C27" s="544"/>
      <c r="D27" s="546"/>
      <c r="E27" s="546"/>
      <c r="F27" s="546"/>
      <c r="G27" s="546"/>
      <c r="H27" s="44" t="s">
        <v>25</v>
      </c>
      <c r="I27" s="44" t="s">
        <v>26</v>
      </c>
      <c r="J27" s="44" t="s">
        <v>27</v>
      </c>
      <c r="K27" s="44" t="s">
        <v>28</v>
      </c>
      <c r="L27" s="544"/>
      <c r="M27" s="544"/>
      <c r="N27" s="544"/>
      <c r="O27" s="544"/>
      <c r="P27" s="544"/>
      <c r="Q27" s="544"/>
      <c r="R27" s="558"/>
    </row>
    <row r="28" spans="1:19" s="3" customFormat="1" ht="53.25" customHeight="1" thickBot="1" x14ac:dyDescent="0.35">
      <c r="A28" s="11" t="s">
        <v>90</v>
      </c>
      <c r="B28" s="566" t="s">
        <v>91</v>
      </c>
      <c r="C28" s="566"/>
      <c r="D28" s="12" t="s">
        <v>92</v>
      </c>
      <c r="E28" s="13" t="s">
        <v>93</v>
      </c>
      <c r="F28" s="13">
        <v>0</v>
      </c>
      <c r="G28" s="13">
        <v>1</v>
      </c>
      <c r="H28" s="14"/>
      <c r="I28" s="14"/>
      <c r="J28" s="14"/>
      <c r="K28" s="15"/>
      <c r="L28" s="16">
        <f>SUM(C32)</f>
        <v>1140000</v>
      </c>
      <c r="M28" s="560"/>
      <c r="N28" s="560"/>
      <c r="O28" s="560"/>
      <c r="P28" s="560"/>
      <c r="Q28" s="560"/>
      <c r="R28" s="561"/>
    </row>
    <row r="29" spans="1:19" s="3" customFormat="1" ht="21.75" customHeight="1" thickTop="1" x14ac:dyDescent="0.3">
      <c r="A29" s="567" t="s">
        <v>33</v>
      </c>
      <c r="B29" s="568"/>
      <c r="C29" s="568"/>
      <c r="D29" s="568"/>
      <c r="E29" s="568"/>
      <c r="F29" s="568"/>
      <c r="G29" s="568"/>
      <c r="H29" s="568"/>
      <c r="I29" s="568"/>
      <c r="J29" s="568"/>
      <c r="K29" s="568"/>
      <c r="L29" s="568"/>
      <c r="M29" s="568"/>
      <c r="N29" s="568"/>
      <c r="O29" s="568"/>
      <c r="P29" s="568"/>
      <c r="Q29" s="568"/>
      <c r="R29" s="569"/>
    </row>
    <row r="30" spans="1:19" s="3" customFormat="1" ht="15.6" x14ac:dyDescent="0.3">
      <c r="A30" s="542" t="s">
        <v>34</v>
      </c>
      <c r="B30" s="544"/>
      <c r="C30" s="546" t="s">
        <v>35</v>
      </c>
      <c r="D30" s="546" t="s">
        <v>36</v>
      </c>
      <c r="E30" s="546"/>
      <c r="F30" s="546"/>
      <c r="G30" s="546"/>
      <c r="H30" s="546" t="s">
        <v>37</v>
      </c>
      <c r="I30" s="546"/>
      <c r="J30" s="546"/>
      <c r="K30" s="546"/>
      <c r="L30" s="544" t="s">
        <v>38</v>
      </c>
      <c r="M30" s="546" t="s">
        <v>39</v>
      </c>
      <c r="N30" s="546"/>
      <c r="O30" s="546"/>
      <c r="P30" s="546"/>
      <c r="Q30" s="546"/>
      <c r="R30" s="547"/>
    </row>
    <row r="31" spans="1:19" s="3" customFormat="1" ht="46.8" x14ac:dyDescent="0.3">
      <c r="A31" s="542"/>
      <c r="B31" s="544"/>
      <c r="C31" s="546"/>
      <c r="D31" s="44" t="s">
        <v>40</v>
      </c>
      <c r="E31" s="44" t="s">
        <v>41</v>
      </c>
      <c r="F31" s="44" t="s">
        <v>42</v>
      </c>
      <c r="G31" s="44" t="s">
        <v>43</v>
      </c>
      <c r="H31" s="44" t="s">
        <v>25</v>
      </c>
      <c r="I31" s="44" t="s">
        <v>26</v>
      </c>
      <c r="J31" s="44" t="s">
        <v>27</v>
      </c>
      <c r="K31" s="44" t="s">
        <v>28</v>
      </c>
      <c r="L31" s="544"/>
      <c r="M31" s="46" t="s">
        <v>44</v>
      </c>
      <c r="N31" s="46" t="s">
        <v>45</v>
      </c>
      <c r="O31" s="46" t="s">
        <v>46</v>
      </c>
      <c r="P31" s="46" t="s">
        <v>47</v>
      </c>
      <c r="Q31" s="46" t="s">
        <v>48</v>
      </c>
      <c r="R31" s="47" t="s">
        <v>49</v>
      </c>
    </row>
    <row r="32" spans="1:19" s="3" customFormat="1" ht="15.75" customHeight="1" x14ac:dyDescent="0.3">
      <c r="A32" s="548" t="s">
        <v>94</v>
      </c>
      <c r="B32" s="549"/>
      <c r="C32" s="570">
        <f>SUM(G32:G34)</f>
        <v>1140000</v>
      </c>
      <c r="D32" s="48" t="s">
        <v>95</v>
      </c>
      <c r="E32" s="49">
        <v>1</v>
      </c>
      <c r="F32" s="50">
        <v>650000</v>
      </c>
      <c r="G32" s="50">
        <f>+F32*E32</f>
        <v>650000</v>
      </c>
      <c r="H32" s="51"/>
      <c r="I32" s="51">
        <f>+G32</f>
        <v>650000</v>
      </c>
      <c r="J32" s="51"/>
      <c r="K32" s="51"/>
      <c r="L32" s="553" t="s">
        <v>96</v>
      </c>
      <c r="M32" s="49"/>
      <c r="N32" s="49"/>
      <c r="O32" s="49"/>
      <c r="P32" s="49"/>
      <c r="Q32" s="49"/>
      <c r="R32" s="53"/>
    </row>
    <row r="33" spans="1:18" s="3" customFormat="1" ht="15.6" x14ac:dyDescent="0.3">
      <c r="A33" s="550"/>
      <c r="B33" s="551"/>
      <c r="C33" s="571"/>
      <c r="D33" s="48" t="s">
        <v>97</v>
      </c>
      <c r="E33" s="49">
        <v>1</v>
      </c>
      <c r="F33" s="50">
        <v>450000</v>
      </c>
      <c r="G33" s="50">
        <f>+F33*E33</f>
        <v>450000</v>
      </c>
      <c r="H33" s="51"/>
      <c r="I33" s="51">
        <f t="shared" ref="I33:I34" si="1">+G33</f>
        <v>450000</v>
      </c>
      <c r="J33" s="51"/>
      <c r="K33" s="51"/>
      <c r="L33" s="562"/>
      <c r="M33" s="49"/>
      <c r="N33" s="49"/>
      <c r="O33" s="49"/>
      <c r="P33" s="49"/>
      <c r="Q33" s="49"/>
      <c r="R33" s="53"/>
    </row>
    <row r="34" spans="1:18" s="3" customFormat="1" ht="15.6" x14ac:dyDescent="0.3">
      <c r="A34" s="550"/>
      <c r="B34" s="551"/>
      <c r="C34" s="571"/>
      <c r="D34" s="48" t="s">
        <v>98</v>
      </c>
      <c r="E34" s="49">
        <v>1</v>
      </c>
      <c r="F34" s="50">
        <v>40000</v>
      </c>
      <c r="G34" s="50">
        <f>+F34*E34</f>
        <v>40000</v>
      </c>
      <c r="H34" s="51"/>
      <c r="I34" s="51">
        <f t="shared" si="1"/>
        <v>40000</v>
      </c>
      <c r="J34" s="51"/>
      <c r="K34" s="51"/>
      <c r="L34" s="554"/>
      <c r="M34" s="49"/>
      <c r="N34" s="49"/>
      <c r="O34" s="49"/>
      <c r="P34" s="49"/>
      <c r="Q34" s="49"/>
      <c r="R34" s="53"/>
    </row>
    <row r="35" spans="1:18" s="3" customFormat="1" ht="16.2" thickBot="1" x14ac:dyDescent="0.35">
      <c r="A35" s="563" t="s">
        <v>89</v>
      </c>
      <c r="B35" s="564"/>
      <c r="C35" s="564"/>
      <c r="D35" s="564"/>
      <c r="E35" s="564"/>
      <c r="F35" s="564"/>
      <c r="G35" s="564"/>
      <c r="H35" s="564"/>
      <c r="I35" s="564"/>
      <c r="J35" s="564"/>
      <c r="K35" s="564"/>
      <c r="L35" s="564"/>
      <c r="M35" s="564"/>
      <c r="N35" s="564"/>
      <c r="O35" s="564"/>
      <c r="P35" s="564"/>
      <c r="Q35" s="564"/>
      <c r="R35" s="565"/>
    </row>
    <row r="36" spans="1:18" s="3" customFormat="1" ht="16.5" customHeight="1" thickTop="1" x14ac:dyDescent="0.3">
      <c r="A36" s="541" t="s">
        <v>16</v>
      </c>
      <c r="B36" s="543" t="s">
        <v>17</v>
      </c>
      <c r="C36" s="543"/>
      <c r="D36" s="545" t="s">
        <v>18</v>
      </c>
      <c r="E36" s="545" t="s">
        <v>19</v>
      </c>
      <c r="F36" s="545" t="s">
        <v>20</v>
      </c>
      <c r="G36" s="545" t="s">
        <v>21</v>
      </c>
      <c r="H36" s="545" t="s">
        <v>22</v>
      </c>
      <c r="I36" s="545"/>
      <c r="J36" s="545"/>
      <c r="K36" s="545"/>
      <c r="L36" s="543" t="s">
        <v>23</v>
      </c>
      <c r="M36" s="543" t="s">
        <v>24</v>
      </c>
      <c r="N36" s="543"/>
      <c r="O36" s="543"/>
      <c r="P36" s="543"/>
      <c r="Q36" s="543"/>
      <c r="R36" s="557"/>
    </row>
    <row r="37" spans="1:18" s="3" customFormat="1" ht="15.6" x14ac:dyDescent="0.3">
      <c r="A37" s="542"/>
      <c r="B37" s="544"/>
      <c r="C37" s="544"/>
      <c r="D37" s="546"/>
      <c r="E37" s="546"/>
      <c r="F37" s="546"/>
      <c r="G37" s="546"/>
      <c r="H37" s="44" t="s">
        <v>25</v>
      </c>
      <c r="I37" s="44" t="s">
        <v>26</v>
      </c>
      <c r="J37" s="44" t="s">
        <v>27</v>
      </c>
      <c r="K37" s="44" t="s">
        <v>28</v>
      </c>
      <c r="L37" s="544"/>
      <c r="M37" s="544"/>
      <c r="N37" s="544"/>
      <c r="O37" s="544"/>
      <c r="P37" s="544"/>
      <c r="Q37" s="544"/>
      <c r="R37" s="558"/>
    </row>
    <row r="38" spans="1:18" s="3" customFormat="1" ht="145.5" customHeight="1" thickBot="1" x14ac:dyDescent="0.35">
      <c r="A38" s="56" t="s">
        <v>99</v>
      </c>
      <c r="B38" s="572" t="s">
        <v>100</v>
      </c>
      <c r="C38" s="572"/>
      <c r="D38" s="12" t="s">
        <v>101</v>
      </c>
      <c r="E38" s="12" t="s">
        <v>93</v>
      </c>
      <c r="F38" s="13">
        <v>0</v>
      </c>
      <c r="G38" s="13">
        <v>1</v>
      </c>
      <c r="H38" s="14"/>
      <c r="I38" s="14"/>
      <c r="J38" s="14">
        <v>1</v>
      </c>
      <c r="K38" s="15"/>
      <c r="L38" s="16">
        <f>SUM(C43:C65)</f>
        <v>901000</v>
      </c>
      <c r="M38" s="560"/>
      <c r="N38" s="560"/>
      <c r="O38" s="560"/>
      <c r="P38" s="560"/>
      <c r="Q38" s="560"/>
      <c r="R38" s="561"/>
    </row>
    <row r="39" spans="1:18" s="3" customFormat="1" ht="16.2" thickTop="1" x14ac:dyDescent="0.3">
      <c r="A39" s="17"/>
      <c r="B39" s="18"/>
      <c r="C39" s="18"/>
      <c r="D39" s="18"/>
      <c r="E39" s="18"/>
      <c r="F39" s="18"/>
      <c r="G39" s="18"/>
      <c r="H39" s="18"/>
      <c r="I39" s="18"/>
      <c r="J39" s="18"/>
      <c r="K39" s="18"/>
      <c r="L39" s="18"/>
      <c r="M39" s="18"/>
      <c r="N39" s="18"/>
      <c r="O39" s="18"/>
      <c r="P39" s="18"/>
      <c r="Q39" s="18"/>
      <c r="R39" s="19"/>
    </row>
    <row r="40" spans="1:18" s="3" customFormat="1" ht="16.2" x14ac:dyDescent="0.35">
      <c r="A40" s="45" t="s">
        <v>33</v>
      </c>
      <c r="B40" s="20"/>
      <c r="C40" s="20"/>
      <c r="D40" s="20"/>
      <c r="E40" s="20"/>
      <c r="F40" s="20"/>
      <c r="G40" s="20"/>
      <c r="H40" s="20"/>
      <c r="I40" s="20"/>
      <c r="J40" s="20"/>
      <c r="K40" s="20"/>
      <c r="L40" s="20"/>
      <c r="M40" s="20"/>
      <c r="N40" s="20"/>
      <c r="O40" s="20"/>
      <c r="P40" s="20"/>
      <c r="Q40" s="20"/>
      <c r="R40" s="21"/>
    </row>
    <row r="41" spans="1:18" s="3" customFormat="1" ht="15.75" customHeight="1" x14ac:dyDescent="0.3">
      <c r="A41" s="542" t="s">
        <v>34</v>
      </c>
      <c r="B41" s="544"/>
      <c r="C41" s="546" t="s">
        <v>35</v>
      </c>
      <c r="D41" s="546" t="s">
        <v>36</v>
      </c>
      <c r="E41" s="546"/>
      <c r="F41" s="546"/>
      <c r="G41" s="546"/>
      <c r="H41" s="546" t="s">
        <v>37</v>
      </c>
      <c r="I41" s="546"/>
      <c r="J41" s="546"/>
      <c r="K41" s="546"/>
      <c r="L41" s="544" t="s">
        <v>38</v>
      </c>
      <c r="M41" s="546" t="s">
        <v>39</v>
      </c>
      <c r="N41" s="546"/>
      <c r="O41" s="546"/>
      <c r="P41" s="546"/>
      <c r="Q41" s="546"/>
      <c r="R41" s="547"/>
    </row>
    <row r="42" spans="1:18" s="3" customFormat="1" ht="46.8" x14ac:dyDescent="0.3">
      <c r="A42" s="542"/>
      <c r="B42" s="544"/>
      <c r="C42" s="546"/>
      <c r="D42" s="44" t="s">
        <v>40</v>
      </c>
      <c r="E42" s="44" t="s">
        <v>41</v>
      </c>
      <c r="F42" s="44" t="s">
        <v>42</v>
      </c>
      <c r="G42" s="44" t="s">
        <v>43</v>
      </c>
      <c r="H42" s="44" t="s">
        <v>25</v>
      </c>
      <c r="I42" s="44" t="s">
        <v>26</v>
      </c>
      <c r="J42" s="44" t="s">
        <v>27</v>
      </c>
      <c r="K42" s="44" t="s">
        <v>28</v>
      </c>
      <c r="L42" s="544"/>
      <c r="M42" s="46" t="s">
        <v>44</v>
      </c>
      <c r="N42" s="46" t="s">
        <v>45</v>
      </c>
      <c r="O42" s="46" t="s">
        <v>46</v>
      </c>
      <c r="P42" s="46" t="s">
        <v>47</v>
      </c>
      <c r="Q42" s="46" t="s">
        <v>48</v>
      </c>
      <c r="R42" s="47" t="s">
        <v>49</v>
      </c>
    </row>
    <row r="43" spans="1:18" ht="15.75" customHeight="1" x14ac:dyDescent="0.3">
      <c r="A43" s="581" t="s">
        <v>102</v>
      </c>
      <c r="B43" s="582"/>
      <c r="C43" s="552">
        <f>SUM(G43:G46)</f>
        <v>500000</v>
      </c>
      <c r="D43" s="48" t="s">
        <v>103</v>
      </c>
      <c r="E43" s="49">
        <v>1</v>
      </c>
      <c r="F43" s="50">
        <v>350000</v>
      </c>
      <c r="G43" s="50">
        <f>+E43*F43</f>
        <v>350000</v>
      </c>
      <c r="H43" s="51"/>
      <c r="I43" s="51"/>
      <c r="J43" s="50">
        <f>+G43</f>
        <v>350000</v>
      </c>
      <c r="K43" s="51"/>
      <c r="L43" s="553" t="s">
        <v>104</v>
      </c>
      <c r="M43" s="49" t="s">
        <v>79</v>
      </c>
      <c r="N43" s="49">
        <v>1</v>
      </c>
      <c r="O43" s="49">
        <v>2</v>
      </c>
      <c r="P43" s="49">
        <v>8</v>
      </c>
      <c r="Q43" s="49">
        <v>7</v>
      </c>
      <c r="R43" s="53"/>
    </row>
    <row r="44" spans="1:18" ht="15.6" x14ac:dyDescent="0.3">
      <c r="A44" s="581"/>
      <c r="B44" s="582"/>
      <c r="C44" s="552"/>
      <c r="D44" s="48" t="s">
        <v>105</v>
      </c>
      <c r="E44" s="49">
        <v>1</v>
      </c>
      <c r="F44" s="50">
        <v>25000</v>
      </c>
      <c r="G44" s="50">
        <f>+E44*F44</f>
        <v>25000</v>
      </c>
      <c r="H44" s="51"/>
      <c r="I44" s="51"/>
      <c r="J44" s="50">
        <f t="shared" ref="J44:J46" si="2">+G44</f>
        <v>25000</v>
      </c>
      <c r="K44" s="51"/>
      <c r="L44" s="562"/>
      <c r="M44" s="49" t="s">
        <v>79</v>
      </c>
      <c r="N44" s="49">
        <v>1</v>
      </c>
      <c r="O44" s="49">
        <v>2</v>
      </c>
      <c r="P44" s="49">
        <v>2</v>
      </c>
      <c r="Q44" s="49">
        <v>2</v>
      </c>
      <c r="R44" s="53"/>
    </row>
    <row r="45" spans="1:18" ht="15.6" x14ac:dyDescent="0.3">
      <c r="A45" s="581"/>
      <c r="B45" s="582"/>
      <c r="C45" s="552"/>
      <c r="D45" s="48" t="s">
        <v>106</v>
      </c>
      <c r="E45" s="49">
        <v>1</v>
      </c>
      <c r="F45" s="50">
        <v>75000</v>
      </c>
      <c r="G45" s="50">
        <f t="shared" ref="G45:G46" si="3">+E45*F45</f>
        <v>75000</v>
      </c>
      <c r="H45" s="51"/>
      <c r="I45" s="51"/>
      <c r="J45" s="50">
        <f t="shared" si="2"/>
        <v>75000</v>
      </c>
      <c r="K45" s="51"/>
      <c r="L45" s="562"/>
      <c r="M45" s="49" t="s">
        <v>79</v>
      </c>
      <c r="N45" s="49">
        <v>1</v>
      </c>
      <c r="O45" s="49">
        <v>2</v>
      </c>
      <c r="P45" s="49">
        <v>2</v>
      </c>
      <c r="Q45" s="49">
        <v>2</v>
      </c>
      <c r="R45" s="53"/>
    </row>
    <row r="46" spans="1:18" ht="15.6" x14ac:dyDescent="0.3">
      <c r="A46" s="581"/>
      <c r="B46" s="582"/>
      <c r="C46" s="552"/>
      <c r="D46" s="48" t="s">
        <v>98</v>
      </c>
      <c r="E46" s="49">
        <v>1</v>
      </c>
      <c r="F46" s="50">
        <v>50000</v>
      </c>
      <c r="G46" s="50">
        <f t="shared" si="3"/>
        <v>50000</v>
      </c>
      <c r="H46" s="51"/>
      <c r="I46" s="51"/>
      <c r="J46" s="50">
        <f t="shared" si="2"/>
        <v>50000</v>
      </c>
      <c r="K46" s="51"/>
      <c r="L46" s="562"/>
      <c r="M46" s="49" t="s">
        <v>79</v>
      </c>
      <c r="N46" s="49">
        <v>1</v>
      </c>
      <c r="O46" s="49">
        <v>2</v>
      </c>
      <c r="P46" s="49">
        <v>2</v>
      </c>
      <c r="Q46" s="49">
        <v>2</v>
      </c>
      <c r="R46" s="53"/>
    </row>
    <row r="47" spans="1:18" ht="21" customHeight="1" x14ac:dyDescent="0.3">
      <c r="A47" s="581" t="s">
        <v>107</v>
      </c>
      <c r="B47" s="583"/>
      <c r="C47" s="585">
        <f>SUM(G47:G50)</f>
        <v>72500</v>
      </c>
      <c r="D47" s="48" t="s">
        <v>83</v>
      </c>
      <c r="E47" s="49">
        <v>160</v>
      </c>
      <c r="F47" s="50">
        <v>350</v>
      </c>
      <c r="G47" s="50">
        <f>+E47*F47</f>
        <v>56000</v>
      </c>
      <c r="H47" s="51"/>
      <c r="I47" s="50">
        <v>28000</v>
      </c>
      <c r="J47" s="50">
        <v>28000</v>
      </c>
      <c r="K47" s="51"/>
      <c r="L47" s="562"/>
      <c r="M47" s="49" t="s">
        <v>79</v>
      </c>
      <c r="N47" s="49">
        <v>1</v>
      </c>
      <c r="O47" s="49">
        <v>3</v>
      </c>
      <c r="P47" s="49">
        <v>1</v>
      </c>
      <c r="Q47" s="49">
        <v>1</v>
      </c>
      <c r="R47" s="53"/>
    </row>
    <row r="48" spans="1:18" ht="15.6" x14ac:dyDescent="0.3">
      <c r="A48" s="581"/>
      <c r="B48" s="583"/>
      <c r="C48" s="585"/>
      <c r="D48" s="48" t="s">
        <v>108</v>
      </c>
      <c r="E48" s="49">
        <v>80</v>
      </c>
      <c r="F48" s="50">
        <v>75</v>
      </c>
      <c r="G48" s="50">
        <f t="shared" ref="G48:G50" si="4">+E48*F48</f>
        <v>6000</v>
      </c>
      <c r="H48" s="51"/>
      <c r="I48" s="50">
        <v>3000</v>
      </c>
      <c r="J48" s="50">
        <v>3000</v>
      </c>
      <c r="K48" s="51"/>
      <c r="L48" s="562"/>
      <c r="M48" s="49" t="s">
        <v>79</v>
      </c>
      <c r="N48" s="49">
        <v>1</v>
      </c>
      <c r="O48" s="49">
        <v>3</v>
      </c>
      <c r="P48" s="49">
        <v>3</v>
      </c>
      <c r="Q48" s="49">
        <v>2</v>
      </c>
      <c r="R48" s="53"/>
    </row>
    <row r="49" spans="1:18" ht="15.6" x14ac:dyDescent="0.3">
      <c r="A49" s="581"/>
      <c r="B49" s="583"/>
      <c r="C49" s="585"/>
      <c r="D49" s="48" t="s">
        <v>87</v>
      </c>
      <c r="E49" s="49">
        <v>80</v>
      </c>
      <c r="F49" s="57">
        <v>125</v>
      </c>
      <c r="G49" s="50">
        <f t="shared" si="4"/>
        <v>10000</v>
      </c>
      <c r="H49" s="51"/>
      <c r="I49" s="50">
        <v>5000</v>
      </c>
      <c r="J49" s="50">
        <v>5000</v>
      </c>
      <c r="K49" s="51"/>
      <c r="L49" s="562"/>
      <c r="M49" s="49" t="s">
        <v>79</v>
      </c>
      <c r="N49" s="49">
        <v>1</v>
      </c>
      <c r="O49" s="49">
        <v>3</v>
      </c>
      <c r="P49" s="49">
        <v>3</v>
      </c>
      <c r="Q49" s="49">
        <v>2</v>
      </c>
      <c r="R49" s="53"/>
    </row>
    <row r="50" spans="1:18" ht="15.6" x14ac:dyDescent="0.3">
      <c r="A50" s="584"/>
      <c r="B50" s="583"/>
      <c r="C50" s="585"/>
      <c r="D50" s="48" t="s">
        <v>88</v>
      </c>
      <c r="E50" s="49">
        <v>1</v>
      </c>
      <c r="F50" s="50">
        <v>500</v>
      </c>
      <c r="G50" s="50">
        <f t="shared" si="4"/>
        <v>500</v>
      </c>
      <c r="H50" s="51"/>
      <c r="I50" s="50">
        <v>250</v>
      </c>
      <c r="J50" s="50">
        <v>250</v>
      </c>
      <c r="K50" s="51"/>
      <c r="L50" s="562"/>
      <c r="M50" s="49" t="s">
        <v>79</v>
      </c>
      <c r="N50" s="49">
        <v>1</v>
      </c>
      <c r="O50" s="49">
        <v>3</v>
      </c>
      <c r="P50" s="49">
        <v>3</v>
      </c>
      <c r="Q50" s="49">
        <v>2</v>
      </c>
      <c r="R50" s="53"/>
    </row>
    <row r="51" spans="1:18" ht="25.5" customHeight="1" x14ac:dyDescent="0.3">
      <c r="A51" s="586" t="s">
        <v>109</v>
      </c>
      <c r="B51" s="587"/>
      <c r="C51" s="58">
        <f>SUM(G51)</f>
        <v>30000</v>
      </c>
      <c r="D51" s="59" t="s">
        <v>110</v>
      </c>
      <c r="E51" s="60">
        <v>60</v>
      </c>
      <c r="F51" s="61">
        <v>500</v>
      </c>
      <c r="G51" s="61">
        <f>+E51*F51</f>
        <v>30000</v>
      </c>
      <c r="H51" s="62"/>
      <c r="I51" s="62">
        <v>7500</v>
      </c>
      <c r="J51" s="51"/>
      <c r="K51" s="51"/>
      <c r="L51" s="562"/>
      <c r="M51" s="49" t="s">
        <v>79</v>
      </c>
      <c r="N51" s="49">
        <v>1</v>
      </c>
      <c r="O51" s="49">
        <v>2</v>
      </c>
      <c r="P51" s="49">
        <v>4</v>
      </c>
      <c r="Q51" s="49">
        <v>1</v>
      </c>
      <c r="R51" s="53"/>
    </row>
    <row r="52" spans="1:18" ht="15.75" customHeight="1" x14ac:dyDescent="0.3">
      <c r="A52" s="588" t="s">
        <v>111</v>
      </c>
      <c r="B52" s="589"/>
      <c r="C52" s="573">
        <f>G52+G53</f>
        <v>15000</v>
      </c>
      <c r="D52" s="59" t="s">
        <v>112</v>
      </c>
      <c r="E52" s="60">
        <v>1</v>
      </c>
      <c r="F52" s="61">
        <v>5000</v>
      </c>
      <c r="G52" s="61">
        <f>E52*F52</f>
        <v>5000</v>
      </c>
      <c r="H52" s="62"/>
      <c r="I52" s="61">
        <f>G52</f>
        <v>5000</v>
      </c>
      <c r="J52" s="51"/>
      <c r="K52" s="51"/>
      <c r="L52" s="562"/>
      <c r="M52" s="49" t="s">
        <v>79</v>
      </c>
      <c r="N52" s="49">
        <v>1</v>
      </c>
      <c r="O52" s="49">
        <v>2</v>
      </c>
      <c r="P52" s="49">
        <v>2</v>
      </c>
      <c r="Q52" s="49">
        <v>2</v>
      </c>
      <c r="R52" s="53"/>
    </row>
    <row r="53" spans="1:18" ht="15.75" customHeight="1" x14ac:dyDescent="0.3">
      <c r="A53" s="590"/>
      <c r="B53" s="591"/>
      <c r="C53" s="592"/>
      <c r="D53" s="59" t="s">
        <v>106</v>
      </c>
      <c r="E53" s="60">
        <v>1000</v>
      </c>
      <c r="F53" s="61">
        <v>10</v>
      </c>
      <c r="G53" s="61">
        <f>E53*F53</f>
        <v>10000</v>
      </c>
      <c r="H53" s="62"/>
      <c r="I53" s="61">
        <f>G53</f>
        <v>10000</v>
      </c>
      <c r="J53" s="51"/>
      <c r="K53" s="51"/>
      <c r="L53" s="562"/>
      <c r="M53" s="49" t="s">
        <v>79</v>
      </c>
      <c r="N53" s="49">
        <v>1</v>
      </c>
      <c r="O53" s="49">
        <v>2</v>
      </c>
      <c r="P53" s="49">
        <v>2</v>
      </c>
      <c r="Q53" s="49">
        <v>2</v>
      </c>
      <c r="R53" s="53"/>
    </row>
    <row r="54" spans="1:18" ht="15.75" customHeight="1" x14ac:dyDescent="0.3">
      <c r="A54" s="576" t="s">
        <v>113</v>
      </c>
      <c r="B54" s="577"/>
      <c r="C54" s="573">
        <f>SUM(G54:G57)</f>
        <v>124500</v>
      </c>
      <c r="D54" s="59" t="s">
        <v>83</v>
      </c>
      <c r="E54" s="60">
        <v>100</v>
      </c>
      <c r="F54" s="61">
        <v>450</v>
      </c>
      <c r="G54" s="61">
        <f>F54*E54</f>
        <v>45000</v>
      </c>
      <c r="H54" s="62"/>
      <c r="I54" s="61"/>
      <c r="J54" s="63">
        <f t="shared" ref="J54:J61" si="5">F54/2</f>
        <v>225</v>
      </c>
      <c r="K54" s="61">
        <f t="shared" ref="K54:K61" si="6">F54/2</f>
        <v>225</v>
      </c>
      <c r="L54" s="562"/>
      <c r="M54" s="49" t="s">
        <v>79</v>
      </c>
      <c r="N54" s="49">
        <v>1</v>
      </c>
      <c r="O54" s="49">
        <v>3</v>
      </c>
      <c r="P54" s="49">
        <v>1</v>
      </c>
      <c r="Q54" s="49">
        <v>1</v>
      </c>
      <c r="R54" s="53"/>
    </row>
    <row r="55" spans="1:18" ht="15.75" customHeight="1" x14ac:dyDescent="0.3">
      <c r="A55" s="576"/>
      <c r="B55" s="577"/>
      <c r="C55" s="574"/>
      <c r="D55" s="59" t="s">
        <v>114</v>
      </c>
      <c r="E55" s="60">
        <v>100</v>
      </c>
      <c r="F55" s="61">
        <v>650</v>
      </c>
      <c r="G55" s="61">
        <f t="shared" ref="G55:G57" si="7">F55*E55</f>
        <v>65000</v>
      </c>
      <c r="H55" s="62"/>
      <c r="I55" s="61"/>
      <c r="J55" s="63">
        <f t="shared" si="5"/>
        <v>325</v>
      </c>
      <c r="K55" s="61">
        <f t="shared" si="6"/>
        <v>325</v>
      </c>
      <c r="L55" s="562"/>
      <c r="M55" s="49" t="s">
        <v>79</v>
      </c>
      <c r="N55" s="49">
        <v>1</v>
      </c>
      <c r="O55" s="49">
        <v>3</v>
      </c>
      <c r="P55" s="49">
        <v>1</v>
      </c>
      <c r="Q55" s="49">
        <v>1</v>
      </c>
      <c r="R55" s="53"/>
    </row>
    <row r="56" spans="1:18" ht="15.75" customHeight="1" x14ac:dyDescent="0.3">
      <c r="A56" s="578"/>
      <c r="B56" s="577"/>
      <c r="C56" s="574"/>
      <c r="D56" s="59" t="s">
        <v>115</v>
      </c>
      <c r="E56" s="60">
        <v>100</v>
      </c>
      <c r="F56" s="61">
        <v>125</v>
      </c>
      <c r="G56" s="61">
        <f t="shared" si="7"/>
        <v>12500</v>
      </c>
      <c r="H56" s="62"/>
      <c r="I56" s="61"/>
      <c r="J56" s="63">
        <f t="shared" si="5"/>
        <v>62.5</v>
      </c>
      <c r="K56" s="61">
        <f t="shared" si="6"/>
        <v>62.5</v>
      </c>
      <c r="L56" s="562"/>
      <c r="M56" s="49" t="s">
        <v>79</v>
      </c>
      <c r="N56" s="49">
        <v>1</v>
      </c>
      <c r="O56" s="49">
        <v>3</v>
      </c>
      <c r="P56" s="49">
        <v>3</v>
      </c>
      <c r="Q56" s="49">
        <v>2</v>
      </c>
      <c r="R56" s="53"/>
    </row>
    <row r="57" spans="1:18" ht="15.75" customHeight="1" x14ac:dyDescent="0.3">
      <c r="A57" s="578"/>
      <c r="B57" s="577"/>
      <c r="C57" s="575"/>
      <c r="D57" s="59" t="s">
        <v>88</v>
      </c>
      <c r="E57" s="60">
        <v>4</v>
      </c>
      <c r="F57" s="61">
        <v>500</v>
      </c>
      <c r="G57" s="61">
        <f t="shared" si="7"/>
        <v>2000</v>
      </c>
      <c r="H57" s="62"/>
      <c r="I57" s="61"/>
      <c r="J57" s="63">
        <f t="shared" si="5"/>
        <v>250</v>
      </c>
      <c r="K57" s="61">
        <f t="shared" si="6"/>
        <v>250</v>
      </c>
      <c r="L57" s="562"/>
      <c r="M57" s="49" t="s">
        <v>79</v>
      </c>
      <c r="N57" s="49">
        <v>1</v>
      </c>
      <c r="O57" s="49">
        <v>3</v>
      </c>
      <c r="P57" s="49">
        <v>3</v>
      </c>
      <c r="Q57" s="49">
        <v>2</v>
      </c>
      <c r="R57" s="53"/>
    </row>
    <row r="58" spans="1:18" ht="25.5" customHeight="1" x14ac:dyDescent="0.3">
      <c r="A58" s="576" t="s">
        <v>116</v>
      </c>
      <c r="B58" s="577"/>
      <c r="C58" s="573">
        <f>SUM(G58:G61)</f>
        <v>124500</v>
      </c>
      <c r="D58" s="59" t="s">
        <v>83</v>
      </c>
      <c r="E58" s="60">
        <v>100</v>
      </c>
      <c r="F58" s="61">
        <v>450</v>
      </c>
      <c r="G58" s="61">
        <f>F58*E58</f>
        <v>45000</v>
      </c>
      <c r="H58" s="62"/>
      <c r="I58" s="62"/>
      <c r="J58" s="63">
        <f t="shared" si="5"/>
        <v>225</v>
      </c>
      <c r="K58" s="61">
        <f t="shared" si="6"/>
        <v>225</v>
      </c>
      <c r="L58" s="562"/>
      <c r="M58" s="49" t="s">
        <v>79</v>
      </c>
      <c r="N58" s="49">
        <v>1</v>
      </c>
      <c r="O58" s="49">
        <v>3</v>
      </c>
      <c r="P58" s="49">
        <v>1</v>
      </c>
      <c r="Q58" s="49">
        <v>1</v>
      </c>
      <c r="R58" s="53"/>
    </row>
    <row r="59" spans="1:18" ht="25.5" customHeight="1" x14ac:dyDescent="0.3">
      <c r="A59" s="576"/>
      <c r="B59" s="577"/>
      <c r="C59" s="574"/>
      <c r="D59" s="59" t="s">
        <v>114</v>
      </c>
      <c r="E59" s="60">
        <v>100</v>
      </c>
      <c r="F59" s="61">
        <v>650</v>
      </c>
      <c r="G59" s="61">
        <f t="shared" ref="G59:G61" si="8">F59*E59</f>
        <v>65000</v>
      </c>
      <c r="H59" s="62"/>
      <c r="I59" s="62"/>
      <c r="J59" s="63">
        <f t="shared" si="5"/>
        <v>325</v>
      </c>
      <c r="K59" s="61">
        <f t="shared" si="6"/>
        <v>325</v>
      </c>
      <c r="L59" s="562"/>
      <c r="M59" s="49" t="s">
        <v>79</v>
      </c>
      <c r="N59" s="49">
        <v>1</v>
      </c>
      <c r="O59" s="49">
        <v>3</v>
      </c>
      <c r="P59" s="49">
        <v>1</v>
      </c>
      <c r="Q59" s="49">
        <v>1</v>
      </c>
      <c r="R59" s="53"/>
    </row>
    <row r="60" spans="1:18" ht="24" customHeight="1" x14ac:dyDescent="0.3">
      <c r="A60" s="578"/>
      <c r="B60" s="577"/>
      <c r="C60" s="574"/>
      <c r="D60" s="59" t="s">
        <v>115</v>
      </c>
      <c r="E60" s="60">
        <v>100</v>
      </c>
      <c r="F60" s="61">
        <v>125</v>
      </c>
      <c r="G60" s="61">
        <f t="shared" si="8"/>
        <v>12500</v>
      </c>
      <c r="H60" s="62"/>
      <c r="I60" s="62"/>
      <c r="J60" s="63">
        <f t="shared" si="5"/>
        <v>62.5</v>
      </c>
      <c r="K60" s="61">
        <f t="shared" si="6"/>
        <v>62.5</v>
      </c>
      <c r="L60" s="562"/>
      <c r="M60" s="49" t="s">
        <v>79</v>
      </c>
      <c r="N60" s="49">
        <v>1</v>
      </c>
      <c r="O60" s="49">
        <v>3</v>
      </c>
      <c r="P60" s="49">
        <v>3</v>
      </c>
      <c r="Q60" s="49">
        <v>2</v>
      </c>
      <c r="R60" s="53"/>
    </row>
    <row r="61" spans="1:18" ht="21.75" customHeight="1" x14ac:dyDescent="0.3">
      <c r="A61" s="578"/>
      <c r="B61" s="577"/>
      <c r="C61" s="575"/>
      <c r="D61" s="59" t="s">
        <v>88</v>
      </c>
      <c r="E61" s="60">
        <v>4</v>
      </c>
      <c r="F61" s="61">
        <v>500</v>
      </c>
      <c r="G61" s="61">
        <f t="shared" si="8"/>
        <v>2000</v>
      </c>
      <c r="H61" s="62"/>
      <c r="I61" s="62"/>
      <c r="J61" s="63">
        <f t="shared" si="5"/>
        <v>250</v>
      </c>
      <c r="K61" s="61">
        <f t="shared" si="6"/>
        <v>250</v>
      </c>
      <c r="L61" s="562"/>
      <c r="M61" s="49" t="s">
        <v>79</v>
      </c>
      <c r="N61" s="49">
        <v>1</v>
      </c>
      <c r="O61" s="49">
        <v>3</v>
      </c>
      <c r="P61" s="49">
        <v>3</v>
      </c>
      <c r="Q61" s="49">
        <v>2</v>
      </c>
      <c r="R61" s="53"/>
    </row>
    <row r="62" spans="1:18" ht="15.6" x14ac:dyDescent="0.3">
      <c r="A62" s="579" t="s">
        <v>117</v>
      </c>
      <c r="B62" s="580"/>
      <c r="C62" s="552">
        <f>SUM(G62:G65)</f>
        <v>34500</v>
      </c>
      <c r="D62" s="48" t="s">
        <v>83</v>
      </c>
      <c r="E62" s="49">
        <v>60</v>
      </c>
      <c r="F62" s="50">
        <v>350</v>
      </c>
      <c r="G62" s="51">
        <f>+F62*E62</f>
        <v>21000</v>
      </c>
      <c r="H62" s="51"/>
      <c r="I62" s="50">
        <v>7000</v>
      </c>
      <c r="J62" s="50">
        <v>7000</v>
      </c>
      <c r="K62" s="50">
        <v>7000</v>
      </c>
      <c r="L62" s="562"/>
      <c r="M62" s="49" t="s">
        <v>79</v>
      </c>
      <c r="N62" s="49">
        <v>1</v>
      </c>
      <c r="O62" s="49">
        <v>3</v>
      </c>
      <c r="P62" s="49">
        <v>1</v>
      </c>
      <c r="Q62" s="49">
        <v>1</v>
      </c>
      <c r="R62" s="53"/>
    </row>
    <row r="63" spans="1:18" ht="27.75" customHeight="1" x14ac:dyDescent="0.3">
      <c r="A63" s="579"/>
      <c r="B63" s="580"/>
      <c r="C63" s="552"/>
      <c r="D63" s="48" t="s">
        <v>118</v>
      </c>
      <c r="E63" s="49">
        <v>60</v>
      </c>
      <c r="F63" s="50">
        <v>75</v>
      </c>
      <c r="G63" s="51">
        <f t="shared" ref="G63:G65" si="9">+F63*E63</f>
        <v>4500</v>
      </c>
      <c r="H63" s="51"/>
      <c r="I63" s="50">
        <v>1500</v>
      </c>
      <c r="J63" s="50">
        <v>1500</v>
      </c>
      <c r="K63" s="50">
        <v>1500</v>
      </c>
      <c r="L63" s="562"/>
      <c r="M63" s="49" t="s">
        <v>79</v>
      </c>
      <c r="N63" s="49">
        <v>1</v>
      </c>
      <c r="O63" s="49">
        <v>3</v>
      </c>
      <c r="P63" s="49">
        <v>3</v>
      </c>
      <c r="Q63" s="49">
        <v>2</v>
      </c>
      <c r="R63" s="53"/>
    </row>
    <row r="64" spans="1:18" ht="27.75" customHeight="1" x14ac:dyDescent="0.3">
      <c r="A64" s="579"/>
      <c r="B64" s="580"/>
      <c r="C64" s="552"/>
      <c r="D64" s="48" t="s">
        <v>87</v>
      </c>
      <c r="E64" s="49">
        <v>60</v>
      </c>
      <c r="F64" s="50">
        <v>125</v>
      </c>
      <c r="G64" s="51">
        <f t="shared" si="9"/>
        <v>7500</v>
      </c>
      <c r="H64" s="51"/>
      <c r="I64" s="50">
        <v>2500</v>
      </c>
      <c r="J64" s="50">
        <v>2500</v>
      </c>
      <c r="K64" s="50">
        <v>2500</v>
      </c>
      <c r="L64" s="562"/>
      <c r="M64" s="49" t="s">
        <v>79</v>
      </c>
      <c r="N64" s="49">
        <v>1</v>
      </c>
      <c r="O64" s="49">
        <v>3</v>
      </c>
      <c r="P64" s="49">
        <v>3</v>
      </c>
      <c r="Q64" s="49">
        <v>2</v>
      </c>
      <c r="R64" s="53"/>
    </row>
    <row r="65" spans="1:18" ht="35.25" customHeight="1" x14ac:dyDescent="0.3">
      <c r="A65" s="579"/>
      <c r="B65" s="580"/>
      <c r="C65" s="552"/>
      <c r="D65" s="48" t="s">
        <v>88</v>
      </c>
      <c r="E65" s="64">
        <v>3</v>
      </c>
      <c r="F65" s="65">
        <v>500</v>
      </c>
      <c r="G65" s="51">
        <f t="shared" si="9"/>
        <v>1500</v>
      </c>
      <c r="H65" s="66"/>
      <c r="I65" s="50">
        <v>500</v>
      </c>
      <c r="J65" s="50">
        <v>500</v>
      </c>
      <c r="K65" s="50">
        <v>500</v>
      </c>
      <c r="L65" s="554"/>
      <c r="M65" s="49" t="s">
        <v>79</v>
      </c>
      <c r="N65" s="49">
        <v>1</v>
      </c>
      <c r="O65" s="49">
        <v>3</v>
      </c>
      <c r="P65" s="49">
        <v>3</v>
      </c>
      <c r="Q65" s="49">
        <v>2</v>
      </c>
      <c r="R65" s="53"/>
    </row>
    <row r="66" spans="1:18" ht="16.2" thickBot="1" x14ac:dyDescent="0.35">
      <c r="A66" s="2"/>
      <c r="B66" s="2"/>
      <c r="C66" s="2"/>
      <c r="D66" s="2"/>
      <c r="E66" s="2"/>
      <c r="F66" s="2"/>
      <c r="G66" s="2"/>
      <c r="H66" s="2"/>
      <c r="I66" s="2"/>
      <c r="J66" s="2"/>
      <c r="K66" s="2"/>
      <c r="L66" s="2"/>
      <c r="M66" s="2"/>
      <c r="N66" s="2"/>
      <c r="O66" s="2"/>
      <c r="P66" s="2"/>
      <c r="Q66" s="2"/>
      <c r="R66" s="2"/>
    </row>
    <row r="67" spans="1:18" ht="16.5" customHeight="1" thickTop="1" x14ac:dyDescent="0.3">
      <c r="A67" s="541" t="s">
        <v>16</v>
      </c>
      <c r="B67" s="543" t="s">
        <v>17</v>
      </c>
      <c r="C67" s="543"/>
      <c r="D67" s="545" t="s">
        <v>18</v>
      </c>
      <c r="E67" s="545" t="s">
        <v>19</v>
      </c>
      <c r="F67" s="545" t="s">
        <v>20</v>
      </c>
      <c r="G67" s="545" t="s">
        <v>21</v>
      </c>
      <c r="H67" s="545" t="s">
        <v>22</v>
      </c>
      <c r="I67" s="545"/>
      <c r="J67" s="545"/>
      <c r="K67" s="545"/>
      <c r="L67" s="543" t="s">
        <v>23</v>
      </c>
      <c r="M67" s="543" t="s">
        <v>24</v>
      </c>
      <c r="N67" s="543"/>
      <c r="O67" s="543"/>
      <c r="P67" s="543"/>
      <c r="Q67" s="543"/>
      <c r="R67" s="557"/>
    </row>
    <row r="68" spans="1:18" ht="15.6" x14ac:dyDescent="0.3">
      <c r="A68" s="542"/>
      <c r="B68" s="544"/>
      <c r="C68" s="544"/>
      <c r="D68" s="546"/>
      <c r="E68" s="546"/>
      <c r="F68" s="546"/>
      <c r="G68" s="546"/>
      <c r="H68" s="44" t="s">
        <v>25</v>
      </c>
      <c r="I68" s="44" t="s">
        <v>26</v>
      </c>
      <c r="J68" s="44" t="s">
        <v>27</v>
      </c>
      <c r="K68" s="44" t="s">
        <v>28</v>
      </c>
      <c r="L68" s="544"/>
      <c r="M68" s="544"/>
      <c r="N68" s="544"/>
      <c r="O68" s="544"/>
      <c r="P68" s="544"/>
      <c r="Q68" s="544"/>
      <c r="R68" s="558"/>
    </row>
    <row r="69" spans="1:18" ht="90" customHeight="1" thickBot="1" x14ac:dyDescent="0.35">
      <c r="A69" s="67" t="s">
        <v>119</v>
      </c>
      <c r="B69" s="566" t="s">
        <v>120</v>
      </c>
      <c r="C69" s="566"/>
      <c r="D69" s="12" t="s">
        <v>121</v>
      </c>
      <c r="E69" s="13" t="s">
        <v>93</v>
      </c>
      <c r="F69" s="13">
        <v>4</v>
      </c>
      <c r="G69" s="13">
        <v>12</v>
      </c>
      <c r="H69" s="14">
        <v>3</v>
      </c>
      <c r="I69" s="14">
        <v>3</v>
      </c>
      <c r="J69" s="14">
        <v>3</v>
      </c>
      <c r="K69" s="15">
        <v>3</v>
      </c>
      <c r="L69" s="16">
        <f>SUM(C73:C79)</f>
        <v>243800</v>
      </c>
      <c r="M69" s="560"/>
      <c r="N69" s="560"/>
      <c r="O69" s="560"/>
      <c r="P69" s="560"/>
      <c r="Q69" s="560"/>
      <c r="R69" s="561"/>
    </row>
    <row r="70" spans="1:18" ht="16.8" thickTop="1" x14ac:dyDescent="0.35">
      <c r="A70" s="45" t="s">
        <v>33</v>
      </c>
      <c r="B70" s="20"/>
      <c r="C70" s="20"/>
      <c r="D70" s="20"/>
      <c r="E70" s="20"/>
      <c r="F70" s="20"/>
      <c r="G70" s="20"/>
      <c r="H70" s="20"/>
      <c r="I70" s="20"/>
      <c r="J70" s="20"/>
      <c r="K70" s="20"/>
      <c r="L70" s="20"/>
      <c r="M70" s="20"/>
      <c r="N70" s="20"/>
      <c r="O70" s="20"/>
      <c r="P70" s="20"/>
      <c r="Q70" s="20"/>
      <c r="R70" s="21"/>
    </row>
    <row r="71" spans="1:18" ht="15.75" customHeight="1" x14ac:dyDescent="0.3">
      <c r="A71" s="542" t="s">
        <v>34</v>
      </c>
      <c r="B71" s="544"/>
      <c r="C71" s="546" t="s">
        <v>35</v>
      </c>
      <c r="D71" s="546" t="s">
        <v>36</v>
      </c>
      <c r="E71" s="546"/>
      <c r="F71" s="546"/>
      <c r="G71" s="546"/>
      <c r="H71" s="546" t="s">
        <v>37</v>
      </c>
      <c r="I71" s="546"/>
      <c r="J71" s="546"/>
      <c r="K71" s="546"/>
      <c r="L71" s="544" t="s">
        <v>38</v>
      </c>
      <c r="M71" s="546" t="s">
        <v>39</v>
      </c>
      <c r="N71" s="546"/>
      <c r="O71" s="546"/>
      <c r="P71" s="546"/>
      <c r="Q71" s="546"/>
      <c r="R71" s="547"/>
    </row>
    <row r="72" spans="1:18" ht="46.8" x14ac:dyDescent="0.3">
      <c r="A72" s="542"/>
      <c r="B72" s="544"/>
      <c r="C72" s="546"/>
      <c r="D72" s="44" t="s">
        <v>40</v>
      </c>
      <c r="E72" s="44" t="s">
        <v>41</v>
      </c>
      <c r="F72" s="44" t="s">
        <v>42</v>
      </c>
      <c r="G72" s="44" t="s">
        <v>43</v>
      </c>
      <c r="H72" s="44" t="s">
        <v>25</v>
      </c>
      <c r="I72" s="44" t="s">
        <v>26</v>
      </c>
      <c r="J72" s="44" t="s">
        <v>27</v>
      </c>
      <c r="K72" s="44" t="s">
        <v>28</v>
      </c>
      <c r="L72" s="544"/>
      <c r="M72" s="46" t="s">
        <v>44</v>
      </c>
      <c r="N72" s="46" t="s">
        <v>45</v>
      </c>
      <c r="O72" s="46" t="s">
        <v>46</v>
      </c>
      <c r="P72" s="46" t="s">
        <v>47</v>
      </c>
      <c r="Q72" s="46" t="s">
        <v>48</v>
      </c>
      <c r="R72" s="47" t="s">
        <v>49</v>
      </c>
    </row>
    <row r="73" spans="1:18" ht="24.75" customHeight="1" x14ac:dyDescent="0.3">
      <c r="A73" s="581" t="s">
        <v>122</v>
      </c>
      <c r="B73" s="582"/>
      <c r="C73" s="552">
        <f>SUM(I73:I74)</f>
        <v>110000</v>
      </c>
      <c r="D73" s="48" t="s">
        <v>105</v>
      </c>
      <c r="E73" s="49">
        <v>1</v>
      </c>
      <c r="F73" s="50">
        <v>35000</v>
      </c>
      <c r="G73" s="50">
        <f>+E73*F73</f>
        <v>35000</v>
      </c>
      <c r="H73" s="51"/>
      <c r="I73" s="50">
        <f t="shared" ref="I73:I81" si="10">+G73</f>
        <v>35000</v>
      </c>
      <c r="J73" s="51"/>
      <c r="K73" s="51"/>
      <c r="L73" s="553" t="s">
        <v>96</v>
      </c>
      <c r="M73" s="49" t="s">
        <v>79</v>
      </c>
      <c r="N73" s="49">
        <v>1</v>
      </c>
      <c r="O73" s="49">
        <v>2</v>
      </c>
      <c r="P73" s="49">
        <v>2</v>
      </c>
      <c r="Q73" s="49">
        <v>2</v>
      </c>
      <c r="R73" s="53"/>
    </row>
    <row r="74" spans="1:18" ht="21" customHeight="1" x14ac:dyDescent="0.3">
      <c r="A74" s="581"/>
      <c r="B74" s="582"/>
      <c r="C74" s="552"/>
      <c r="D74" s="48" t="s">
        <v>106</v>
      </c>
      <c r="E74" s="49">
        <v>1</v>
      </c>
      <c r="F74" s="50">
        <v>75000</v>
      </c>
      <c r="G74" s="50">
        <f t="shared" ref="G74:G81" si="11">+E74*F74</f>
        <v>75000</v>
      </c>
      <c r="H74" s="51"/>
      <c r="I74" s="50">
        <f t="shared" si="10"/>
        <v>75000</v>
      </c>
      <c r="J74" s="51"/>
      <c r="K74" s="51"/>
      <c r="L74" s="562"/>
      <c r="M74" s="49" t="s">
        <v>79</v>
      </c>
      <c r="N74" s="49">
        <v>1</v>
      </c>
      <c r="O74" s="49">
        <v>2</v>
      </c>
      <c r="P74" s="49">
        <v>2</v>
      </c>
      <c r="Q74" s="49">
        <v>2</v>
      </c>
      <c r="R74" s="53"/>
    </row>
    <row r="75" spans="1:18" ht="34.5" customHeight="1" x14ac:dyDescent="0.3">
      <c r="A75" s="581" t="s">
        <v>123</v>
      </c>
      <c r="B75" s="583"/>
      <c r="C75" s="585">
        <f>SUM(G75:G76)</f>
        <v>57000</v>
      </c>
      <c r="D75" s="48" t="s">
        <v>124</v>
      </c>
      <c r="E75" s="49">
        <v>120</v>
      </c>
      <c r="F75" s="50">
        <v>350</v>
      </c>
      <c r="G75" s="50">
        <f t="shared" si="11"/>
        <v>42000</v>
      </c>
      <c r="H75" s="51"/>
      <c r="I75" s="50">
        <f t="shared" si="10"/>
        <v>42000</v>
      </c>
      <c r="J75" s="51"/>
      <c r="K75" s="51"/>
      <c r="L75" s="562"/>
      <c r="M75" s="49" t="s">
        <v>79</v>
      </c>
      <c r="N75" s="49">
        <v>1</v>
      </c>
      <c r="O75" s="49">
        <v>3</v>
      </c>
      <c r="P75" s="49">
        <v>1</v>
      </c>
      <c r="Q75" s="49">
        <v>1</v>
      </c>
      <c r="R75" s="53"/>
    </row>
    <row r="76" spans="1:18" ht="28.5" customHeight="1" x14ac:dyDescent="0.3">
      <c r="A76" s="581"/>
      <c r="B76" s="583"/>
      <c r="C76" s="585"/>
      <c r="D76" s="48" t="s">
        <v>125</v>
      </c>
      <c r="E76" s="49">
        <v>120</v>
      </c>
      <c r="F76" s="50">
        <v>125</v>
      </c>
      <c r="G76" s="50">
        <f t="shared" si="11"/>
        <v>15000</v>
      </c>
      <c r="H76" s="51"/>
      <c r="I76" s="50">
        <f t="shared" si="10"/>
        <v>15000</v>
      </c>
      <c r="J76" s="51"/>
      <c r="K76" s="51"/>
      <c r="L76" s="554"/>
      <c r="M76" s="49" t="s">
        <v>79</v>
      </c>
      <c r="N76" s="49">
        <v>1</v>
      </c>
      <c r="O76" s="49">
        <v>3</v>
      </c>
      <c r="P76" s="49">
        <v>3</v>
      </c>
      <c r="Q76" s="49">
        <v>2</v>
      </c>
      <c r="R76" s="53"/>
    </row>
    <row r="77" spans="1:18" ht="15.75" customHeight="1" x14ac:dyDescent="0.3">
      <c r="A77" s="596" t="s">
        <v>126</v>
      </c>
      <c r="B77" s="597"/>
      <c r="C77" s="600">
        <f>SUM(I77:I79)</f>
        <v>76800</v>
      </c>
      <c r="D77" s="48" t="s">
        <v>127</v>
      </c>
      <c r="E77" s="49">
        <v>12</v>
      </c>
      <c r="F77" s="50">
        <v>1500</v>
      </c>
      <c r="G77" s="50">
        <f t="shared" si="11"/>
        <v>18000</v>
      </c>
      <c r="H77" s="51"/>
      <c r="I77" s="50">
        <f t="shared" si="10"/>
        <v>18000</v>
      </c>
      <c r="J77" s="51"/>
      <c r="K77" s="51"/>
      <c r="L77" s="602"/>
      <c r="M77" s="49" t="s">
        <v>79</v>
      </c>
      <c r="N77" s="49">
        <v>1</v>
      </c>
      <c r="O77" s="49">
        <v>2</v>
      </c>
      <c r="P77" s="49">
        <v>3</v>
      </c>
      <c r="Q77" s="49">
        <v>1</v>
      </c>
      <c r="R77" s="53"/>
    </row>
    <row r="78" spans="1:18" ht="15.6" x14ac:dyDescent="0.3">
      <c r="A78" s="598"/>
      <c r="B78" s="599"/>
      <c r="C78" s="601"/>
      <c r="D78" s="68" t="s">
        <v>128</v>
      </c>
      <c r="E78" s="49">
        <v>12</v>
      </c>
      <c r="F78" s="50">
        <v>1500</v>
      </c>
      <c r="G78" s="50">
        <f t="shared" si="11"/>
        <v>18000</v>
      </c>
      <c r="H78" s="51"/>
      <c r="I78" s="50">
        <f t="shared" si="10"/>
        <v>18000</v>
      </c>
      <c r="J78" s="51"/>
      <c r="K78" s="51"/>
      <c r="L78" s="603"/>
      <c r="M78" s="49" t="s">
        <v>79</v>
      </c>
      <c r="N78" s="49">
        <v>1</v>
      </c>
      <c r="O78" s="49">
        <v>2</v>
      </c>
      <c r="P78" s="49">
        <v>3</v>
      </c>
      <c r="Q78" s="49">
        <v>1</v>
      </c>
      <c r="R78" s="53"/>
    </row>
    <row r="79" spans="1:18" ht="15.6" x14ac:dyDescent="0.3">
      <c r="A79" s="598"/>
      <c r="B79" s="599"/>
      <c r="C79" s="601"/>
      <c r="D79" s="48" t="s">
        <v>129</v>
      </c>
      <c r="E79" s="49">
        <v>240</v>
      </c>
      <c r="F79" s="50">
        <v>170</v>
      </c>
      <c r="G79" s="50">
        <f t="shared" si="11"/>
        <v>40800</v>
      </c>
      <c r="H79" s="51"/>
      <c r="I79" s="50">
        <f t="shared" si="10"/>
        <v>40800</v>
      </c>
      <c r="J79" s="51"/>
      <c r="K79" s="51"/>
      <c r="L79" s="603"/>
      <c r="M79" s="49" t="s">
        <v>79</v>
      </c>
      <c r="N79" s="49">
        <v>1</v>
      </c>
      <c r="O79" s="49"/>
      <c r="P79" s="49"/>
      <c r="Q79" s="49"/>
      <c r="R79" s="53"/>
    </row>
    <row r="80" spans="1:18" ht="15.75" customHeight="1" x14ac:dyDescent="0.3">
      <c r="A80" s="579" t="s">
        <v>131</v>
      </c>
      <c r="B80" s="580"/>
      <c r="C80" s="552">
        <f>SUM(I80:I81)</f>
        <v>19000</v>
      </c>
      <c r="D80" s="48" t="s">
        <v>124</v>
      </c>
      <c r="E80" s="49">
        <v>40</v>
      </c>
      <c r="F80" s="50">
        <v>350</v>
      </c>
      <c r="G80" s="50">
        <f t="shared" si="11"/>
        <v>14000</v>
      </c>
      <c r="H80" s="51"/>
      <c r="I80" s="50">
        <f t="shared" si="10"/>
        <v>14000</v>
      </c>
      <c r="J80" s="51"/>
      <c r="K80" s="51"/>
      <c r="L80" s="603"/>
      <c r="M80" s="49" t="s">
        <v>79</v>
      </c>
      <c r="N80" s="49">
        <v>1</v>
      </c>
      <c r="O80" s="49">
        <v>3</v>
      </c>
      <c r="P80" s="49">
        <v>1</v>
      </c>
      <c r="Q80" s="49">
        <v>1</v>
      </c>
      <c r="R80" s="53"/>
    </row>
    <row r="81" spans="1:18" ht="31.2" x14ac:dyDescent="0.3">
      <c r="A81" s="579"/>
      <c r="B81" s="580"/>
      <c r="C81" s="552"/>
      <c r="D81" s="48" t="s">
        <v>130</v>
      </c>
      <c r="E81" s="49">
        <v>40</v>
      </c>
      <c r="F81" s="50">
        <v>125</v>
      </c>
      <c r="G81" s="51">
        <f t="shared" si="11"/>
        <v>5000</v>
      </c>
      <c r="H81" s="51"/>
      <c r="I81" s="50">
        <f t="shared" si="10"/>
        <v>5000</v>
      </c>
      <c r="J81" s="51"/>
      <c r="K81" s="51"/>
      <c r="L81" s="604"/>
      <c r="M81" s="49" t="s">
        <v>79</v>
      </c>
      <c r="N81" s="49">
        <v>1</v>
      </c>
      <c r="O81" s="49">
        <v>3</v>
      </c>
      <c r="P81" s="49">
        <v>3</v>
      </c>
      <c r="Q81" s="49">
        <v>2</v>
      </c>
      <c r="R81" s="53"/>
    </row>
    <row r="82" spans="1:18" ht="16.2" thickBot="1" x14ac:dyDescent="0.35">
      <c r="A82" s="593"/>
      <c r="B82" s="594"/>
      <c r="C82" s="594"/>
      <c r="D82" s="594"/>
      <c r="E82" s="594"/>
      <c r="F82" s="594"/>
      <c r="G82" s="594"/>
      <c r="H82" s="594"/>
      <c r="I82" s="594"/>
      <c r="J82" s="594"/>
      <c r="K82" s="594"/>
      <c r="L82" s="594"/>
      <c r="M82" s="594"/>
      <c r="N82" s="594"/>
      <c r="O82" s="594"/>
      <c r="P82" s="594"/>
      <c r="Q82" s="594"/>
      <c r="R82" s="595"/>
    </row>
    <row r="83" spans="1:18" ht="15" thickTop="1" x14ac:dyDescent="0.3"/>
  </sheetData>
  <mergeCells count="113">
    <mergeCell ref="A82:R82"/>
    <mergeCell ref="A73:B74"/>
    <mergeCell ref="C73:C74"/>
    <mergeCell ref="L73:L76"/>
    <mergeCell ref="A75:B76"/>
    <mergeCell ref="C75:C76"/>
    <mergeCell ref="A77:B79"/>
    <mergeCell ref="C77:C79"/>
    <mergeCell ref="L77:L81"/>
    <mergeCell ref="A80:B81"/>
    <mergeCell ref="C80:C81"/>
    <mergeCell ref="B69:C69"/>
    <mergeCell ref="M69:R69"/>
    <mergeCell ref="A71:B72"/>
    <mergeCell ref="C71:C72"/>
    <mergeCell ref="D71:G71"/>
    <mergeCell ref="H71:K71"/>
    <mergeCell ref="L71:L72"/>
    <mergeCell ref="M71:R71"/>
    <mergeCell ref="D67:D68"/>
    <mergeCell ref="E67:E68"/>
    <mergeCell ref="F67:F68"/>
    <mergeCell ref="G67:G68"/>
    <mergeCell ref="H67:K67"/>
    <mergeCell ref="L67:L68"/>
    <mergeCell ref="A62:B65"/>
    <mergeCell ref="C62:C65"/>
    <mergeCell ref="A67:A68"/>
    <mergeCell ref="B67:C68"/>
    <mergeCell ref="M41:R41"/>
    <mergeCell ref="A43:B46"/>
    <mergeCell ref="C43:C46"/>
    <mergeCell ref="L43:L65"/>
    <mergeCell ref="A47:B50"/>
    <mergeCell ref="C47:C50"/>
    <mergeCell ref="A51:B51"/>
    <mergeCell ref="A52:B53"/>
    <mergeCell ref="C52:C53"/>
    <mergeCell ref="A54:B57"/>
    <mergeCell ref="M67:R68"/>
    <mergeCell ref="B38:C38"/>
    <mergeCell ref="M38:R38"/>
    <mergeCell ref="A41:B42"/>
    <mergeCell ref="C41:C42"/>
    <mergeCell ref="D41:G41"/>
    <mergeCell ref="H41:K41"/>
    <mergeCell ref="L41:L42"/>
    <mergeCell ref="C54:C57"/>
    <mergeCell ref="A58:B61"/>
    <mergeCell ref="C58:C61"/>
    <mergeCell ref="A32:B34"/>
    <mergeCell ref="C32:C34"/>
    <mergeCell ref="L32:L34"/>
    <mergeCell ref="A35:R35"/>
    <mergeCell ref="A36:A37"/>
    <mergeCell ref="B36:C37"/>
    <mergeCell ref="D36:D37"/>
    <mergeCell ref="E36:E37"/>
    <mergeCell ref="F36:F37"/>
    <mergeCell ref="G36:G37"/>
    <mergeCell ref="H36:K36"/>
    <mergeCell ref="L36:L37"/>
    <mergeCell ref="M36:R37"/>
    <mergeCell ref="A30:B31"/>
    <mergeCell ref="C30:C31"/>
    <mergeCell ref="D30:G30"/>
    <mergeCell ref="H30:K30"/>
    <mergeCell ref="L30:L31"/>
    <mergeCell ref="M30:R30"/>
    <mergeCell ref="H26:K26"/>
    <mergeCell ref="L26:L27"/>
    <mergeCell ref="M26:R27"/>
    <mergeCell ref="B28:C28"/>
    <mergeCell ref="M28:R28"/>
    <mergeCell ref="A29:R29"/>
    <mergeCell ref="A21:B24"/>
    <mergeCell ref="C21:C24"/>
    <mergeCell ref="L21:L24"/>
    <mergeCell ref="A25:R25"/>
    <mergeCell ref="A26:A27"/>
    <mergeCell ref="B26:C27"/>
    <mergeCell ref="D26:D27"/>
    <mergeCell ref="E26:E27"/>
    <mergeCell ref="F26:F27"/>
    <mergeCell ref="G26:G27"/>
    <mergeCell ref="M14:R14"/>
    <mergeCell ref="A16:B17"/>
    <mergeCell ref="C16:C17"/>
    <mergeCell ref="L16:L17"/>
    <mergeCell ref="A18:B18"/>
    <mergeCell ref="A19:B20"/>
    <mergeCell ref="C19:C20"/>
    <mergeCell ref="L19:L20"/>
    <mergeCell ref="H10:K10"/>
    <mergeCell ref="L10:L11"/>
    <mergeCell ref="M10:R11"/>
    <mergeCell ref="B12:C12"/>
    <mergeCell ref="M12:R12"/>
    <mergeCell ref="A14:B15"/>
    <mergeCell ref="C14:C15"/>
    <mergeCell ref="D14:G14"/>
    <mergeCell ref="H14:K14"/>
    <mergeCell ref="L14:L15"/>
    <mergeCell ref="B5:D5"/>
    <mergeCell ref="B6:D6"/>
    <mergeCell ref="A7:D7"/>
    <mergeCell ref="A9:R9"/>
    <mergeCell ref="A10:A11"/>
    <mergeCell ref="B10:C11"/>
    <mergeCell ref="D10:D11"/>
    <mergeCell ref="E10:E11"/>
    <mergeCell ref="F10:F11"/>
    <mergeCell ref="G10:G11"/>
  </mergeCells>
  <printOptions horizontalCentered="1"/>
  <pageMargins left="0.51181102362204722" right="0.51181102362204722" top="0.55118110236220474" bottom="0.55118110236220474" header="0.31496062992125984" footer="0.31496062992125984"/>
  <pageSetup paperSize="5" scale="65" fitToWidth="20" fitToHeight="20" orientation="landscape" horizontalDpi="300" verticalDpi="300" r:id="rId1"/>
  <headerFooter>
    <oddFooter>&amp;C&amp;P&amp;R&amp;F</oddFooter>
  </headerFooter>
  <rowBreaks count="3" manualBreakCount="3">
    <brk id="24" max="17" man="1"/>
    <brk id="38" max="17" man="1"/>
    <brk id="66"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6"/>
  <sheetViews>
    <sheetView view="pageBreakPreview" topLeftCell="A45" zoomScale="80" zoomScaleNormal="80" zoomScaleSheetLayoutView="80" workbookViewId="0">
      <selection activeCell="D50" sqref="D50:G50"/>
    </sheetView>
  </sheetViews>
  <sheetFormatPr baseColWidth="10" defaultColWidth="11.44140625" defaultRowHeight="14.4" x14ac:dyDescent="0.3"/>
  <cols>
    <col min="1" max="1" width="38.6640625" style="190" customWidth="1"/>
    <col min="2" max="2" width="29.5546875" style="190" customWidth="1"/>
    <col min="3" max="3" width="21.6640625" style="236" customWidth="1"/>
    <col min="4" max="4" width="29.109375" style="190" customWidth="1"/>
    <col min="5" max="5" width="17.5546875" style="190" customWidth="1"/>
    <col min="6" max="6" width="18.44140625" style="190" customWidth="1"/>
    <col min="7" max="7" width="15.88671875" style="237" customWidth="1"/>
    <col min="8" max="8" width="12" style="190" customWidth="1"/>
    <col min="9" max="9" width="19.88671875" style="190" customWidth="1"/>
    <col min="10" max="10" width="18.109375" style="190" customWidth="1"/>
    <col min="11" max="11" width="15.109375" style="190" customWidth="1"/>
    <col min="12" max="12" width="18" style="190" customWidth="1"/>
    <col min="13" max="18" width="5.6640625" style="190" customWidth="1"/>
    <col min="19" max="19" width="1.6640625" style="190" customWidth="1"/>
    <col min="20" max="16384" width="11.44140625" style="190"/>
  </cols>
  <sheetData>
    <row r="1" spans="1:18" s="163" customFormat="1" ht="19.5" customHeight="1" x14ac:dyDescent="0.3">
      <c r="A1" s="159" t="s">
        <v>208</v>
      </c>
      <c r="B1" s="159" t="s">
        <v>1</v>
      </c>
      <c r="C1" s="160"/>
      <c r="D1" s="159"/>
      <c r="E1" s="161"/>
      <c r="F1" s="161"/>
      <c r="G1" s="162"/>
      <c r="H1" s="161"/>
      <c r="I1" s="161"/>
      <c r="J1" s="161"/>
      <c r="K1" s="161"/>
      <c r="L1" s="161"/>
      <c r="M1" s="161"/>
      <c r="N1" s="161"/>
      <c r="O1" s="161"/>
      <c r="P1" s="161"/>
      <c r="Q1" s="161"/>
      <c r="R1" s="161"/>
    </row>
    <row r="2" spans="1:18" s="163" customFormat="1" ht="18" customHeight="1" x14ac:dyDescent="0.3">
      <c r="A2" s="159" t="s">
        <v>2</v>
      </c>
      <c r="B2" s="164" t="s">
        <v>3</v>
      </c>
      <c r="C2" s="165"/>
      <c r="D2" s="159"/>
      <c r="E2" s="161"/>
      <c r="F2" s="161"/>
      <c r="G2" s="162"/>
      <c r="H2" s="161"/>
      <c r="I2" s="161"/>
      <c r="J2" s="161"/>
      <c r="K2" s="161"/>
      <c r="L2" s="161"/>
      <c r="M2" s="161"/>
      <c r="N2" s="161"/>
      <c r="O2" s="161"/>
      <c r="P2" s="161"/>
      <c r="Q2" s="161"/>
      <c r="R2" s="161"/>
    </row>
    <row r="3" spans="1:18" s="163" customFormat="1" ht="49.5" customHeight="1" x14ac:dyDescent="0.3">
      <c r="A3" s="159" t="s">
        <v>4</v>
      </c>
      <c r="B3" s="722" t="s">
        <v>209</v>
      </c>
      <c r="C3" s="722"/>
      <c r="D3" s="159"/>
      <c r="E3" s="161"/>
      <c r="F3" s="161"/>
      <c r="G3" s="162"/>
      <c r="H3" s="161"/>
      <c r="I3" s="161"/>
      <c r="J3" s="161"/>
      <c r="K3" s="161"/>
      <c r="L3" s="161"/>
      <c r="M3" s="161"/>
      <c r="N3" s="161"/>
      <c r="O3" s="161"/>
      <c r="P3" s="161"/>
      <c r="Q3" s="161"/>
      <c r="R3" s="161"/>
    </row>
    <row r="4" spans="1:18" s="163" customFormat="1" ht="27" customHeight="1" x14ac:dyDescent="0.3">
      <c r="A4" s="159" t="s">
        <v>68</v>
      </c>
      <c r="B4" s="159" t="s">
        <v>7</v>
      </c>
      <c r="C4" s="160"/>
      <c r="D4" s="159"/>
      <c r="E4" s="161"/>
      <c r="F4" s="161"/>
      <c r="G4" s="162"/>
      <c r="H4" s="161"/>
      <c r="I4" s="161"/>
      <c r="J4" s="161"/>
      <c r="K4" s="161"/>
      <c r="L4" s="161"/>
      <c r="M4" s="161"/>
      <c r="N4" s="161"/>
      <c r="O4" s="161"/>
      <c r="P4" s="161"/>
      <c r="Q4" s="161"/>
      <c r="R4" s="161"/>
    </row>
    <row r="5" spans="1:18" s="163" customFormat="1" ht="45.75" customHeight="1" x14ac:dyDescent="0.3">
      <c r="A5" s="159" t="s">
        <v>8</v>
      </c>
      <c r="B5" s="722" t="s">
        <v>9</v>
      </c>
      <c r="C5" s="722"/>
      <c r="D5" s="722"/>
      <c r="E5" s="161"/>
      <c r="F5" s="161"/>
      <c r="G5" s="162"/>
      <c r="H5" s="161"/>
      <c r="I5" s="161"/>
      <c r="J5" s="161"/>
      <c r="K5" s="161"/>
      <c r="L5" s="161"/>
      <c r="M5" s="161"/>
      <c r="N5" s="161"/>
      <c r="O5" s="161"/>
      <c r="P5" s="161"/>
      <c r="Q5" s="161"/>
      <c r="R5" s="161"/>
    </row>
    <row r="6" spans="1:18" s="163" customFormat="1" ht="64.5" customHeight="1" x14ac:dyDescent="0.3">
      <c r="A6" s="159" t="s">
        <v>210</v>
      </c>
      <c r="B6" s="722" t="s">
        <v>11</v>
      </c>
      <c r="C6" s="722"/>
      <c r="D6" s="722"/>
      <c r="E6" s="161"/>
      <c r="F6" s="161"/>
      <c r="G6" s="162"/>
      <c r="H6" s="161"/>
      <c r="I6" s="161"/>
      <c r="J6" s="161"/>
      <c r="K6" s="161"/>
      <c r="L6" s="161"/>
      <c r="M6" s="161"/>
      <c r="N6" s="161"/>
      <c r="O6" s="161"/>
      <c r="P6" s="161"/>
      <c r="Q6" s="161"/>
      <c r="R6" s="161"/>
    </row>
    <row r="7" spans="1:18" s="168" customFormat="1" ht="27.75" customHeight="1" x14ac:dyDescent="0.3">
      <c r="A7" s="159" t="s">
        <v>13</v>
      </c>
      <c r="B7" s="159"/>
      <c r="C7" s="160"/>
      <c r="D7" s="166"/>
      <c r="E7" s="161"/>
      <c r="F7" s="161"/>
      <c r="G7" s="162"/>
      <c r="H7" s="161"/>
      <c r="I7" s="161"/>
      <c r="J7" s="167"/>
      <c r="K7" s="167"/>
      <c r="L7" s="167" t="s">
        <v>12</v>
      </c>
      <c r="M7" s="161"/>
      <c r="N7" s="161"/>
      <c r="O7" s="161"/>
      <c r="P7" s="161"/>
      <c r="Q7" s="161"/>
      <c r="R7" s="161"/>
    </row>
    <row r="8" spans="1:18" s="163" customFormat="1" ht="17.25" customHeight="1" x14ac:dyDescent="0.3">
      <c r="A8" s="159" t="s">
        <v>211</v>
      </c>
      <c r="B8" s="159"/>
      <c r="C8" s="160"/>
      <c r="D8" s="166"/>
      <c r="E8" s="161"/>
      <c r="F8" s="161"/>
      <c r="G8" s="162"/>
      <c r="H8" s="161"/>
      <c r="I8" s="161"/>
      <c r="J8" s="167"/>
      <c r="K8" s="167"/>
      <c r="L8" s="167"/>
      <c r="M8" s="161"/>
      <c r="N8" s="161"/>
      <c r="O8" s="161"/>
      <c r="P8" s="161"/>
      <c r="Q8" s="161"/>
      <c r="R8" s="161"/>
    </row>
    <row r="9" spans="1:18" s="163" customFormat="1" ht="28.5" customHeight="1" x14ac:dyDescent="0.3">
      <c r="A9" s="169" t="s">
        <v>212</v>
      </c>
      <c r="B9" s="169"/>
      <c r="C9" s="160"/>
      <c r="D9" s="166"/>
      <c r="E9" s="161"/>
      <c r="F9" s="161"/>
      <c r="G9" s="162"/>
      <c r="H9" s="161"/>
      <c r="I9" s="161"/>
      <c r="J9" s="167"/>
      <c r="K9" s="167"/>
      <c r="L9" s="167"/>
      <c r="M9" s="161"/>
      <c r="N9" s="161"/>
      <c r="O9" s="161"/>
      <c r="P9" s="161"/>
      <c r="Q9" s="161"/>
      <c r="R9" s="161"/>
    </row>
    <row r="10" spans="1:18" s="163" customFormat="1" ht="21" x14ac:dyDescent="0.3">
      <c r="A10" s="170" t="s">
        <v>213</v>
      </c>
      <c r="B10" s="171"/>
      <c r="C10" s="172"/>
      <c r="D10" s="171"/>
      <c r="E10" s="171"/>
      <c r="F10" s="171"/>
      <c r="G10" s="173"/>
      <c r="H10" s="174"/>
      <c r="I10" s="174"/>
      <c r="J10" s="174"/>
      <c r="K10" s="174"/>
      <c r="L10" s="174"/>
      <c r="M10" s="175"/>
      <c r="N10" s="175"/>
      <c r="O10" s="175"/>
      <c r="P10" s="175"/>
      <c r="Q10" s="175"/>
      <c r="R10" s="175"/>
    </row>
    <row r="11" spans="1:18" s="176" customFormat="1" ht="30" customHeight="1" thickBot="1" x14ac:dyDescent="0.35">
      <c r="A11" s="669" t="s">
        <v>15</v>
      </c>
      <c r="B11" s="669"/>
      <c r="C11" s="669"/>
      <c r="D11" s="669"/>
      <c r="E11" s="669"/>
      <c r="F11" s="669"/>
      <c r="G11" s="669"/>
      <c r="H11" s="669"/>
      <c r="I11" s="669"/>
      <c r="J11" s="669"/>
      <c r="K11" s="669"/>
      <c r="L11" s="669"/>
      <c r="M11" s="669"/>
      <c r="N11" s="669"/>
      <c r="O11" s="669"/>
      <c r="P11" s="669"/>
      <c r="Q11" s="669"/>
      <c r="R11" s="669"/>
    </row>
    <row r="12" spans="1:18" s="79" customFormat="1" ht="30" customHeight="1" thickTop="1" x14ac:dyDescent="0.3">
      <c r="A12" s="723" t="s">
        <v>16</v>
      </c>
      <c r="B12" s="715" t="s">
        <v>214</v>
      </c>
      <c r="C12" s="715"/>
      <c r="D12" s="714" t="s">
        <v>215</v>
      </c>
      <c r="E12" s="714" t="s">
        <v>19</v>
      </c>
      <c r="F12" s="714" t="s">
        <v>20</v>
      </c>
      <c r="G12" s="724" t="s">
        <v>21</v>
      </c>
      <c r="H12" s="714" t="s">
        <v>22</v>
      </c>
      <c r="I12" s="714"/>
      <c r="J12" s="714"/>
      <c r="K12" s="714"/>
      <c r="L12" s="715" t="s">
        <v>23</v>
      </c>
      <c r="M12" s="715" t="s">
        <v>24</v>
      </c>
      <c r="N12" s="715"/>
      <c r="O12" s="715"/>
      <c r="P12" s="715"/>
      <c r="Q12" s="715"/>
      <c r="R12" s="716"/>
    </row>
    <row r="13" spans="1:18" s="79" customFormat="1" ht="30" customHeight="1" x14ac:dyDescent="0.3">
      <c r="A13" s="702"/>
      <c r="B13" s="703"/>
      <c r="C13" s="703"/>
      <c r="D13" s="704"/>
      <c r="E13" s="704"/>
      <c r="F13" s="704"/>
      <c r="G13" s="725"/>
      <c r="H13" s="512" t="s">
        <v>25</v>
      </c>
      <c r="I13" s="512" t="s">
        <v>26</v>
      </c>
      <c r="J13" s="512" t="s">
        <v>27</v>
      </c>
      <c r="K13" s="512" t="s">
        <v>28</v>
      </c>
      <c r="L13" s="703"/>
      <c r="M13" s="703"/>
      <c r="N13" s="703"/>
      <c r="O13" s="703"/>
      <c r="P13" s="703"/>
      <c r="Q13" s="703"/>
      <c r="R13" s="717"/>
    </row>
    <row r="14" spans="1:18" s="163" customFormat="1" ht="99" customHeight="1" thickBot="1" x14ac:dyDescent="0.35">
      <c r="A14" s="177" t="s">
        <v>216</v>
      </c>
      <c r="B14" s="718" t="s">
        <v>217</v>
      </c>
      <c r="C14" s="718"/>
      <c r="D14" s="178" t="s">
        <v>218</v>
      </c>
      <c r="E14" s="178" t="s">
        <v>219</v>
      </c>
      <c r="F14" s="178"/>
      <c r="G14" s="179"/>
      <c r="H14" s="178"/>
      <c r="I14" s="180"/>
      <c r="J14" s="180"/>
      <c r="K14" s="180"/>
      <c r="L14" s="181">
        <f>+C19+C20+C24+C28+C30+C32+C33+C34+C35+C36+C38+C40+C41+C42+C43+C52+C54</f>
        <v>337300</v>
      </c>
      <c r="M14" s="719"/>
      <c r="N14" s="719"/>
      <c r="O14" s="719"/>
      <c r="P14" s="719"/>
      <c r="Q14" s="719"/>
      <c r="R14" s="720"/>
    </row>
    <row r="15" spans="1:18" s="163" customFormat="1" ht="18.600000000000001" thickTop="1" thickBot="1" x14ac:dyDescent="0.35">
      <c r="A15" s="721" t="s">
        <v>220</v>
      </c>
      <c r="B15" s="721"/>
      <c r="C15" s="721"/>
      <c r="D15" s="721"/>
      <c r="E15" s="721"/>
      <c r="F15" s="721"/>
      <c r="G15" s="721"/>
      <c r="H15" s="721"/>
      <c r="I15" s="721"/>
      <c r="J15" s="721"/>
      <c r="K15" s="721"/>
      <c r="L15" s="721"/>
      <c r="M15" s="721"/>
      <c r="N15" s="721"/>
      <c r="O15" s="721"/>
      <c r="P15" s="721"/>
      <c r="Q15" s="721"/>
      <c r="R15" s="721"/>
    </row>
    <row r="16" spans="1:18" s="176" customFormat="1" ht="30" customHeight="1" thickTop="1" x14ac:dyDescent="0.3">
      <c r="A16" s="182"/>
      <c r="B16" s="182"/>
      <c r="C16" s="182"/>
      <c r="D16" s="182"/>
      <c r="E16" s="182"/>
      <c r="F16" s="182"/>
      <c r="G16" s="182"/>
      <c r="H16" s="182"/>
      <c r="I16" s="182"/>
      <c r="J16" s="182"/>
      <c r="K16" s="182"/>
      <c r="L16" s="182"/>
      <c r="M16" s="182"/>
      <c r="N16" s="182"/>
      <c r="O16" s="182"/>
      <c r="P16" s="182"/>
      <c r="Q16" s="182"/>
      <c r="R16" s="182"/>
    </row>
    <row r="17" spans="1:19" s="79" customFormat="1" ht="30" customHeight="1" x14ac:dyDescent="0.3">
      <c r="A17" s="702" t="s">
        <v>34</v>
      </c>
      <c r="B17" s="703"/>
      <c r="C17" s="704" t="s">
        <v>35</v>
      </c>
      <c r="D17" s="705" t="s">
        <v>36</v>
      </c>
      <c r="E17" s="706"/>
      <c r="F17" s="706"/>
      <c r="G17" s="707"/>
      <c r="H17" s="705" t="s">
        <v>37</v>
      </c>
      <c r="I17" s="706"/>
      <c r="J17" s="706"/>
      <c r="K17" s="707"/>
      <c r="L17" s="712" t="s">
        <v>38</v>
      </c>
      <c r="M17" s="705" t="s">
        <v>39</v>
      </c>
      <c r="N17" s="706"/>
      <c r="O17" s="706"/>
      <c r="P17" s="706"/>
      <c r="Q17" s="706"/>
      <c r="R17" s="713"/>
    </row>
    <row r="18" spans="1:19" s="79" customFormat="1" ht="30" customHeight="1" x14ac:dyDescent="0.3">
      <c r="A18" s="702"/>
      <c r="B18" s="703"/>
      <c r="C18" s="704"/>
      <c r="D18" s="512" t="s">
        <v>40</v>
      </c>
      <c r="E18" s="512" t="s">
        <v>41</v>
      </c>
      <c r="F18" s="512" t="s">
        <v>42</v>
      </c>
      <c r="G18" s="512" t="s">
        <v>43</v>
      </c>
      <c r="H18" s="512" t="s">
        <v>25</v>
      </c>
      <c r="I18" s="512" t="s">
        <v>26</v>
      </c>
      <c r="J18" s="512" t="s">
        <v>27</v>
      </c>
      <c r="K18" s="512" t="s">
        <v>28</v>
      </c>
      <c r="L18" s="629"/>
      <c r="M18" s="71" t="s">
        <v>44</v>
      </c>
      <c r="N18" s="71" t="s">
        <v>45</v>
      </c>
      <c r="O18" s="71" t="s">
        <v>46</v>
      </c>
      <c r="P18" s="71" t="s">
        <v>47</v>
      </c>
      <c r="Q18" s="71" t="s">
        <v>48</v>
      </c>
      <c r="R18" s="72" t="s">
        <v>49</v>
      </c>
    </row>
    <row r="19" spans="1:19" s="186" customFormat="1" ht="59.25" customHeight="1" x14ac:dyDescent="0.3">
      <c r="A19" s="700" t="s">
        <v>221</v>
      </c>
      <c r="B19" s="701"/>
      <c r="C19" s="31">
        <f>G19</f>
        <v>1500</v>
      </c>
      <c r="D19" s="24" t="s">
        <v>222</v>
      </c>
      <c r="E19" s="24">
        <v>15</v>
      </c>
      <c r="F19" s="25">
        <v>100</v>
      </c>
      <c r="G19" s="25">
        <f>+E19*F19</f>
        <v>1500</v>
      </c>
      <c r="H19" s="25">
        <f>G19</f>
        <v>1500</v>
      </c>
      <c r="I19" s="184"/>
      <c r="J19" s="25"/>
      <c r="K19" s="25"/>
      <c r="L19" s="24" t="s">
        <v>223</v>
      </c>
      <c r="M19" s="24">
        <v>1</v>
      </c>
      <c r="N19" s="28" t="s">
        <v>54</v>
      </c>
      <c r="O19" s="24">
        <v>3</v>
      </c>
      <c r="P19" s="24">
        <v>1</v>
      </c>
      <c r="Q19" s="24">
        <v>1</v>
      </c>
      <c r="R19" s="29" t="s">
        <v>79</v>
      </c>
      <c r="S19" s="185"/>
    </row>
    <row r="20" spans="1:19" s="186" customFormat="1" ht="37.5" customHeight="1" x14ac:dyDescent="0.3">
      <c r="A20" s="548" t="s">
        <v>224</v>
      </c>
      <c r="B20" s="549"/>
      <c r="C20" s="686">
        <f>SUM(G20:G23)</f>
        <v>41510</v>
      </c>
      <c r="D20" s="24" t="s">
        <v>225</v>
      </c>
      <c r="E20" s="24">
        <v>40</v>
      </c>
      <c r="F20" s="25">
        <v>1000</v>
      </c>
      <c r="G20" s="25">
        <f t="shared" ref="G20:G40" si="0">+E20*F20</f>
        <v>40000</v>
      </c>
      <c r="H20" s="25"/>
      <c r="I20" s="25"/>
      <c r="J20" s="25">
        <f>+G20</f>
        <v>40000</v>
      </c>
      <c r="K20" s="25"/>
      <c r="L20" s="24" t="s">
        <v>223</v>
      </c>
      <c r="M20" s="24">
        <v>1</v>
      </c>
      <c r="N20" s="28" t="s">
        <v>54</v>
      </c>
      <c r="O20" s="24">
        <v>3</v>
      </c>
      <c r="P20" s="24">
        <v>1</v>
      </c>
      <c r="Q20" s="24">
        <v>1</v>
      </c>
      <c r="R20" s="29" t="s">
        <v>79</v>
      </c>
      <c r="S20" s="185"/>
    </row>
    <row r="21" spans="1:19" s="186" customFormat="1" ht="34.5" customHeight="1" x14ac:dyDescent="0.3">
      <c r="A21" s="550"/>
      <c r="B21" s="551"/>
      <c r="C21" s="710"/>
      <c r="D21" s="24" t="s">
        <v>226</v>
      </c>
      <c r="E21" s="24">
        <v>10</v>
      </c>
      <c r="F21" s="25">
        <v>45</v>
      </c>
      <c r="G21" s="25">
        <f t="shared" si="0"/>
        <v>450</v>
      </c>
      <c r="H21" s="25"/>
      <c r="I21" s="25"/>
      <c r="J21" s="25">
        <f t="shared" ref="J21:J32" si="1">+G21</f>
        <v>450</v>
      </c>
      <c r="K21" s="25"/>
      <c r="L21" s="24" t="s">
        <v>223</v>
      </c>
      <c r="M21" s="24">
        <v>1</v>
      </c>
      <c r="N21" s="187" t="s">
        <v>54</v>
      </c>
      <c r="O21" s="188">
        <v>3</v>
      </c>
      <c r="P21" s="188">
        <v>9</v>
      </c>
      <c r="Q21" s="188">
        <v>2</v>
      </c>
      <c r="R21" s="29" t="s">
        <v>79</v>
      </c>
      <c r="S21" s="185"/>
    </row>
    <row r="22" spans="1:19" ht="37.5" customHeight="1" x14ac:dyDescent="0.3">
      <c r="A22" s="550"/>
      <c r="B22" s="551"/>
      <c r="C22" s="710"/>
      <c r="D22" s="24" t="s">
        <v>227</v>
      </c>
      <c r="E22" s="24">
        <v>20</v>
      </c>
      <c r="F22" s="25">
        <v>8</v>
      </c>
      <c r="G22" s="25">
        <f t="shared" si="0"/>
        <v>160</v>
      </c>
      <c r="H22" s="25"/>
      <c r="I22" s="25"/>
      <c r="J22" s="25">
        <f t="shared" si="1"/>
        <v>160</v>
      </c>
      <c r="K22" s="25"/>
      <c r="L22" s="24" t="s">
        <v>223</v>
      </c>
      <c r="M22" s="24">
        <v>1</v>
      </c>
      <c r="N22" s="187" t="s">
        <v>54</v>
      </c>
      <c r="O22" s="188">
        <v>3</v>
      </c>
      <c r="P22" s="188">
        <v>9</v>
      </c>
      <c r="Q22" s="188">
        <v>2</v>
      </c>
      <c r="R22" s="29" t="s">
        <v>79</v>
      </c>
      <c r="S22" s="189"/>
    </row>
    <row r="23" spans="1:19" ht="34.5" customHeight="1" thickBot="1" x14ac:dyDescent="0.35">
      <c r="A23" s="708"/>
      <c r="B23" s="709"/>
      <c r="C23" s="711"/>
      <c r="D23" s="524" t="s">
        <v>228</v>
      </c>
      <c r="E23" s="524">
        <v>20</v>
      </c>
      <c r="F23" s="525">
        <v>45</v>
      </c>
      <c r="G23" s="525">
        <f t="shared" si="0"/>
        <v>900</v>
      </c>
      <c r="H23" s="525"/>
      <c r="I23" s="525"/>
      <c r="J23" s="525">
        <f t="shared" si="1"/>
        <v>900</v>
      </c>
      <c r="K23" s="525"/>
      <c r="L23" s="524" t="s">
        <v>223</v>
      </c>
      <c r="M23" s="524">
        <v>1</v>
      </c>
      <c r="N23" s="526" t="s">
        <v>54</v>
      </c>
      <c r="O23" s="527">
        <v>3</v>
      </c>
      <c r="P23" s="527">
        <v>3</v>
      </c>
      <c r="Q23" s="527">
        <v>2</v>
      </c>
      <c r="R23" s="528" t="s">
        <v>79</v>
      </c>
      <c r="S23" s="189"/>
    </row>
    <row r="24" spans="1:19" ht="35.25" customHeight="1" thickTop="1" x14ac:dyDescent="0.3">
      <c r="A24" s="550" t="s">
        <v>229</v>
      </c>
      <c r="B24" s="551"/>
      <c r="C24" s="710">
        <f>SUM(G24:G27)</f>
        <v>41510</v>
      </c>
      <c r="D24" s="221" t="s">
        <v>225</v>
      </c>
      <c r="E24" s="221">
        <v>40</v>
      </c>
      <c r="F24" s="521">
        <v>1000</v>
      </c>
      <c r="G24" s="521">
        <f t="shared" si="0"/>
        <v>40000</v>
      </c>
      <c r="H24" s="521"/>
      <c r="I24" s="521"/>
      <c r="J24" s="521">
        <f t="shared" si="1"/>
        <v>40000</v>
      </c>
      <c r="K24" s="521"/>
      <c r="L24" s="221" t="s">
        <v>223</v>
      </c>
      <c r="M24" s="221">
        <v>1</v>
      </c>
      <c r="N24" s="522" t="s">
        <v>54</v>
      </c>
      <c r="O24" s="221">
        <v>3</v>
      </c>
      <c r="P24" s="221">
        <v>1</v>
      </c>
      <c r="Q24" s="221">
        <v>1</v>
      </c>
      <c r="R24" s="523" t="s">
        <v>79</v>
      </c>
      <c r="S24" s="189"/>
    </row>
    <row r="25" spans="1:19" ht="39" customHeight="1" x14ac:dyDescent="0.3">
      <c r="A25" s="550"/>
      <c r="B25" s="551"/>
      <c r="C25" s="710"/>
      <c r="D25" s="24" t="s">
        <v>226</v>
      </c>
      <c r="E25" s="24">
        <v>10</v>
      </c>
      <c r="F25" s="25">
        <v>45</v>
      </c>
      <c r="G25" s="25">
        <f t="shared" si="0"/>
        <v>450</v>
      </c>
      <c r="H25" s="25"/>
      <c r="I25" s="25"/>
      <c r="J25" s="25">
        <f t="shared" si="1"/>
        <v>450</v>
      </c>
      <c r="K25" s="25"/>
      <c r="L25" s="24" t="s">
        <v>223</v>
      </c>
      <c r="M25" s="24">
        <v>1</v>
      </c>
      <c r="N25" s="187" t="s">
        <v>54</v>
      </c>
      <c r="O25" s="188">
        <v>3</v>
      </c>
      <c r="P25" s="188">
        <v>9</v>
      </c>
      <c r="Q25" s="188">
        <v>2</v>
      </c>
      <c r="R25" s="29" t="s">
        <v>79</v>
      </c>
      <c r="S25" s="189"/>
    </row>
    <row r="26" spans="1:19" ht="39.75" customHeight="1" x14ac:dyDescent="0.3">
      <c r="A26" s="550"/>
      <c r="B26" s="551"/>
      <c r="C26" s="710"/>
      <c r="D26" s="24" t="s">
        <v>227</v>
      </c>
      <c r="E26" s="24">
        <v>20</v>
      </c>
      <c r="F26" s="25">
        <v>8</v>
      </c>
      <c r="G26" s="25">
        <f t="shared" si="0"/>
        <v>160</v>
      </c>
      <c r="H26" s="25"/>
      <c r="I26" s="25"/>
      <c r="J26" s="25">
        <f t="shared" si="1"/>
        <v>160</v>
      </c>
      <c r="K26" s="25"/>
      <c r="L26" s="24" t="s">
        <v>223</v>
      </c>
      <c r="M26" s="24">
        <v>1</v>
      </c>
      <c r="N26" s="187" t="s">
        <v>54</v>
      </c>
      <c r="O26" s="188">
        <v>3</v>
      </c>
      <c r="P26" s="188">
        <v>9</v>
      </c>
      <c r="Q26" s="188">
        <v>2</v>
      </c>
      <c r="R26" s="29" t="s">
        <v>79</v>
      </c>
      <c r="S26" s="189"/>
    </row>
    <row r="27" spans="1:19" ht="40.5" customHeight="1" x14ac:dyDescent="0.3">
      <c r="A27" s="665"/>
      <c r="B27" s="666"/>
      <c r="C27" s="687"/>
      <c r="D27" s="24" t="s">
        <v>228</v>
      </c>
      <c r="E27" s="24">
        <v>20</v>
      </c>
      <c r="F27" s="25">
        <v>45</v>
      </c>
      <c r="G27" s="25">
        <f t="shared" si="0"/>
        <v>900</v>
      </c>
      <c r="H27" s="25"/>
      <c r="I27" s="25"/>
      <c r="J27" s="25">
        <f t="shared" si="1"/>
        <v>900</v>
      </c>
      <c r="K27" s="25"/>
      <c r="L27" s="24" t="s">
        <v>223</v>
      </c>
      <c r="M27" s="24">
        <v>1</v>
      </c>
      <c r="N27" s="187" t="s">
        <v>54</v>
      </c>
      <c r="O27" s="188">
        <v>2</v>
      </c>
      <c r="P27" s="188">
        <v>3</v>
      </c>
      <c r="Q27" s="188">
        <v>3</v>
      </c>
      <c r="R27" s="191" t="s">
        <v>230</v>
      </c>
      <c r="S27" s="189"/>
    </row>
    <row r="28" spans="1:19" ht="37.5" customHeight="1" x14ac:dyDescent="0.3">
      <c r="A28" s="548" t="s">
        <v>231</v>
      </c>
      <c r="B28" s="549"/>
      <c r="C28" s="686">
        <f>SUM(G28:G29)</f>
        <v>650</v>
      </c>
      <c r="D28" s="192" t="s">
        <v>232</v>
      </c>
      <c r="E28" s="24">
        <v>1</v>
      </c>
      <c r="F28" s="25">
        <v>250</v>
      </c>
      <c r="G28" s="25">
        <f t="shared" si="0"/>
        <v>250</v>
      </c>
      <c r="H28" s="25"/>
      <c r="I28" s="25"/>
      <c r="J28" s="25">
        <f t="shared" si="1"/>
        <v>250</v>
      </c>
      <c r="K28" s="25"/>
      <c r="L28" s="24" t="s">
        <v>223</v>
      </c>
      <c r="M28" s="24">
        <v>1</v>
      </c>
      <c r="N28" s="187" t="s">
        <v>54</v>
      </c>
      <c r="O28" s="188">
        <v>2</v>
      </c>
      <c r="P28" s="188">
        <v>3</v>
      </c>
      <c r="Q28" s="188">
        <v>3</v>
      </c>
      <c r="R28" s="191" t="s">
        <v>230</v>
      </c>
      <c r="S28" s="189"/>
    </row>
    <row r="29" spans="1:19" ht="45" customHeight="1" x14ac:dyDescent="0.3">
      <c r="A29" s="665"/>
      <c r="B29" s="666"/>
      <c r="C29" s="687"/>
      <c r="D29" s="24" t="s">
        <v>233</v>
      </c>
      <c r="E29" s="24">
        <v>2</v>
      </c>
      <c r="F29" s="25">
        <v>200</v>
      </c>
      <c r="G29" s="25">
        <f t="shared" si="0"/>
        <v>400</v>
      </c>
      <c r="H29" s="25"/>
      <c r="I29" s="25"/>
      <c r="J29" s="25">
        <f t="shared" si="1"/>
        <v>400</v>
      </c>
      <c r="K29" s="25"/>
      <c r="L29" s="24" t="s">
        <v>223</v>
      </c>
      <c r="M29" s="24">
        <v>1</v>
      </c>
      <c r="N29" s="28" t="s">
        <v>54</v>
      </c>
      <c r="O29" s="24">
        <v>2</v>
      </c>
      <c r="P29" s="24">
        <v>2</v>
      </c>
      <c r="Q29" s="24">
        <v>2</v>
      </c>
      <c r="R29" s="191" t="s">
        <v>230</v>
      </c>
      <c r="S29" s="189"/>
    </row>
    <row r="30" spans="1:19" ht="42" customHeight="1" x14ac:dyDescent="0.3">
      <c r="A30" s="682" t="s">
        <v>234</v>
      </c>
      <c r="B30" s="683"/>
      <c r="C30" s="686">
        <f>SUM(G30:G31)</f>
        <v>650</v>
      </c>
      <c r="D30" s="193" t="s">
        <v>232</v>
      </c>
      <c r="E30" s="24">
        <v>1</v>
      </c>
      <c r="F30" s="25">
        <v>250</v>
      </c>
      <c r="G30" s="25">
        <v>250</v>
      </c>
      <c r="H30" s="25"/>
      <c r="I30" s="25"/>
      <c r="J30" s="25">
        <f t="shared" si="1"/>
        <v>250</v>
      </c>
      <c r="K30" s="25"/>
      <c r="L30" s="24" t="s">
        <v>223</v>
      </c>
      <c r="M30" s="24">
        <v>1</v>
      </c>
      <c r="N30" s="187" t="s">
        <v>54</v>
      </c>
      <c r="O30" s="188">
        <v>2</v>
      </c>
      <c r="P30" s="188">
        <v>3</v>
      </c>
      <c r="Q30" s="188">
        <v>3</v>
      </c>
      <c r="R30" s="191" t="s">
        <v>230</v>
      </c>
      <c r="S30" s="189"/>
    </row>
    <row r="31" spans="1:19" ht="45.75" customHeight="1" x14ac:dyDescent="0.3">
      <c r="A31" s="684"/>
      <c r="B31" s="685"/>
      <c r="C31" s="687"/>
      <c r="D31" s="24" t="s">
        <v>233</v>
      </c>
      <c r="E31" s="24">
        <v>2</v>
      </c>
      <c r="F31" s="25">
        <v>200</v>
      </c>
      <c r="G31" s="25">
        <f t="shared" si="0"/>
        <v>400</v>
      </c>
      <c r="H31" s="25"/>
      <c r="I31" s="25"/>
      <c r="J31" s="25">
        <f t="shared" si="1"/>
        <v>400</v>
      </c>
      <c r="K31" s="25"/>
      <c r="L31" s="24" t="s">
        <v>223</v>
      </c>
      <c r="M31" s="24">
        <v>1</v>
      </c>
      <c r="N31" s="28" t="s">
        <v>54</v>
      </c>
      <c r="O31" s="24">
        <v>2</v>
      </c>
      <c r="P31" s="24">
        <v>2</v>
      </c>
      <c r="Q31" s="24">
        <v>2</v>
      </c>
      <c r="R31" s="191" t="s">
        <v>230</v>
      </c>
      <c r="S31" s="189"/>
    </row>
    <row r="32" spans="1:19" ht="58.5" customHeight="1" x14ac:dyDescent="0.3">
      <c r="A32" s="688" t="s">
        <v>235</v>
      </c>
      <c r="B32" s="689"/>
      <c r="C32" s="194">
        <f>SUM(G32)</f>
        <v>5000</v>
      </c>
      <c r="D32" s="24" t="s">
        <v>222</v>
      </c>
      <c r="E32" s="24">
        <v>50</v>
      </c>
      <c r="F32" s="25">
        <v>100</v>
      </c>
      <c r="G32" s="25">
        <f t="shared" si="0"/>
        <v>5000</v>
      </c>
      <c r="H32" s="25"/>
      <c r="I32" s="25"/>
      <c r="J32" s="25">
        <f t="shared" si="1"/>
        <v>5000</v>
      </c>
      <c r="K32" s="25"/>
      <c r="L32" s="24" t="s">
        <v>223</v>
      </c>
      <c r="M32" s="24">
        <v>1</v>
      </c>
      <c r="N32" s="28" t="s">
        <v>54</v>
      </c>
      <c r="O32" s="24">
        <v>3</v>
      </c>
      <c r="P32" s="24">
        <v>1</v>
      </c>
      <c r="Q32" s="24">
        <v>1</v>
      </c>
      <c r="R32" s="29" t="s">
        <v>79</v>
      </c>
      <c r="S32" s="189"/>
    </row>
    <row r="33" spans="1:19" ht="81.75" customHeight="1" x14ac:dyDescent="0.3">
      <c r="A33" s="688" t="s">
        <v>236</v>
      </c>
      <c r="B33" s="689"/>
      <c r="C33" s="194">
        <f>SUM(G33)</f>
        <v>5000</v>
      </c>
      <c r="D33" s="24" t="s">
        <v>222</v>
      </c>
      <c r="E33" s="24">
        <v>50</v>
      </c>
      <c r="F33" s="25">
        <v>100</v>
      </c>
      <c r="G33" s="25">
        <f t="shared" si="0"/>
        <v>5000</v>
      </c>
      <c r="H33" s="25">
        <f>G33</f>
        <v>5000</v>
      </c>
      <c r="I33" s="25"/>
      <c r="J33" s="25"/>
      <c r="K33" s="25"/>
      <c r="L33" s="24" t="s">
        <v>223</v>
      </c>
      <c r="M33" s="24">
        <v>1</v>
      </c>
      <c r="N33" s="28" t="s">
        <v>54</v>
      </c>
      <c r="O33" s="24">
        <v>3</v>
      </c>
      <c r="P33" s="24">
        <v>1</v>
      </c>
      <c r="Q33" s="24">
        <v>1</v>
      </c>
      <c r="R33" s="29" t="s">
        <v>79</v>
      </c>
      <c r="S33" s="189"/>
    </row>
    <row r="34" spans="1:19" ht="75" customHeight="1" x14ac:dyDescent="0.3">
      <c r="A34" s="688" t="s">
        <v>237</v>
      </c>
      <c r="B34" s="689"/>
      <c r="C34" s="194">
        <f>SUM(G34)</f>
        <v>4500</v>
      </c>
      <c r="D34" s="24" t="s">
        <v>222</v>
      </c>
      <c r="E34" s="24">
        <v>45</v>
      </c>
      <c r="F34" s="25">
        <v>100</v>
      </c>
      <c r="G34" s="25">
        <f t="shared" si="0"/>
        <v>4500</v>
      </c>
      <c r="H34" s="25">
        <f>G34</f>
        <v>4500</v>
      </c>
      <c r="I34" s="25"/>
      <c r="J34" s="25"/>
      <c r="K34" s="25"/>
      <c r="L34" s="24" t="s">
        <v>223</v>
      </c>
      <c r="M34" s="24">
        <v>1</v>
      </c>
      <c r="N34" s="28" t="s">
        <v>54</v>
      </c>
      <c r="O34" s="24">
        <v>3</v>
      </c>
      <c r="P34" s="24">
        <v>1</v>
      </c>
      <c r="Q34" s="24">
        <v>1</v>
      </c>
      <c r="R34" s="29" t="s">
        <v>79</v>
      </c>
      <c r="S34" s="189"/>
    </row>
    <row r="35" spans="1:19" ht="42.75" customHeight="1" x14ac:dyDescent="0.3">
      <c r="A35" s="690" t="s">
        <v>238</v>
      </c>
      <c r="B35" s="691"/>
      <c r="C35" s="195">
        <f>SUM(G35)</f>
        <v>60000</v>
      </c>
      <c r="D35" s="196" t="s">
        <v>239</v>
      </c>
      <c r="E35" s="196">
        <v>500</v>
      </c>
      <c r="F35" s="197">
        <v>120</v>
      </c>
      <c r="G35" s="197">
        <f t="shared" si="0"/>
        <v>60000</v>
      </c>
      <c r="H35" s="197"/>
      <c r="I35" s="197"/>
      <c r="J35" s="25"/>
      <c r="K35" s="25"/>
      <c r="L35" s="24" t="s">
        <v>223</v>
      </c>
      <c r="M35" s="24">
        <v>1</v>
      </c>
      <c r="N35" s="28" t="s">
        <v>54</v>
      </c>
      <c r="O35" s="24">
        <v>2</v>
      </c>
      <c r="P35" s="24">
        <v>2</v>
      </c>
      <c r="Q35" s="24">
        <v>1</v>
      </c>
      <c r="R35" s="191" t="s">
        <v>230</v>
      </c>
      <c r="S35" s="189"/>
    </row>
    <row r="36" spans="1:19" ht="39" customHeight="1" x14ac:dyDescent="0.3">
      <c r="A36" s="692" t="s">
        <v>240</v>
      </c>
      <c r="B36" s="693"/>
      <c r="C36" s="686">
        <f>SUM(G36:G37)</f>
        <v>650</v>
      </c>
      <c r="D36" s="24" t="s">
        <v>232</v>
      </c>
      <c r="E36" s="24">
        <v>1</v>
      </c>
      <c r="F36" s="25">
        <v>250</v>
      </c>
      <c r="G36" s="25">
        <f t="shared" si="0"/>
        <v>250</v>
      </c>
      <c r="H36" s="25"/>
      <c r="I36" s="25">
        <f>G36/2</f>
        <v>125</v>
      </c>
      <c r="J36" s="25"/>
      <c r="K36" s="25">
        <f>G36/2</f>
        <v>125</v>
      </c>
      <c r="L36" s="24" t="s">
        <v>223</v>
      </c>
      <c r="M36" s="24">
        <v>1</v>
      </c>
      <c r="N36" s="187" t="s">
        <v>54</v>
      </c>
      <c r="O36" s="188">
        <v>3</v>
      </c>
      <c r="P36" s="188">
        <v>9</v>
      </c>
      <c r="Q36" s="188">
        <v>2</v>
      </c>
      <c r="R36" s="191" t="s">
        <v>54</v>
      </c>
      <c r="S36" s="189"/>
    </row>
    <row r="37" spans="1:19" s="186" customFormat="1" ht="37.5" customHeight="1" x14ac:dyDescent="0.3">
      <c r="A37" s="694"/>
      <c r="B37" s="695"/>
      <c r="C37" s="687"/>
      <c r="D37" s="24" t="s">
        <v>233</v>
      </c>
      <c r="E37" s="24">
        <v>2</v>
      </c>
      <c r="F37" s="25">
        <v>200</v>
      </c>
      <c r="G37" s="25">
        <f t="shared" si="0"/>
        <v>400</v>
      </c>
      <c r="H37" s="25"/>
      <c r="I37" s="25">
        <f>G37/2</f>
        <v>200</v>
      </c>
      <c r="J37" s="25"/>
      <c r="K37" s="25">
        <f>G37/2</f>
        <v>200</v>
      </c>
      <c r="L37" s="24" t="s">
        <v>223</v>
      </c>
      <c r="M37" s="24">
        <v>1</v>
      </c>
      <c r="N37" s="28" t="s">
        <v>54</v>
      </c>
      <c r="O37" s="24">
        <v>2</v>
      </c>
      <c r="P37" s="24">
        <v>2</v>
      </c>
      <c r="Q37" s="24">
        <v>2</v>
      </c>
      <c r="R37" s="191" t="s">
        <v>54</v>
      </c>
      <c r="S37" s="185"/>
    </row>
    <row r="38" spans="1:19" ht="39.75" customHeight="1" x14ac:dyDescent="0.3">
      <c r="A38" s="696" t="s">
        <v>241</v>
      </c>
      <c r="B38" s="697"/>
      <c r="C38" s="686">
        <f>SUM(G38:G39)</f>
        <v>1850</v>
      </c>
      <c r="D38" s="24" t="s">
        <v>232</v>
      </c>
      <c r="E38" s="24">
        <v>1</v>
      </c>
      <c r="F38" s="25">
        <v>250</v>
      </c>
      <c r="G38" s="25">
        <f t="shared" si="0"/>
        <v>250</v>
      </c>
      <c r="H38" s="25">
        <v>62.5</v>
      </c>
      <c r="I38" s="25">
        <f>G38/4</f>
        <v>62.5</v>
      </c>
      <c r="J38" s="25">
        <f>G38/4</f>
        <v>62.5</v>
      </c>
      <c r="K38" s="25">
        <f>G38/4</f>
        <v>62.5</v>
      </c>
      <c r="L38" s="24" t="s">
        <v>223</v>
      </c>
      <c r="M38" s="24">
        <v>1</v>
      </c>
      <c r="N38" s="187" t="s">
        <v>54</v>
      </c>
      <c r="O38" s="188">
        <v>2</v>
      </c>
      <c r="P38" s="188">
        <v>2</v>
      </c>
      <c r="Q38" s="188">
        <v>3</v>
      </c>
      <c r="R38" s="191" t="s">
        <v>230</v>
      </c>
      <c r="S38" s="189"/>
    </row>
    <row r="39" spans="1:19" ht="39.75" customHeight="1" x14ac:dyDescent="0.3">
      <c r="A39" s="698"/>
      <c r="B39" s="699"/>
      <c r="C39" s="687"/>
      <c r="D39" s="24" t="s">
        <v>233</v>
      </c>
      <c r="E39" s="24">
        <v>8</v>
      </c>
      <c r="F39" s="25">
        <v>200</v>
      </c>
      <c r="G39" s="25">
        <f t="shared" si="0"/>
        <v>1600</v>
      </c>
      <c r="H39" s="25">
        <f>G39/4</f>
        <v>400</v>
      </c>
      <c r="I39" s="25">
        <f>G39/4</f>
        <v>400</v>
      </c>
      <c r="J39" s="25">
        <f>G39/4</f>
        <v>400</v>
      </c>
      <c r="K39" s="25">
        <f>G39/4</f>
        <v>400</v>
      </c>
      <c r="L39" s="24" t="s">
        <v>223</v>
      </c>
      <c r="M39" s="24">
        <v>1</v>
      </c>
      <c r="N39" s="28" t="s">
        <v>54</v>
      </c>
      <c r="O39" s="24">
        <v>2</v>
      </c>
      <c r="P39" s="24">
        <v>2</v>
      </c>
      <c r="Q39" s="24">
        <v>2</v>
      </c>
      <c r="R39" s="191" t="s">
        <v>230</v>
      </c>
      <c r="S39" s="189"/>
    </row>
    <row r="40" spans="1:19" ht="55.5" customHeight="1" x14ac:dyDescent="0.3">
      <c r="A40" s="700" t="s">
        <v>242</v>
      </c>
      <c r="B40" s="701"/>
      <c r="C40" s="510">
        <f>SUM(G40)</f>
        <v>18000</v>
      </c>
      <c r="D40" s="198" t="s">
        <v>243</v>
      </c>
      <c r="E40" s="198">
        <v>3</v>
      </c>
      <c r="F40" s="199">
        <v>6000</v>
      </c>
      <c r="G40" s="25">
        <f t="shared" si="0"/>
        <v>18000</v>
      </c>
      <c r="H40" s="25"/>
      <c r="I40" s="25"/>
      <c r="J40" s="25"/>
      <c r="K40" s="25">
        <f>G40</f>
        <v>18000</v>
      </c>
      <c r="L40" s="24" t="s">
        <v>223</v>
      </c>
      <c r="M40" s="24">
        <v>1</v>
      </c>
      <c r="N40" s="28" t="s">
        <v>54</v>
      </c>
      <c r="O40" s="24">
        <v>2</v>
      </c>
      <c r="P40" s="24">
        <v>2</v>
      </c>
      <c r="Q40" s="24">
        <v>2</v>
      </c>
      <c r="R40" s="200" t="s">
        <v>230</v>
      </c>
      <c r="S40" s="189"/>
    </row>
    <row r="41" spans="1:19" ht="75.75" customHeight="1" thickBot="1" x14ac:dyDescent="0.35">
      <c r="A41" s="680" t="s">
        <v>244</v>
      </c>
      <c r="B41" s="681"/>
      <c r="C41" s="532">
        <v>150000</v>
      </c>
      <c r="D41" s="524" t="s">
        <v>245</v>
      </c>
      <c r="E41" s="524">
        <v>1</v>
      </c>
      <c r="F41" s="532">
        <v>150000</v>
      </c>
      <c r="G41" s="532">
        <v>150000</v>
      </c>
      <c r="H41" s="525"/>
      <c r="I41" s="532">
        <v>150000</v>
      </c>
      <c r="J41" s="525"/>
      <c r="K41" s="525"/>
      <c r="L41" s="524" t="s">
        <v>223</v>
      </c>
      <c r="M41" s="524">
        <v>1</v>
      </c>
      <c r="N41" s="533" t="s">
        <v>54</v>
      </c>
      <c r="O41" s="524">
        <v>4</v>
      </c>
      <c r="P41" s="524">
        <v>1</v>
      </c>
      <c r="Q41" s="524">
        <v>4</v>
      </c>
      <c r="R41" s="534" t="s">
        <v>230</v>
      </c>
      <c r="S41" s="189"/>
    </row>
    <row r="42" spans="1:19" ht="64.5" customHeight="1" thickTop="1" x14ac:dyDescent="0.3">
      <c r="A42" s="665" t="s">
        <v>246</v>
      </c>
      <c r="B42" s="666"/>
      <c r="C42" s="511">
        <f>SUM(G42)</f>
        <v>0</v>
      </c>
      <c r="D42" s="529" t="s">
        <v>247</v>
      </c>
      <c r="E42" s="529"/>
      <c r="F42" s="530"/>
      <c r="G42" s="521"/>
      <c r="H42" s="521"/>
      <c r="I42" s="521"/>
      <c r="J42" s="521"/>
      <c r="K42" s="521"/>
      <c r="L42" s="221"/>
      <c r="M42" s="221"/>
      <c r="N42" s="522" t="s">
        <v>54</v>
      </c>
      <c r="O42" s="221"/>
      <c r="P42" s="221"/>
      <c r="Q42" s="221"/>
      <c r="R42" s="531"/>
      <c r="S42" s="189"/>
    </row>
    <row r="43" spans="1:19" ht="78" customHeight="1" x14ac:dyDescent="0.3">
      <c r="A43" s="667" t="s">
        <v>248</v>
      </c>
      <c r="B43" s="668"/>
      <c r="C43" s="201">
        <f>SUM(G43)</f>
        <v>0</v>
      </c>
      <c r="D43" s="202" t="s">
        <v>247</v>
      </c>
      <c r="E43" s="202"/>
      <c r="F43" s="203"/>
      <c r="G43" s="203"/>
      <c r="H43" s="203"/>
      <c r="I43" s="203"/>
      <c r="J43" s="203"/>
      <c r="K43" s="203"/>
      <c r="L43" s="202"/>
      <c r="M43" s="202"/>
      <c r="N43" s="204" t="s">
        <v>54</v>
      </c>
      <c r="O43" s="202"/>
      <c r="P43" s="202"/>
      <c r="Q43" s="202"/>
      <c r="R43" s="205"/>
      <c r="S43" s="189"/>
    </row>
    <row r="44" spans="1:19" s="163" customFormat="1" x14ac:dyDescent="0.25">
      <c r="A44" s="206"/>
      <c r="B44" s="206"/>
      <c r="C44" s="206"/>
      <c r="D44" s="206"/>
      <c r="E44" s="206"/>
      <c r="F44" s="206"/>
      <c r="G44" s="206"/>
      <c r="H44" s="207"/>
      <c r="I44" s="207"/>
      <c r="J44" s="207"/>
      <c r="K44" s="207"/>
      <c r="L44" s="207"/>
      <c r="M44" s="208"/>
      <c r="N44" s="208"/>
      <c r="O44" s="208"/>
      <c r="P44" s="208"/>
      <c r="Q44" s="208"/>
      <c r="R44" s="208"/>
    </row>
    <row r="45" spans="1:19" s="163" customFormat="1" ht="23.25" customHeight="1" thickBot="1" x14ac:dyDescent="0.35">
      <c r="A45" s="669" t="s">
        <v>89</v>
      </c>
      <c r="B45" s="669"/>
      <c r="C45" s="669"/>
      <c r="D45" s="669"/>
      <c r="E45" s="669"/>
      <c r="F45" s="669"/>
      <c r="G45" s="669"/>
      <c r="H45" s="669"/>
      <c r="I45" s="669"/>
      <c r="J45" s="669"/>
      <c r="K45" s="669"/>
      <c r="L45" s="669"/>
      <c r="M45" s="669"/>
      <c r="N45" s="669"/>
      <c r="O45" s="669"/>
      <c r="P45" s="669"/>
      <c r="Q45" s="669"/>
      <c r="R45" s="669"/>
    </row>
    <row r="46" spans="1:19" ht="16.5" customHeight="1" thickTop="1" x14ac:dyDescent="0.3">
      <c r="A46" s="670" t="s">
        <v>16</v>
      </c>
      <c r="B46" s="630" t="s">
        <v>17</v>
      </c>
      <c r="C46" s="672"/>
      <c r="D46" s="675" t="s">
        <v>18</v>
      </c>
      <c r="E46" s="675" t="s">
        <v>19</v>
      </c>
      <c r="F46" s="675" t="s">
        <v>20</v>
      </c>
      <c r="G46" s="675" t="s">
        <v>21</v>
      </c>
      <c r="H46" s="677" t="s">
        <v>22</v>
      </c>
      <c r="I46" s="678"/>
      <c r="J46" s="678"/>
      <c r="K46" s="679"/>
      <c r="L46" s="628" t="s">
        <v>23</v>
      </c>
      <c r="M46" s="630" t="s">
        <v>24</v>
      </c>
      <c r="N46" s="631"/>
      <c r="O46" s="631"/>
      <c r="P46" s="631"/>
      <c r="Q46" s="631"/>
      <c r="R46" s="632"/>
    </row>
    <row r="47" spans="1:19" ht="16.2" thickBot="1" x14ac:dyDescent="0.35">
      <c r="A47" s="671"/>
      <c r="B47" s="673"/>
      <c r="C47" s="674"/>
      <c r="D47" s="676"/>
      <c r="E47" s="676"/>
      <c r="F47" s="676"/>
      <c r="G47" s="676"/>
      <c r="H47" s="512" t="s">
        <v>25</v>
      </c>
      <c r="I47" s="512" t="s">
        <v>26</v>
      </c>
      <c r="J47" s="512" t="s">
        <v>27</v>
      </c>
      <c r="K47" s="512" t="s">
        <v>28</v>
      </c>
      <c r="L47" s="629"/>
      <c r="M47" s="633"/>
      <c r="N47" s="634"/>
      <c r="O47" s="634"/>
      <c r="P47" s="634"/>
      <c r="Q47" s="634"/>
      <c r="R47" s="635"/>
    </row>
    <row r="48" spans="1:19" ht="75.75" customHeight="1" thickTop="1" thickBot="1" x14ac:dyDescent="0.35">
      <c r="A48" s="209" t="s">
        <v>249</v>
      </c>
      <c r="B48" s="636" t="s">
        <v>250</v>
      </c>
      <c r="C48" s="637"/>
      <c r="D48" s="14" t="s">
        <v>251</v>
      </c>
      <c r="E48" s="14" t="s">
        <v>252</v>
      </c>
      <c r="F48" s="14">
        <v>1</v>
      </c>
      <c r="G48" s="14">
        <v>1</v>
      </c>
      <c r="H48" s="14"/>
      <c r="I48" s="14"/>
      <c r="J48" s="14"/>
      <c r="K48" s="14">
        <v>1</v>
      </c>
      <c r="L48" s="210"/>
      <c r="M48" s="638"/>
      <c r="N48" s="639"/>
      <c r="O48" s="639"/>
      <c r="P48" s="639"/>
      <c r="Q48" s="639"/>
      <c r="R48" s="640"/>
    </row>
    <row r="49" spans="1:18" ht="18.600000000000001" thickTop="1" x14ac:dyDescent="0.35">
      <c r="A49" s="211" t="s">
        <v>33</v>
      </c>
      <c r="B49" s="212"/>
      <c r="C49" s="212"/>
      <c r="D49" s="212"/>
      <c r="E49" s="212"/>
      <c r="F49" s="212"/>
      <c r="G49" s="212"/>
      <c r="H49" s="212"/>
      <c r="I49" s="212"/>
      <c r="J49" s="212"/>
      <c r="K49" s="212"/>
      <c r="L49" s="212"/>
      <c r="M49" s="212"/>
      <c r="N49" s="212"/>
      <c r="O49" s="212"/>
      <c r="P49" s="212"/>
      <c r="Q49" s="212"/>
      <c r="R49" s="213"/>
    </row>
    <row r="50" spans="1:18" ht="15.75" customHeight="1" x14ac:dyDescent="0.3">
      <c r="A50" s="641" t="s">
        <v>34</v>
      </c>
      <c r="B50" s="642"/>
      <c r="C50" s="645" t="s">
        <v>35</v>
      </c>
      <c r="D50" s="647" t="s">
        <v>36</v>
      </c>
      <c r="E50" s="648"/>
      <c r="F50" s="648"/>
      <c r="G50" s="649"/>
      <c r="H50" s="647" t="s">
        <v>37</v>
      </c>
      <c r="I50" s="648"/>
      <c r="J50" s="648"/>
      <c r="K50" s="649"/>
      <c r="L50" s="650" t="s">
        <v>38</v>
      </c>
      <c r="M50" s="647" t="s">
        <v>39</v>
      </c>
      <c r="N50" s="648"/>
      <c r="O50" s="648"/>
      <c r="P50" s="648"/>
      <c r="Q50" s="648"/>
      <c r="R50" s="652"/>
    </row>
    <row r="51" spans="1:18" ht="52.2" thickBot="1" x14ac:dyDescent="0.35">
      <c r="A51" s="643"/>
      <c r="B51" s="644"/>
      <c r="C51" s="646"/>
      <c r="D51" s="535" t="s">
        <v>40</v>
      </c>
      <c r="E51" s="535" t="s">
        <v>41</v>
      </c>
      <c r="F51" s="535" t="s">
        <v>42</v>
      </c>
      <c r="G51" s="535" t="s">
        <v>43</v>
      </c>
      <c r="H51" s="535" t="s">
        <v>25</v>
      </c>
      <c r="I51" s="535" t="s">
        <v>26</v>
      </c>
      <c r="J51" s="535" t="s">
        <v>27</v>
      </c>
      <c r="K51" s="535" t="s">
        <v>28</v>
      </c>
      <c r="L51" s="651"/>
      <c r="M51" s="536" t="s">
        <v>44</v>
      </c>
      <c r="N51" s="536" t="s">
        <v>45</v>
      </c>
      <c r="O51" s="536" t="s">
        <v>46</v>
      </c>
      <c r="P51" s="536" t="s">
        <v>47</v>
      </c>
      <c r="Q51" s="536" t="s">
        <v>48</v>
      </c>
      <c r="R51" s="537" t="s">
        <v>49</v>
      </c>
    </row>
    <row r="52" spans="1:18" ht="40.5" customHeight="1" thickTop="1" x14ac:dyDescent="0.3">
      <c r="A52" s="653" t="s">
        <v>253</v>
      </c>
      <c r="B52" s="654"/>
      <c r="C52" s="657">
        <f>SUM(G52:G53)</f>
        <v>2800</v>
      </c>
      <c r="D52" s="198" t="s">
        <v>254</v>
      </c>
      <c r="E52" s="214">
        <v>10</v>
      </c>
      <c r="F52" s="215">
        <v>200</v>
      </c>
      <c r="G52" s="216">
        <f t="shared" ref="G52:G57" si="2">+F52*E52</f>
        <v>2000</v>
      </c>
      <c r="H52" s="216">
        <v>500</v>
      </c>
      <c r="I52" s="216">
        <v>500</v>
      </c>
      <c r="J52" s="216">
        <v>500</v>
      </c>
      <c r="K52" s="216">
        <v>500</v>
      </c>
      <c r="L52" s="24" t="s">
        <v>223</v>
      </c>
      <c r="M52" s="217">
        <v>1</v>
      </c>
      <c r="N52" s="217">
        <v>2</v>
      </c>
      <c r="O52" s="217">
        <v>3</v>
      </c>
      <c r="P52" s="217">
        <v>7</v>
      </c>
      <c r="Q52" s="217">
        <v>1</v>
      </c>
      <c r="R52" s="218" t="s">
        <v>230</v>
      </c>
    </row>
    <row r="53" spans="1:18" ht="36" customHeight="1" thickBot="1" x14ac:dyDescent="0.35">
      <c r="A53" s="655"/>
      <c r="B53" s="656"/>
      <c r="C53" s="658"/>
      <c r="D53" s="24" t="s">
        <v>255</v>
      </c>
      <c r="E53" s="219">
        <v>4</v>
      </c>
      <c r="F53" s="220">
        <v>200</v>
      </c>
      <c r="G53" s="25">
        <f t="shared" si="2"/>
        <v>800</v>
      </c>
      <c r="H53" s="25">
        <v>200</v>
      </c>
      <c r="I53" s="25">
        <v>200</v>
      </c>
      <c r="J53" s="25">
        <v>200</v>
      </c>
      <c r="K53" s="25">
        <v>200</v>
      </c>
      <c r="L53" s="24" t="s">
        <v>223</v>
      </c>
      <c r="M53" s="24">
        <v>1</v>
      </c>
      <c r="N53" s="188">
        <v>2</v>
      </c>
      <c r="O53" s="188">
        <v>3</v>
      </c>
      <c r="P53" s="188">
        <v>9</v>
      </c>
      <c r="Q53" s="188">
        <v>2</v>
      </c>
      <c r="R53" s="28" t="s">
        <v>54</v>
      </c>
    </row>
    <row r="54" spans="1:18" ht="38.25" customHeight="1" thickTop="1" thickBot="1" x14ac:dyDescent="0.35">
      <c r="A54" s="653" t="s">
        <v>256</v>
      </c>
      <c r="B54" s="654"/>
      <c r="C54" s="657">
        <f>SUM(G54:G57)</f>
        <v>3680</v>
      </c>
      <c r="D54" s="221" t="s">
        <v>254</v>
      </c>
      <c r="E54" s="214">
        <v>10</v>
      </c>
      <c r="F54" s="216">
        <v>200</v>
      </c>
      <c r="G54" s="216">
        <f t="shared" si="2"/>
        <v>2000</v>
      </c>
      <c r="H54" s="216">
        <v>500</v>
      </c>
      <c r="I54" s="216">
        <v>500</v>
      </c>
      <c r="J54" s="216">
        <v>500</v>
      </c>
      <c r="K54" s="216">
        <v>500</v>
      </c>
      <c r="L54" s="24" t="s">
        <v>223</v>
      </c>
      <c r="M54" s="217">
        <v>1</v>
      </c>
      <c r="N54" s="217">
        <v>2</v>
      </c>
      <c r="O54" s="217">
        <v>3</v>
      </c>
      <c r="P54" s="217">
        <v>7</v>
      </c>
      <c r="Q54" s="217">
        <v>1</v>
      </c>
      <c r="R54" s="218" t="s">
        <v>230</v>
      </c>
    </row>
    <row r="55" spans="1:18" ht="27" customHeight="1" thickTop="1" thickBot="1" x14ac:dyDescent="0.35">
      <c r="A55" s="659"/>
      <c r="B55" s="660"/>
      <c r="C55" s="661"/>
      <c r="D55" s="24" t="s">
        <v>257</v>
      </c>
      <c r="E55" s="24">
        <v>4</v>
      </c>
      <c r="F55" s="25">
        <v>170</v>
      </c>
      <c r="G55" s="216">
        <f t="shared" si="2"/>
        <v>680</v>
      </c>
      <c r="H55" s="25">
        <v>170</v>
      </c>
      <c r="I55" s="25">
        <v>170</v>
      </c>
      <c r="J55" s="25">
        <v>170</v>
      </c>
      <c r="K55" s="25">
        <v>170</v>
      </c>
      <c r="L55" s="24" t="s">
        <v>223</v>
      </c>
      <c r="M55" s="24">
        <v>1</v>
      </c>
      <c r="N55" s="188">
        <v>2</v>
      </c>
      <c r="O55" s="188">
        <v>3</v>
      </c>
      <c r="P55" s="188">
        <v>3</v>
      </c>
      <c r="Q55" s="188">
        <v>2</v>
      </c>
      <c r="R55" s="28" t="s">
        <v>54</v>
      </c>
    </row>
    <row r="56" spans="1:18" ht="33.75" customHeight="1" thickTop="1" thickBot="1" x14ac:dyDescent="0.35">
      <c r="A56" s="659"/>
      <c r="B56" s="660"/>
      <c r="C56" s="661"/>
      <c r="D56" s="24" t="s">
        <v>232</v>
      </c>
      <c r="E56" s="24">
        <v>2</v>
      </c>
      <c r="F56" s="25">
        <v>250</v>
      </c>
      <c r="G56" s="216">
        <f t="shared" si="2"/>
        <v>500</v>
      </c>
      <c r="H56" s="25">
        <v>125</v>
      </c>
      <c r="I56" s="25">
        <v>125</v>
      </c>
      <c r="J56" s="25">
        <v>125</v>
      </c>
      <c r="K56" s="25">
        <v>125</v>
      </c>
      <c r="L56" s="24" t="s">
        <v>223</v>
      </c>
      <c r="M56" s="24">
        <v>1</v>
      </c>
      <c r="N56" s="188">
        <v>2</v>
      </c>
      <c r="O56" s="188">
        <v>3</v>
      </c>
      <c r="P56" s="188">
        <v>9</v>
      </c>
      <c r="Q56" s="188">
        <v>2</v>
      </c>
      <c r="R56" s="28" t="s">
        <v>54</v>
      </c>
    </row>
    <row r="57" spans="1:18" ht="27.75" customHeight="1" thickTop="1" thickBot="1" x14ac:dyDescent="0.35">
      <c r="A57" s="655"/>
      <c r="B57" s="656"/>
      <c r="C57" s="662"/>
      <c r="D57" s="24" t="s">
        <v>258</v>
      </c>
      <c r="E57" s="198">
        <v>4</v>
      </c>
      <c r="F57" s="199">
        <v>125</v>
      </c>
      <c r="G57" s="222">
        <f t="shared" si="2"/>
        <v>500</v>
      </c>
      <c r="H57" s="199">
        <v>125</v>
      </c>
      <c r="I57" s="199">
        <v>125</v>
      </c>
      <c r="J57" s="199">
        <v>125</v>
      </c>
      <c r="K57" s="199">
        <v>125</v>
      </c>
      <c r="L57" s="24" t="s">
        <v>223</v>
      </c>
      <c r="M57" s="24">
        <v>1</v>
      </c>
      <c r="N57" s="188">
        <v>2</v>
      </c>
      <c r="O57" s="188">
        <v>3</v>
      </c>
      <c r="P57" s="188">
        <v>9</v>
      </c>
      <c r="Q57" s="188">
        <v>2</v>
      </c>
      <c r="R57" s="223" t="s">
        <v>54</v>
      </c>
    </row>
    <row r="58" spans="1:18" ht="70.5" customHeight="1" thickTop="1" thickBot="1" x14ac:dyDescent="0.35">
      <c r="A58" s="663" t="s">
        <v>259</v>
      </c>
      <c r="B58" s="664"/>
      <c r="C58" s="224"/>
      <c r="D58" s="225" t="s">
        <v>254</v>
      </c>
      <c r="E58" s="196">
        <v>10</v>
      </c>
      <c r="F58" s="197"/>
      <c r="G58" s="25"/>
      <c r="H58" s="25"/>
      <c r="I58" s="25"/>
      <c r="J58" s="25"/>
      <c r="K58" s="25"/>
      <c r="L58" s="24" t="s">
        <v>223</v>
      </c>
      <c r="M58" s="217">
        <v>1</v>
      </c>
      <c r="N58" s="217">
        <v>2</v>
      </c>
      <c r="O58" s="217">
        <v>3</v>
      </c>
      <c r="P58" s="217">
        <v>7</v>
      </c>
      <c r="Q58" s="217">
        <v>1</v>
      </c>
      <c r="R58" s="218" t="s">
        <v>230</v>
      </c>
    </row>
    <row r="59" spans="1:18" ht="39" customHeight="1" thickTop="1" x14ac:dyDescent="0.3">
      <c r="A59" s="624" t="s">
        <v>260</v>
      </c>
      <c r="B59" s="625"/>
      <c r="C59" s="226"/>
      <c r="D59" s="196" t="s">
        <v>261</v>
      </c>
      <c r="E59" s="196"/>
      <c r="F59" s="197"/>
      <c r="G59" s="25"/>
      <c r="H59" s="25"/>
      <c r="I59" s="25"/>
      <c r="J59" s="25"/>
      <c r="K59" s="25"/>
      <c r="L59" s="24" t="s">
        <v>223</v>
      </c>
      <c r="M59" s="24">
        <v>1</v>
      </c>
      <c r="N59" s="24">
        <v>2</v>
      </c>
      <c r="O59" s="24">
        <v>2</v>
      </c>
      <c r="P59" s="24">
        <v>8</v>
      </c>
      <c r="Q59" s="24">
        <v>7</v>
      </c>
      <c r="R59" s="191" t="s">
        <v>262</v>
      </c>
    </row>
    <row r="60" spans="1:18" ht="34.5" customHeight="1" thickBot="1" x14ac:dyDescent="0.35">
      <c r="A60" s="626"/>
      <c r="B60" s="627"/>
      <c r="C60" s="226"/>
      <c r="D60" s="196" t="s">
        <v>263</v>
      </c>
      <c r="E60" s="227"/>
      <c r="F60" s="197"/>
      <c r="G60" s="25"/>
      <c r="H60" s="25"/>
      <c r="I60" s="25"/>
      <c r="J60" s="25"/>
      <c r="K60" s="25"/>
      <c r="L60" s="24" t="s">
        <v>223</v>
      </c>
      <c r="M60" s="24" t="s">
        <v>264</v>
      </c>
      <c r="N60" s="24">
        <v>2</v>
      </c>
      <c r="O60" s="24">
        <v>2</v>
      </c>
      <c r="P60" s="24">
        <v>8</v>
      </c>
      <c r="Q60" s="24">
        <v>7</v>
      </c>
      <c r="R60" s="191" t="s">
        <v>262</v>
      </c>
    </row>
    <row r="61" spans="1:18" ht="72.75" customHeight="1" thickTop="1" x14ac:dyDescent="0.3">
      <c r="A61" s="609" t="s">
        <v>265</v>
      </c>
      <c r="B61" s="610"/>
      <c r="C61" s="228"/>
      <c r="D61" s="196" t="s">
        <v>266</v>
      </c>
      <c r="E61" s="196"/>
      <c r="F61" s="197"/>
      <c r="G61" s="26"/>
      <c r="H61" s="26"/>
      <c r="I61" s="26"/>
      <c r="J61" s="26"/>
      <c r="K61" s="26"/>
      <c r="L61" s="24" t="s">
        <v>223</v>
      </c>
      <c r="M61" s="24">
        <v>1</v>
      </c>
      <c r="N61" s="24">
        <v>2</v>
      </c>
      <c r="O61" s="24">
        <v>3</v>
      </c>
      <c r="P61" s="24">
        <v>1</v>
      </c>
      <c r="Q61" s="24">
        <v>1</v>
      </c>
      <c r="R61" s="191" t="s">
        <v>79</v>
      </c>
    </row>
    <row r="62" spans="1:18" ht="16.5" customHeight="1" x14ac:dyDescent="0.25">
      <c r="A62" s="611" t="s">
        <v>267</v>
      </c>
      <c r="B62" s="612"/>
      <c r="C62" s="229"/>
      <c r="D62" s="605" t="s">
        <v>268</v>
      </c>
      <c r="E62" s="513"/>
      <c r="F62" s="513"/>
      <c r="G62" s="514"/>
      <c r="H62" s="514"/>
      <c r="I62" s="514"/>
      <c r="J62" s="514"/>
      <c r="K62" s="514"/>
      <c r="L62" s="24"/>
      <c r="M62" s="514"/>
      <c r="N62" s="514"/>
      <c r="O62" s="514"/>
      <c r="P62" s="514"/>
      <c r="Q62" s="514"/>
      <c r="R62" s="515"/>
    </row>
    <row r="63" spans="1:18" ht="54" customHeight="1" x14ac:dyDescent="0.3">
      <c r="A63" s="613"/>
      <c r="B63" s="614"/>
      <c r="C63" s="230"/>
      <c r="D63" s="615"/>
      <c r="E63" s="227"/>
      <c r="F63" s="197"/>
      <c r="G63" s="26"/>
      <c r="H63" s="26"/>
      <c r="I63" s="26"/>
      <c r="J63" s="26"/>
      <c r="K63" s="26"/>
      <c r="L63" s="24" t="s">
        <v>223</v>
      </c>
      <c r="M63" s="24">
        <v>1</v>
      </c>
      <c r="N63" s="24">
        <v>2</v>
      </c>
      <c r="O63" s="24">
        <v>2</v>
      </c>
      <c r="P63" s="24">
        <v>8</v>
      </c>
      <c r="Q63" s="24">
        <v>7</v>
      </c>
      <c r="R63" s="516" t="s">
        <v>269</v>
      </c>
    </row>
    <row r="64" spans="1:18" ht="15.75" customHeight="1" x14ac:dyDescent="0.3">
      <c r="A64" s="616" t="s">
        <v>270</v>
      </c>
      <c r="B64" s="617"/>
      <c r="C64" s="620"/>
      <c r="D64" s="622" t="s">
        <v>271</v>
      </c>
      <c r="E64" s="605">
        <v>500</v>
      </c>
      <c r="F64" s="607"/>
      <c r="G64" s="231"/>
      <c r="H64" s="231"/>
      <c r="I64" s="231"/>
      <c r="J64" s="231"/>
      <c r="K64" s="231"/>
      <c r="L64" s="198"/>
      <c r="M64" s="198"/>
      <c r="N64" s="198"/>
      <c r="O64" s="198"/>
      <c r="P64" s="198"/>
      <c r="Q64" s="198"/>
      <c r="R64" s="517"/>
    </row>
    <row r="65" spans="1:18" ht="58.5" customHeight="1" thickBot="1" x14ac:dyDescent="0.35">
      <c r="A65" s="618"/>
      <c r="B65" s="619"/>
      <c r="C65" s="621"/>
      <c r="D65" s="623"/>
      <c r="E65" s="606"/>
      <c r="F65" s="608"/>
      <c r="G65" s="518"/>
      <c r="H65" s="518"/>
      <c r="I65" s="518"/>
      <c r="J65" s="518"/>
      <c r="K65" s="518"/>
      <c r="L65" s="519" t="s">
        <v>223</v>
      </c>
      <c r="M65" s="519">
        <v>1</v>
      </c>
      <c r="N65" s="519">
        <v>2</v>
      </c>
      <c r="O65" s="519">
        <v>2</v>
      </c>
      <c r="P65" s="519">
        <v>2</v>
      </c>
      <c r="Q65" s="519">
        <v>2</v>
      </c>
      <c r="R65" s="520" t="s">
        <v>230</v>
      </c>
    </row>
    <row r="66" spans="1:18" ht="18.600000000000001" thickTop="1" x14ac:dyDescent="0.3">
      <c r="A66" s="182"/>
      <c r="B66" s="182"/>
      <c r="C66" s="232"/>
      <c r="D66" s="232"/>
      <c r="E66" s="182"/>
      <c r="F66" s="182"/>
      <c r="G66" s="233"/>
      <c r="H66" s="182"/>
      <c r="I66" s="182"/>
      <c r="J66" s="182"/>
      <c r="K66" s="182"/>
      <c r="L66" s="182"/>
      <c r="M66" s="182"/>
      <c r="N66" s="182"/>
      <c r="O66" s="182"/>
      <c r="P66" s="182"/>
      <c r="Q66" s="182"/>
      <c r="R66" s="182"/>
    </row>
    <row r="67" spans="1:18" ht="18" x14ac:dyDescent="0.3">
      <c r="A67" s="182"/>
      <c r="B67" s="182"/>
      <c r="C67" s="232"/>
      <c r="D67" s="182"/>
      <c r="E67" s="182"/>
      <c r="F67" s="182"/>
      <c r="G67" s="233"/>
      <c r="H67" s="182"/>
      <c r="I67" s="182"/>
      <c r="J67" s="182"/>
      <c r="K67" s="182"/>
      <c r="L67" s="182"/>
      <c r="M67" s="182"/>
      <c r="N67" s="182"/>
      <c r="O67" s="182"/>
      <c r="P67" s="182"/>
      <c r="Q67" s="182"/>
      <c r="R67" s="182"/>
    </row>
    <row r="68" spans="1:18" ht="18" x14ac:dyDescent="0.3">
      <c r="A68" s="182"/>
      <c r="B68" s="182"/>
      <c r="C68" s="232"/>
      <c r="D68" s="182"/>
      <c r="E68" s="182"/>
      <c r="F68" s="182"/>
      <c r="G68" s="233"/>
      <c r="H68" s="182"/>
      <c r="I68" s="182"/>
      <c r="J68" s="182"/>
      <c r="K68" s="182"/>
      <c r="L68" s="182"/>
      <c r="M68" s="182"/>
      <c r="N68" s="182"/>
      <c r="O68" s="182"/>
      <c r="P68" s="182"/>
      <c r="Q68" s="182"/>
      <c r="R68" s="182"/>
    </row>
    <row r="69" spans="1:18" ht="18" x14ac:dyDescent="0.3">
      <c r="A69" s="182"/>
      <c r="B69" s="182"/>
      <c r="C69" s="232"/>
      <c r="D69" s="182"/>
      <c r="E69" s="182"/>
      <c r="F69" s="182"/>
      <c r="G69" s="233"/>
      <c r="H69" s="182"/>
      <c r="I69" s="182"/>
      <c r="J69" s="182"/>
      <c r="K69" s="182"/>
      <c r="L69" s="182"/>
      <c r="M69" s="182"/>
      <c r="N69" s="182"/>
      <c r="O69" s="182"/>
      <c r="P69" s="182"/>
      <c r="Q69" s="182"/>
      <c r="R69" s="182"/>
    </row>
    <row r="70" spans="1:18" ht="18" x14ac:dyDescent="0.3">
      <c r="A70" s="182"/>
      <c r="B70" s="182"/>
      <c r="C70" s="232"/>
      <c r="D70" s="182"/>
      <c r="E70" s="182"/>
      <c r="F70" s="182"/>
      <c r="G70" s="233"/>
      <c r="H70" s="182"/>
      <c r="I70" s="182"/>
      <c r="J70" s="182"/>
      <c r="K70" s="182"/>
      <c r="L70" s="182"/>
      <c r="M70" s="182"/>
      <c r="N70" s="182"/>
      <c r="O70" s="182"/>
      <c r="P70" s="182"/>
      <c r="Q70" s="182"/>
      <c r="R70" s="182"/>
    </row>
    <row r="71" spans="1:18" x14ac:dyDescent="0.3">
      <c r="A71" s="186"/>
      <c r="B71" s="186"/>
      <c r="C71" s="234"/>
      <c r="D71" s="186"/>
      <c r="E71" s="186"/>
      <c r="F71" s="186"/>
      <c r="G71" s="235"/>
      <c r="H71" s="186"/>
      <c r="I71" s="186"/>
      <c r="J71" s="186"/>
      <c r="K71" s="186"/>
      <c r="L71" s="186"/>
      <c r="M71" s="186"/>
      <c r="N71" s="186"/>
      <c r="O71" s="186"/>
      <c r="P71" s="186"/>
      <c r="Q71" s="186"/>
      <c r="R71" s="186"/>
    </row>
    <row r="72" spans="1:18" x14ac:dyDescent="0.3">
      <c r="A72" s="186"/>
      <c r="B72" s="186"/>
      <c r="C72" s="234"/>
      <c r="D72" s="186"/>
      <c r="E72" s="186"/>
      <c r="F72" s="186"/>
      <c r="G72" s="235"/>
      <c r="H72" s="186"/>
      <c r="I72" s="186"/>
      <c r="J72" s="186"/>
      <c r="K72" s="186"/>
      <c r="L72" s="186"/>
      <c r="M72" s="186"/>
      <c r="N72" s="186"/>
      <c r="O72" s="186"/>
      <c r="P72" s="186"/>
      <c r="Q72" s="186"/>
      <c r="R72" s="186"/>
    </row>
    <row r="73" spans="1:18" x14ac:dyDescent="0.3">
      <c r="A73" s="186"/>
      <c r="B73" s="186"/>
      <c r="C73" s="234"/>
      <c r="D73" s="186"/>
      <c r="E73" s="186"/>
      <c r="F73" s="186"/>
      <c r="G73" s="235"/>
      <c r="H73" s="186"/>
      <c r="I73" s="186"/>
      <c r="J73" s="186"/>
      <c r="K73" s="186"/>
      <c r="L73" s="186"/>
      <c r="M73" s="186"/>
      <c r="N73" s="186"/>
      <c r="O73" s="186"/>
      <c r="P73" s="186"/>
      <c r="Q73" s="186"/>
      <c r="R73" s="186"/>
    </row>
    <row r="74" spans="1:18" x14ac:dyDescent="0.3">
      <c r="A74" s="186"/>
      <c r="B74" s="186"/>
      <c r="C74" s="234"/>
      <c r="D74" s="186"/>
      <c r="E74" s="186"/>
      <c r="F74" s="186"/>
      <c r="G74" s="235"/>
      <c r="H74" s="186"/>
      <c r="I74" s="186"/>
      <c r="J74" s="186"/>
      <c r="K74" s="186"/>
      <c r="L74" s="186"/>
      <c r="M74" s="186"/>
      <c r="N74" s="186"/>
      <c r="O74" s="186"/>
      <c r="P74" s="186"/>
      <c r="Q74" s="186"/>
      <c r="R74" s="186"/>
    </row>
    <row r="75" spans="1:18" x14ac:dyDescent="0.3">
      <c r="A75" s="186"/>
      <c r="B75" s="186"/>
      <c r="C75" s="234"/>
      <c r="D75" s="186"/>
      <c r="E75" s="186"/>
      <c r="F75" s="186"/>
      <c r="G75" s="235"/>
      <c r="H75" s="186"/>
      <c r="I75" s="186"/>
      <c r="J75" s="186"/>
      <c r="K75" s="186"/>
      <c r="L75" s="186"/>
      <c r="M75" s="186"/>
      <c r="N75" s="186"/>
      <c r="O75" s="186"/>
      <c r="P75" s="186"/>
      <c r="Q75" s="186"/>
      <c r="R75" s="186"/>
    </row>
    <row r="76" spans="1:18" x14ac:dyDescent="0.3">
      <c r="A76" s="186"/>
      <c r="B76" s="186"/>
      <c r="C76" s="234"/>
      <c r="D76" s="186"/>
      <c r="E76" s="186"/>
      <c r="F76" s="186"/>
      <c r="G76" s="235"/>
      <c r="H76" s="186"/>
      <c r="I76" s="186"/>
      <c r="J76" s="186"/>
      <c r="K76" s="186"/>
      <c r="L76" s="186"/>
      <c r="M76" s="186"/>
      <c r="N76" s="186"/>
      <c r="O76" s="186"/>
      <c r="P76" s="186"/>
      <c r="Q76" s="186"/>
      <c r="R76" s="186"/>
    </row>
  </sheetData>
  <mergeCells count="75">
    <mergeCell ref="B14:C14"/>
    <mergeCell ref="M14:R14"/>
    <mergeCell ref="A15:R15"/>
    <mergeCell ref="B3:C3"/>
    <mergeCell ref="B5:D5"/>
    <mergeCell ref="B6:D6"/>
    <mergeCell ref="A11:R11"/>
    <mergeCell ref="A12:A13"/>
    <mergeCell ref="B12:C13"/>
    <mergeCell ref="D12:D13"/>
    <mergeCell ref="E12:E13"/>
    <mergeCell ref="F12:F13"/>
    <mergeCell ref="G12:G13"/>
    <mergeCell ref="H17:K17"/>
    <mergeCell ref="L17:L18"/>
    <mergeCell ref="M17:R17"/>
    <mergeCell ref="H12:K12"/>
    <mergeCell ref="L12:L13"/>
    <mergeCell ref="M12:R13"/>
    <mergeCell ref="A28:B29"/>
    <mergeCell ref="C28:C29"/>
    <mergeCell ref="A17:B18"/>
    <mergeCell ref="C17:C18"/>
    <mergeCell ref="D17:G17"/>
    <mergeCell ref="A19:B19"/>
    <mergeCell ref="A20:B23"/>
    <mergeCell ref="C20:C23"/>
    <mergeCell ref="A24:B27"/>
    <mergeCell ref="C24:C27"/>
    <mergeCell ref="A41:B41"/>
    <mergeCell ref="A30:B31"/>
    <mergeCell ref="C30:C31"/>
    <mergeCell ref="A32:B32"/>
    <mergeCell ref="A33:B33"/>
    <mergeCell ref="A34:B34"/>
    <mergeCell ref="A35:B35"/>
    <mergeCell ref="A36:B37"/>
    <mergeCell ref="C36:C37"/>
    <mergeCell ref="A38:B39"/>
    <mergeCell ref="C38:C39"/>
    <mergeCell ref="A40:B40"/>
    <mergeCell ref="A42:B42"/>
    <mergeCell ref="A43:B43"/>
    <mergeCell ref="A45:R45"/>
    <mergeCell ref="A46:A47"/>
    <mergeCell ref="B46:C47"/>
    <mergeCell ref="D46:D47"/>
    <mergeCell ref="E46:E47"/>
    <mergeCell ref="F46:F47"/>
    <mergeCell ref="G46:G47"/>
    <mergeCell ref="H46:K46"/>
    <mergeCell ref="A59:B60"/>
    <mergeCell ref="L46:L47"/>
    <mergeCell ref="M46:R47"/>
    <mergeCell ref="B48:C48"/>
    <mergeCell ref="M48:R48"/>
    <mergeCell ref="A50:B51"/>
    <mergeCell ref="C50:C51"/>
    <mergeCell ref="D50:G50"/>
    <mergeCell ref="H50:K50"/>
    <mergeCell ref="L50:L51"/>
    <mergeCell ref="M50:R50"/>
    <mergeCell ref="A52:B53"/>
    <mergeCell ref="C52:C53"/>
    <mergeCell ref="A54:B57"/>
    <mergeCell ref="C54:C57"/>
    <mergeCell ref="A58:B58"/>
    <mergeCell ref="E64:E65"/>
    <mergeCell ref="F64:F65"/>
    <mergeCell ref="A61:B61"/>
    <mergeCell ref="A62:B63"/>
    <mergeCell ref="D62:D63"/>
    <mergeCell ref="A64:B65"/>
    <mergeCell ref="C64:C65"/>
    <mergeCell ref="D64:D65"/>
  </mergeCells>
  <printOptions horizontalCentered="1"/>
  <pageMargins left="0" right="0" top="0.35433070866141736" bottom="0" header="0" footer="0"/>
  <pageSetup paperSize="5" scale="60" fitToWidth="20" fitToHeight="20" orientation="landscape" r:id="rId1"/>
  <headerFooter scaleWithDoc="0" alignWithMargins="0">
    <oddFooter>&amp;C&amp;P&amp;R&amp;F</oddFooter>
  </headerFooter>
  <rowBreaks count="2" manualBreakCount="2">
    <brk id="23" max="17" man="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6"/>
  <sheetViews>
    <sheetView view="pageBreakPreview" zoomScale="43" zoomScaleNormal="100" zoomScaleSheetLayoutView="43" workbookViewId="0">
      <selection activeCell="R25" sqref="R25"/>
    </sheetView>
  </sheetViews>
  <sheetFormatPr baseColWidth="10" defaultColWidth="11.44140625" defaultRowHeight="14.4" x14ac:dyDescent="0.3"/>
  <cols>
    <col min="1" max="1" width="47.6640625" customWidth="1"/>
    <col min="2" max="2" width="34" customWidth="1"/>
    <col min="3" max="3" width="33.21875" customWidth="1"/>
    <col min="4" max="4" width="18.109375" customWidth="1"/>
    <col min="5" max="5" width="11.6640625" bestFit="1" customWidth="1"/>
    <col min="6" max="6" width="13" bestFit="1" customWidth="1"/>
    <col min="7" max="7" width="9" customWidth="1"/>
    <col min="8" max="8" width="13" bestFit="1" customWidth="1"/>
    <col min="11" max="11" width="14.5546875" customWidth="1"/>
    <col min="12" max="12" width="9" customWidth="1"/>
    <col min="13" max="16" width="5.6640625" customWidth="1"/>
    <col min="17" max="17" width="16.5546875" customWidth="1"/>
    <col min="257" max="257" width="47.6640625" customWidth="1"/>
    <col min="258" max="258" width="34" customWidth="1"/>
    <col min="259" max="259" width="21.5546875" customWidth="1"/>
    <col min="260" max="260" width="18.109375" customWidth="1"/>
    <col min="261" max="261" width="11.6640625" bestFit="1" customWidth="1"/>
    <col min="262" max="262" width="13" bestFit="1" customWidth="1"/>
    <col min="263" max="263" width="9" customWidth="1"/>
    <col min="264" max="264" width="13" bestFit="1" customWidth="1"/>
    <col min="267" max="267" width="14.5546875" customWidth="1"/>
    <col min="268" max="268" width="9" customWidth="1"/>
    <col min="269" max="272" width="5.6640625" customWidth="1"/>
    <col min="273" max="273" width="16.5546875" customWidth="1"/>
    <col min="513" max="513" width="47.6640625" customWidth="1"/>
    <col min="514" max="514" width="34" customWidth="1"/>
    <col min="515" max="515" width="21.5546875" customWidth="1"/>
    <col min="516" max="516" width="18.109375" customWidth="1"/>
    <col min="517" max="517" width="11.6640625" bestFit="1" customWidth="1"/>
    <col min="518" max="518" width="13" bestFit="1" customWidth="1"/>
    <col min="519" max="519" width="9" customWidth="1"/>
    <col min="520" max="520" width="13" bestFit="1" customWidth="1"/>
    <col min="523" max="523" width="14.5546875" customWidth="1"/>
    <col min="524" max="524" width="9" customWidth="1"/>
    <col min="525" max="528" width="5.6640625" customWidth="1"/>
    <col min="529" max="529" width="16.5546875" customWidth="1"/>
    <col min="769" max="769" width="47.6640625" customWidth="1"/>
    <col min="770" max="770" width="34" customWidth="1"/>
    <col min="771" max="771" width="21.5546875" customWidth="1"/>
    <col min="772" max="772" width="18.109375" customWidth="1"/>
    <col min="773" max="773" width="11.6640625" bestFit="1" customWidth="1"/>
    <col min="774" max="774" width="13" bestFit="1" customWidth="1"/>
    <col min="775" max="775" width="9" customWidth="1"/>
    <col min="776" max="776" width="13" bestFit="1" customWidth="1"/>
    <col min="779" max="779" width="14.5546875" customWidth="1"/>
    <col min="780" max="780" width="9" customWidth="1"/>
    <col min="781" max="784" width="5.6640625" customWidth="1"/>
    <col min="785" max="785" width="16.5546875" customWidth="1"/>
    <col min="1025" max="1025" width="47.6640625" customWidth="1"/>
    <col min="1026" max="1026" width="34" customWidth="1"/>
    <col min="1027" max="1027" width="21.5546875" customWidth="1"/>
    <col min="1028" max="1028" width="18.109375" customWidth="1"/>
    <col min="1029" max="1029" width="11.6640625" bestFit="1" customWidth="1"/>
    <col min="1030" max="1030" width="13" bestFit="1" customWidth="1"/>
    <col min="1031" max="1031" width="9" customWidth="1"/>
    <col min="1032" max="1032" width="13" bestFit="1" customWidth="1"/>
    <col min="1035" max="1035" width="14.5546875" customWidth="1"/>
    <col min="1036" max="1036" width="9" customWidth="1"/>
    <col min="1037" max="1040" width="5.6640625" customWidth="1"/>
    <col min="1041" max="1041" width="16.5546875" customWidth="1"/>
    <col min="1281" max="1281" width="47.6640625" customWidth="1"/>
    <col min="1282" max="1282" width="34" customWidth="1"/>
    <col min="1283" max="1283" width="21.5546875" customWidth="1"/>
    <col min="1284" max="1284" width="18.109375" customWidth="1"/>
    <col min="1285" max="1285" width="11.6640625" bestFit="1" customWidth="1"/>
    <col min="1286" max="1286" width="13" bestFit="1" customWidth="1"/>
    <col min="1287" max="1287" width="9" customWidth="1"/>
    <col min="1288" max="1288" width="13" bestFit="1" customWidth="1"/>
    <col min="1291" max="1291" width="14.5546875" customWidth="1"/>
    <col min="1292" max="1292" width="9" customWidth="1"/>
    <col min="1293" max="1296" width="5.6640625" customWidth="1"/>
    <col min="1297" max="1297" width="16.5546875" customWidth="1"/>
    <col min="1537" max="1537" width="47.6640625" customWidth="1"/>
    <col min="1538" max="1538" width="34" customWidth="1"/>
    <col min="1539" max="1539" width="21.5546875" customWidth="1"/>
    <col min="1540" max="1540" width="18.109375" customWidth="1"/>
    <col min="1541" max="1541" width="11.6640625" bestFit="1" customWidth="1"/>
    <col min="1542" max="1542" width="13" bestFit="1" customWidth="1"/>
    <col min="1543" max="1543" width="9" customWidth="1"/>
    <col min="1544" max="1544" width="13" bestFit="1" customWidth="1"/>
    <col min="1547" max="1547" width="14.5546875" customWidth="1"/>
    <col min="1548" max="1548" width="9" customWidth="1"/>
    <col min="1549" max="1552" width="5.6640625" customWidth="1"/>
    <col min="1553" max="1553" width="16.5546875" customWidth="1"/>
    <col min="1793" max="1793" width="47.6640625" customWidth="1"/>
    <col min="1794" max="1794" width="34" customWidth="1"/>
    <col min="1795" max="1795" width="21.5546875" customWidth="1"/>
    <col min="1796" max="1796" width="18.109375" customWidth="1"/>
    <col min="1797" max="1797" width="11.6640625" bestFit="1" customWidth="1"/>
    <col min="1798" max="1798" width="13" bestFit="1" customWidth="1"/>
    <col min="1799" max="1799" width="9" customWidth="1"/>
    <col min="1800" max="1800" width="13" bestFit="1" customWidth="1"/>
    <col min="1803" max="1803" width="14.5546875" customWidth="1"/>
    <col min="1804" max="1804" width="9" customWidth="1"/>
    <col min="1805" max="1808" width="5.6640625" customWidth="1"/>
    <col min="1809" max="1809" width="16.5546875" customWidth="1"/>
    <col min="2049" max="2049" width="47.6640625" customWidth="1"/>
    <col min="2050" max="2050" width="34" customWidth="1"/>
    <col min="2051" max="2051" width="21.5546875" customWidth="1"/>
    <col min="2052" max="2052" width="18.109375" customWidth="1"/>
    <col min="2053" max="2053" width="11.6640625" bestFit="1" customWidth="1"/>
    <col min="2054" max="2054" width="13" bestFit="1" customWidth="1"/>
    <col min="2055" max="2055" width="9" customWidth="1"/>
    <col min="2056" max="2056" width="13" bestFit="1" customWidth="1"/>
    <col min="2059" max="2059" width="14.5546875" customWidth="1"/>
    <col min="2060" max="2060" width="9" customWidth="1"/>
    <col min="2061" max="2064" width="5.6640625" customWidth="1"/>
    <col min="2065" max="2065" width="16.5546875" customWidth="1"/>
    <col min="2305" max="2305" width="47.6640625" customWidth="1"/>
    <col min="2306" max="2306" width="34" customWidth="1"/>
    <col min="2307" max="2307" width="21.5546875" customWidth="1"/>
    <col min="2308" max="2308" width="18.109375" customWidth="1"/>
    <col min="2309" max="2309" width="11.6640625" bestFit="1" customWidth="1"/>
    <col min="2310" max="2310" width="13" bestFit="1" customWidth="1"/>
    <col min="2311" max="2311" width="9" customWidth="1"/>
    <col min="2312" max="2312" width="13" bestFit="1" customWidth="1"/>
    <col min="2315" max="2315" width="14.5546875" customWidth="1"/>
    <col min="2316" max="2316" width="9" customWidth="1"/>
    <col min="2317" max="2320" width="5.6640625" customWidth="1"/>
    <col min="2321" max="2321" width="16.5546875" customWidth="1"/>
    <col min="2561" max="2561" width="47.6640625" customWidth="1"/>
    <col min="2562" max="2562" width="34" customWidth="1"/>
    <col min="2563" max="2563" width="21.5546875" customWidth="1"/>
    <col min="2564" max="2564" width="18.109375" customWidth="1"/>
    <col min="2565" max="2565" width="11.6640625" bestFit="1" customWidth="1"/>
    <col min="2566" max="2566" width="13" bestFit="1" customWidth="1"/>
    <col min="2567" max="2567" width="9" customWidth="1"/>
    <col min="2568" max="2568" width="13" bestFit="1" customWidth="1"/>
    <col min="2571" max="2571" width="14.5546875" customWidth="1"/>
    <col min="2572" max="2572" width="9" customWidth="1"/>
    <col min="2573" max="2576" width="5.6640625" customWidth="1"/>
    <col min="2577" max="2577" width="16.5546875" customWidth="1"/>
    <col min="2817" max="2817" width="47.6640625" customWidth="1"/>
    <col min="2818" max="2818" width="34" customWidth="1"/>
    <col min="2819" max="2819" width="21.5546875" customWidth="1"/>
    <col min="2820" max="2820" width="18.109375" customWidth="1"/>
    <col min="2821" max="2821" width="11.6640625" bestFit="1" customWidth="1"/>
    <col min="2822" max="2822" width="13" bestFit="1" customWidth="1"/>
    <col min="2823" max="2823" width="9" customWidth="1"/>
    <col min="2824" max="2824" width="13" bestFit="1" customWidth="1"/>
    <col min="2827" max="2827" width="14.5546875" customWidth="1"/>
    <col min="2828" max="2828" width="9" customWidth="1"/>
    <col min="2829" max="2832" width="5.6640625" customWidth="1"/>
    <col min="2833" max="2833" width="16.5546875" customWidth="1"/>
    <col min="3073" max="3073" width="47.6640625" customWidth="1"/>
    <col min="3074" max="3074" width="34" customWidth="1"/>
    <col min="3075" max="3075" width="21.5546875" customWidth="1"/>
    <col min="3076" max="3076" width="18.109375" customWidth="1"/>
    <col min="3077" max="3077" width="11.6640625" bestFit="1" customWidth="1"/>
    <col min="3078" max="3078" width="13" bestFit="1" customWidth="1"/>
    <col min="3079" max="3079" width="9" customWidth="1"/>
    <col min="3080" max="3080" width="13" bestFit="1" customWidth="1"/>
    <col min="3083" max="3083" width="14.5546875" customWidth="1"/>
    <col min="3084" max="3084" width="9" customWidth="1"/>
    <col min="3085" max="3088" width="5.6640625" customWidth="1"/>
    <col min="3089" max="3089" width="16.5546875" customWidth="1"/>
    <col min="3329" max="3329" width="47.6640625" customWidth="1"/>
    <col min="3330" max="3330" width="34" customWidth="1"/>
    <col min="3331" max="3331" width="21.5546875" customWidth="1"/>
    <col min="3332" max="3332" width="18.109375" customWidth="1"/>
    <col min="3333" max="3333" width="11.6640625" bestFit="1" customWidth="1"/>
    <col min="3334" max="3334" width="13" bestFit="1" customWidth="1"/>
    <col min="3335" max="3335" width="9" customWidth="1"/>
    <col min="3336" max="3336" width="13" bestFit="1" customWidth="1"/>
    <col min="3339" max="3339" width="14.5546875" customWidth="1"/>
    <col min="3340" max="3340" width="9" customWidth="1"/>
    <col min="3341" max="3344" width="5.6640625" customWidth="1"/>
    <col min="3345" max="3345" width="16.5546875" customWidth="1"/>
    <col min="3585" max="3585" width="47.6640625" customWidth="1"/>
    <col min="3586" max="3586" width="34" customWidth="1"/>
    <col min="3587" max="3587" width="21.5546875" customWidth="1"/>
    <col min="3588" max="3588" width="18.109375" customWidth="1"/>
    <col min="3589" max="3589" width="11.6640625" bestFit="1" customWidth="1"/>
    <col min="3590" max="3590" width="13" bestFit="1" customWidth="1"/>
    <col min="3591" max="3591" width="9" customWidth="1"/>
    <col min="3592" max="3592" width="13" bestFit="1" customWidth="1"/>
    <col min="3595" max="3595" width="14.5546875" customWidth="1"/>
    <col min="3596" max="3596" width="9" customWidth="1"/>
    <col min="3597" max="3600" width="5.6640625" customWidth="1"/>
    <col min="3601" max="3601" width="16.5546875" customWidth="1"/>
    <col min="3841" max="3841" width="47.6640625" customWidth="1"/>
    <col min="3842" max="3842" width="34" customWidth="1"/>
    <col min="3843" max="3843" width="21.5546875" customWidth="1"/>
    <col min="3844" max="3844" width="18.109375" customWidth="1"/>
    <col min="3845" max="3845" width="11.6640625" bestFit="1" customWidth="1"/>
    <col min="3846" max="3846" width="13" bestFit="1" customWidth="1"/>
    <col min="3847" max="3847" width="9" customWidth="1"/>
    <col min="3848" max="3848" width="13" bestFit="1" customWidth="1"/>
    <col min="3851" max="3851" width="14.5546875" customWidth="1"/>
    <col min="3852" max="3852" width="9" customWidth="1"/>
    <col min="3853" max="3856" width="5.6640625" customWidth="1"/>
    <col min="3857" max="3857" width="16.5546875" customWidth="1"/>
    <col min="4097" max="4097" width="47.6640625" customWidth="1"/>
    <col min="4098" max="4098" width="34" customWidth="1"/>
    <col min="4099" max="4099" width="21.5546875" customWidth="1"/>
    <col min="4100" max="4100" width="18.109375" customWidth="1"/>
    <col min="4101" max="4101" width="11.6640625" bestFit="1" customWidth="1"/>
    <col min="4102" max="4102" width="13" bestFit="1" customWidth="1"/>
    <col min="4103" max="4103" width="9" customWidth="1"/>
    <col min="4104" max="4104" width="13" bestFit="1" customWidth="1"/>
    <col min="4107" max="4107" width="14.5546875" customWidth="1"/>
    <col min="4108" max="4108" width="9" customWidth="1"/>
    <col min="4109" max="4112" width="5.6640625" customWidth="1"/>
    <col min="4113" max="4113" width="16.5546875" customWidth="1"/>
    <col min="4353" max="4353" width="47.6640625" customWidth="1"/>
    <col min="4354" max="4354" width="34" customWidth="1"/>
    <col min="4355" max="4355" width="21.5546875" customWidth="1"/>
    <col min="4356" max="4356" width="18.109375" customWidth="1"/>
    <col min="4357" max="4357" width="11.6640625" bestFit="1" customWidth="1"/>
    <col min="4358" max="4358" width="13" bestFit="1" customWidth="1"/>
    <col min="4359" max="4359" width="9" customWidth="1"/>
    <col min="4360" max="4360" width="13" bestFit="1" customWidth="1"/>
    <col min="4363" max="4363" width="14.5546875" customWidth="1"/>
    <col min="4364" max="4364" width="9" customWidth="1"/>
    <col min="4365" max="4368" width="5.6640625" customWidth="1"/>
    <col min="4369" max="4369" width="16.5546875" customWidth="1"/>
    <col min="4609" max="4609" width="47.6640625" customWidth="1"/>
    <col min="4610" max="4610" width="34" customWidth="1"/>
    <col min="4611" max="4611" width="21.5546875" customWidth="1"/>
    <col min="4612" max="4612" width="18.109375" customWidth="1"/>
    <col min="4613" max="4613" width="11.6640625" bestFit="1" customWidth="1"/>
    <col min="4614" max="4614" width="13" bestFit="1" customWidth="1"/>
    <col min="4615" max="4615" width="9" customWidth="1"/>
    <col min="4616" max="4616" width="13" bestFit="1" customWidth="1"/>
    <col min="4619" max="4619" width="14.5546875" customWidth="1"/>
    <col min="4620" max="4620" width="9" customWidth="1"/>
    <col min="4621" max="4624" width="5.6640625" customWidth="1"/>
    <col min="4625" max="4625" width="16.5546875" customWidth="1"/>
    <col min="4865" max="4865" width="47.6640625" customWidth="1"/>
    <col min="4866" max="4866" width="34" customWidth="1"/>
    <col min="4867" max="4867" width="21.5546875" customWidth="1"/>
    <col min="4868" max="4868" width="18.109375" customWidth="1"/>
    <col min="4869" max="4869" width="11.6640625" bestFit="1" customWidth="1"/>
    <col min="4870" max="4870" width="13" bestFit="1" customWidth="1"/>
    <col min="4871" max="4871" width="9" customWidth="1"/>
    <col min="4872" max="4872" width="13" bestFit="1" customWidth="1"/>
    <col min="4875" max="4875" width="14.5546875" customWidth="1"/>
    <col min="4876" max="4876" width="9" customWidth="1"/>
    <col min="4877" max="4880" width="5.6640625" customWidth="1"/>
    <col min="4881" max="4881" width="16.5546875" customWidth="1"/>
    <col min="5121" max="5121" width="47.6640625" customWidth="1"/>
    <col min="5122" max="5122" width="34" customWidth="1"/>
    <col min="5123" max="5123" width="21.5546875" customWidth="1"/>
    <col min="5124" max="5124" width="18.109375" customWidth="1"/>
    <col min="5125" max="5125" width="11.6640625" bestFit="1" customWidth="1"/>
    <col min="5126" max="5126" width="13" bestFit="1" customWidth="1"/>
    <col min="5127" max="5127" width="9" customWidth="1"/>
    <col min="5128" max="5128" width="13" bestFit="1" customWidth="1"/>
    <col min="5131" max="5131" width="14.5546875" customWidth="1"/>
    <col min="5132" max="5132" width="9" customWidth="1"/>
    <col min="5133" max="5136" width="5.6640625" customWidth="1"/>
    <col min="5137" max="5137" width="16.5546875" customWidth="1"/>
    <col min="5377" max="5377" width="47.6640625" customWidth="1"/>
    <col min="5378" max="5378" width="34" customWidth="1"/>
    <col min="5379" max="5379" width="21.5546875" customWidth="1"/>
    <col min="5380" max="5380" width="18.109375" customWidth="1"/>
    <col min="5381" max="5381" width="11.6640625" bestFit="1" customWidth="1"/>
    <col min="5382" max="5382" width="13" bestFit="1" customWidth="1"/>
    <col min="5383" max="5383" width="9" customWidth="1"/>
    <col min="5384" max="5384" width="13" bestFit="1" customWidth="1"/>
    <col min="5387" max="5387" width="14.5546875" customWidth="1"/>
    <col min="5388" max="5388" width="9" customWidth="1"/>
    <col min="5389" max="5392" width="5.6640625" customWidth="1"/>
    <col min="5393" max="5393" width="16.5546875" customWidth="1"/>
    <col min="5633" max="5633" width="47.6640625" customWidth="1"/>
    <col min="5634" max="5634" width="34" customWidth="1"/>
    <col min="5635" max="5635" width="21.5546875" customWidth="1"/>
    <col min="5636" max="5636" width="18.109375" customWidth="1"/>
    <col min="5637" max="5637" width="11.6640625" bestFit="1" customWidth="1"/>
    <col min="5638" max="5638" width="13" bestFit="1" customWidth="1"/>
    <col min="5639" max="5639" width="9" customWidth="1"/>
    <col min="5640" max="5640" width="13" bestFit="1" customWidth="1"/>
    <col min="5643" max="5643" width="14.5546875" customWidth="1"/>
    <col min="5644" max="5644" width="9" customWidth="1"/>
    <col min="5645" max="5648" width="5.6640625" customWidth="1"/>
    <col min="5649" max="5649" width="16.5546875" customWidth="1"/>
    <col min="5889" max="5889" width="47.6640625" customWidth="1"/>
    <col min="5890" max="5890" width="34" customWidth="1"/>
    <col min="5891" max="5891" width="21.5546875" customWidth="1"/>
    <col min="5892" max="5892" width="18.109375" customWidth="1"/>
    <col min="5893" max="5893" width="11.6640625" bestFit="1" customWidth="1"/>
    <col min="5894" max="5894" width="13" bestFit="1" customWidth="1"/>
    <col min="5895" max="5895" width="9" customWidth="1"/>
    <col min="5896" max="5896" width="13" bestFit="1" customWidth="1"/>
    <col min="5899" max="5899" width="14.5546875" customWidth="1"/>
    <col min="5900" max="5900" width="9" customWidth="1"/>
    <col min="5901" max="5904" width="5.6640625" customWidth="1"/>
    <col min="5905" max="5905" width="16.5546875" customWidth="1"/>
    <col min="6145" max="6145" width="47.6640625" customWidth="1"/>
    <col min="6146" max="6146" width="34" customWidth="1"/>
    <col min="6147" max="6147" width="21.5546875" customWidth="1"/>
    <col min="6148" max="6148" width="18.109375" customWidth="1"/>
    <col min="6149" max="6149" width="11.6640625" bestFit="1" customWidth="1"/>
    <col min="6150" max="6150" width="13" bestFit="1" customWidth="1"/>
    <col min="6151" max="6151" width="9" customWidth="1"/>
    <col min="6152" max="6152" width="13" bestFit="1" customWidth="1"/>
    <col min="6155" max="6155" width="14.5546875" customWidth="1"/>
    <col min="6156" max="6156" width="9" customWidth="1"/>
    <col min="6157" max="6160" width="5.6640625" customWidth="1"/>
    <col min="6161" max="6161" width="16.5546875" customWidth="1"/>
    <col min="6401" max="6401" width="47.6640625" customWidth="1"/>
    <col min="6402" max="6402" width="34" customWidth="1"/>
    <col min="6403" max="6403" width="21.5546875" customWidth="1"/>
    <col min="6404" max="6404" width="18.109375" customWidth="1"/>
    <col min="6405" max="6405" width="11.6640625" bestFit="1" customWidth="1"/>
    <col min="6406" max="6406" width="13" bestFit="1" customWidth="1"/>
    <col min="6407" max="6407" width="9" customWidth="1"/>
    <col min="6408" max="6408" width="13" bestFit="1" customWidth="1"/>
    <col min="6411" max="6411" width="14.5546875" customWidth="1"/>
    <col min="6412" max="6412" width="9" customWidth="1"/>
    <col min="6413" max="6416" width="5.6640625" customWidth="1"/>
    <col min="6417" max="6417" width="16.5546875" customWidth="1"/>
    <col min="6657" max="6657" width="47.6640625" customWidth="1"/>
    <col min="6658" max="6658" width="34" customWidth="1"/>
    <col min="6659" max="6659" width="21.5546875" customWidth="1"/>
    <col min="6660" max="6660" width="18.109375" customWidth="1"/>
    <col min="6661" max="6661" width="11.6640625" bestFit="1" customWidth="1"/>
    <col min="6662" max="6662" width="13" bestFit="1" customWidth="1"/>
    <col min="6663" max="6663" width="9" customWidth="1"/>
    <col min="6664" max="6664" width="13" bestFit="1" customWidth="1"/>
    <col min="6667" max="6667" width="14.5546875" customWidth="1"/>
    <col min="6668" max="6668" width="9" customWidth="1"/>
    <col min="6669" max="6672" width="5.6640625" customWidth="1"/>
    <col min="6673" max="6673" width="16.5546875" customWidth="1"/>
    <col min="6913" max="6913" width="47.6640625" customWidth="1"/>
    <col min="6914" max="6914" width="34" customWidth="1"/>
    <col min="6915" max="6915" width="21.5546875" customWidth="1"/>
    <col min="6916" max="6916" width="18.109375" customWidth="1"/>
    <col min="6917" max="6917" width="11.6640625" bestFit="1" customWidth="1"/>
    <col min="6918" max="6918" width="13" bestFit="1" customWidth="1"/>
    <col min="6919" max="6919" width="9" customWidth="1"/>
    <col min="6920" max="6920" width="13" bestFit="1" customWidth="1"/>
    <col min="6923" max="6923" width="14.5546875" customWidth="1"/>
    <col min="6924" max="6924" width="9" customWidth="1"/>
    <col min="6925" max="6928" width="5.6640625" customWidth="1"/>
    <col min="6929" max="6929" width="16.5546875" customWidth="1"/>
    <col min="7169" max="7169" width="47.6640625" customWidth="1"/>
    <col min="7170" max="7170" width="34" customWidth="1"/>
    <col min="7171" max="7171" width="21.5546875" customWidth="1"/>
    <col min="7172" max="7172" width="18.109375" customWidth="1"/>
    <col min="7173" max="7173" width="11.6640625" bestFit="1" customWidth="1"/>
    <col min="7174" max="7174" width="13" bestFit="1" customWidth="1"/>
    <col min="7175" max="7175" width="9" customWidth="1"/>
    <col min="7176" max="7176" width="13" bestFit="1" customWidth="1"/>
    <col min="7179" max="7179" width="14.5546875" customWidth="1"/>
    <col min="7180" max="7180" width="9" customWidth="1"/>
    <col min="7181" max="7184" width="5.6640625" customWidth="1"/>
    <col min="7185" max="7185" width="16.5546875" customWidth="1"/>
    <col min="7425" max="7425" width="47.6640625" customWidth="1"/>
    <col min="7426" max="7426" width="34" customWidth="1"/>
    <col min="7427" max="7427" width="21.5546875" customWidth="1"/>
    <col min="7428" max="7428" width="18.109375" customWidth="1"/>
    <col min="7429" max="7429" width="11.6640625" bestFit="1" customWidth="1"/>
    <col min="7430" max="7430" width="13" bestFit="1" customWidth="1"/>
    <col min="7431" max="7431" width="9" customWidth="1"/>
    <col min="7432" max="7432" width="13" bestFit="1" customWidth="1"/>
    <col min="7435" max="7435" width="14.5546875" customWidth="1"/>
    <col min="7436" max="7436" width="9" customWidth="1"/>
    <col min="7437" max="7440" width="5.6640625" customWidth="1"/>
    <col min="7441" max="7441" width="16.5546875" customWidth="1"/>
    <col min="7681" max="7681" width="47.6640625" customWidth="1"/>
    <col min="7682" max="7682" width="34" customWidth="1"/>
    <col min="7683" max="7683" width="21.5546875" customWidth="1"/>
    <col min="7684" max="7684" width="18.109375" customWidth="1"/>
    <col min="7685" max="7685" width="11.6640625" bestFit="1" customWidth="1"/>
    <col min="7686" max="7686" width="13" bestFit="1" customWidth="1"/>
    <col min="7687" max="7687" width="9" customWidth="1"/>
    <col min="7688" max="7688" width="13" bestFit="1" customWidth="1"/>
    <col min="7691" max="7691" width="14.5546875" customWidth="1"/>
    <col min="7692" max="7692" width="9" customWidth="1"/>
    <col min="7693" max="7696" width="5.6640625" customWidth="1"/>
    <col min="7697" max="7697" width="16.5546875" customWidth="1"/>
    <col min="7937" max="7937" width="47.6640625" customWidth="1"/>
    <col min="7938" max="7938" width="34" customWidth="1"/>
    <col min="7939" max="7939" width="21.5546875" customWidth="1"/>
    <col min="7940" max="7940" width="18.109375" customWidth="1"/>
    <col min="7941" max="7941" width="11.6640625" bestFit="1" customWidth="1"/>
    <col min="7942" max="7942" width="13" bestFit="1" customWidth="1"/>
    <col min="7943" max="7943" width="9" customWidth="1"/>
    <col min="7944" max="7944" width="13" bestFit="1" customWidth="1"/>
    <col min="7947" max="7947" width="14.5546875" customWidth="1"/>
    <col min="7948" max="7948" width="9" customWidth="1"/>
    <col min="7949" max="7952" width="5.6640625" customWidth="1"/>
    <col min="7953" max="7953" width="16.5546875" customWidth="1"/>
    <col min="8193" max="8193" width="47.6640625" customWidth="1"/>
    <col min="8194" max="8194" width="34" customWidth="1"/>
    <col min="8195" max="8195" width="21.5546875" customWidth="1"/>
    <col min="8196" max="8196" width="18.109375" customWidth="1"/>
    <col min="8197" max="8197" width="11.6640625" bestFit="1" customWidth="1"/>
    <col min="8198" max="8198" width="13" bestFit="1" customWidth="1"/>
    <col min="8199" max="8199" width="9" customWidth="1"/>
    <col min="8200" max="8200" width="13" bestFit="1" customWidth="1"/>
    <col min="8203" max="8203" width="14.5546875" customWidth="1"/>
    <col min="8204" max="8204" width="9" customWidth="1"/>
    <col min="8205" max="8208" width="5.6640625" customWidth="1"/>
    <col min="8209" max="8209" width="16.5546875" customWidth="1"/>
    <col min="8449" max="8449" width="47.6640625" customWidth="1"/>
    <col min="8450" max="8450" width="34" customWidth="1"/>
    <col min="8451" max="8451" width="21.5546875" customWidth="1"/>
    <col min="8452" max="8452" width="18.109375" customWidth="1"/>
    <col min="8453" max="8453" width="11.6640625" bestFit="1" customWidth="1"/>
    <col min="8454" max="8454" width="13" bestFit="1" customWidth="1"/>
    <col min="8455" max="8455" width="9" customWidth="1"/>
    <col min="8456" max="8456" width="13" bestFit="1" customWidth="1"/>
    <col min="8459" max="8459" width="14.5546875" customWidth="1"/>
    <col min="8460" max="8460" width="9" customWidth="1"/>
    <col min="8461" max="8464" width="5.6640625" customWidth="1"/>
    <col min="8465" max="8465" width="16.5546875" customWidth="1"/>
    <col min="8705" max="8705" width="47.6640625" customWidth="1"/>
    <col min="8706" max="8706" width="34" customWidth="1"/>
    <col min="8707" max="8707" width="21.5546875" customWidth="1"/>
    <col min="8708" max="8708" width="18.109375" customWidth="1"/>
    <col min="8709" max="8709" width="11.6640625" bestFit="1" customWidth="1"/>
    <col min="8710" max="8710" width="13" bestFit="1" customWidth="1"/>
    <col min="8711" max="8711" width="9" customWidth="1"/>
    <col min="8712" max="8712" width="13" bestFit="1" customWidth="1"/>
    <col min="8715" max="8715" width="14.5546875" customWidth="1"/>
    <col min="8716" max="8716" width="9" customWidth="1"/>
    <col min="8717" max="8720" width="5.6640625" customWidth="1"/>
    <col min="8721" max="8721" width="16.5546875" customWidth="1"/>
    <col min="8961" max="8961" width="47.6640625" customWidth="1"/>
    <col min="8962" max="8962" width="34" customWidth="1"/>
    <col min="8963" max="8963" width="21.5546875" customWidth="1"/>
    <col min="8964" max="8964" width="18.109375" customWidth="1"/>
    <col min="8965" max="8965" width="11.6640625" bestFit="1" customWidth="1"/>
    <col min="8966" max="8966" width="13" bestFit="1" customWidth="1"/>
    <col min="8967" max="8967" width="9" customWidth="1"/>
    <col min="8968" max="8968" width="13" bestFit="1" customWidth="1"/>
    <col min="8971" max="8971" width="14.5546875" customWidth="1"/>
    <col min="8972" max="8972" width="9" customWidth="1"/>
    <col min="8973" max="8976" width="5.6640625" customWidth="1"/>
    <col min="8977" max="8977" width="16.5546875" customWidth="1"/>
    <col min="9217" max="9217" width="47.6640625" customWidth="1"/>
    <col min="9218" max="9218" width="34" customWidth="1"/>
    <col min="9219" max="9219" width="21.5546875" customWidth="1"/>
    <col min="9220" max="9220" width="18.109375" customWidth="1"/>
    <col min="9221" max="9221" width="11.6640625" bestFit="1" customWidth="1"/>
    <col min="9222" max="9222" width="13" bestFit="1" customWidth="1"/>
    <col min="9223" max="9223" width="9" customWidth="1"/>
    <col min="9224" max="9224" width="13" bestFit="1" customWidth="1"/>
    <col min="9227" max="9227" width="14.5546875" customWidth="1"/>
    <col min="9228" max="9228" width="9" customWidth="1"/>
    <col min="9229" max="9232" width="5.6640625" customWidth="1"/>
    <col min="9233" max="9233" width="16.5546875" customWidth="1"/>
    <col min="9473" max="9473" width="47.6640625" customWidth="1"/>
    <col min="9474" max="9474" width="34" customWidth="1"/>
    <col min="9475" max="9475" width="21.5546875" customWidth="1"/>
    <col min="9476" max="9476" width="18.109375" customWidth="1"/>
    <col min="9477" max="9477" width="11.6640625" bestFit="1" customWidth="1"/>
    <col min="9478" max="9478" width="13" bestFit="1" customWidth="1"/>
    <col min="9479" max="9479" width="9" customWidth="1"/>
    <col min="9480" max="9480" width="13" bestFit="1" customWidth="1"/>
    <col min="9483" max="9483" width="14.5546875" customWidth="1"/>
    <col min="9484" max="9484" width="9" customWidth="1"/>
    <col min="9485" max="9488" width="5.6640625" customWidth="1"/>
    <col min="9489" max="9489" width="16.5546875" customWidth="1"/>
    <col min="9729" max="9729" width="47.6640625" customWidth="1"/>
    <col min="9730" max="9730" width="34" customWidth="1"/>
    <col min="9731" max="9731" width="21.5546875" customWidth="1"/>
    <col min="9732" max="9732" width="18.109375" customWidth="1"/>
    <col min="9733" max="9733" width="11.6640625" bestFit="1" customWidth="1"/>
    <col min="9734" max="9734" width="13" bestFit="1" customWidth="1"/>
    <col min="9735" max="9735" width="9" customWidth="1"/>
    <col min="9736" max="9736" width="13" bestFit="1" customWidth="1"/>
    <col min="9739" max="9739" width="14.5546875" customWidth="1"/>
    <col min="9740" max="9740" width="9" customWidth="1"/>
    <col min="9741" max="9744" width="5.6640625" customWidth="1"/>
    <col min="9745" max="9745" width="16.5546875" customWidth="1"/>
    <col min="9985" max="9985" width="47.6640625" customWidth="1"/>
    <col min="9986" max="9986" width="34" customWidth="1"/>
    <col min="9987" max="9987" width="21.5546875" customWidth="1"/>
    <col min="9988" max="9988" width="18.109375" customWidth="1"/>
    <col min="9989" max="9989" width="11.6640625" bestFit="1" customWidth="1"/>
    <col min="9990" max="9990" width="13" bestFit="1" customWidth="1"/>
    <col min="9991" max="9991" width="9" customWidth="1"/>
    <col min="9992" max="9992" width="13" bestFit="1" customWidth="1"/>
    <col min="9995" max="9995" width="14.5546875" customWidth="1"/>
    <col min="9996" max="9996" width="9" customWidth="1"/>
    <col min="9997" max="10000" width="5.6640625" customWidth="1"/>
    <col min="10001" max="10001" width="16.5546875" customWidth="1"/>
    <col min="10241" max="10241" width="47.6640625" customWidth="1"/>
    <col min="10242" max="10242" width="34" customWidth="1"/>
    <col min="10243" max="10243" width="21.5546875" customWidth="1"/>
    <col min="10244" max="10244" width="18.109375" customWidth="1"/>
    <col min="10245" max="10245" width="11.6640625" bestFit="1" customWidth="1"/>
    <col min="10246" max="10246" width="13" bestFit="1" customWidth="1"/>
    <col min="10247" max="10247" width="9" customWidth="1"/>
    <col min="10248" max="10248" width="13" bestFit="1" customWidth="1"/>
    <col min="10251" max="10251" width="14.5546875" customWidth="1"/>
    <col min="10252" max="10252" width="9" customWidth="1"/>
    <col min="10253" max="10256" width="5.6640625" customWidth="1"/>
    <col min="10257" max="10257" width="16.5546875" customWidth="1"/>
    <col min="10497" max="10497" width="47.6640625" customWidth="1"/>
    <col min="10498" max="10498" width="34" customWidth="1"/>
    <col min="10499" max="10499" width="21.5546875" customWidth="1"/>
    <col min="10500" max="10500" width="18.109375" customWidth="1"/>
    <col min="10501" max="10501" width="11.6640625" bestFit="1" customWidth="1"/>
    <col min="10502" max="10502" width="13" bestFit="1" customWidth="1"/>
    <col min="10503" max="10503" width="9" customWidth="1"/>
    <col min="10504" max="10504" width="13" bestFit="1" customWidth="1"/>
    <col min="10507" max="10507" width="14.5546875" customWidth="1"/>
    <col min="10508" max="10508" width="9" customWidth="1"/>
    <col min="10509" max="10512" width="5.6640625" customWidth="1"/>
    <col min="10513" max="10513" width="16.5546875" customWidth="1"/>
    <col min="10753" max="10753" width="47.6640625" customWidth="1"/>
    <col min="10754" max="10754" width="34" customWidth="1"/>
    <col min="10755" max="10755" width="21.5546875" customWidth="1"/>
    <col min="10756" max="10756" width="18.109375" customWidth="1"/>
    <col min="10757" max="10757" width="11.6640625" bestFit="1" customWidth="1"/>
    <col min="10758" max="10758" width="13" bestFit="1" customWidth="1"/>
    <col min="10759" max="10759" width="9" customWidth="1"/>
    <col min="10760" max="10760" width="13" bestFit="1" customWidth="1"/>
    <col min="10763" max="10763" width="14.5546875" customWidth="1"/>
    <col min="10764" max="10764" width="9" customWidth="1"/>
    <col min="10765" max="10768" width="5.6640625" customWidth="1"/>
    <col min="10769" max="10769" width="16.5546875" customWidth="1"/>
    <col min="11009" max="11009" width="47.6640625" customWidth="1"/>
    <col min="11010" max="11010" width="34" customWidth="1"/>
    <col min="11011" max="11011" width="21.5546875" customWidth="1"/>
    <col min="11012" max="11012" width="18.109375" customWidth="1"/>
    <col min="11013" max="11013" width="11.6640625" bestFit="1" customWidth="1"/>
    <col min="11014" max="11014" width="13" bestFit="1" customWidth="1"/>
    <col min="11015" max="11015" width="9" customWidth="1"/>
    <col min="11016" max="11016" width="13" bestFit="1" customWidth="1"/>
    <col min="11019" max="11019" width="14.5546875" customWidth="1"/>
    <col min="11020" max="11020" width="9" customWidth="1"/>
    <col min="11021" max="11024" width="5.6640625" customWidth="1"/>
    <col min="11025" max="11025" width="16.5546875" customWidth="1"/>
    <col min="11265" max="11265" width="47.6640625" customWidth="1"/>
    <col min="11266" max="11266" width="34" customWidth="1"/>
    <col min="11267" max="11267" width="21.5546875" customWidth="1"/>
    <col min="11268" max="11268" width="18.109375" customWidth="1"/>
    <col min="11269" max="11269" width="11.6640625" bestFit="1" customWidth="1"/>
    <col min="11270" max="11270" width="13" bestFit="1" customWidth="1"/>
    <col min="11271" max="11271" width="9" customWidth="1"/>
    <col min="11272" max="11272" width="13" bestFit="1" customWidth="1"/>
    <col min="11275" max="11275" width="14.5546875" customWidth="1"/>
    <col min="11276" max="11276" width="9" customWidth="1"/>
    <col min="11277" max="11280" width="5.6640625" customWidth="1"/>
    <col min="11281" max="11281" width="16.5546875" customWidth="1"/>
    <col min="11521" max="11521" width="47.6640625" customWidth="1"/>
    <col min="11522" max="11522" width="34" customWidth="1"/>
    <col min="11523" max="11523" width="21.5546875" customWidth="1"/>
    <col min="11524" max="11524" width="18.109375" customWidth="1"/>
    <col min="11525" max="11525" width="11.6640625" bestFit="1" customWidth="1"/>
    <col min="11526" max="11526" width="13" bestFit="1" customWidth="1"/>
    <col min="11527" max="11527" width="9" customWidth="1"/>
    <col min="11528" max="11528" width="13" bestFit="1" customWidth="1"/>
    <col min="11531" max="11531" width="14.5546875" customWidth="1"/>
    <col min="11532" max="11532" width="9" customWidth="1"/>
    <col min="11533" max="11536" width="5.6640625" customWidth="1"/>
    <col min="11537" max="11537" width="16.5546875" customWidth="1"/>
    <col min="11777" max="11777" width="47.6640625" customWidth="1"/>
    <col min="11778" max="11778" width="34" customWidth="1"/>
    <col min="11779" max="11779" width="21.5546875" customWidth="1"/>
    <col min="11780" max="11780" width="18.109375" customWidth="1"/>
    <col min="11781" max="11781" width="11.6640625" bestFit="1" customWidth="1"/>
    <col min="11782" max="11782" width="13" bestFit="1" customWidth="1"/>
    <col min="11783" max="11783" width="9" customWidth="1"/>
    <col min="11784" max="11784" width="13" bestFit="1" customWidth="1"/>
    <col min="11787" max="11787" width="14.5546875" customWidth="1"/>
    <col min="11788" max="11788" width="9" customWidth="1"/>
    <col min="11789" max="11792" width="5.6640625" customWidth="1"/>
    <col min="11793" max="11793" width="16.5546875" customWidth="1"/>
    <col min="12033" max="12033" width="47.6640625" customWidth="1"/>
    <col min="12034" max="12034" width="34" customWidth="1"/>
    <col min="12035" max="12035" width="21.5546875" customWidth="1"/>
    <col min="12036" max="12036" width="18.109375" customWidth="1"/>
    <col min="12037" max="12037" width="11.6640625" bestFit="1" customWidth="1"/>
    <col min="12038" max="12038" width="13" bestFit="1" customWidth="1"/>
    <col min="12039" max="12039" width="9" customWidth="1"/>
    <col min="12040" max="12040" width="13" bestFit="1" customWidth="1"/>
    <col min="12043" max="12043" width="14.5546875" customWidth="1"/>
    <col min="12044" max="12044" width="9" customWidth="1"/>
    <col min="12045" max="12048" width="5.6640625" customWidth="1"/>
    <col min="12049" max="12049" width="16.5546875" customWidth="1"/>
    <col min="12289" max="12289" width="47.6640625" customWidth="1"/>
    <col min="12290" max="12290" width="34" customWidth="1"/>
    <col min="12291" max="12291" width="21.5546875" customWidth="1"/>
    <col min="12292" max="12292" width="18.109375" customWidth="1"/>
    <col min="12293" max="12293" width="11.6640625" bestFit="1" customWidth="1"/>
    <col min="12294" max="12294" width="13" bestFit="1" customWidth="1"/>
    <col min="12295" max="12295" width="9" customWidth="1"/>
    <col min="12296" max="12296" width="13" bestFit="1" customWidth="1"/>
    <col min="12299" max="12299" width="14.5546875" customWidth="1"/>
    <col min="12300" max="12300" width="9" customWidth="1"/>
    <col min="12301" max="12304" width="5.6640625" customWidth="1"/>
    <col min="12305" max="12305" width="16.5546875" customWidth="1"/>
    <col min="12545" max="12545" width="47.6640625" customWidth="1"/>
    <col min="12546" max="12546" width="34" customWidth="1"/>
    <col min="12547" max="12547" width="21.5546875" customWidth="1"/>
    <col min="12548" max="12548" width="18.109375" customWidth="1"/>
    <col min="12549" max="12549" width="11.6640625" bestFit="1" customWidth="1"/>
    <col min="12550" max="12550" width="13" bestFit="1" customWidth="1"/>
    <col min="12551" max="12551" width="9" customWidth="1"/>
    <col min="12552" max="12552" width="13" bestFit="1" customWidth="1"/>
    <col min="12555" max="12555" width="14.5546875" customWidth="1"/>
    <col min="12556" max="12556" width="9" customWidth="1"/>
    <col min="12557" max="12560" width="5.6640625" customWidth="1"/>
    <col min="12561" max="12561" width="16.5546875" customWidth="1"/>
    <col min="12801" max="12801" width="47.6640625" customWidth="1"/>
    <col min="12802" max="12802" width="34" customWidth="1"/>
    <col min="12803" max="12803" width="21.5546875" customWidth="1"/>
    <col min="12804" max="12804" width="18.109375" customWidth="1"/>
    <col min="12805" max="12805" width="11.6640625" bestFit="1" customWidth="1"/>
    <col min="12806" max="12806" width="13" bestFit="1" customWidth="1"/>
    <col min="12807" max="12807" width="9" customWidth="1"/>
    <col min="12808" max="12808" width="13" bestFit="1" customWidth="1"/>
    <col min="12811" max="12811" width="14.5546875" customWidth="1"/>
    <col min="12812" max="12812" width="9" customWidth="1"/>
    <col min="12813" max="12816" width="5.6640625" customWidth="1"/>
    <col min="12817" max="12817" width="16.5546875" customWidth="1"/>
    <col min="13057" max="13057" width="47.6640625" customWidth="1"/>
    <col min="13058" max="13058" width="34" customWidth="1"/>
    <col min="13059" max="13059" width="21.5546875" customWidth="1"/>
    <col min="13060" max="13060" width="18.109375" customWidth="1"/>
    <col min="13061" max="13061" width="11.6640625" bestFit="1" customWidth="1"/>
    <col min="13062" max="13062" width="13" bestFit="1" customWidth="1"/>
    <col min="13063" max="13063" width="9" customWidth="1"/>
    <col min="13064" max="13064" width="13" bestFit="1" customWidth="1"/>
    <col min="13067" max="13067" width="14.5546875" customWidth="1"/>
    <col min="13068" max="13068" width="9" customWidth="1"/>
    <col min="13069" max="13072" width="5.6640625" customWidth="1"/>
    <col min="13073" max="13073" width="16.5546875" customWidth="1"/>
    <col min="13313" max="13313" width="47.6640625" customWidth="1"/>
    <col min="13314" max="13314" width="34" customWidth="1"/>
    <col min="13315" max="13315" width="21.5546875" customWidth="1"/>
    <col min="13316" max="13316" width="18.109375" customWidth="1"/>
    <col min="13317" max="13317" width="11.6640625" bestFit="1" customWidth="1"/>
    <col min="13318" max="13318" width="13" bestFit="1" customWidth="1"/>
    <col min="13319" max="13319" width="9" customWidth="1"/>
    <col min="13320" max="13320" width="13" bestFit="1" customWidth="1"/>
    <col min="13323" max="13323" width="14.5546875" customWidth="1"/>
    <col min="13324" max="13324" width="9" customWidth="1"/>
    <col min="13325" max="13328" width="5.6640625" customWidth="1"/>
    <col min="13329" max="13329" width="16.5546875" customWidth="1"/>
    <col min="13569" max="13569" width="47.6640625" customWidth="1"/>
    <col min="13570" max="13570" width="34" customWidth="1"/>
    <col min="13571" max="13571" width="21.5546875" customWidth="1"/>
    <col min="13572" max="13572" width="18.109375" customWidth="1"/>
    <col min="13573" max="13573" width="11.6640625" bestFit="1" customWidth="1"/>
    <col min="13574" max="13574" width="13" bestFit="1" customWidth="1"/>
    <col min="13575" max="13575" width="9" customWidth="1"/>
    <col min="13576" max="13576" width="13" bestFit="1" customWidth="1"/>
    <col min="13579" max="13579" width="14.5546875" customWidth="1"/>
    <col min="13580" max="13580" width="9" customWidth="1"/>
    <col min="13581" max="13584" width="5.6640625" customWidth="1"/>
    <col min="13585" max="13585" width="16.5546875" customWidth="1"/>
    <col min="13825" max="13825" width="47.6640625" customWidth="1"/>
    <col min="13826" max="13826" width="34" customWidth="1"/>
    <col min="13827" max="13827" width="21.5546875" customWidth="1"/>
    <col min="13828" max="13828" width="18.109375" customWidth="1"/>
    <col min="13829" max="13829" width="11.6640625" bestFit="1" customWidth="1"/>
    <col min="13830" max="13830" width="13" bestFit="1" customWidth="1"/>
    <col min="13831" max="13831" width="9" customWidth="1"/>
    <col min="13832" max="13832" width="13" bestFit="1" customWidth="1"/>
    <col min="13835" max="13835" width="14.5546875" customWidth="1"/>
    <col min="13836" max="13836" width="9" customWidth="1"/>
    <col min="13837" max="13840" width="5.6640625" customWidth="1"/>
    <col min="13841" max="13841" width="16.5546875" customWidth="1"/>
    <col min="14081" max="14081" width="47.6640625" customWidth="1"/>
    <col min="14082" max="14082" width="34" customWidth="1"/>
    <col min="14083" max="14083" width="21.5546875" customWidth="1"/>
    <col min="14084" max="14084" width="18.109375" customWidth="1"/>
    <col min="14085" max="14085" width="11.6640625" bestFit="1" customWidth="1"/>
    <col min="14086" max="14086" width="13" bestFit="1" customWidth="1"/>
    <col min="14087" max="14087" width="9" customWidth="1"/>
    <col min="14088" max="14088" width="13" bestFit="1" customWidth="1"/>
    <col min="14091" max="14091" width="14.5546875" customWidth="1"/>
    <col min="14092" max="14092" width="9" customWidth="1"/>
    <col min="14093" max="14096" width="5.6640625" customWidth="1"/>
    <col min="14097" max="14097" width="16.5546875" customWidth="1"/>
    <col min="14337" max="14337" width="47.6640625" customWidth="1"/>
    <col min="14338" max="14338" width="34" customWidth="1"/>
    <col min="14339" max="14339" width="21.5546875" customWidth="1"/>
    <col min="14340" max="14340" width="18.109375" customWidth="1"/>
    <col min="14341" max="14341" width="11.6640625" bestFit="1" customWidth="1"/>
    <col min="14342" max="14342" width="13" bestFit="1" customWidth="1"/>
    <col min="14343" max="14343" width="9" customWidth="1"/>
    <col min="14344" max="14344" width="13" bestFit="1" customWidth="1"/>
    <col min="14347" max="14347" width="14.5546875" customWidth="1"/>
    <col min="14348" max="14348" width="9" customWidth="1"/>
    <col min="14349" max="14352" width="5.6640625" customWidth="1"/>
    <col min="14353" max="14353" width="16.5546875" customWidth="1"/>
    <col min="14593" max="14593" width="47.6640625" customWidth="1"/>
    <col min="14594" max="14594" width="34" customWidth="1"/>
    <col min="14595" max="14595" width="21.5546875" customWidth="1"/>
    <col min="14596" max="14596" width="18.109375" customWidth="1"/>
    <col min="14597" max="14597" width="11.6640625" bestFit="1" customWidth="1"/>
    <col min="14598" max="14598" width="13" bestFit="1" customWidth="1"/>
    <col min="14599" max="14599" width="9" customWidth="1"/>
    <col min="14600" max="14600" width="13" bestFit="1" customWidth="1"/>
    <col min="14603" max="14603" width="14.5546875" customWidth="1"/>
    <col min="14604" max="14604" width="9" customWidth="1"/>
    <col min="14605" max="14608" width="5.6640625" customWidth="1"/>
    <col min="14609" max="14609" width="16.5546875" customWidth="1"/>
    <col min="14849" max="14849" width="47.6640625" customWidth="1"/>
    <col min="14850" max="14850" width="34" customWidth="1"/>
    <col min="14851" max="14851" width="21.5546875" customWidth="1"/>
    <col min="14852" max="14852" width="18.109375" customWidth="1"/>
    <col min="14853" max="14853" width="11.6640625" bestFit="1" customWidth="1"/>
    <col min="14854" max="14854" width="13" bestFit="1" customWidth="1"/>
    <col min="14855" max="14855" width="9" customWidth="1"/>
    <col min="14856" max="14856" width="13" bestFit="1" customWidth="1"/>
    <col min="14859" max="14859" width="14.5546875" customWidth="1"/>
    <col min="14860" max="14860" width="9" customWidth="1"/>
    <col min="14861" max="14864" width="5.6640625" customWidth="1"/>
    <col min="14865" max="14865" width="16.5546875" customWidth="1"/>
    <col min="15105" max="15105" width="47.6640625" customWidth="1"/>
    <col min="15106" max="15106" width="34" customWidth="1"/>
    <col min="15107" max="15107" width="21.5546875" customWidth="1"/>
    <col min="15108" max="15108" width="18.109375" customWidth="1"/>
    <col min="15109" max="15109" width="11.6640625" bestFit="1" customWidth="1"/>
    <col min="15110" max="15110" width="13" bestFit="1" customWidth="1"/>
    <col min="15111" max="15111" width="9" customWidth="1"/>
    <col min="15112" max="15112" width="13" bestFit="1" customWidth="1"/>
    <col min="15115" max="15115" width="14.5546875" customWidth="1"/>
    <col min="15116" max="15116" width="9" customWidth="1"/>
    <col min="15117" max="15120" width="5.6640625" customWidth="1"/>
    <col min="15121" max="15121" width="16.5546875" customWidth="1"/>
    <col min="15361" max="15361" width="47.6640625" customWidth="1"/>
    <col min="15362" max="15362" width="34" customWidth="1"/>
    <col min="15363" max="15363" width="21.5546875" customWidth="1"/>
    <col min="15364" max="15364" width="18.109375" customWidth="1"/>
    <col min="15365" max="15365" width="11.6640625" bestFit="1" customWidth="1"/>
    <col min="15366" max="15366" width="13" bestFit="1" customWidth="1"/>
    <col min="15367" max="15367" width="9" customWidth="1"/>
    <col min="15368" max="15368" width="13" bestFit="1" customWidth="1"/>
    <col min="15371" max="15371" width="14.5546875" customWidth="1"/>
    <col min="15372" max="15372" width="9" customWidth="1"/>
    <col min="15373" max="15376" width="5.6640625" customWidth="1"/>
    <col min="15377" max="15377" width="16.5546875" customWidth="1"/>
    <col min="15617" max="15617" width="47.6640625" customWidth="1"/>
    <col min="15618" max="15618" width="34" customWidth="1"/>
    <col min="15619" max="15619" width="21.5546875" customWidth="1"/>
    <col min="15620" max="15620" width="18.109375" customWidth="1"/>
    <col min="15621" max="15621" width="11.6640625" bestFit="1" customWidth="1"/>
    <col min="15622" max="15622" width="13" bestFit="1" customWidth="1"/>
    <col min="15623" max="15623" width="9" customWidth="1"/>
    <col min="15624" max="15624" width="13" bestFit="1" customWidth="1"/>
    <col min="15627" max="15627" width="14.5546875" customWidth="1"/>
    <col min="15628" max="15628" width="9" customWidth="1"/>
    <col min="15629" max="15632" width="5.6640625" customWidth="1"/>
    <col min="15633" max="15633" width="16.5546875" customWidth="1"/>
    <col min="15873" max="15873" width="47.6640625" customWidth="1"/>
    <col min="15874" max="15874" width="34" customWidth="1"/>
    <col min="15875" max="15875" width="21.5546875" customWidth="1"/>
    <col min="15876" max="15876" width="18.109375" customWidth="1"/>
    <col min="15877" max="15877" width="11.6640625" bestFit="1" customWidth="1"/>
    <col min="15878" max="15878" width="13" bestFit="1" customWidth="1"/>
    <col min="15879" max="15879" width="9" customWidth="1"/>
    <col min="15880" max="15880" width="13" bestFit="1" customWidth="1"/>
    <col min="15883" max="15883" width="14.5546875" customWidth="1"/>
    <col min="15884" max="15884" width="9" customWidth="1"/>
    <col min="15885" max="15888" width="5.6640625" customWidth="1"/>
    <col min="15889" max="15889" width="16.5546875" customWidth="1"/>
    <col min="16129" max="16129" width="47.6640625" customWidth="1"/>
    <col min="16130" max="16130" width="34" customWidth="1"/>
    <col min="16131" max="16131" width="21.5546875" customWidth="1"/>
    <col min="16132" max="16132" width="18.109375" customWidth="1"/>
    <col min="16133" max="16133" width="11.6640625" bestFit="1" customWidth="1"/>
    <col min="16134" max="16134" width="13" bestFit="1" customWidth="1"/>
    <col min="16135" max="16135" width="9" customWidth="1"/>
    <col min="16136" max="16136" width="13" bestFit="1" customWidth="1"/>
    <col min="16139" max="16139" width="14.5546875" customWidth="1"/>
    <col min="16140" max="16140" width="9" customWidth="1"/>
    <col min="16141" max="16144" width="5.6640625" customWidth="1"/>
    <col min="16145" max="16145" width="16.5546875" customWidth="1"/>
  </cols>
  <sheetData>
    <row r="1" spans="1:17" x14ac:dyDescent="0.3">
      <c r="A1" s="238"/>
      <c r="B1" s="238"/>
      <c r="C1" s="238"/>
      <c r="D1" s="238"/>
      <c r="E1" s="238"/>
    </row>
    <row r="2" spans="1:17" ht="24" customHeight="1" x14ac:dyDescent="0.3">
      <c r="A2" s="239" t="s">
        <v>0</v>
      </c>
      <c r="B2" s="239" t="s">
        <v>1</v>
      </c>
      <c r="C2" s="239"/>
      <c r="D2" s="239"/>
      <c r="E2" s="238"/>
      <c r="G2" s="9"/>
      <c r="H2" s="9"/>
    </row>
    <row r="3" spans="1:17" ht="23.25" customHeight="1" x14ac:dyDescent="0.3">
      <c r="A3" s="239" t="s">
        <v>2</v>
      </c>
      <c r="B3" s="239" t="s">
        <v>1</v>
      </c>
      <c r="C3" s="239"/>
      <c r="D3" s="239"/>
      <c r="E3" s="238"/>
    </row>
    <row r="4" spans="1:17" ht="21.75" customHeight="1" x14ac:dyDescent="0.3">
      <c r="A4" s="9" t="s">
        <v>2</v>
      </c>
      <c r="B4" s="240" t="s">
        <v>3</v>
      </c>
      <c r="C4" s="241"/>
      <c r="D4" s="9"/>
      <c r="E4" s="238"/>
    </row>
    <row r="5" spans="1:17" ht="22.5" customHeight="1" x14ac:dyDescent="0.3">
      <c r="A5" s="9" t="s">
        <v>4</v>
      </c>
      <c r="B5" s="846" t="s">
        <v>5</v>
      </c>
      <c r="C5" s="846"/>
      <c r="D5" s="9"/>
      <c r="E5" s="238"/>
    </row>
    <row r="6" spans="1:17" ht="18.75" customHeight="1" x14ac:dyDescent="0.3">
      <c r="A6" s="9" t="s">
        <v>68</v>
      </c>
      <c r="B6" s="79" t="s">
        <v>7</v>
      </c>
      <c r="C6" s="9"/>
      <c r="D6" s="9"/>
      <c r="E6" s="238"/>
    </row>
    <row r="7" spans="1:17" ht="33.75" customHeight="1" x14ac:dyDescent="0.3">
      <c r="A7" s="79" t="s">
        <v>8</v>
      </c>
      <c r="B7" s="847" t="s">
        <v>272</v>
      </c>
      <c r="C7" s="847"/>
      <c r="D7" s="847"/>
      <c r="E7" s="238"/>
    </row>
    <row r="8" spans="1:17" ht="29.25" customHeight="1" x14ac:dyDescent="0.3">
      <c r="A8" s="242" t="s">
        <v>273</v>
      </c>
      <c r="B8" s="848" t="s">
        <v>11</v>
      </c>
      <c r="C8" s="849"/>
      <c r="D8" s="850"/>
      <c r="E8" s="243"/>
      <c r="F8" s="243"/>
      <c r="G8" s="243"/>
      <c r="H8" s="243"/>
      <c r="I8" s="243"/>
    </row>
    <row r="9" spans="1:17" ht="28.5" customHeight="1" thickBot="1" x14ac:dyDescent="0.4">
      <c r="A9" s="244" t="s">
        <v>274</v>
      </c>
      <c r="C9" s="245"/>
      <c r="D9" s="245"/>
      <c r="E9" s="7"/>
      <c r="F9" s="7"/>
      <c r="K9" s="246" t="s">
        <v>275</v>
      </c>
    </row>
    <row r="10" spans="1:17" ht="23.25" customHeight="1" thickBot="1" x14ac:dyDescent="0.35">
      <c r="A10" s="851" t="s">
        <v>135</v>
      </c>
      <c r="B10" s="852"/>
      <c r="C10" s="852"/>
      <c r="D10" s="852"/>
      <c r="E10" s="852"/>
      <c r="F10" s="852"/>
      <c r="G10" s="852"/>
      <c r="H10" s="852"/>
      <c r="I10" s="852"/>
      <c r="J10" s="852"/>
      <c r="K10" s="852"/>
      <c r="L10" s="853"/>
      <c r="M10" s="247"/>
      <c r="N10" s="248"/>
      <c r="O10" s="248"/>
      <c r="P10" s="248"/>
      <c r="Q10" s="248"/>
    </row>
    <row r="11" spans="1:17" ht="21" customHeight="1" thickBot="1" x14ac:dyDescent="0.35">
      <c r="A11" s="854" t="s">
        <v>136</v>
      </c>
      <c r="B11" s="856" t="s">
        <v>137</v>
      </c>
      <c r="C11" s="856" t="s">
        <v>138</v>
      </c>
      <c r="D11" s="856" t="s">
        <v>139</v>
      </c>
      <c r="E11" s="856" t="s">
        <v>140</v>
      </c>
      <c r="F11" s="858" t="s">
        <v>141</v>
      </c>
      <c r="G11" s="860" t="s">
        <v>142</v>
      </c>
      <c r="H11" s="861"/>
      <c r="I11" s="861"/>
      <c r="J11" s="862"/>
      <c r="K11" s="863" t="s">
        <v>23</v>
      </c>
      <c r="L11" s="864"/>
      <c r="M11" s="819" t="s">
        <v>24</v>
      </c>
      <c r="N11" s="819"/>
      <c r="O11" s="819"/>
      <c r="P11" s="819"/>
      <c r="Q11" s="820"/>
    </row>
    <row r="12" spans="1:17" ht="9.75" hidden="1" customHeight="1" x14ac:dyDescent="0.3">
      <c r="A12" s="855"/>
      <c r="B12" s="857"/>
      <c r="C12" s="857"/>
      <c r="D12" s="857"/>
      <c r="E12" s="857"/>
      <c r="F12" s="859"/>
      <c r="G12" s="473" t="s">
        <v>25</v>
      </c>
      <c r="H12" s="474" t="s">
        <v>26</v>
      </c>
      <c r="I12" s="474" t="s">
        <v>156</v>
      </c>
      <c r="J12" s="475" t="s">
        <v>28</v>
      </c>
      <c r="K12" s="865"/>
      <c r="L12" s="866"/>
      <c r="M12" s="819"/>
      <c r="N12" s="819"/>
      <c r="O12" s="819"/>
      <c r="P12" s="819"/>
      <c r="Q12" s="820"/>
    </row>
    <row r="13" spans="1:17" ht="88.5" customHeight="1" thickBot="1" x14ac:dyDescent="0.35">
      <c r="A13" s="476" t="s">
        <v>276</v>
      </c>
      <c r="B13" s="476" t="s">
        <v>277</v>
      </c>
      <c r="C13" s="472" t="s">
        <v>278</v>
      </c>
      <c r="D13" s="294" t="s">
        <v>279</v>
      </c>
      <c r="E13" s="295">
        <v>1</v>
      </c>
      <c r="F13" s="295">
        <v>7</v>
      </c>
      <c r="G13" s="295">
        <v>2</v>
      </c>
      <c r="H13" s="295">
        <v>2</v>
      </c>
      <c r="I13" s="295">
        <v>2</v>
      </c>
      <c r="J13" s="295">
        <v>1</v>
      </c>
      <c r="K13" s="821" t="e">
        <f>+B17+B21+B22+B33+B41+#REF!</f>
        <v>#REF!</v>
      </c>
      <c r="L13" s="822"/>
      <c r="M13" s="823" t="s">
        <v>280</v>
      </c>
      <c r="N13" s="824"/>
      <c r="O13" s="824"/>
      <c r="P13" s="824"/>
      <c r="Q13" s="825"/>
    </row>
    <row r="14" spans="1:17" ht="30" customHeight="1" thickBot="1" x14ac:dyDescent="0.35">
      <c r="A14" s="249" t="s">
        <v>33</v>
      </c>
      <c r="B14" s="250"/>
      <c r="C14" s="251"/>
      <c r="D14" s="252"/>
      <c r="E14" s="253"/>
      <c r="F14" s="253"/>
      <c r="G14" s="253"/>
      <c r="H14" s="253"/>
      <c r="I14" s="253"/>
      <c r="J14" s="253"/>
      <c r="K14" s="254"/>
      <c r="L14" s="254"/>
      <c r="M14" s="255"/>
      <c r="N14" s="255"/>
      <c r="O14" s="255"/>
      <c r="P14" s="255"/>
      <c r="Q14" s="256"/>
    </row>
    <row r="15" spans="1:17" ht="16.2" thickBot="1" x14ac:dyDescent="0.35">
      <c r="A15" s="814" t="s">
        <v>149</v>
      </c>
      <c r="B15" s="844" t="s">
        <v>150</v>
      </c>
      <c r="C15" s="783" t="s">
        <v>36</v>
      </c>
      <c r="D15" s="784"/>
      <c r="E15" s="784"/>
      <c r="F15" s="785"/>
      <c r="G15" s="783" t="s">
        <v>281</v>
      </c>
      <c r="H15" s="784"/>
      <c r="I15" s="784"/>
      <c r="J15" s="785"/>
      <c r="K15" s="812" t="s">
        <v>152</v>
      </c>
      <c r="L15" s="787" t="s">
        <v>153</v>
      </c>
      <c r="M15" s="817"/>
      <c r="N15" s="817"/>
      <c r="O15" s="817"/>
      <c r="P15" s="832"/>
      <c r="Q15" s="833"/>
    </row>
    <row r="16" spans="1:17" ht="12.75" customHeight="1" thickBot="1" x14ac:dyDescent="0.35">
      <c r="A16" s="815"/>
      <c r="B16" s="845"/>
      <c r="C16" s="477" t="s">
        <v>282</v>
      </c>
      <c r="D16" s="478" t="s">
        <v>41</v>
      </c>
      <c r="E16" s="478" t="s">
        <v>155</v>
      </c>
      <c r="F16" s="478" t="s">
        <v>43</v>
      </c>
      <c r="G16" s="478" t="s">
        <v>25</v>
      </c>
      <c r="H16" s="478" t="s">
        <v>26</v>
      </c>
      <c r="I16" s="478" t="s">
        <v>156</v>
      </c>
      <c r="J16" s="479" t="s">
        <v>28</v>
      </c>
      <c r="K16" s="813"/>
      <c r="L16" s="478" t="s">
        <v>44</v>
      </c>
      <c r="M16" s="478" t="s">
        <v>45</v>
      </c>
      <c r="N16" s="478" t="s">
        <v>46</v>
      </c>
      <c r="O16" s="478" t="s">
        <v>47</v>
      </c>
      <c r="P16" s="478" t="s">
        <v>48</v>
      </c>
      <c r="Q16" s="478" t="s">
        <v>49</v>
      </c>
    </row>
    <row r="17" spans="1:17" ht="22.5" customHeight="1" thickBot="1" x14ac:dyDescent="0.35">
      <c r="A17" s="834" t="s">
        <v>283</v>
      </c>
      <c r="B17" s="837">
        <f>SUM(F17:F19)</f>
        <v>27250</v>
      </c>
      <c r="C17" s="257" t="s">
        <v>284</v>
      </c>
      <c r="D17" s="258">
        <v>4</v>
      </c>
      <c r="E17" s="259">
        <v>5000</v>
      </c>
      <c r="F17" s="259">
        <f>+E17*D17</f>
        <v>20000</v>
      </c>
      <c r="G17" s="260"/>
      <c r="H17" s="260">
        <v>20000</v>
      </c>
      <c r="I17" s="260"/>
      <c r="J17" s="260"/>
      <c r="K17" s="261" t="s">
        <v>285</v>
      </c>
      <c r="L17" s="262">
        <v>1</v>
      </c>
      <c r="M17" s="263" t="s">
        <v>54</v>
      </c>
      <c r="N17" s="264"/>
      <c r="O17" s="264"/>
      <c r="P17" s="264"/>
      <c r="Q17" s="265"/>
    </row>
    <row r="18" spans="1:17" ht="17.25" customHeight="1" thickBot="1" x14ac:dyDescent="0.35">
      <c r="A18" s="835"/>
      <c r="B18" s="838"/>
      <c r="C18" s="266" t="s">
        <v>286</v>
      </c>
      <c r="D18" s="267">
        <v>5</v>
      </c>
      <c r="E18" s="268">
        <v>250</v>
      </c>
      <c r="F18" s="259">
        <f>+E18*D18</f>
        <v>1250</v>
      </c>
      <c r="G18" s="268"/>
      <c r="H18" s="268">
        <v>1250</v>
      </c>
      <c r="I18" s="268"/>
      <c r="J18" s="268"/>
      <c r="K18" s="269"/>
      <c r="L18" s="270">
        <v>1</v>
      </c>
      <c r="M18" s="271" t="s">
        <v>54</v>
      </c>
      <c r="N18" s="272">
        <v>3</v>
      </c>
      <c r="O18" s="272">
        <v>9</v>
      </c>
      <c r="P18" s="272">
        <v>2</v>
      </c>
      <c r="Q18" s="273" t="s">
        <v>54</v>
      </c>
    </row>
    <row r="19" spans="1:17" ht="17.25" customHeight="1" x14ac:dyDescent="0.3">
      <c r="A19" s="835"/>
      <c r="B19" s="838"/>
      <c r="C19" s="274" t="s">
        <v>106</v>
      </c>
      <c r="D19" s="117">
        <v>6</v>
      </c>
      <c r="E19" s="275">
        <v>1000</v>
      </c>
      <c r="F19" s="259">
        <f>+E19*D19</f>
        <v>6000</v>
      </c>
      <c r="G19" s="268"/>
      <c r="H19" s="268">
        <v>6000</v>
      </c>
      <c r="I19" s="268"/>
      <c r="J19" s="268"/>
      <c r="K19" s="269" t="s">
        <v>287</v>
      </c>
      <c r="L19" s="270">
        <v>1</v>
      </c>
      <c r="M19" s="271" t="s">
        <v>54</v>
      </c>
      <c r="N19" s="272">
        <v>2</v>
      </c>
      <c r="O19" s="272">
        <v>2</v>
      </c>
      <c r="P19" s="272">
        <v>2</v>
      </c>
      <c r="Q19" s="273" t="s">
        <v>54</v>
      </c>
    </row>
    <row r="20" spans="1:17" ht="24.75" hidden="1" customHeight="1" x14ac:dyDescent="0.3">
      <c r="A20" s="836"/>
      <c r="B20" s="839"/>
      <c r="C20" s="276"/>
      <c r="D20" s="277"/>
      <c r="E20" s="268"/>
      <c r="F20" s="278">
        <f>SUM(F17:F19)</f>
        <v>27250</v>
      </c>
      <c r="G20" s="268"/>
      <c r="H20" s="268"/>
      <c r="I20" s="268"/>
      <c r="J20" s="268"/>
      <c r="K20" s="279"/>
      <c r="L20" s="270">
        <v>1</v>
      </c>
      <c r="M20" s="271" t="s">
        <v>54</v>
      </c>
      <c r="N20" s="272"/>
      <c r="O20" s="272"/>
      <c r="P20" s="272"/>
      <c r="Q20" s="273"/>
    </row>
    <row r="21" spans="1:17" ht="39" customHeight="1" thickBot="1" x14ac:dyDescent="0.35">
      <c r="A21" s="280" t="s">
        <v>288</v>
      </c>
      <c r="B21" s="281">
        <f>SUM(F21)</f>
        <v>100000</v>
      </c>
      <c r="C21" s="282" t="s">
        <v>289</v>
      </c>
      <c r="D21" s="100">
        <v>10</v>
      </c>
      <c r="E21" s="283">
        <v>10000</v>
      </c>
      <c r="F21" s="284">
        <f>+E21*D21</f>
        <v>100000</v>
      </c>
      <c r="G21" s="285"/>
      <c r="H21" s="285"/>
      <c r="I21" s="285">
        <v>100000</v>
      </c>
      <c r="J21" s="285"/>
      <c r="K21" s="269" t="s">
        <v>285</v>
      </c>
      <c r="L21" s="286">
        <v>1</v>
      </c>
      <c r="M21" s="287" t="s">
        <v>54</v>
      </c>
      <c r="N21" s="288">
        <v>2</v>
      </c>
      <c r="O21" s="288">
        <v>8</v>
      </c>
      <c r="P21" s="288">
        <v>6</v>
      </c>
      <c r="Q21" s="289" t="s">
        <v>290</v>
      </c>
    </row>
    <row r="22" spans="1:17" ht="32.25" customHeight="1" x14ac:dyDescent="0.3">
      <c r="A22" s="840" t="s">
        <v>291</v>
      </c>
      <c r="B22" s="842">
        <f>SUM(F22:F23)</f>
        <v>5000</v>
      </c>
      <c r="C22" s="290" t="s">
        <v>222</v>
      </c>
      <c r="D22" s="117">
        <v>45</v>
      </c>
      <c r="E22" s="268">
        <v>100</v>
      </c>
      <c r="F22" s="268">
        <f>+E22*D22</f>
        <v>4500</v>
      </c>
      <c r="G22" s="260"/>
      <c r="H22" s="260">
        <v>4500</v>
      </c>
      <c r="I22" s="260"/>
      <c r="J22" s="260"/>
      <c r="K22" s="279" t="s">
        <v>285</v>
      </c>
      <c r="L22" s="270">
        <v>1</v>
      </c>
      <c r="M22" s="261" t="s">
        <v>54</v>
      </c>
      <c r="N22" s="261">
        <v>3</v>
      </c>
      <c r="O22" s="261">
        <v>1</v>
      </c>
      <c r="P22" s="261">
        <v>1</v>
      </c>
      <c r="Q22" s="291" t="s">
        <v>54</v>
      </c>
    </row>
    <row r="23" spans="1:17" ht="17.25" customHeight="1" x14ac:dyDescent="0.3">
      <c r="A23" s="841"/>
      <c r="B23" s="843"/>
      <c r="C23" s="292" t="s">
        <v>286</v>
      </c>
      <c r="D23" s="482">
        <v>2</v>
      </c>
      <c r="E23" s="483">
        <v>250</v>
      </c>
      <c r="F23" s="483">
        <f>+E23*D23</f>
        <v>500</v>
      </c>
      <c r="G23" s="483"/>
      <c r="H23" s="483">
        <v>500</v>
      </c>
      <c r="I23" s="483"/>
      <c r="J23" s="483"/>
      <c r="K23" s="318" t="s">
        <v>285</v>
      </c>
      <c r="L23" s="484">
        <v>1</v>
      </c>
      <c r="M23" s="318" t="s">
        <v>54</v>
      </c>
      <c r="N23" s="318">
        <v>3</v>
      </c>
      <c r="O23" s="318">
        <v>9</v>
      </c>
      <c r="P23" s="318">
        <v>2</v>
      </c>
      <c r="Q23" s="320" t="s">
        <v>54</v>
      </c>
    </row>
    <row r="24" spans="1:17" ht="19.5" customHeight="1" thickBot="1" x14ac:dyDescent="0.35">
      <c r="A24" s="826" t="s">
        <v>135</v>
      </c>
      <c r="B24" s="828" t="s">
        <v>137</v>
      </c>
      <c r="C24" s="480"/>
      <c r="D24" s="828" t="s">
        <v>139</v>
      </c>
      <c r="E24" s="828" t="s">
        <v>140</v>
      </c>
      <c r="F24" s="830" t="s">
        <v>141</v>
      </c>
      <c r="G24" s="796" t="s">
        <v>142</v>
      </c>
      <c r="H24" s="797"/>
      <c r="I24" s="797"/>
      <c r="J24" s="798"/>
      <c r="K24" s="799" t="s">
        <v>23</v>
      </c>
      <c r="L24" s="800"/>
      <c r="M24" s="803" t="s">
        <v>24</v>
      </c>
      <c r="N24" s="803"/>
      <c r="O24" s="803"/>
      <c r="P24" s="803"/>
      <c r="Q24" s="804"/>
    </row>
    <row r="25" spans="1:17" ht="16.5" customHeight="1" thickBot="1" x14ac:dyDescent="0.35">
      <c r="A25" s="827"/>
      <c r="B25" s="829"/>
      <c r="C25" s="481" t="s">
        <v>36</v>
      </c>
      <c r="D25" s="829"/>
      <c r="E25" s="829"/>
      <c r="F25" s="831"/>
      <c r="G25" s="489" t="s">
        <v>25</v>
      </c>
      <c r="H25" s="490" t="s">
        <v>26</v>
      </c>
      <c r="I25" s="490" t="s">
        <v>156</v>
      </c>
      <c r="J25" s="491" t="s">
        <v>28</v>
      </c>
      <c r="K25" s="801"/>
      <c r="L25" s="802"/>
      <c r="M25" s="805"/>
      <c r="N25" s="805"/>
      <c r="O25" s="805"/>
      <c r="P25" s="805"/>
      <c r="Q25" s="806"/>
    </row>
    <row r="26" spans="1:17" s="296" customFormat="1" ht="48" customHeight="1" thickBot="1" x14ac:dyDescent="0.35">
      <c r="A26" s="485" t="s">
        <v>292</v>
      </c>
      <c r="B26" s="486" t="s">
        <v>293</v>
      </c>
      <c r="C26" s="293" t="s">
        <v>282</v>
      </c>
      <c r="D26" s="487" t="s">
        <v>294</v>
      </c>
      <c r="E26" s="488">
        <v>1</v>
      </c>
      <c r="F26" s="488">
        <v>15</v>
      </c>
      <c r="G26" s="488">
        <v>3</v>
      </c>
      <c r="H26" s="488">
        <v>4</v>
      </c>
      <c r="I26" s="488">
        <v>4</v>
      </c>
      <c r="J26" s="488">
        <v>4</v>
      </c>
      <c r="K26" s="807">
        <f>+B33</f>
        <v>2000</v>
      </c>
      <c r="L26" s="808"/>
      <c r="M26" s="809"/>
      <c r="N26" s="810"/>
      <c r="O26" s="810"/>
      <c r="P26" s="810"/>
      <c r="Q26" s="811"/>
    </row>
    <row r="27" spans="1:17" ht="18.75" customHeight="1" thickBot="1" x14ac:dyDescent="0.35">
      <c r="A27" s="297" t="s">
        <v>33</v>
      </c>
      <c r="B27" s="250"/>
      <c r="C27" s="298"/>
      <c r="D27" s="252"/>
      <c r="E27" s="253"/>
      <c r="F27" s="253"/>
      <c r="G27" s="253"/>
      <c r="H27" s="253"/>
      <c r="I27" s="253"/>
      <c r="J27" s="253"/>
      <c r="K27" s="254"/>
      <c r="L27" s="254"/>
      <c r="M27" s="255"/>
      <c r="N27" s="255"/>
      <c r="O27" s="255"/>
      <c r="P27" s="255"/>
      <c r="Q27" s="256"/>
    </row>
    <row r="28" spans="1:17" ht="16.5" customHeight="1" thickBot="1" x14ac:dyDescent="0.35">
      <c r="A28" s="814" t="s">
        <v>149</v>
      </c>
      <c r="B28" s="816" t="s">
        <v>150</v>
      </c>
      <c r="C28" s="492"/>
      <c r="D28" s="493"/>
      <c r="E28" s="494"/>
      <c r="F28" s="495"/>
      <c r="G28" s="783" t="s">
        <v>281</v>
      </c>
      <c r="H28" s="817"/>
      <c r="I28" s="817"/>
      <c r="J28" s="818"/>
      <c r="K28" s="812" t="s">
        <v>152</v>
      </c>
      <c r="L28" s="783" t="s">
        <v>153</v>
      </c>
      <c r="M28" s="784"/>
      <c r="N28" s="784"/>
      <c r="O28" s="784"/>
      <c r="P28" s="794"/>
      <c r="Q28" s="795"/>
    </row>
    <row r="29" spans="1:17" ht="24" customHeight="1" thickBot="1" x14ac:dyDescent="0.35">
      <c r="A29" s="815"/>
      <c r="B29" s="816"/>
      <c r="C29" s="496"/>
      <c r="D29" s="478" t="s">
        <v>41</v>
      </c>
      <c r="E29" s="478" t="s">
        <v>155</v>
      </c>
      <c r="F29" s="478" t="s">
        <v>43</v>
      </c>
      <c r="G29" s="478" t="s">
        <v>25</v>
      </c>
      <c r="H29" s="478" t="s">
        <v>26</v>
      </c>
      <c r="I29" s="478" t="s">
        <v>156</v>
      </c>
      <c r="J29" s="479" t="s">
        <v>28</v>
      </c>
      <c r="K29" s="813"/>
      <c r="L29" s="478" t="s">
        <v>44</v>
      </c>
      <c r="M29" s="478" t="s">
        <v>45</v>
      </c>
      <c r="N29" s="478" t="s">
        <v>46</v>
      </c>
      <c r="O29" s="478" t="s">
        <v>47</v>
      </c>
      <c r="P29" s="478" t="s">
        <v>48</v>
      </c>
      <c r="Q29" s="478" t="s">
        <v>49</v>
      </c>
    </row>
    <row r="30" spans="1:17" ht="37.5" customHeight="1" thickBot="1" x14ac:dyDescent="0.35">
      <c r="A30" s="788" t="s">
        <v>295</v>
      </c>
      <c r="B30" s="299"/>
      <c r="C30" s="300" t="s">
        <v>219</v>
      </c>
      <c r="D30" s="301">
        <v>1</v>
      </c>
      <c r="E30" s="259">
        <v>0</v>
      </c>
      <c r="F30" s="259">
        <v>0</v>
      </c>
      <c r="G30" s="259"/>
      <c r="H30" s="259">
        <v>1</v>
      </c>
      <c r="I30" s="260"/>
      <c r="J30" s="260"/>
      <c r="K30" s="261"/>
      <c r="L30" s="261">
        <v>1</v>
      </c>
      <c r="M30" s="261" t="s">
        <v>54</v>
      </c>
      <c r="N30" s="264"/>
      <c r="O30" s="264"/>
      <c r="P30" s="264"/>
      <c r="Q30" s="265"/>
    </row>
    <row r="31" spans="1:17" ht="18" hidden="1" customHeight="1" x14ac:dyDescent="0.3">
      <c r="A31" s="789"/>
      <c r="B31" s="302"/>
      <c r="C31" s="303"/>
      <c r="D31" s="304"/>
      <c r="E31" s="275"/>
      <c r="F31" s="275"/>
      <c r="G31" s="275"/>
      <c r="H31" s="275"/>
      <c r="I31" s="268"/>
      <c r="J31" s="268"/>
      <c r="K31" s="279"/>
      <c r="L31" s="279"/>
      <c r="M31" s="279"/>
      <c r="N31" s="272"/>
      <c r="O31" s="272"/>
      <c r="P31" s="272"/>
      <c r="Q31" s="305"/>
    </row>
    <row r="32" spans="1:17" ht="24" hidden="1" customHeight="1" x14ac:dyDescent="0.3">
      <c r="A32" s="789"/>
      <c r="B32" s="302"/>
      <c r="C32" s="306" t="s">
        <v>138</v>
      </c>
      <c r="D32" s="307"/>
      <c r="E32" s="275"/>
      <c r="F32" s="275"/>
      <c r="G32" s="275"/>
      <c r="H32" s="275"/>
      <c r="I32" s="268"/>
      <c r="J32" s="268"/>
      <c r="K32" s="279"/>
      <c r="L32" s="279"/>
      <c r="M32" s="279"/>
      <c r="N32" s="272"/>
      <c r="O32" s="272"/>
      <c r="P32" s="272"/>
      <c r="Q32" s="305"/>
    </row>
    <row r="33" spans="1:18" ht="24" customHeight="1" thickBot="1" x14ac:dyDescent="0.35">
      <c r="A33" s="308" t="s">
        <v>296</v>
      </c>
      <c r="B33" s="309">
        <f>SUM(F33)</f>
        <v>2000</v>
      </c>
      <c r="C33" s="310" t="s">
        <v>289</v>
      </c>
      <c r="D33" s="307">
        <v>1</v>
      </c>
      <c r="E33" s="311">
        <v>2000</v>
      </c>
      <c r="F33" s="312">
        <f>+E33*D33</f>
        <v>2000</v>
      </c>
      <c r="G33" s="313"/>
      <c r="H33" s="314">
        <v>2000</v>
      </c>
      <c r="I33" s="315"/>
      <c r="J33" s="315"/>
      <c r="K33" s="316"/>
      <c r="L33" s="317">
        <v>1</v>
      </c>
      <c r="M33" s="318" t="s">
        <v>54</v>
      </c>
      <c r="N33" s="319">
        <v>2</v>
      </c>
      <c r="O33" s="319">
        <v>2</v>
      </c>
      <c r="P33" s="319">
        <v>2</v>
      </c>
      <c r="Q33" s="320" t="s">
        <v>54</v>
      </c>
    </row>
    <row r="34" spans="1:18" ht="24" customHeight="1" thickBot="1" x14ac:dyDescent="0.35">
      <c r="A34" s="321" t="s">
        <v>297</v>
      </c>
      <c r="B34" s="322"/>
      <c r="C34" s="323"/>
      <c r="D34" s="324"/>
      <c r="E34" s="325"/>
      <c r="F34" s="325"/>
      <c r="G34" s="326"/>
      <c r="H34" s="326"/>
      <c r="I34" s="326"/>
      <c r="J34" s="326"/>
      <c r="K34" s="327"/>
      <c r="L34" s="327"/>
      <c r="M34" s="327"/>
      <c r="N34" s="328"/>
      <c r="O34" s="328"/>
      <c r="P34" s="328"/>
      <c r="Q34" s="329"/>
    </row>
    <row r="35" spans="1:18" x14ac:dyDescent="0.3">
      <c r="A35" s="790" t="s">
        <v>298</v>
      </c>
      <c r="B35" s="792" t="s">
        <v>137</v>
      </c>
      <c r="C35" s="497"/>
      <c r="D35" s="767" t="s">
        <v>139</v>
      </c>
      <c r="E35" s="767" t="s">
        <v>140</v>
      </c>
      <c r="F35" s="767" t="s">
        <v>141</v>
      </c>
      <c r="G35" s="752" t="s">
        <v>142</v>
      </c>
      <c r="H35" s="753"/>
      <c r="I35" s="753"/>
      <c r="J35" s="754"/>
      <c r="K35" s="755" t="s">
        <v>23</v>
      </c>
      <c r="L35" s="756"/>
      <c r="M35" s="759" t="s">
        <v>24</v>
      </c>
      <c r="N35" s="760"/>
      <c r="O35" s="760"/>
      <c r="P35" s="760"/>
      <c r="Q35" s="761"/>
    </row>
    <row r="36" spans="1:18" ht="21" customHeight="1" thickBot="1" x14ac:dyDescent="0.35">
      <c r="A36" s="791"/>
      <c r="B36" s="793"/>
      <c r="C36" s="498" t="s">
        <v>36</v>
      </c>
      <c r="D36" s="768"/>
      <c r="E36" s="768"/>
      <c r="F36" s="768"/>
      <c r="G36" s="499" t="s">
        <v>25</v>
      </c>
      <c r="H36" s="499" t="s">
        <v>26</v>
      </c>
      <c r="I36" s="499" t="s">
        <v>156</v>
      </c>
      <c r="J36" s="499" t="s">
        <v>28</v>
      </c>
      <c r="K36" s="757"/>
      <c r="L36" s="758"/>
      <c r="M36" s="762"/>
      <c r="N36" s="763"/>
      <c r="O36" s="763"/>
      <c r="P36" s="763"/>
      <c r="Q36" s="764"/>
    </row>
    <row r="37" spans="1:18" ht="75" customHeight="1" x14ac:dyDescent="0.3">
      <c r="A37" s="330" t="s">
        <v>299</v>
      </c>
      <c r="B37" s="330" t="s">
        <v>300</v>
      </c>
      <c r="C37" s="331" t="s">
        <v>282</v>
      </c>
      <c r="D37" s="332" t="s">
        <v>301</v>
      </c>
      <c r="E37" s="333">
        <v>0</v>
      </c>
      <c r="F37" s="334">
        <v>2</v>
      </c>
      <c r="G37" s="335"/>
      <c r="H37" s="336">
        <v>1</v>
      </c>
      <c r="I37" s="336">
        <v>1</v>
      </c>
      <c r="J37" s="337"/>
      <c r="K37" s="765">
        <f>SUM(B41:B43)</f>
        <v>120000</v>
      </c>
      <c r="L37" s="766"/>
      <c r="M37" s="338"/>
      <c r="N37" s="339"/>
      <c r="O37" s="339"/>
      <c r="P37" s="339"/>
      <c r="Q37" s="340"/>
    </row>
    <row r="38" spans="1:18" ht="27" customHeight="1" thickBot="1" x14ac:dyDescent="0.35">
      <c r="A38" s="341" t="s">
        <v>148</v>
      </c>
      <c r="B38" s="342"/>
      <c r="C38" s="343"/>
      <c r="D38" s="342"/>
      <c r="E38" s="342"/>
      <c r="F38" s="342"/>
      <c r="G38" s="342"/>
      <c r="H38" s="342"/>
      <c r="I38" s="342"/>
      <c r="J38" s="342"/>
      <c r="K38" s="342"/>
      <c r="L38" s="344"/>
      <c r="M38" s="345"/>
      <c r="N38" s="346"/>
      <c r="O38" s="346"/>
      <c r="P38" s="346"/>
      <c r="Q38" s="346"/>
    </row>
    <row r="39" spans="1:18" ht="15.75" customHeight="1" thickBot="1" x14ac:dyDescent="0.35">
      <c r="A39" s="779" t="s">
        <v>149</v>
      </c>
      <c r="B39" s="781" t="s">
        <v>150</v>
      </c>
      <c r="C39" s="500" t="s">
        <v>302</v>
      </c>
      <c r="D39" s="494"/>
      <c r="E39" s="494"/>
      <c r="F39" s="495"/>
      <c r="G39" s="783" t="s">
        <v>281</v>
      </c>
      <c r="H39" s="784"/>
      <c r="I39" s="784"/>
      <c r="J39" s="785"/>
      <c r="K39" s="786" t="s">
        <v>152</v>
      </c>
      <c r="L39" s="787" t="s">
        <v>153</v>
      </c>
      <c r="M39" s="741"/>
      <c r="N39" s="741"/>
      <c r="O39" s="741"/>
      <c r="P39" s="742"/>
      <c r="Q39" s="743"/>
    </row>
    <row r="40" spans="1:18" ht="14.25" customHeight="1" thickBot="1" x14ac:dyDescent="0.35">
      <c r="A40" s="780"/>
      <c r="B40" s="782"/>
      <c r="C40" s="501" t="s">
        <v>303</v>
      </c>
      <c r="D40" s="478" t="s">
        <v>41</v>
      </c>
      <c r="E40" s="478" t="s">
        <v>155</v>
      </c>
      <c r="F40" s="478" t="s">
        <v>43</v>
      </c>
      <c r="G40" s="478" t="s">
        <v>25</v>
      </c>
      <c r="H40" s="478" t="s">
        <v>26</v>
      </c>
      <c r="I40" s="478" t="s">
        <v>156</v>
      </c>
      <c r="J40" s="479" t="s">
        <v>28</v>
      </c>
      <c r="K40" s="739"/>
      <c r="L40" s="478" t="s">
        <v>44</v>
      </c>
      <c r="M40" s="478" t="s">
        <v>45</v>
      </c>
      <c r="N40" s="478" t="s">
        <v>46</v>
      </c>
      <c r="O40" s="478" t="s">
        <v>47</v>
      </c>
      <c r="P40" s="478" t="s">
        <v>48</v>
      </c>
      <c r="Q40" s="478" t="s">
        <v>49</v>
      </c>
    </row>
    <row r="41" spans="1:18" ht="33.75" customHeight="1" x14ac:dyDescent="0.3">
      <c r="A41" s="347" t="s">
        <v>304</v>
      </c>
      <c r="B41" s="744">
        <f>SUM(F41:F42)</f>
        <v>120000</v>
      </c>
      <c r="C41" s="348" t="s">
        <v>303</v>
      </c>
      <c r="D41" s="349">
        <v>1</v>
      </c>
      <c r="E41" s="350">
        <v>60000</v>
      </c>
      <c r="F41" s="351">
        <f>+E41*D41</f>
        <v>60000</v>
      </c>
      <c r="G41" s="352"/>
      <c r="H41" s="352"/>
      <c r="I41" s="353">
        <v>60000</v>
      </c>
      <c r="J41" s="353"/>
      <c r="K41" s="354" t="s">
        <v>285</v>
      </c>
      <c r="L41" s="354">
        <v>1</v>
      </c>
      <c r="M41" s="355" t="s">
        <v>54</v>
      </c>
      <c r="N41" s="354">
        <v>4</v>
      </c>
      <c r="O41" s="354">
        <v>1</v>
      </c>
      <c r="P41" s="354">
        <v>4</v>
      </c>
      <c r="Q41" s="356" t="s">
        <v>54</v>
      </c>
    </row>
    <row r="42" spans="1:18" ht="15.6" x14ac:dyDescent="0.3">
      <c r="A42" s="746"/>
      <c r="B42" s="745"/>
      <c r="C42" s="357" t="s">
        <v>303</v>
      </c>
      <c r="D42" s="358">
        <v>1</v>
      </c>
      <c r="E42" s="359">
        <v>60000</v>
      </c>
      <c r="F42" s="353">
        <f>+E42*D42</f>
        <v>60000</v>
      </c>
      <c r="G42" s="353"/>
      <c r="H42" s="353"/>
      <c r="I42" s="352"/>
      <c r="J42" s="353">
        <v>60000</v>
      </c>
      <c r="K42" s="360" t="s">
        <v>285</v>
      </c>
      <c r="L42" s="360">
        <v>1</v>
      </c>
      <c r="M42" s="361" t="s">
        <v>54</v>
      </c>
      <c r="N42" s="360">
        <v>4</v>
      </c>
      <c r="O42" s="360">
        <v>1</v>
      </c>
      <c r="P42" s="360">
        <v>4</v>
      </c>
      <c r="Q42" s="362" t="s">
        <v>54</v>
      </c>
    </row>
    <row r="43" spans="1:18" ht="11.25" hidden="1" customHeight="1" x14ac:dyDescent="0.3">
      <c r="A43" s="747"/>
      <c r="B43" s="363"/>
      <c r="C43" s="364"/>
      <c r="D43" s="365"/>
      <c r="E43" s="366"/>
      <c r="F43" s="366"/>
      <c r="G43" s="353"/>
      <c r="H43" s="353"/>
      <c r="I43" s="352"/>
      <c r="J43" s="353"/>
      <c r="K43" s="360"/>
      <c r="L43" s="360"/>
      <c r="M43" s="361"/>
      <c r="N43" s="360"/>
      <c r="O43" s="360"/>
      <c r="P43" s="360"/>
      <c r="Q43" s="360"/>
    </row>
    <row r="44" spans="1:18" s="296" customFormat="1" ht="18.75" customHeight="1" x14ac:dyDescent="0.3">
      <c r="A44" s="367" t="s">
        <v>305</v>
      </c>
      <c r="B44" s="342"/>
      <c r="C44" s="368"/>
      <c r="D44" s="342"/>
      <c r="E44" s="342"/>
      <c r="F44" s="342"/>
      <c r="G44" s="342"/>
      <c r="H44" s="342"/>
      <c r="I44" s="342"/>
      <c r="J44" s="342"/>
      <c r="K44" s="342"/>
      <c r="L44" s="344"/>
      <c r="M44" s="369"/>
      <c r="N44" s="369"/>
      <c r="O44" s="369"/>
      <c r="P44" s="369"/>
      <c r="Q44" s="369"/>
    </row>
    <row r="45" spans="1:18" ht="15.6" x14ac:dyDescent="0.3">
      <c r="A45" s="748" t="s">
        <v>136</v>
      </c>
      <c r="B45" s="748" t="s">
        <v>137</v>
      </c>
      <c r="C45" s="502"/>
      <c r="D45" s="750" t="s">
        <v>139</v>
      </c>
      <c r="E45" s="750" t="s">
        <v>140</v>
      </c>
      <c r="F45" s="769" t="s">
        <v>141</v>
      </c>
      <c r="G45" s="771" t="s">
        <v>142</v>
      </c>
      <c r="H45" s="772"/>
      <c r="I45" s="772"/>
      <c r="J45" s="773"/>
      <c r="K45" s="774" t="s">
        <v>23</v>
      </c>
      <c r="L45" s="775"/>
      <c r="M45" s="776" t="s">
        <v>24</v>
      </c>
      <c r="N45" s="777"/>
      <c r="O45" s="777"/>
      <c r="P45" s="777"/>
      <c r="Q45" s="778"/>
    </row>
    <row r="46" spans="1:18" ht="31.8" thickBot="1" x14ac:dyDescent="0.35">
      <c r="A46" s="749"/>
      <c r="B46" s="749"/>
      <c r="C46" s="503" t="s">
        <v>36</v>
      </c>
      <c r="D46" s="751"/>
      <c r="E46" s="751"/>
      <c r="F46" s="770"/>
      <c r="G46" s="504" t="s">
        <v>25</v>
      </c>
      <c r="H46" s="505" t="s">
        <v>26</v>
      </c>
      <c r="I46" s="505" t="s">
        <v>156</v>
      </c>
      <c r="J46" s="506" t="s">
        <v>28</v>
      </c>
      <c r="K46" s="774"/>
      <c r="L46" s="775"/>
      <c r="M46" s="776"/>
      <c r="N46" s="777"/>
      <c r="O46" s="777"/>
      <c r="P46" s="777"/>
      <c r="Q46" s="778"/>
    </row>
    <row r="47" spans="1:18" ht="88.5" customHeight="1" thickBot="1" x14ac:dyDescent="0.35">
      <c r="A47" s="370" t="s">
        <v>306</v>
      </c>
      <c r="B47" s="371"/>
      <c r="C47" s="331" t="s">
        <v>282</v>
      </c>
      <c r="D47" s="372"/>
      <c r="E47" s="373"/>
      <c r="F47" s="374"/>
      <c r="G47" s="374"/>
      <c r="H47" s="374"/>
      <c r="I47" s="374"/>
      <c r="J47" s="374"/>
      <c r="K47" s="726"/>
      <c r="L47" s="727"/>
      <c r="M47" s="728"/>
      <c r="N47" s="729"/>
      <c r="O47" s="729"/>
      <c r="P47" s="729"/>
      <c r="Q47" s="730"/>
      <c r="R47">
        <f>3125*224</f>
        <v>700000</v>
      </c>
    </row>
    <row r="48" spans="1:18" ht="15" customHeight="1" thickBot="1" x14ac:dyDescent="0.35">
      <c r="A48" s="375" t="s">
        <v>148</v>
      </c>
      <c r="B48" s="376"/>
      <c r="C48" s="377"/>
      <c r="D48" s="376"/>
      <c r="E48" s="376"/>
      <c r="F48" s="376"/>
      <c r="G48" s="376"/>
      <c r="H48" s="376"/>
      <c r="I48" s="376"/>
      <c r="J48" s="376"/>
      <c r="K48" s="376"/>
      <c r="L48" s="376"/>
      <c r="M48" s="369"/>
      <c r="N48" s="369"/>
      <c r="O48" s="369"/>
      <c r="P48" s="369"/>
      <c r="Q48" s="369"/>
    </row>
    <row r="49" spans="1:19" ht="15.75" customHeight="1" thickBot="1" x14ac:dyDescent="0.35">
      <c r="A49" s="731" t="s">
        <v>149</v>
      </c>
      <c r="B49" s="733" t="s">
        <v>150</v>
      </c>
      <c r="C49" s="500"/>
      <c r="D49" s="507"/>
      <c r="E49" s="507"/>
      <c r="F49" s="508"/>
      <c r="G49" s="735" t="s">
        <v>281</v>
      </c>
      <c r="H49" s="736"/>
      <c r="I49" s="736"/>
      <c r="J49" s="737"/>
      <c r="K49" s="738" t="s">
        <v>152</v>
      </c>
      <c r="L49" s="740" t="s">
        <v>153</v>
      </c>
      <c r="M49" s="741"/>
      <c r="N49" s="741"/>
      <c r="O49" s="741"/>
      <c r="P49" s="742"/>
      <c r="Q49" s="743"/>
    </row>
    <row r="50" spans="1:19" ht="13.5" customHeight="1" thickBot="1" x14ac:dyDescent="0.35">
      <c r="A50" s="732"/>
      <c r="B50" s="734"/>
      <c r="C50" s="509"/>
      <c r="D50" s="478" t="s">
        <v>41</v>
      </c>
      <c r="E50" s="478" t="s">
        <v>155</v>
      </c>
      <c r="F50" s="478" t="s">
        <v>43</v>
      </c>
      <c r="G50" s="478" t="s">
        <v>25</v>
      </c>
      <c r="H50" s="478" t="s">
        <v>26</v>
      </c>
      <c r="I50" s="478" t="s">
        <v>156</v>
      </c>
      <c r="J50" s="479" t="s">
        <v>28</v>
      </c>
      <c r="K50" s="739"/>
      <c r="L50" s="478" t="s">
        <v>44</v>
      </c>
      <c r="M50" s="478" t="s">
        <v>45</v>
      </c>
      <c r="N50" s="478" t="s">
        <v>46</v>
      </c>
      <c r="O50" s="478" t="s">
        <v>47</v>
      </c>
      <c r="P50" s="478" t="s">
        <v>48</v>
      </c>
      <c r="Q50" s="478" t="s">
        <v>49</v>
      </c>
    </row>
    <row r="51" spans="1:19" ht="41.25" customHeight="1" x14ac:dyDescent="0.3">
      <c r="A51" s="378" t="s">
        <v>307</v>
      </c>
      <c r="B51" s="379"/>
      <c r="C51" s="380"/>
      <c r="D51" s="381">
        <v>4</v>
      </c>
      <c r="E51" s="382">
        <v>0</v>
      </c>
      <c r="F51" s="382">
        <v>0</v>
      </c>
      <c r="G51" s="382">
        <v>1</v>
      </c>
      <c r="H51" s="382">
        <v>1</v>
      </c>
      <c r="I51" s="382">
        <v>1</v>
      </c>
      <c r="J51" s="382">
        <v>1</v>
      </c>
      <c r="K51" s="383"/>
      <c r="L51" s="383"/>
      <c r="M51" s="383"/>
      <c r="N51" s="383"/>
      <c r="O51" s="383"/>
      <c r="P51" s="383"/>
      <c r="Q51" s="384"/>
      <c r="R51" s="34"/>
      <c r="S51" s="34"/>
    </row>
    <row r="52" spans="1:19" ht="36" customHeight="1" x14ac:dyDescent="0.3">
      <c r="A52" s="385" t="s">
        <v>308</v>
      </c>
      <c r="B52" s="386"/>
      <c r="C52" s="380"/>
      <c r="D52" s="188">
        <v>1</v>
      </c>
      <c r="E52" s="387">
        <v>0</v>
      </c>
      <c r="F52" s="387">
        <v>0</v>
      </c>
      <c r="G52" s="387">
        <v>1</v>
      </c>
      <c r="H52" s="387"/>
      <c r="I52" s="387"/>
      <c r="J52" s="387"/>
      <c r="K52" s="388"/>
      <c r="L52" s="388"/>
      <c r="M52" s="388"/>
      <c r="N52" s="388"/>
      <c r="O52" s="388"/>
      <c r="P52" s="388"/>
      <c r="Q52" s="388"/>
      <c r="R52" s="34"/>
      <c r="S52" s="34"/>
    </row>
    <row r="53" spans="1:19" ht="53.25" customHeight="1" x14ac:dyDescent="0.3">
      <c r="A53" s="389" t="s">
        <v>309</v>
      </c>
      <c r="B53" s="390"/>
      <c r="C53" s="380"/>
      <c r="D53" s="391">
        <v>1</v>
      </c>
      <c r="E53" s="392">
        <v>0</v>
      </c>
      <c r="F53" s="380">
        <v>0</v>
      </c>
      <c r="G53" s="380"/>
      <c r="H53" s="380">
        <v>1</v>
      </c>
      <c r="I53" s="380"/>
      <c r="J53" s="380"/>
      <c r="K53" s="380"/>
      <c r="L53" s="388"/>
      <c r="M53" s="388"/>
      <c r="N53" s="388"/>
      <c r="O53" s="388"/>
      <c r="P53" s="388"/>
      <c r="Q53" s="388"/>
      <c r="R53" s="34"/>
      <c r="S53" s="34"/>
    </row>
    <row r="54" spans="1:19" x14ac:dyDescent="0.3">
      <c r="A54" s="34"/>
      <c r="B54" s="34"/>
      <c r="C54" s="34"/>
      <c r="D54" s="34"/>
      <c r="E54" s="34"/>
      <c r="F54" s="34"/>
      <c r="G54" s="34"/>
      <c r="H54" s="34"/>
      <c r="I54" s="34"/>
      <c r="J54" s="34"/>
      <c r="K54" s="34"/>
      <c r="L54" s="34"/>
      <c r="M54" s="34"/>
      <c r="N54" s="34"/>
      <c r="O54" s="34"/>
      <c r="P54" s="34"/>
      <c r="Q54" s="34"/>
      <c r="R54" s="34"/>
      <c r="S54" s="34"/>
    </row>
    <row r="55" spans="1:19" x14ac:dyDescent="0.3">
      <c r="A55" s="34"/>
      <c r="B55" s="34"/>
      <c r="C55" s="34"/>
      <c r="D55" s="34"/>
      <c r="E55" s="34"/>
      <c r="F55" s="34"/>
      <c r="G55" s="34"/>
      <c r="H55" s="34"/>
      <c r="I55" s="34"/>
      <c r="J55" s="34"/>
      <c r="K55" s="34"/>
      <c r="L55" s="34"/>
      <c r="M55" s="34"/>
      <c r="N55" s="34"/>
      <c r="O55" s="34"/>
      <c r="P55" s="34"/>
      <c r="Q55" s="34"/>
      <c r="R55" s="34"/>
      <c r="S55" s="34"/>
    </row>
    <row r="56" spans="1:19" x14ac:dyDescent="0.3">
      <c r="A56" s="34"/>
      <c r="B56" s="34"/>
      <c r="C56" s="34"/>
      <c r="D56" s="34"/>
      <c r="E56" s="34"/>
      <c r="F56" s="34"/>
      <c r="G56" s="34"/>
      <c r="H56" s="34"/>
      <c r="I56" s="34"/>
      <c r="J56" s="34"/>
      <c r="K56" s="34"/>
      <c r="L56" s="34"/>
      <c r="M56" s="34"/>
      <c r="N56" s="34"/>
      <c r="O56" s="34"/>
      <c r="P56" s="34"/>
      <c r="Q56" s="34"/>
      <c r="R56" s="34"/>
      <c r="S56" s="34"/>
    </row>
    <row r="57" spans="1:19" x14ac:dyDescent="0.3">
      <c r="A57" s="34"/>
      <c r="B57" s="34"/>
      <c r="C57" s="34"/>
      <c r="D57" s="34"/>
      <c r="E57" s="34"/>
      <c r="F57" s="34"/>
      <c r="G57" s="34"/>
      <c r="H57" s="34"/>
      <c r="I57" s="34"/>
      <c r="J57" s="34"/>
      <c r="K57" s="34"/>
      <c r="L57" s="34"/>
      <c r="M57" s="34"/>
      <c r="N57" s="34"/>
      <c r="O57" s="34"/>
      <c r="P57" s="34"/>
      <c r="Q57" s="34"/>
      <c r="R57" s="34"/>
      <c r="S57" s="34"/>
    </row>
    <row r="58" spans="1:19" x14ac:dyDescent="0.3">
      <c r="A58" s="34"/>
      <c r="B58" s="34"/>
      <c r="C58" s="34"/>
      <c r="D58" s="34"/>
      <c r="E58" s="34"/>
      <c r="F58" s="34"/>
      <c r="G58" s="34"/>
      <c r="H58" s="34"/>
      <c r="I58" s="34"/>
      <c r="J58" s="34"/>
      <c r="K58" s="34"/>
      <c r="L58" s="34"/>
      <c r="M58" s="34"/>
      <c r="N58" s="34"/>
      <c r="O58" s="34"/>
      <c r="P58" s="34"/>
      <c r="Q58" s="34"/>
      <c r="R58" s="34"/>
      <c r="S58" s="34"/>
    </row>
    <row r="59" spans="1:19" x14ac:dyDescent="0.3">
      <c r="A59" s="34"/>
      <c r="B59" s="34"/>
      <c r="C59" s="34"/>
      <c r="D59" s="34"/>
      <c r="E59" s="34"/>
      <c r="F59" s="34"/>
      <c r="G59" s="34"/>
      <c r="H59" s="34"/>
      <c r="I59" s="34"/>
      <c r="J59" s="34"/>
      <c r="K59" s="34"/>
      <c r="L59" s="34"/>
      <c r="M59" s="34"/>
      <c r="N59" s="34"/>
      <c r="O59" s="34"/>
      <c r="P59" s="34"/>
      <c r="Q59" s="34"/>
      <c r="R59" s="34"/>
      <c r="S59" s="34"/>
    </row>
    <row r="60" spans="1:19" x14ac:dyDescent="0.3">
      <c r="A60" s="34"/>
      <c r="B60" s="34"/>
      <c r="C60" s="34"/>
      <c r="D60" s="34"/>
      <c r="E60" s="34"/>
      <c r="F60" s="34"/>
      <c r="G60" s="34"/>
      <c r="H60" s="34"/>
      <c r="I60" s="34"/>
      <c r="J60" s="34"/>
      <c r="K60" s="34"/>
      <c r="L60" s="34"/>
      <c r="M60" s="34"/>
      <c r="N60" s="34"/>
      <c r="O60" s="34"/>
      <c r="P60" s="34"/>
      <c r="Q60" s="34"/>
      <c r="R60" s="34"/>
      <c r="S60" s="34"/>
    </row>
    <row r="61" spans="1:19" x14ac:dyDescent="0.3">
      <c r="A61" s="34"/>
      <c r="B61" s="34"/>
      <c r="C61" s="34"/>
      <c r="D61" s="34"/>
      <c r="E61" s="34"/>
      <c r="F61" s="34"/>
      <c r="G61" s="34"/>
      <c r="H61" s="34"/>
      <c r="I61" s="34"/>
      <c r="J61" s="34"/>
      <c r="K61" s="34"/>
      <c r="L61" s="34"/>
      <c r="M61" s="34"/>
      <c r="N61" s="34"/>
      <c r="O61" s="34"/>
      <c r="P61" s="34"/>
      <c r="Q61" s="34"/>
      <c r="R61" s="34"/>
      <c r="S61" s="34"/>
    </row>
    <row r="62" spans="1:19" x14ac:dyDescent="0.3">
      <c r="A62" s="34"/>
      <c r="B62" s="34"/>
      <c r="C62" s="34"/>
      <c r="D62" s="34"/>
      <c r="E62" s="34"/>
      <c r="F62" s="34"/>
      <c r="G62" s="34"/>
      <c r="H62" s="34"/>
      <c r="I62" s="34"/>
      <c r="J62" s="34"/>
      <c r="K62" s="34"/>
      <c r="L62" s="34"/>
      <c r="M62" s="34"/>
      <c r="N62" s="34"/>
      <c r="O62" s="34"/>
      <c r="P62" s="34"/>
      <c r="Q62" s="34"/>
      <c r="R62" s="34"/>
      <c r="S62" s="34"/>
    </row>
    <row r="63" spans="1:19" x14ac:dyDescent="0.3">
      <c r="A63" s="34"/>
      <c r="B63" s="34"/>
      <c r="C63" s="34"/>
      <c r="D63" s="34"/>
      <c r="E63" s="34"/>
      <c r="F63" s="34"/>
      <c r="G63" s="34"/>
      <c r="H63" s="34"/>
      <c r="I63" s="34"/>
      <c r="J63" s="34"/>
      <c r="K63" s="34"/>
      <c r="L63" s="34"/>
      <c r="M63" s="34"/>
      <c r="N63" s="34"/>
      <c r="O63" s="34"/>
      <c r="P63" s="34"/>
      <c r="Q63" s="34"/>
      <c r="R63" s="34"/>
      <c r="S63" s="34"/>
    </row>
    <row r="64" spans="1:19" x14ac:dyDescent="0.3">
      <c r="A64" s="34"/>
      <c r="B64" s="34"/>
      <c r="C64" s="34"/>
      <c r="D64" s="34"/>
      <c r="E64" s="34"/>
      <c r="F64" s="34"/>
      <c r="G64" s="34"/>
      <c r="H64" s="34"/>
      <c r="I64" s="34"/>
      <c r="J64" s="34"/>
      <c r="K64" s="34"/>
      <c r="L64" s="34"/>
      <c r="M64" s="34"/>
      <c r="N64" s="34"/>
      <c r="O64" s="34"/>
      <c r="P64" s="34"/>
      <c r="Q64" s="34"/>
      <c r="R64" s="34"/>
      <c r="S64" s="34"/>
    </row>
    <row r="65" spans="1:19" x14ac:dyDescent="0.3">
      <c r="A65" s="34"/>
      <c r="B65" s="34"/>
      <c r="C65" s="34"/>
      <c r="D65" s="34"/>
      <c r="E65" s="34"/>
      <c r="F65" s="34"/>
      <c r="G65" s="34"/>
      <c r="H65" s="34"/>
      <c r="I65" s="34"/>
      <c r="J65" s="34"/>
      <c r="K65" s="34"/>
      <c r="L65" s="34"/>
      <c r="M65" s="34"/>
      <c r="N65" s="34"/>
      <c r="O65" s="34"/>
      <c r="P65" s="34"/>
      <c r="Q65" s="34"/>
      <c r="R65" s="34"/>
      <c r="S65" s="34"/>
    </row>
    <row r="66" spans="1:19" x14ac:dyDescent="0.3">
      <c r="A66" s="34"/>
      <c r="B66" s="34"/>
      <c r="C66" s="34"/>
      <c r="D66" s="34"/>
      <c r="E66" s="34"/>
      <c r="F66" s="34"/>
      <c r="G66" s="34"/>
      <c r="H66" s="34"/>
      <c r="I66" s="34"/>
      <c r="J66" s="34"/>
      <c r="K66" s="34"/>
      <c r="L66" s="34"/>
      <c r="M66" s="34"/>
      <c r="N66" s="34"/>
      <c r="O66" s="34"/>
      <c r="P66" s="34"/>
      <c r="Q66" s="34"/>
      <c r="R66" s="34"/>
      <c r="S66" s="34"/>
    </row>
    <row r="67" spans="1:19" x14ac:dyDescent="0.3">
      <c r="A67" s="34"/>
      <c r="B67" s="34"/>
      <c r="C67" s="34"/>
      <c r="D67" s="34"/>
      <c r="E67" s="34"/>
      <c r="F67" s="34"/>
      <c r="G67" s="34"/>
      <c r="H67" s="34"/>
      <c r="I67" s="34"/>
      <c r="J67" s="34"/>
      <c r="K67" s="34"/>
      <c r="L67" s="34"/>
      <c r="M67" s="34"/>
      <c r="N67" s="34"/>
      <c r="O67" s="34"/>
      <c r="P67" s="34"/>
      <c r="Q67" s="34"/>
      <c r="R67" s="34"/>
      <c r="S67" s="34"/>
    </row>
    <row r="68" spans="1:19" x14ac:dyDescent="0.3">
      <c r="A68" s="34"/>
      <c r="B68" s="34"/>
      <c r="C68" s="34"/>
      <c r="D68" s="34"/>
      <c r="E68" s="34"/>
      <c r="F68" s="34"/>
      <c r="G68" s="34"/>
      <c r="H68" s="34"/>
      <c r="I68" s="34"/>
      <c r="J68" s="34"/>
      <c r="K68" s="34"/>
      <c r="L68" s="34"/>
      <c r="M68" s="34"/>
      <c r="N68" s="34"/>
      <c r="O68" s="34"/>
      <c r="P68" s="34"/>
      <c r="Q68" s="34"/>
      <c r="R68" s="34"/>
      <c r="S68" s="34"/>
    </row>
    <row r="69" spans="1:19" x14ac:dyDescent="0.3">
      <c r="A69" s="34"/>
      <c r="B69" s="34"/>
      <c r="C69" s="34"/>
      <c r="D69" s="34"/>
      <c r="E69" s="34"/>
      <c r="F69" s="34"/>
      <c r="G69" s="34"/>
      <c r="H69" s="34"/>
      <c r="I69" s="34"/>
      <c r="J69" s="34"/>
      <c r="K69" s="34"/>
      <c r="L69" s="34"/>
      <c r="M69" s="34"/>
      <c r="N69" s="34"/>
      <c r="O69" s="34"/>
      <c r="P69" s="34"/>
      <c r="Q69" s="34"/>
      <c r="R69" s="34"/>
      <c r="S69" s="34"/>
    </row>
    <row r="70" spans="1:19" x14ac:dyDescent="0.3">
      <c r="A70" s="34"/>
      <c r="B70" s="34"/>
      <c r="C70" s="34"/>
      <c r="D70" s="34"/>
      <c r="E70" s="34"/>
      <c r="F70" s="34"/>
      <c r="G70" s="34"/>
      <c r="H70" s="34"/>
      <c r="I70" s="34"/>
      <c r="J70" s="34"/>
      <c r="K70" s="34"/>
      <c r="L70" s="34"/>
      <c r="M70" s="34"/>
      <c r="N70" s="34"/>
      <c r="O70" s="34"/>
      <c r="P70" s="34"/>
      <c r="Q70" s="34"/>
      <c r="R70" s="34"/>
      <c r="S70" s="34"/>
    </row>
    <row r="71" spans="1:19" x14ac:dyDescent="0.3">
      <c r="A71" s="34"/>
      <c r="B71" s="34"/>
      <c r="C71" s="34"/>
      <c r="D71" s="34"/>
      <c r="E71" s="34"/>
      <c r="F71" s="34"/>
      <c r="G71" s="34"/>
      <c r="H71" s="34"/>
      <c r="I71" s="34"/>
      <c r="J71" s="34"/>
      <c r="K71" s="34"/>
      <c r="L71" s="34"/>
      <c r="M71" s="34"/>
      <c r="N71" s="34"/>
      <c r="O71" s="34"/>
      <c r="P71" s="34"/>
      <c r="Q71" s="34"/>
      <c r="R71" s="34"/>
      <c r="S71" s="34"/>
    </row>
    <row r="72" spans="1:19" x14ac:dyDescent="0.3">
      <c r="A72" s="34"/>
      <c r="B72" s="34"/>
      <c r="C72" s="34"/>
      <c r="D72" s="34"/>
      <c r="E72" s="34"/>
      <c r="F72" s="34"/>
      <c r="G72" s="34"/>
      <c r="H72" s="34"/>
      <c r="I72" s="34"/>
      <c r="J72" s="34"/>
      <c r="K72" s="34"/>
      <c r="L72" s="34"/>
      <c r="M72" s="34"/>
      <c r="N72" s="34"/>
      <c r="O72" s="34"/>
      <c r="P72" s="34"/>
      <c r="Q72" s="34"/>
      <c r="R72" s="34"/>
      <c r="S72" s="34"/>
    </row>
    <row r="73" spans="1:19" x14ac:dyDescent="0.3">
      <c r="A73" s="34"/>
      <c r="B73" s="34"/>
      <c r="C73" s="34"/>
      <c r="D73" s="34"/>
      <c r="E73" s="34"/>
      <c r="F73" s="34"/>
      <c r="G73" s="34"/>
      <c r="H73" s="34"/>
      <c r="I73" s="34"/>
      <c r="J73" s="34"/>
      <c r="K73" s="34"/>
      <c r="L73" s="34"/>
      <c r="M73" s="34"/>
      <c r="N73" s="34"/>
      <c r="O73" s="34"/>
      <c r="P73" s="34"/>
      <c r="Q73" s="34"/>
      <c r="R73" s="34"/>
      <c r="S73" s="34"/>
    </row>
    <row r="74" spans="1:19" x14ac:dyDescent="0.3">
      <c r="A74" s="34"/>
      <c r="B74" s="34"/>
      <c r="C74" s="34"/>
      <c r="D74" s="34"/>
      <c r="E74" s="34"/>
      <c r="F74" s="34"/>
      <c r="G74" s="34"/>
      <c r="H74" s="34"/>
      <c r="I74" s="34"/>
      <c r="J74" s="34"/>
      <c r="K74" s="34"/>
      <c r="L74" s="34"/>
      <c r="M74" s="34"/>
      <c r="N74" s="34"/>
      <c r="O74" s="34"/>
      <c r="P74" s="34"/>
      <c r="Q74" s="34"/>
      <c r="R74" s="34"/>
      <c r="S74" s="34"/>
    </row>
    <row r="75" spans="1:19" x14ac:dyDescent="0.3">
      <c r="A75" s="34"/>
      <c r="B75" s="34"/>
      <c r="C75" s="34"/>
      <c r="D75" s="34"/>
      <c r="E75" s="34"/>
      <c r="F75" s="34"/>
      <c r="G75" s="34"/>
      <c r="H75" s="34"/>
      <c r="I75" s="34"/>
      <c r="J75" s="34"/>
      <c r="K75" s="34"/>
      <c r="L75" s="34"/>
      <c r="M75" s="34"/>
      <c r="N75" s="34"/>
      <c r="O75" s="34"/>
      <c r="P75" s="34"/>
      <c r="Q75" s="34"/>
      <c r="R75" s="34"/>
      <c r="S75" s="34"/>
    </row>
    <row r="76" spans="1:19" x14ac:dyDescent="0.3">
      <c r="A76" s="34"/>
      <c r="B76" s="34"/>
      <c r="C76" s="34"/>
      <c r="D76" s="34"/>
      <c r="E76" s="34"/>
      <c r="F76" s="34"/>
      <c r="G76" s="34"/>
      <c r="H76" s="34"/>
      <c r="I76" s="34"/>
      <c r="J76" s="34"/>
      <c r="K76" s="34"/>
      <c r="L76" s="34"/>
      <c r="M76" s="34"/>
      <c r="N76" s="34"/>
      <c r="O76" s="34"/>
      <c r="P76" s="34"/>
      <c r="Q76" s="34"/>
      <c r="R76" s="34"/>
      <c r="S76" s="34"/>
    </row>
    <row r="77" spans="1:19" x14ac:dyDescent="0.3">
      <c r="A77" s="34"/>
      <c r="B77" s="34"/>
      <c r="C77" s="34"/>
      <c r="D77" s="34"/>
      <c r="E77" s="34"/>
      <c r="F77" s="34"/>
      <c r="G77" s="34"/>
      <c r="H77" s="34"/>
      <c r="I77" s="34"/>
      <c r="J77" s="34"/>
      <c r="K77" s="34"/>
      <c r="L77" s="34"/>
      <c r="M77" s="34"/>
      <c r="N77" s="34"/>
      <c r="O77" s="34"/>
      <c r="P77" s="34"/>
      <c r="Q77" s="34"/>
      <c r="R77" s="34"/>
      <c r="S77" s="34"/>
    </row>
    <row r="78" spans="1:19" x14ac:dyDescent="0.3">
      <c r="A78" s="34"/>
      <c r="B78" s="34"/>
      <c r="C78" s="34"/>
      <c r="D78" s="34"/>
      <c r="E78" s="34"/>
      <c r="F78" s="34"/>
      <c r="G78" s="34"/>
      <c r="H78" s="34"/>
      <c r="I78" s="34"/>
      <c r="J78" s="34"/>
      <c r="K78" s="34"/>
      <c r="L78" s="34"/>
      <c r="M78" s="34"/>
      <c r="N78" s="34"/>
      <c r="O78" s="34"/>
      <c r="P78" s="34"/>
      <c r="Q78" s="34"/>
      <c r="R78" s="34"/>
      <c r="S78" s="34"/>
    </row>
    <row r="79" spans="1:19" x14ac:dyDescent="0.3">
      <c r="A79" s="34"/>
      <c r="B79" s="34"/>
      <c r="C79" s="34"/>
      <c r="D79" s="34"/>
      <c r="E79" s="34"/>
      <c r="F79" s="34"/>
      <c r="G79" s="34"/>
      <c r="H79" s="34"/>
      <c r="I79" s="34"/>
      <c r="J79" s="34"/>
      <c r="K79" s="34"/>
      <c r="L79" s="34"/>
      <c r="M79" s="34"/>
      <c r="N79" s="34"/>
      <c r="O79" s="34"/>
      <c r="P79" s="34"/>
      <c r="Q79" s="34"/>
      <c r="R79" s="34"/>
      <c r="S79" s="34"/>
    </row>
    <row r="80" spans="1:19" x14ac:dyDescent="0.3">
      <c r="A80" s="34"/>
      <c r="B80" s="34"/>
      <c r="C80" s="34"/>
      <c r="D80" s="34"/>
      <c r="E80" s="34"/>
      <c r="F80" s="34"/>
      <c r="G80" s="34"/>
      <c r="H80" s="34"/>
      <c r="I80" s="34"/>
      <c r="J80" s="34"/>
      <c r="K80" s="34"/>
      <c r="L80" s="34"/>
      <c r="M80" s="34"/>
      <c r="N80" s="34"/>
      <c r="O80" s="34"/>
      <c r="P80" s="34"/>
      <c r="Q80" s="34"/>
      <c r="R80" s="34"/>
      <c r="S80" s="34"/>
    </row>
    <row r="81" spans="1:19" x14ac:dyDescent="0.3">
      <c r="A81" s="34"/>
      <c r="B81" s="34"/>
      <c r="C81" s="34"/>
      <c r="D81" s="34"/>
      <c r="E81" s="34"/>
      <c r="F81" s="34"/>
      <c r="G81" s="34"/>
      <c r="H81" s="34"/>
      <c r="I81" s="34"/>
      <c r="J81" s="34"/>
      <c r="K81" s="34"/>
      <c r="L81" s="34"/>
      <c r="M81" s="34"/>
      <c r="N81" s="34"/>
      <c r="O81" s="34"/>
      <c r="P81" s="34"/>
      <c r="Q81" s="34"/>
      <c r="R81" s="34"/>
      <c r="S81" s="34"/>
    </row>
    <row r="82" spans="1:19" x14ac:dyDescent="0.3">
      <c r="A82" s="34"/>
      <c r="B82" s="34"/>
      <c r="C82" s="34"/>
      <c r="D82" s="34"/>
      <c r="E82" s="34"/>
      <c r="F82" s="34"/>
      <c r="G82" s="34"/>
      <c r="H82" s="34"/>
      <c r="I82" s="34"/>
      <c r="J82" s="34"/>
      <c r="K82" s="34"/>
      <c r="L82" s="34"/>
      <c r="M82" s="34"/>
      <c r="N82" s="34"/>
      <c r="O82" s="34"/>
      <c r="P82" s="34"/>
      <c r="Q82" s="34"/>
      <c r="R82" s="34"/>
      <c r="S82" s="34"/>
    </row>
    <row r="83" spans="1:19" x14ac:dyDescent="0.3">
      <c r="A83" s="34"/>
      <c r="B83" s="34"/>
      <c r="C83" s="34"/>
      <c r="D83" s="34"/>
      <c r="E83" s="34"/>
      <c r="F83" s="34"/>
      <c r="G83" s="34"/>
      <c r="H83" s="34"/>
      <c r="I83" s="34"/>
      <c r="J83" s="34"/>
      <c r="K83" s="34"/>
      <c r="L83" s="34"/>
      <c r="M83" s="34"/>
      <c r="N83" s="34"/>
      <c r="O83" s="34"/>
      <c r="P83" s="34"/>
      <c r="Q83" s="34"/>
      <c r="R83" s="34"/>
      <c r="S83" s="34"/>
    </row>
    <row r="84" spans="1:19" x14ac:dyDescent="0.3">
      <c r="A84" s="34"/>
      <c r="B84" s="34"/>
      <c r="C84" s="34"/>
      <c r="D84" s="34"/>
      <c r="E84" s="34"/>
      <c r="F84" s="34"/>
      <c r="G84" s="34"/>
      <c r="H84" s="34"/>
      <c r="I84" s="34"/>
      <c r="J84" s="34"/>
      <c r="K84" s="34"/>
      <c r="L84" s="34"/>
      <c r="M84" s="34"/>
      <c r="N84" s="34"/>
      <c r="O84" s="34"/>
      <c r="P84" s="34"/>
      <c r="Q84" s="34"/>
      <c r="R84" s="34"/>
      <c r="S84" s="34"/>
    </row>
    <row r="85" spans="1:19" x14ac:dyDescent="0.3">
      <c r="A85" s="34"/>
      <c r="B85" s="34"/>
      <c r="C85" s="34"/>
      <c r="D85" s="34"/>
      <c r="E85" s="34"/>
      <c r="F85" s="34"/>
      <c r="G85" s="34"/>
      <c r="H85" s="34"/>
      <c r="I85" s="34"/>
      <c r="J85" s="34"/>
      <c r="K85" s="34"/>
      <c r="L85" s="34"/>
      <c r="M85" s="34"/>
      <c r="N85" s="34"/>
      <c r="O85" s="34"/>
      <c r="P85" s="34"/>
      <c r="Q85" s="34"/>
      <c r="R85" s="34"/>
      <c r="S85" s="34"/>
    </row>
    <row r="86" spans="1:19" x14ac:dyDescent="0.3">
      <c r="A86" s="34"/>
      <c r="B86" s="34"/>
      <c r="C86" s="34"/>
      <c r="D86" s="34"/>
      <c r="E86" s="34"/>
      <c r="F86" s="34"/>
      <c r="G86" s="34"/>
      <c r="H86" s="34"/>
      <c r="I86" s="34"/>
      <c r="J86" s="34"/>
      <c r="K86" s="34"/>
      <c r="L86" s="34"/>
      <c r="M86" s="34"/>
      <c r="N86" s="34"/>
      <c r="O86" s="34"/>
      <c r="P86" s="34"/>
      <c r="Q86" s="34"/>
      <c r="R86" s="34"/>
      <c r="S86" s="34"/>
    </row>
    <row r="87" spans="1:19" x14ac:dyDescent="0.3">
      <c r="A87" s="34"/>
      <c r="B87" s="34"/>
      <c r="C87" s="34"/>
      <c r="D87" s="34"/>
      <c r="E87" s="34"/>
      <c r="F87" s="34"/>
      <c r="G87" s="34"/>
      <c r="H87" s="34"/>
      <c r="I87" s="34"/>
      <c r="J87" s="34"/>
      <c r="K87" s="34"/>
      <c r="L87" s="34"/>
      <c r="M87" s="34"/>
      <c r="N87" s="34"/>
      <c r="O87" s="34"/>
      <c r="P87" s="34"/>
      <c r="Q87" s="34"/>
      <c r="R87" s="34"/>
      <c r="S87" s="34"/>
    </row>
    <row r="88" spans="1:19" x14ac:dyDescent="0.3">
      <c r="A88" s="34"/>
      <c r="B88" s="34"/>
      <c r="C88" s="34"/>
      <c r="D88" s="34"/>
      <c r="E88" s="34"/>
      <c r="F88" s="34"/>
      <c r="G88" s="34"/>
      <c r="H88" s="34"/>
      <c r="I88" s="34"/>
      <c r="J88" s="34"/>
      <c r="K88" s="34"/>
      <c r="L88" s="34"/>
      <c r="M88" s="34"/>
      <c r="N88" s="34"/>
      <c r="O88" s="34"/>
      <c r="P88" s="34"/>
      <c r="Q88" s="34"/>
      <c r="R88" s="34"/>
      <c r="S88" s="34"/>
    </row>
    <row r="89" spans="1:19" x14ac:dyDescent="0.3">
      <c r="A89" s="34"/>
      <c r="B89" s="34"/>
      <c r="C89" s="34"/>
      <c r="D89" s="34"/>
      <c r="E89" s="34"/>
      <c r="F89" s="34"/>
      <c r="G89" s="34"/>
      <c r="H89" s="34"/>
      <c r="I89" s="34"/>
      <c r="J89" s="34"/>
      <c r="K89" s="34"/>
      <c r="L89" s="34"/>
      <c r="M89" s="34"/>
      <c r="N89" s="34"/>
      <c r="O89" s="34"/>
      <c r="P89" s="34"/>
      <c r="Q89" s="34"/>
      <c r="R89" s="34"/>
      <c r="S89" s="34"/>
    </row>
    <row r="90" spans="1:19" x14ac:dyDescent="0.3">
      <c r="A90" s="34"/>
      <c r="B90" s="34"/>
      <c r="C90" s="34"/>
      <c r="D90" s="34"/>
      <c r="E90" s="34"/>
      <c r="F90" s="34"/>
      <c r="G90" s="34"/>
      <c r="H90" s="34"/>
      <c r="I90" s="34"/>
      <c r="J90" s="34"/>
      <c r="K90" s="34"/>
      <c r="L90" s="34"/>
      <c r="M90" s="34"/>
      <c r="N90" s="34"/>
      <c r="O90" s="34"/>
      <c r="P90" s="34"/>
      <c r="Q90" s="34"/>
      <c r="R90" s="34"/>
      <c r="S90" s="34"/>
    </row>
    <row r="91" spans="1:19" x14ac:dyDescent="0.3">
      <c r="A91" s="34"/>
      <c r="B91" s="34"/>
      <c r="C91" s="34"/>
      <c r="D91" s="34"/>
      <c r="E91" s="34"/>
      <c r="F91" s="34"/>
      <c r="G91" s="34"/>
      <c r="H91" s="34"/>
      <c r="I91" s="34"/>
      <c r="J91" s="34"/>
      <c r="K91" s="34"/>
      <c r="L91" s="34"/>
      <c r="M91" s="34"/>
      <c r="N91" s="34"/>
      <c r="O91" s="34"/>
      <c r="P91" s="34"/>
      <c r="Q91" s="34"/>
      <c r="R91" s="34"/>
      <c r="S91" s="34"/>
    </row>
    <row r="92" spans="1:19" x14ac:dyDescent="0.3">
      <c r="A92" s="34"/>
      <c r="B92" s="34"/>
      <c r="C92" s="34"/>
      <c r="D92" s="34"/>
      <c r="E92" s="34"/>
      <c r="F92" s="34"/>
      <c r="G92" s="34"/>
      <c r="H92" s="34"/>
      <c r="I92" s="34"/>
      <c r="J92" s="34"/>
      <c r="K92" s="34"/>
      <c r="L92" s="34"/>
      <c r="M92" s="34"/>
      <c r="N92" s="34"/>
      <c r="O92" s="34"/>
      <c r="P92" s="34"/>
      <c r="Q92" s="34"/>
      <c r="R92" s="34"/>
      <c r="S92" s="34"/>
    </row>
    <row r="93" spans="1:19" x14ac:dyDescent="0.3">
      <c r="A93" s="34"/>
      <c r="B93" s="34"/>
      <c r="C93" s="34"/>
      <c r="D93" s="34"/>
      <c r="E93" s="34"/>
      <c r="F93" s="34"/>
      <c r="G93" s="34"/>
      <c r="H93" s="34"/>
      <c r="I93" s="34"/>
      <c r="J93" s="34"/>
      <c r="K93" s="34"/>
      <c r="L93" s="34"/>
      <c r="M93" s="34"/>
      <c r="N93" s="34"/>
      <c r="O93" s="34"/>
      <c r="P93" s="34"/>
      <c r="Q93" s="34"/>
      <c r="R93" s="34"/>
      <c r="S93" s="34"/>
    </row>
    <row r="94" spans="1:19" x14ac:dyDescent="0.3">
      <c r="A94" s="34"/>
      <c r="B94" s="34"/>
      <c r="C94" s="34"/>
      <c r="D94" s="34"/>
      <c r="E94" s="34"/>
      <c r="F94" s="34"/>
      <c r="G94" s="34"/>
      <c r="H94" s="34"/>
      <c r="I94" s="34"/>
      <c r="J94" s="34"/>
      <c r="K94" s="34"/>
      <c r="L94" s="34"/>
      <c r="M94" s="34"/>
      <c r="N94" s="34"/>
      <c r="O94" s="34"/>
      <c r="P94" s="34"/>
      <c r="Q94" s="34"/>
      <c r="R94" s="34"/>
      <c r="S94" s="34"/>
    </row>
    <row r="95" spans="1:19" x14ac:dyDescent="0.3">
      <c r="A95" s="34"/>
      <c r="B95" s="34"/>
      <c r="C95" s="34"/>
      <c r="D95" s="34"/>
      <c r="E95" s="34"/>
      <c r="F95" s="34"/>
      <c r="G95" s="34"/>
      <c r="H95" s="34"/>
      <c r="I95" s="34"/>
      <c r="J95" s="34"/>
      <c r="K95" s="34"/>
      <c r="L95" s="34"/>
      <c r="M95" s="34"/>
      <c r="N95" s="34"/>
      <c r="O95" s="34"/>
      <c r="P95" s="34"/>
      <c r="Q95" s="34"/>
      <c r="R95" s="34"/>
      <c r="S95" s="34"/>
    </row>
    <row r="96" spans="1:19" x14ac:dyDescent="0.3">
      <c r="A96" s="34"/>
      <c r="B96" s="34"/>
      <c r="C96" s="34"/>
      <c r="D96" s="34"/>
      <c r="E96" s="34"/>
      <c r="F96" s="34"/>
      <c r="G96" s="34"/>
      <c r="H96" s="34"/>
      <c r="I96" s="34"/>
      <c r="J96" s="34"/>
      <c r="K96" s="34"/>
      <c r="L96" s="34"/>
      <c r="M96" s="34"/>
      <c r="N96" s="34"/>
      <c r="O96" s="34"/>
      <c r="P96" s="34"/>
      <c r="Q96" s="34"/>
      <c r="R96" s="34"/>
      <c r="S96" s="34"/>
    </row>
    <row r="97" spans="1:19" x14ac:dyDescent="0.3">
      <c r="A97" s="34"/>
      <c r="B97" s="34"/>
      <c r="C97" s="34"/>
      <c r="D97" s="34"/>
      <c r="E97" s="34"/>
      <c r="F97" s="34"/>
      <c r="G97" s="34"/>
      <c r="H97" s="34"/>
      <c r="I97" s="34"/>
      <c r="J97" s="34"/>
      <c r="K97" s="34"/>
      <c r="L97" s="34"/>
      <c r="M97" s="34"/>
      <c r="N97" s="34"/>
      <c r="O97" s="34"/>
      <c r="P97" s="34"/>
      <c r="Q97" s="34"/>
      <c r="R97" s="34"/>
      <c r="S97" s="34"/>
    </row>
    <row r="98" spans="1:19" x14ac:dyDescent="0.3">
      <c r="A98" s="34"/>
      <c r="B98" s="34"/>
      <c r="C98" s="34"/>
      <c r="D98" s="34"/>
      <c r="E98" s="34"/>
      <c r="F98" s="34"/>
      <c r="G98" s="34"/>
      <c r="H98" s="34"/>
      <c r="I98" s="34"/>
      <c r="J98" s="34"/>
      <c r="K98" s="34"/>
      <c r="L98" s="34"/>
      <c r="M98" s="34"/>
      <c r="N98" s="34"/>
      <c r="O98" s="34"/>
      <c r="P98" s="34"/>
      <c r="Q98" s="34"/>
      <c r="R98" s="34"/>
      <c r="S98" s="34"/>
    </row>
    <row r="99" spans="1:19" x14ac:dyDescent="0.3">
      <c r="A99" s="34"/>
      <c r="B99" s="34"/>
      <c r="C99" s="34"/>
      <c r="D99" s="34"/>
      <c r="E99" s="34"/>
      <c r="F99" s="34"/>
      <c r="G99" s="34"/>
      <c r="H99" s="34"/>
      <c r="I99" s="34"/>
      <c r="J99" s="34"/>
      <c r="K99" s="34"/>
      <c r="L99" s="34"/>
      <c r="M99" s="34"/>
      <c r="N99" s="34"/>
      <c r="O99" s="34"/>
      <c r="P99" s="34"/>
      <c r="Q99" s="34"/>
      <c r="R99" s="34"/>
      <c r="S99" s="34"/>
    </row>
    <row r="100" spans="1:19" x14ac:dyDescent="0.3">
      <c r="A100" s="34"/>
      <c r="B100" s="34"/>
      <c r="C100" s="34"/>
      <c r="D100" s="34"/>
      <c r="E100" s="34"/>
      <c r="F100" s="34"/>
      <c r="G100" s="34"/>
      <c r="H100" s="34"/>
      <c r="I100" s="34"/>
      <c r="J100" s="34"/>
      <c r="K100" s="34"/>
      <c r="L100" s="34"/>
      <c r="M100" s="34"/>
      <c r="N100" s="34"/>
      <c r="O100" s="34"/>
      <c r="P100" s="34"/>
      <c r="Q100" s="34"/>
      <c r="R100" s="34"/>
      <c r="S100" s="34"/>
    </row>
    <row r="101" spans="1:19" x14ac:dyDescent="0.3">
      <c r="A101" s="34"/>
      <c r="B101" s="34"/>
      <c r="C101" s="34"/>
      <c r="D101" s="34"/>
      <c r="E101" s="34"/>
      <c r="F101" s="34"/>
      <c r="G101" s="34"/>
      <c r="H101" s="34"/>
      <c r="I101" s="34"/>
      <c r="J101" s="34"/>
      <c r="K101" s="34"/>
      <c r="L101" s="34"/>
      <c r="M101" s="34"/>
      <c r="N101" s="34"/>
      <c r="O101" s="34"/>
      <c r="P101" s="34"/>
      <c r="Q101" s="34"/>
      <c r="R101" s="34"/>
      <c r="S101" s="34"/>
    </row>
    <row r="102" spans="1:19" x14ac:dyDescent="0.3">
      <c r="A102" s="34"/>
      <c r="B102" s="34"/>
      <c r="C102" s="34"/>
      <c r="D102" s="34"/>
      <c r="E102" s="34"/>
      <c r="F102" s="34"/>
      <c r="G102" s="34"/>
      <c r="H102" s="34"/>
      <c r="I102" s="34"/>
      <c r="J102" s="34"/>
      <c r="K102" s="34"/>
      <c r="L102" s="34"/>
      <c r="M102" s="34"/>
      <c r="N102" s="34"/>
      <c r="O102" s="34"/>
      <c r="P102" s="34"/>
      <c r="Q102" s="34"/>
      <c r="R102" s="34"/>
      <c r="S102" s="34"/>
    </row>
    <row r="103" spans="1:19" x14ac:dyDescent="0.3">
      <c r="A103" s="34"/>
      <c r="B103" s="34"/>
      <c r="C103" s="34"/>
      <c r="D103" s="34"/>
      <c r="E103" s="34"/>
      <c r="F103" s="34"/>
      <c r="G103" s="34"/>
      <c r="H103" s="34"/>
      <c r="I103" s="34"/>
      <c r="J103" s="34"/>
      <c r="K103" s="34"/>
      <c r="L103" s="34"/>
      <c r="M103" s="34"/>
      <c r="N103" s="34"/>
      <c r="O103" s="34"/>
      <c r="P103" s="34"/>
      <c r="Q103" s="34"/>
      <c r="R103" s="34"/>
      <c r="S103" s="34"/>
    </row>
    <row r="104" spans="1:19" x14ac:dyDescent="0.3">
      <c r="A104" s="34"/>
      <c r="B104" s="34"/>
      <c r="C104" s="34"/>
      <c r="D104" s="34"/>
      <c r="E104" s="34"/>
      <c r="F104" s="34"/>
      <c r="G104" s="34"/>
      <c r="H104" s="34"/>
      <c r="I104" s="34"/>
      <c r="J104" s="34"/>
      <c r="K104" s="34"/>
      <c r="L104" s="34"/>
      <c r="M104" s="34"/>
      <c r="N104" s="34"/>
      <c r="O104" s="34"/>
      <c r="P104" s="34"/>
      <c r="Q104" s="34"/>
      <c r="R104" s="34"/>
      <c r="S104" s="34"/>
    </row>
    <row r="105" spans="1:19" x14ac:dyDescent="0.3">
      <c r="A105" s="34"/>
      <c r="B105" s="34"/>
      <c r="C105" s="34"/>
      <c r="D105" s="34"/>
      <c r="E105" s="34"/>
      <c r="F105" s="34"/>
      <c r="G105" s="34"/>
      <c r="H105" s="34"/>
      <c r="I105" s="34"/>
      <c r="J105" s="34"/>
      <c r="K105" s="34"/>
      <c r="L105" s="34"/>
      <c r="M105" s="34"/>
      <c r="N105" s="34"/>
      <c r="O105" s="34"/>
      <c r="P105" s="34"/>
      <c r="Q105" s="34"/>
      <c r="R105" s="34"/>
      <c r="S105" s="34"/>
    </row>
    <row r="106" spans="1:19" x14ac:dyDescent="0.3">
      <c r="A106" s="34"/>
      <c r="B106" s="34"/>
      <c r="C106" s="34"/>
      <c r="D106" s="34"/>
      <c r="E106" s="34"/>
      <c r="F106" s="34"/>
      <c r="G106" s="34"/>
      <c r="H106" s="34"/>
      <c r="I106" s="34"/>
      <c r="J106" s="34"/>
      <c r="K106" s="34"/>
      <c r="L106" s="34"/>
      <c r="M106" s="34"/>
      <c r="N106" s="34"/>
      <c r="O106" s="34"/>
      <c r="P106" s="34"/>
      <c r="Q106" s="34"/>
      <c r="R106" s="34"/>
      <c r="S106" s="34"/>
    </row>
    <row r="107" spans="1:19" x14ac:dyDescent="0.3">
      <c r="A107" s="34"/>
      <c r="B107" s="34"/>
      <c r="C107" s="34"/>
      <c r="D107" s="34"/>
      <c r="E107" s="34"/>
      <c r="F107" s="34"/>
      <c r="G107" s="34"/>
      <c r="H107" s="34"/>
      <c r="I107" s="34"/>
      <c r="J107" s="34"/>
      <c r="K107" s="34"/>
      <c r="L107" s="34"/>
      <c r="M107" s="34"/>
      <c r="N107" s="34"/>
      <c r="O107" s="34"/>
      <c r="P107" s="34"/>
      <c r="Q107" s="34"/>
      <c r="R107" s="34"/>
      <c r="S107" s="34"/>
    </row>
    <row r="108" spans="1:19" x14ac:dyDescent="0.3">
      <c r="A108" s="34"/>
      <c r="B108" s="34"/>
      <c r="C108" s="34"/>
      <c r="D108" s="34"/>
      <c r="E108" s="34"/>
      <c r="F108" s="34"/>
      <c r="G108" s="34"/>
      <c r="H108" s="34"/>
      <c r="I108" s="34"/>
      <c r="J108" s="34"/>
      <c r="K108" s="34"/>
      <c r="L108" s="34"/>
      <c r="M108" s="34"/>
      <c r="N108" s="34"/>
      <c r="O108" s="34"/>
      <c r="P108" s="34"/>
      <c r="Q108" s="34"/>
      <c r="R108" s="34"/>
      <c r="S108" s="34"/>
    </row>
    <row r="109" spans="1:19" x14ac:dyDescent="0.3">
      <c r="A109" s="34"/>
      <c r="B109" s="34"/>
      <c r="C109" s="34"/>
      <c r="D109" s="34"/>
      <c r="E109" s="34"/>
      <c r="F109" s="34"/>
      <c r="G109" s="34"/>
      <c r="H109" s="34"/>
      <c r="I109" s="34"/>
      <c r="J109" s="34"/>
      <c r="K109" s="34"/>
      <c r="L109" s="34"/>
      <c r="M109" s="34"/>
      <c r="N109" s="34"/>
      <c r="O109" s="34"/>
      <c r="P109" s="34"/>
      <c r="Q109" s="34"/>
      <c r="R109" s="34"/>
      <c r="S109" s="34"/>
    </row>
    <row r="110" spans="1:19" x14ac:dyDescent="0.3">
      <c r="A110" s="34"/>
      <c r="B110" s="34"/>
      <c r="C110" s="34"/>
      <c r="D110" s="34"/>
      <c r="E110" s="34"/>
      <c r="F110" s="34"/>
      <c r="G110" s="34"/>
      <c r="H110" s="34"/>
      <c r="I110" s="34"/>
      <c r="J110" s="34"/>
      <c r="K110" s="34"/>
      <c r="L110" s="34"/>
      <c r="M110" s="34"/>
      <c r="N110" s="34"/>
      <c r="O110" s="34"/>
      <c r="P110" s="34"/>
      <c r="Q110" s="34"/>
      <c r="R110" s="34"/>
      <c r="S110" s="34"/>
    </row>
    <row r="111" spans="1:19" x14ac:dyDescent="0.3">
      <c r="A111" s="34"/>
      <c r="B111" s="34"/>
      <c r="C111" s="34"/>
      <c r="D111" s="34"/>
      <c r="E111" s="34"/>
      <c r="F111" s="34"/>
      <c r="G111" s="34"/>
      <c r="H111" s="34"/>
      <c r="I111" s="34"/>
      <c r="J111" s="34"/>
      <c r="K111" s="34"/>
      <c r="L111" s="34"/>
      <c r="M111" s="34"/>
      <c r="N111" s="34"/>
      <c r="O111" s="34"/>
      <c r="P111" s="34"/>
      <c r="Q111" s="34"/>
      <c r="R111" s="34"/>
      <c r="S111" s="34"/>
    </row>
    <row r="112" spans="1:19" x14ac:dyDescent="0.3">
      <c r="A112" s="34"/>
      <c r="B112" s="34"/>
      <c r="C112" s="34"/>
      <c r="D112" s="34"/>
      <c r="E112" s="34"/>
      <c r="F112" s="34"/>
      <c r="G112" s="34"/>
      <c r="H112" s="34"/>
      <c r="I112" s="34"/>
      <c r="J112" s="34"/>
      <c r="K112" s="34"/>
      <c r="L112" s="34"/>
      <c r="M112" s="34"/>
      <c r="N112" s="34"/>
      <c r="O112" s="34"/>
      <c r="P112" s="34"/>
      <c r="Q112" s="34"/>
      <c r="R112" s="34"/>
      <c r="S112" s="34"/>
    </row>
    <row r="113" spans="1:19" x14ac:dyDescent="0.3">
      <c r="A113" s="34"/>
      <c r="B113" s="34"/>
      <c r="C113" s="34"/>
      <c r="D113" s="34"/>
      <c r="E113" s="34"/>
      <c r="F113" s="34"/>
      <c r="G113" s="34"/>
      <c r="H113" s="34"/>
      <c r="I113" s="34"/>
      <c r="J113" s="34"/>
      <c r="K113" s="34"/>
      <c r="L113" s="34"/>
      <c r="M113" s="34"/>
      <c r="N113" s="34"/>
      <c r="O113" s="34"/>
      <c r="P113" s="34"/>
      <c r="Q113" s="34"/>
      <c r="R113" s="34"/>
      <c r="S113" s="34"/>
    </row>
    <row r="114" spans="1:19" x14ac:dyDescent="0.3">
      <c r="A114" s="34"/>
      <c r="B114" s="34"/>
      <c r="C114" s="34"/>
      <c r="D114" s="34"/>
      <c r="E114" s="34"/>
      <c r="F114" s="34"/>
      <c r="G114" s="34"/>
      <c r="H114" s="34"/>
      <c r="I114" s="34"/>
      <c r="J114" s="34"/>
      <c r="K114" s="34"/>
      <c r="L114" s="34"/>
      <c r="M114" s="34"/>
      <c r="N114" s="34"/>
      <c r="O114" s="34"/>
      <c r="P114" s="34"/>
      <c r="Q114" s="34"/>
      <c r="R114" s="34"/>
      <c r="S114" s="34"/>
    </row>
    <row r="115" spans="1:19" x14ac:dyDescent="0.3">
      <c r="A115" s="34"/>
      <c r="B115" s="34"/>
      <c r="C115" s="34"/>
      <c r="D115" s="34"/>
      <c r="E115" s="34"/>
      <c r="F115" s="34"/>
      <c r="G115" s="34"/>
      <c r="H115" s="34"/>
      <c r="I115" s="34"/>
      <c r="J115" s="34"/>
      <c r="K115" s="34"/>
      <c r="L115" s="34"/>
      <c r="M115" s="34"/>
      <c r="N115" s="34"/>
      <c r="O115" s="34"/>
      <c r="P115" s="34"/>
      <c r="Q115" s="34"/>
      <c r="R115" s="34"/>
      <c r="S115" s="34"/>
    </row>
    <row r="116" spans="1:19" x14ac:dyDescent="0.3">
      <c r="A116" s="34"/>
      <c r="B116" s="34"/>
      <c r="C116" s="34"/>
      <c r="D116" s="34"/>
      <c r="E116" s="34"/>
      <c r="F116" s="34"/>
      <c r="G116" s="34"/>
      <c r="H116" s="34"/>
      <c r="I116" s="34"/>
      <c r="J116" s="34"/>
      <c r="K116" s="34"/>
      <c r="L116" s="34"/>
      <c r="M116" s="34"/>
      <c r="N116" s="34"/>
      <c r="O116" s="34"/>
      <c r="P116" s="34"/>
      <c r="Q116" s="34"/>
      <c r="R116" s="34"/>
      <c r="S116" s="34"/>
    </row>
    <row r="117" spans="1:19" x14ac:dyDescent="0.3">
      <c r="A117" s="34"/>
      <c r="B117" s="34"/>
      <c r="C117" s="34"/>
      <c r="D117" s="34"/>
      <c r="E117" s="34"/>
      <c r="F117" s="34"/>
      <c r="G117" s="34"/>
      <c r="H117" s="34"/>
      <c r="I117" s="34"/>
      <c r="J117" s="34"/>
      <c r="K117" s="34"/>
      <c r="L117" s="34"/>
      <c r="M117" s="34"/>
      <c r="N117" s="34"/>
      <c r="O117" s="34"/>
      <c r="P117" s="34"/>
      <c r="Q117" s="34"/>
      <c r="R117" s="34"/>
      <c r="S117" s="34"/>
    </row>
    <row r="118" spans="1:19" x14ac:dyDescent="0.3">
      <c r="A118" s="34"/>
      <c r="B118" s="34"/>
      <c r="C118" s="34"/>
      <c r="D118" s="34"/>
      <c r="E118" s="34"/>
      <c r="F118" s="34"/>
      <c r="G118" s="34"/>
      <c r="H118" s="34"/>
      <c r="I118" s="34"/>
      <c r="J118" s="34"/>
      <c r="K118" s="34"/>
      <c r="L118" s="34"/>
      <c r="M118" s="34"/>
      <c r="N118" s="34"/>
      <c r="O118" s="34"/>
      <c r="P118" s="34"/>
      <c r="Q118" s="34"/>
      <c r="R118" s="34"/>
      <c r="S118" s="34"/>
    </row>
    <row r="119" spans="1:19" x14ac:dyDescent="0.3">
      <c r="A119" s="34"/>
      <c r="B119" s="34"/>
      <c r="C119" s="34"/>
      <c r="D119" s="34"/>
      <c r="E119" s="34"/>
      <c r="F119" s="34"/>
      <c r="G119" s="34"/>
      <c r="H119" s="34"/>
      <c r="I119" s="34"/>
      <c r="J119" s="34"/>
      <c r="K119" s="34"/>
      <c r="L119" s="34"/>
      <c r="M119" s="34"/>
      <c r="N119" s="34"/>
      <c r="O119" s="34"/>
      <c r="P119" s="34"/>
      <c r="Q119" s="34"/>
      <c r="R119" s="34"/>
      <c r="S119" s="34"/>
    </row>
    <row r="120" spans="1:19" x14ac:dyDescent="0.3">
      <c r="A120" s="34"/>
      <c r="B120" s="34"/>
      <c r="C120" s="34"/>
      <c r="D120" s="34"/>
      <c r="E120" s="34"/>
      <c r="F120" s="34"/>
      <c r="G120" s="34"/>
      <c r="H120" s="34"/>
      <c r="I120" s="34"/>
      <c r="J120" s="34"/>
      <c r="K120" s="34"/>
      <c r="L120" s="34"/>
      <c r="M120" s="34"/>
      <c r="N120" s="34"/>
      <c r="O120" s="34"/>
      <c r="P120" s="34"/>
      <c r="Q120" s="34"/>
      <c r="R120" s="34"/>
      <c r="S120" s="34"/>
    </row>
    <row r="121" spans="1:19" x14ac:dyDescent="0.3">
      <c r="A121" s="34"/>
      <c r="B121" s="34"/>
      <c r="C121" s="34"/>
      <c r="D121" s="34"/>
      <c r="E121" s="34"/>
      <c r="F121" s="34"/>
      <c r="G121" s="34"/>
      <c r="H121" s="34"/>
      <c r="I121" s="34"/>
      <c r="J121" s="34"/>
      <c r="K121" s="34"/>
      <c r="L121" s="34"/>
      <c r="M121" s="34"/>
      <c r="N121" s="34"/>
      <c r="O121" s="34"/>
      <c r="P121" s="34"/>
      <c r="Q121" s="34"/>
      <c r="R121" s="34"/>
      <c r="S121" s="34"/>
    </row>
    <row r="122" spans="1:19" x14ac:dyDescent="0.3">
      <c r="A122" s="34"/>
      <c r="B122" s="34"/>
      <c r="C122" s="34"/>
      <c r="D122" s="34"/>
      <c r="E122" s="34"/>
      <c r="F122" s="34"/>
      <c r="G122" s="34"/>
      <c r="H122" s="34"/>
      <c r="I122" s="34"/>
      <c r="J122" s="34"/>
      <c r="K122" s="34"/>
      <c r="L122" s="34"/>
      <c r="M122" s="34"/>
      <c r="N122" s="34"/>
      <c r="O122" s="34"/>
      <c r="P122" s="34"/>
      <c r="Q122" s="34"/>
      <c r="R122" s="34"/>
      <c r="S122" s="34"/>
    </row>
    <row r="123" spans="1:19" x14ac:dyDescent="0.3">
      <c r="A123" s="34"/>
      <c r="B123" s="34"/>
      <c r="C123" s="34"/>
      <c r="D123" s="34"/>
      <c r="E123" s="34"/>
      <c r="F123" s="34"/>
      <c r="G123" s="34"/>
      <c r="H123" s="34"/>
      <c r="I123" s="34"/>
      <c r="J123" s="34"/>
      <c r="K123" s="34"/>
      <c r="L123" s="34"/>
      <c r="M123" s="34"/>
      <c r="N123" s="34"/>
      <c r="O123" s="34"/>
      <c r="P123" s="34"/>
      <c r="Q123" s="34"/>
      <c r="R123" s="34"/>
      <c r="S123" s="34"/>
    </row>
    <row r="124" spans="1:19" x14ac:dyDescent="0.3">
      <c r="A124" s="34"/>
      <c r="B124" s="34"/>
      <c r="C124" s="34"/>
      <c r="D124" s="34"/>
      <c r="E124" s="34"/>
      <c r="F124" s="34"/>
      <c r="G124" s="34"/>
      <c r="H124" s="34"/>
      <c r="I124" s="34"/>
      <c r="J124" s="34"/>
      <c r="K124" s="34"/>
      <c r="L124" s="34"/>
      <c r="M124" s="34"/>
      <c r="N124" s="34"/>
      <c r="O124" s="34"/>
      <c r="P124" s="34"/>
      <c r="Q124" s="34"/>
      <c r="R124" s="34"/>
      <c r="S124" s="34"/>
    </row>
    <row r="125" spans="1:19" x14ac:dyDescent="0.3">
      <c r="A125" s="34"/>
      <c r="B125" s="34"/>
      <c r="C125" s="34"/>
      <c r="D125" s="34"/>
      <c r="E125" s="34"/>
      <c r="F125" s="34"/>
      <c r="G125" s="34"/>
      <c r="H125" s="34"/>
      <c r="I125" s="34"/>
      <c r="J125" s="34"/>
      <c r="K125" s="34"/>
      <c r="L125" s="34"/>
      <c r="M125" s="34"/>
      <c r="N125" s="34"/>
      <c r="O125" s="34"/>
      <c r="P125" s="34"/>
      <c r="Q125" s="34"/>
      <c r="R125" s="34"/>
      <c r="S125" s="34"/>
    </row>
    <row r="126" spans="1:19" x14ac:dyDescent="0.3">
      <c r="A126" s="34"/>
      <c r="B126" s="34"/>
      <c r="C126" s="34"/>
      <c r="D126" s="34"/>
      <c r="E126" s="34"/>
      <c r="F126" s="34"/>
      <c r="G126" s="34"/>
      <c r="H126" s="34"/>
      <c r="I126" s="34"/>
      <c r="J126" s="34"/>
      <c r="K126" s="34"/>
      <c r="L126" s="34"/>
      <c r="M126" s="34"/>
      <c r="N126" s="34"/>
      <c r="O126" s="34"/>
      <c r="P126" s="34"/>
      <c r="Q126" s="34"/>
      <c r="R126" s="34"/>
      <c r="S126" s="34"/>
    </row>
    <row r="127" spans="1:19" x14ac:dyDescent="0.3">
      <c r="A127" s="34"/>
      <c r="B127" s="34"/>
      <c r="C127" s="34"/>
      <c r="D127" s="34"/>
      <c r="E127" s="34"/>
      <c r="F127" s="34"/>
      <c r="G127" s="34"/>
      <c r="H127" s="34"/>
      <c r="I127" s="34"/>
      <c r="J127" s="34"/>
      <c r="K127" s="34"/>
      <c r="L127" s="34"/>
      <c r="M127" s="34"/>
      <c r="N127" s="34"/>
      <c r="O127" s="34"/>
      <c r="P127" s="34"/>
      <c r="Q127" s="34"/>
      <c r="R127" s="34"/>
      <c r="S127" s="34"/>
    </row>
    <row r="128" spans="1:19" x14ac:dyDescent="0.3">
      <c r="A128" s="34"/>
      <c r="B128" s="34"/>
      <c r="C128" s="34"/>
      <c r="D128" s="34"/>
      <c r="E128" s="34"/>
      <c r="F128" s="34"/>
      <c r="G128" s="34"/>
      <c r="H128" s="34"/>
      <c r="I128" s="34"/>
      <c r="J128" s="34"/>
      <c r="K128" s="34"/>
      <c r="L128" s="34"/>
      <c r="M128" s="34"/>
      <c r="N128" s="34"/>
      <c r="O128" s="34"/>
      <c r="P128" s="34"/>
      <c r="Q128" s="34"/>
      <c r="R128" s="34"/>
      <c r="S128" s="34"/>
    </row>
    <row r="129" spans="1:19" x14ac:dyDescent="0.3">
      <c r="A129" s="34"/>
      <c r="B129" s="34"/>
      <c r="C129" s="34"/>
      <c r="D129" s="34"/>
      <c r="E129" s="34"/>
      <c r="F129" s="34"/>
      <c r="G129" s="34"/>
      <c r="H129" s="34"/>
      <c r="I129" s="34"/>
      <c r="J129" s="34"/>
      <c r="K129" s="34"/>
      <c r="L129" s="34"/>
      <c r="M129" s="34"/>
      <c r="N129" s="34"/>
      <c r="O129" s="34"/>
      <c r="P129" s="34"/>
      <c r="Q129" s="34"/>
      <c r="R129" s="34"/>
      <c r="S129" s="34"/>
    </row>
    <row r="130" spans="1:19" x14ac:dyDescent="0.3">
      <c r="A130" s="34"/>
      <c r="B130" s="34"/>
      <c r="C130" s="34"/>
      <c r="D130" s="34"/>
      <c r="E130" s="34"/>
      <c r="F130" s="34"/>
      <c r="G130" s="34"/>
      <c r="H130" s="34"/>
      <c r="I130" s="34"/>
      <c r="J130" s="34"/>
      <c r="K130" s="34"/>
      <c r="L130" s="34"/>
      <c r="M130" s="34"/>
      <c r="N130" s="34"/>
      <c r="O130" s="34"/>
      <c r="P130" s="34"/>
      <c r="Q130" s="34"/>
      <c r="R130" s="34"/>
      <c r="S130" s="34"/>
    </row>
    <row r="131" spans="1:19" x14ac:dyDescent="0.3">
      <c r="A131" s="34"/>
      <c r="B131" s="34"/>
      <c r="C131" s="34"/>
      <c r="D131" s="34"/>
      <c r="E131" s="34"/>
      <c r="F131" s="34"/>
      <c r="G131" s="34"/>
      <c r="H131" s="34"/>
      <c r="I131" s="34"/>
      <c r="J131" s="34"/>
      <c r="K131" s="34"/>
      <c r="L131" s="34"/>
      <c r="M131" s="34"/>
      <c r="N131" s="34"/>
      <c r="O131" s="34"/>
      <c r="P131" s="34"/>
      <c r="Q131" s="34"/>
      <c r="R131" s="34"/>
      <c r="S131" s="34"/>
    </row>
    <row r="132" spans="1:19" x14ac:dyDescent="0.3">
      <c r="A132" s="34"/>
      <c r="B132" s="34"/>
      <c r="C132" s="34"/>
      <c r="D132" s="34"/>
      <c r="E132" s="34"/>
      <c r="F132" s="34"/>
      <c r="G132" s="34"/>
      <c r="H132" s="34"/>
      <c r="I132" s="34"/>
      <c r="J132" s="34"/>
      <c r="K132" s="34"/>
      <c r="L132" s="34"/>
      <c r="M132" s="34"/>
      <c r="N132" s="34"/>
      <c r="O132" s="34"/>
      <c r="P132" s="34"/>
      <c r="Q132" s="34"/>
      <c r="R132" s="34"/>
      <c r="S132" s="34"/>
    </row>
    <row r="133" spans="1:19" x14ac:dyDescent="0.3">
      <c r="A133" s="34"/>
      <c r="B133" s="34"/>
      <c r="C133" s="34"/>
      <c r="D133" s="34"/>
      <c r="E133" s="34"/>
      <c r="F133" s="34"/>
      <c r="G133" s="34"/>
      <c r="H133" s="34"/>
      <c r="I133" s="34"/>
      <c r="J133" s="34"/>
      <c r="K133" s="34"/>
      <c r="L133" s="34"/>
      <c r="M133" s="34"/>
      <c r="N133" s="34"/>
      <c r="O133" s="34"/>
      <c r="P133" s="34"/>
      <c r="Q133" s="34"/>
      <c r="R133" s="34"/>
      <c r="S133" s="34"/>
    </row>
    <row r="134" spans="1:19" x14ac:dyDescent="0.3">
      <c r="A134" s="34"/>
      <c r="B134" s="34"/>
      <c r="C134" s="34"/>
      <c r="D134" s="34"/>
      <c r="E134" s="34"/>
      <c r="F134" s="34"/>
      <c r="G134" s="34"/>
      <c r="H134" s="34"/>
      <c r="I134" s="34"/>
      <c r="J134" s="34"/>
      <c r="K134" s="34"/>
      <c r="L134" s="34"/>
      <c r="M134" s="34"/>
      <c r="N134" s="34"/>
      <c r="O134" s="34"/>
      <c r="P134" s="34"/>
      <c r="Q134" s="34"/>
      <c r="R134" s="34"/>
      <c r="S134" s="34"/>
    </row>
    <row r="135" spans="1:19" x14ac:dyDescent="0.3">
      <c r="A135" s="34"/>
      <c r="B135" s="34"/>
      <c r="C135" s="34"/>
      <c r="D135" s="34"/>
      <c r="E135" s="34"/>
      <c r="F135" s="34"/>
      <c r="G135" s="34"/>
      <c r="H135" s="34"/>
      <c r="I135" s="34"/>
      <c r="J135" s="34"/>
      <c r="K135" s="34"/>
      <c r="L135" s="34"/>
      <c r="M135" s="34"/>
      <c r="N135" s="34"/>
      <c r="O135" s="34"/>
      <c r="P135" s="34"/>
      <c r="Q135" s="34"/>
      <c r="R135" s="34"/>
      <c r="S135" s="34"/>
    </row>
    <row r="136" spans="1:19" x14ac:dyDescent="0.3">
      <c r="A136" s="34"/>
      <c r="B136" s="34"/>
      <c r="C136" s="34"/>
      <c r="D136" s="34"/>
      <c r="E136" s="34"/>
      <c r="F136" s="34"/>
      <c r="G136" s="34"/>
      <c r="H136" s="34"/>
      <c r="I136" s="34"/>
      <c r="J136" s="34"/>
      <c r="K136" s="34"/>
      <c r="L136" s="34"/>
      <c r="M136" s="34"/>
      <c r="N136" s="34"/>
      <c r="O136" s="34"/>
      <c r="P136" s="34"/>
      <c r="Q136" s="34"/>
      <c r="R136" s="34"/>
      <c r="S136" s="34"/>
    </row>
    <row r="137" spans="1:19" x14ac:dyDescent="0.3">
      <c r="A137" s="34"/>
      <c r="B137" s="34"/>
      <c r="C137" s="34"/>
      <c r="D137" s="34"/>
      <c r="E137" s="34"/>
      <c r="F137" s="34"/>
      <c r="G137" s="34"/>
      <c r="H137" s="34"/>
      <c r="I137" s="34"/>
      <c r="J137" s="34"/>
      <c r="K137" s="34"/>
      <c r="L137" s="34"/>
      <c r="M137" s="34"/>
      <c r="N137" s="34"/>
      <c r="O137" s="34"/>
      <c r="P137" s="34"/>
      <c r="Q137" s="34"/>
      <c r="R137" s="34"/>
      <c r="S137" s="34"/>
    </row>
    <row r="138" spans="1:19" x14ac:dyDescent="0.3">
      <c r="A138" s="34"/>
      <c r="B138" s="34"/>
      <c r="C138" s="34"/>
      <c r="D138" s="34"/>
      <c r="E138" s="34"/>
      <c r="F138" s="34"/>
      <c r="G138" s="34"/>
      <c r="H138" s="34"/>
      <c r="I138" s="34"/>
      <c r="J138" s="34"/>
      <c r="K138" s="34"/>
      <c r="L138" s="34"/>
      <c r="M138" s="34"/>
      <c r="N138" s="34"/>
      <c r="O138" s="34"/>
      <c r="P138" s="34"/>
      <c r="Q138" s="34"/>
      <c r="R138" s="34"/>
      <c r="S138" s="34"/>
    </row>
    <row r="139" spans="1:19" x14ac:dyDescent="0.3">
      <c r="A139" s="34"/>
      <c r="B139" s="34"/>
      <c r="C139" s="34"/>
      <c r="D139" s="34"/>
      <c r="E139" s="34"/>
      <c r="F139" s="34"/>
      <c r="G139" s="34"/>
      <c r="H139" s="34"/>
      <c r="I139" s="34"/>
      <c r="J139" s="34"/>
      <c r="K139" s="34"/>
      <c r="L139" s="34"/>
      <c r="M139" s="34"/>
      <c r="N139" s="34"/>
      <c r="O139" s="34"/>
      <c r="P139" s="34"/>
      <c r="Q139" s="34"/>
      <c r="R139" s="34"/>
      <c r="S139" s="34"/>
    </row>
    <row r="140" spans="1:19" x14ac:dyDescent="0.3">
      <c r="A140" s="34"/>
      <c r="B140" s="34"/>
      <c r="C140" s="34"/>
      <c r="D140" s="34"/>
      <c r="E140" s="34"/>
      <c r="F140" s="34"/>
      <c r="G140" s="34"/>
      <c r="H140" s="34"/>
      <c r="I140" s="34"/>
      <c r="J140" s="34"/>
      <c r="K140" s="34"/>
      <c r="L140" s="34"/>
      <c r="M140" s="34"/>
      <c r="N140" s="34"/>
      <c r="O140" s="34"/>
      <c r="P140" s="34"/>
      <c r="Q140" s="34"/>
      <c r="R140" s="34"/>
      <c r="S140" s="34"/>
    </row>
    <row r="141" spans="1:19" x14ac:dyDescent="0.3">
      <c r="A141" s="34"/>
      <c r="B141" s="34"/>
      <c r="C141" s="34"/>
      <c r="D141" s="34"/>
      <c r="E141" s="34"/>
      <c r="F141" s="34"/>
      <c r="G141" s="34"/>
      <c r="H141" s="34"/>
      <c r="I141" s="34"/>
      <c r="J141" s="34"/>
      <c r="K141" s="34"/>
      <c r="L141" s="34"/>
      <c r="M141" s="34"/>
      <c r="N141" s="34"/>
      <c r="O141" s="34"/>
      <c r="P141" s="34"/>
      <c r="Q141" s="34"/>
      <c r="R141" s="34"/>
      <c r="S141" s="34"/>
    </row>
    <row r="142" spans="1:19" x14ac:dyDescent="0.3">
      <c r="A142" s="34"/>
      <c r="B142" s="34"/>
      <c r="C142" s="34"/>
      <c r="D142" s="34"/>
      <c r="E142" s="34"/>
      <c r="F142" s="34"/>
      <c r="G142" s="34"/>
      <c r="H142" s="34"/>
      <c r="I142" s="34"/>
      <c r="J142" s="34"/>
      <c r="K142" s="34"/>
      <c r="L142" s="34"/>
      <c r="M142" s="34"/>
      <c r="N142" s="34"/>
      <c r="O142" s="34"/>
      <c r="P142" s="34"/>
      <c r="Q142" s="34"/>
      <c r="R142" s="34"/>
      <c r="S142" s="34"/>
    </row>
    <row r="143" spans="1:19" x14ac:dyDescent="0.3">
      <c r="A143" s="34"/>
      <c r="B143" s="34"/>
      <c r="C143" s="34"/>
      <c r="D143" s="34"/>
      <c r="E143" s="34"/>
      <c r="F143" s="34"/>
      <c r="G143" s="34"/>
      <c r="H143" s="34"/>
      <c r="I143" s="34"/>
      <c r="J143" s="34"/>
      <c r="K143" s="34"/>
      <c r="L143" s="34"/>
      <c r="M143" s="34"/>
      <c r="N143" s="34"/>
      <c r="O143" s="34"/>
      <c r="P143" s="34"/>
      <c r="Q143" s="34"/>
      <c r="R143" s="34"/>
      <c r="S143" s="34"/>
    </row>
    <row r="144" spans="1:19" x14ac:dyDescent="0.3">
      <c r="A144" s="34"/>
      <c r="B144" s="34"/>
      <c r="C144" s="34"/>
      <c r="D144" s="34"/>
      <c r="E144" s="34"/>
      <c r="F144" s="34"/>
      <c r="G144" s="34"/>
      <c r="H144" s="34"/>
      <c r="I144" s="34"/>
      <c r="J144" s="34"/>
      <c r="K144" s="34"/>
      <c r="L144" s="34"/>
      <c r="M144" s="34"/>
      <c r="N144" s="34"/>
      <c r="O144" s="34"/>
      <c r="P144" s="34"/>
      <c r="Q144" s="34"/>
      <c r="R144" s="34"/>
      <c r="S144" s="34"/>
    </row>
    <row r="145" spans="1:19" x14ac:dyDescent="0.3">
      <c r="A145" s="34"/>
      <c r="B145" s="34"/>
      <c r="C145" s="34"/>
      <c r="D145" s="34"/>
      <c r="E145" s="34"/>
      <c r="F145" s="34"/>
      <c r="G145" s="34"/>
      <c r="H145" s="34"/>
      <c r="I145" s="34"/>
      <c r="J145" s="34"/>
      <c r="K145" s="34"/>
      <c r="L145" s="34"/>
      <c r="M145" s="34"/>
      <c r="N145" s="34"/>
      <c r="O145" s="34"/>
      <c r="P145" s="34"/>
      <c r="Q145" s="34"/>
      <c r="R145" s="34"/>
      <c r="S145" s="34"/>
    </row>
    <row r="146" spans="1:19" x14ac:dyDescent="0.3">
      <c r="A146" s="34"/>
      <c r="B146" s="34"/>
      <c r="C146" s="34"/>
      <c r="D146" s="34"/>
      <c r="E146" s="34"/>
      <c r="F146" s="34"/>
      <c r="G146" s="34"/>
      <c r="H146" s="34"/>
      <c r="I146" s="34"/>
      <c r="J146" s="34"/>
      <c r="K146" s="34"/>
      <c r="L146" s="34"/>
      <c r="M146" s="34"/>
      <c r="N146" s="34"/>
      <c r="O146" s="34"/>
      <c r="P146" s="34"/>
      <c r="Q146" s="34"/>
      <c r="R146" s="34"/>
      <c r="S146" s="34"/>
    </row>
    <row r="147" spans="1:19" x14ac:dyDescent="0.3">
      <c r="A147" s="34"/>
      <c r="B147" s="34"/>
      <c r="C147" s="34"/>
      <c r="D147" s="34"/>
      <c r="E147" s="34"/>
      <c r="F147" s="34"/>
      <c r="G147" s="34"/>
      <c r="H147" s="34"/>
      <c r="I147" s="34"/>
      <c r="J147" s="34"/>
      <c r="K147" s="34"/>
      <c r="L147" s="34"/>
      <c r="M147" s="34"/>
      <c r="N147" s="34"/>
      <c r="O147" s="34"/>
      <c r="P147" s="34"/>
      <c r="Q147" s="34"/>
      <c r="R147" s="34"/>
      <c r="S147" s="34"/>
    </row>
    <row r="148" spans="1:19" x14ac:dyDescent="0.3">
      <c r="A148" s="34"/>
      <c r="B148" s="34"/>
      <c r="C148" s="34"/>
      <c r="D148" s="34"/>
      <c r="E148" s="34"/>
      <c r="F148" s="34"/>
      <c r="G148" s="34"/>
      <c r="H148" s="34"/>
      <c r="I148" s="34"/>
      <c r="J148" s="34"/>
      <c r="K148" s="34"/>
      <c r="L148" s="34"/>
      <c r="M148" s="34"/>
      <c r="N148" s="34"/>
      <c r="O148" s="34"/>
      <c r="P148" s="34"/>
      <c r="Q148" s="34"/>
      <c r="R148" s="34"/>
      <c r="S148" s="34"/>
    </row>
    <row r="149" spans="1:19" x14ac:dyDescent="0.3">
      <c r="A149" s="34"/>
      <c r="B149" s="34"/>
      <c r="C149" s="34"/>
      <c r="D149" s="34"/>
      <c r="E149" s="34"/>
      <c r="F149" s="34"/>
      <c r="G149" s="34"/>
      <c r="H149" s="34"/>
      <c r="I149" s="34"/>
      <c r="J149" s="34"/>
      <c r="K149" s="34"/>
      <c r="L149" s="34"/>
      <c r="M149" s="34"/>
      <c r="N149" s="34"/>
      <c r="O149" s="34"/>
      <c r="P149" s="34"/>
      <c r="Q149" s="34"/>
      <c r="R149" s="34"/>
      <c r="S149" s="34"/>
    </row>
    <row r="150" spans="1:19" x14ac:dyDescent="0.3">
      <c r="A150" s="34"/>
      <c r="B150" s="34"/>
      <c r="C150" s="34"/>
      <c r="D150" s="34"/>
      <c r="E150" s="34"/>
      <c r="F150" s="34"/>
      <c r="G150" s="34"/>
      <c r="H150" s="34"/>
      <c r="I150" s="34"/>
      <c r="J150" s="34"/>
      <c r="K150" s="34"/>
      <c r="L150" s="34"/>
      <c r="M150" s="34"/>
      <c r="N150" s="34"/>
      <c r="O150" s="34"/>
      <c r="P150" s="34"/>
      <c r="Q150" s="34"/>
      <c r="R150" s="34"/>
      <c r="S150" s="34"/>
    </row>
    <row r="151" spans="1:19" x14ac:dyDescent="0.3">
      <c r="A151" s="34"/>
      <c r="B151" s="34"/>
      <c r="C151" s="34"/>
      <c r="D151" s="34"/>
      <c r="E151" s="34"/>
      <c r="F151" s="34"/>
      <c r="G151" s="34"/>
      <c r="H151" s="34"/>
      <c r="I151" s="34"/>
      <c r="J151" s="34"/>
      <c r="K151" s="34"/>
      <c r="L151" s="34"/>
      <c r="M151" s="34"/>
      <c r="N151" s="34"/>
      <c r="O151" s="34"/>
      <c r="P151" s="34"/>
      <c r="Q151" s="34"/>
      <c r="R151" s="34"/>
      <c r="S151" s="34"/>
    </row>
    <row r="152" spans="1:19" x14ac:dyDescent="0.3">
      <c r="A152" s="34"/>
      <c r="B152" s="34"/>
      <c r="C152" s="34"/>
      <c r="D152" s="34"/>
      <c r="E152" s="34"/>
      <c r="F152" s="34"/>
      <c r="G152" s="34"/>
      <c r="H152" s="34"/>
      <c r="I152" s="34"/>
      <c r="J152" s="34"/>
      <c r="K152" s="34"/>
      <c r="L152" s="34"/>
      <c r="M152" s="34"/>
      <c r="N152" s="34"/>
      <c r="O152" s="34"/>
      <c r="P152" s="34"/>
      <c r="Q152" s="34"/>
      <c r="R152" s="34"/>
      <c r="S152" s="34"/>
    </row>
    <row r="153" spans="1:19" x14ac:dyDescent="0.3">
      <c r="A153" s="34"/>
      <c r="B153" s="34"/>
      <c r="C153" s="34"/>
      <c r="D153" s="34"/>
      <c r="E153" s="34"/>
      <c r="F153" s="34"/>
      <c r="G153" s="34"/>
      <c r="H153" s="34"/>
      <c r="I153" s="34"/>
      <c r="J153" s="34"/>
      <c r="K153" s="34"/>
      <c r="L153" s="34"/>
      <c r="M153" s="34"/>
      <c r="N153" s="34"/>
      <c r="O153" s="34"/>
      <c r="P153" s="34"/>
      <c r="Q153" s="34"/>
      <c r="R153" s="34"/>
      <c r="S153" s="34"/>
    </row>
    <row r="154" spans="1:19" x14ac:dyDescent="0.3">
      <c r="A154" s="34"/>
      <c r="B154" s="34"/>
      <c r="C154" s="34"/>
      <c r="D154" s="34"/>
      <c r="E154" s="34"/>
      <c r="F154" s="34"/>
      <c r="G154" s="34"/>
      <c r="H154" s="34"/>
      <c r="I154" s="34"/>
      <c r="J154" s="34"/>
      <c r="K154" s="34"/>
      <c r="L154" s="34"/>
      <c r="M154" s="34"/>
      <c r="N154" s="34"/>
      <c r="O154" s="34"/>
      <c r="P154" s="34"/>
      <c r="Q154" s="34"/>
      <c r="R154" s="34"/>
      <c r="S154" s="34"/>
    </row>
    <row r="155" spans="1:19" x14ac:dyDescent="0.3">
      <c r="A155" s="34"/>
      <c r="B155" s="34"/>
      <c r="C155" s="34"/>
      <c r="D155" s="34"/>
      <c r="E155" s="34"/>
      <c r="F155" s="34"/>
      <c r="G155" s="34"/>
      <c r="H155" s="34"/>
      <c r="I155" s="34"/>
      <c r="J155" s="34"/>
      <c r="K155" s="34"/>
      <c r="L155" s="34"/>
      <c r="M155" s="34"/>
      <c r="N155" s="34"/>
      <c r="O155" s="34"/>
      <c r="P155" s="34"/>
      <c r="Q155" s="34"/>
      <c r="R155" s="34"/>
      <c r="S155" s="34"/>
    </row>
    <row r="156" spans="1:19" x14ac:dyDescent="0.3">
      <c r="A156" s="34"/>
      <c r="B156" s="34"/>
      <c r="C156" s="34"/>
      <c r="D156" s="34"/>
      <c r="E156" s="34"/>
      <c r="F156" s="34"/>
      <c r="G156" s="34"/>
      <c r="H156" s="34"/>
      <c r="I156" s="34"/>
      <c r="J156" s="34"/>
      <c r="K156" s="34"/>
      <c r="L156" s="34"/>
      <c r="M156" s="34"/>
      <c r="N156" s="34"/>
      <c r="O156" s="34"/>
      <c r="P156" s="34"/>
      <c r="Q156" s="34"/>
      <c r="R156" s="34"/>
      <c r="S156" s="34"/>
    </row>
    <row r="157" spans="1:19" x14ac:dyDescent="0.3">
      <c r="A157" s="34"/>
      <c r="B157" s="34"/>
      <c r="C157" s="34"/>
      <c r="D157" s="34"/>
      <c r="E157" s="34"/>
      <c r="F157" s="34"/>
      <c r="G157" s="34"/>
      <c r="H157" s="34"/>
      <c r="I157" s="34"/>
      <c r="J157" s="34"/>
      <c r="K157" s="34"/>
      <c r="L157" s="34"/>
      <c r="M157" s="34"/>
      <c r="N157" s="34"/>
      <c r="O157" s="34"/>
      <c r="P157" s="34"/>
      <c r="Q157" s="34"/>
      <c r="R157" s="34"/>
      <c r="S157" s="34"/>
    </row>
    <row r="158" spans="1:19" x14ac:dyDescent="0.3">
      <c r="A158" s="34"/>
      <c r="B158" s="34"/>
      <c r="C158" s="34"/>
      <c r="D158" s="34"/>
      <c r="E158" s="34"/>
      <c r="F158" s="34"/>
      <c r="G158" s="34"/>
      <c r="H158" s="34"/>
      <c r="I158" s="34"/>
      <c r="J158" s="34"/>
      <c r="K158" s="34"/>
      <c r="L158" s="34"/>
      <c r="M158" s="34"/>
      <c r="N158" s="34"/>
      <c r="O158" s="34"/>
      <c r="P158" s="34"/>
      <c r="Q158" s="34"/>
      <c r="R158" s="34"/>
      <c r="S158" s="34"/>
    </row>
    <row r="159" spans="1:19" x14ac:dyDescent="0.3">
      <c r="A159" s="34"/>
      <c r="B159" s="34"/>
      <c r="C159" s="34"/>
      <c r="D159" s="34"/>
      <c r="E159" s="34"/>
      <c r="F159" s="34"/>
      <c r="G159" s="34"/>
      <c r="H159" s="34"/>
      <c r="I159" s="34"/>
      <c r="J159" s="34"/>
      <c r="K159" s="34"/>
      <c r="L159" s="34"/>
      <c r="M159" s="34"/>
      <c r="N159" s="34"/>
      <c r="O159" s="34"/>
      <c r="P159" s="34"/>
      <c r="Q159" s="34"/>
      <c r="R159" s="34"/>
      <c r="S159" s="34"/>
    </row>
    <row r="160" spans="1:19" x14ac:dyDescent="0.3">
      <c r="A160" s="34"/>
      <c r="B160" s="34"/>
      <c r="C160" s="34"/>
      <c r="D160" s="34"/>
      <c r="E160" s="34"/>
      <c r="F160" s="34"/>
      <c r="G160" s="34"/>
      <c r="H160" s="34"/>
      <c r="I160" s="34"/>
      <c r="J160" s="34"/>
      <c r="K160" s="34"/>
      <c r="L160" s="34"/>
      <c r="M160" s="34"/>
      <c r="N160" s="34"/>
      <c r="O160" s="34"/>
      <c r="P160" s="34"/>
      <c r="Q160" s="34"/>
      <c r="R160" s="34"/>
      <c r="S160" s="34"/>
    </row>
    <row r="161" spans="1:19" x14ac:dyDescent="0.3">
      <c r="A161" s="34"/>
      <c r="B161" s="34"/>
      <c r="C161" s="34"/>
      <c r="D161" s="34"/>
      <c r="E161" s="34"/>
      <c r="F161" s="34"/>
      <c r="G161" s="34"/>
      <c r="H161" s="34"/>
      <c r="I161" s="34"/>
      <c r="J161" s="34"/>
      <c r="K161" s="34"/>
      <c r="L161" s="34"/>
      <c r="M161" s="34"/>
      <c r="N161" s="34"/>
      <c r="O161" s="34"/>
      <c r="P161" s="34"/>
      <c r="Q161" s="34"/>
      <c r="R161" s="34"/>
      <c r="S161" s="34"/>
    </row>
    <row r="162" spans="1:19" x14ac:dyDescent="0.3">
      <c r="A162" s="34"/>
      <c r="B162" s="34"/>
      <c r="C162" s="34"/>
      <c r="D162" s="34"/>
      <c r="E162" s="34"/>
      <c r="F162" s="34"/>
      <c r="G162" s="34"/>
      <c r="H162" s="34"/>
      <c r="I162" s="34"/>
      <c r="J162" s="34"/>
      <c r="K162" s="34"/>
      <c r="L162" s="34"/>
      <c r="M162" s="34"/>
      <c r="N162" s="34"/>
      <c r="O162" s="34"/>
      <c r="P162" s="34"/>
      <c r="Q162" s="34"/>
      <c r="R162" s="34"/>
      <c r="S162" s="34"/>
    </row>
    <row r="163" spans="1:19" x14ac:dyDescent="0.3">
      <c r="A163" s="34"/>
      <c r="B163" s="34"/>
      <c r="C163" s="34"/>
      <c r="D163" s="34"/>
      <c r="E163" s="34"/>
      <c r="F163" s="34"/>
      <c r="G163" s="34"/>
      <c r="H163" s="34"/>
      <c r="I163" s="34"/>
      <c r="J163" s="34"/>
      <c r="K163" s="34"/>
      <c r="L163" s="34"/>
      <c r="M163" s="34"/>
      <c r="N163" s="34"/>
      <c r="O163" s="34"/>
      <c r="P163" s="34"/>
      <c r="Q163" s="34"/>
      <c r="R163" s="34"/>
      <c r="S163" s="34"/>
    </row>
    <row r="164" spans="1:19" x14ac:dyDescent="0.3">
      <c r="A164" s="34"/>
      <c r="B164" s="34"/>
      <c r="C164" s="34"/>
      <c r="D164" s="34"/>
      <c r="E164" s="34"/>
      <c r="F164" s="34"/>
      <c r="G164" s="34"/>
      <c r="H164" s="34"/>
      <c r="I164" s="34"/>
      <c r="J164" s="34"/>
      <c r="K164" s="34"/>
      <c r="L164" s="34"/>
      <c r="M164" s="34"/>
      <c r="N164" s="34"/>
      <c r="O164" s="34"/>
      <c r="P164" s="34"/>
      <c r="Q164" s="34"/>
      <c r="R164" s="34"/>
      <c r="S164" s="34"/>
    </row>
    <row r="165" spans="1:19" x14ac:dyDescent="0.3">
      <c r="A165" s="34"/>
      <c r="B165" s="34"/>
      <c r="C165" s="34"/>
      <c r="D165" s="34"/>
      <c r="E165" s="34"/>
      <c r="F165" s="34"/>
      <c r="G165" s="34"/>
      <c r="H165" s="34"/>
      <c r="I165" s="34"/>
      <c r="J165" s="34"/>
      <c r="K165" s="34"/>
      <c r="L165" s="34"/>
      <c r="M165" s="34"/>
      <c r="N165" s="34"/>
      <c r="O165" s="34"/>
      <c r="P165" s="34"/>
      <c r="Q165" s="34"/>
      <c r="R165" s="34"/>
      <c r="S165" s="34"/>
    </row>
    <row r="166" spans="1:19" x14ac:dyDescent="0.3">
      <c r="A166" s="34"/>
      <c r="B166" s="34"/>
      <c r="C166" s="34"/>
      <c r="D166" s="34"/>
      <c r="E166" s="34"/>
      <c r="F166" s="34"/>
      <c r="G166" s="34"/>
      <c r="H166" s="34"/>
      <c r="I166" s="34"/>
      <c r="J166" s="34"/>
      <c r="K166" s="34"/>
      <c r="L166" s="34"/>
      <c r="M166" s="34"/>
      <c r="N166" s="34"/>
      <c r="O166" s="34"/>
      <c r="P166" s="34"/>
      <c r="Q166" s="34"/>
      <c r="R166" s="34"/>
      <c r="S166" s="34"/>
    </row>
    <row r="167" spans="1:19" x14ac:dyDescent="0.3">
      <c r="A167" s="34"/>
      <c r="B167" s="34"/>
      <c r="C167" s="34"/>
      <c r="D167" s="34"/>
      <c r="E167" s="34"/>
      <c r="F167" s="34"/>
      <c r="G167" s="34"/>
      <c r="H167" s="34"/>
      <c r="I167" s="34"/>
      <c r="J167" s="34"/>
      <c r="K167" s="34"/>
      <c r="L167" s="34"/>
      <c r="M167" s="34"/>
      <c r="N167" s="34"/>
      <c r="O167" s="34"/>
      <c r="P167" s="34"/>
      <c r="Q167" s="34"/>
      <c r="R167" s="34"/>
      <c r="S167" s="34"/>
    </row>
    <row r="168" spans="1:19" x14ac:dyDescent="0.3">
      <c r="A168" s="34"/>
      <c r="B168" s="34"/>
      <c r="C168" s="34"/>
      <c r="D168" s="34"/>
      <c r="E168" s="34"/>
      <c r="F168" s="34"/>
      <c r="G168" s="34"/>
      <c r="H168" s="34"/>
      <c r="I168" s="34"/>
      <c r="J168" s="34"/>
      <c r="K168" s="34"/>
      <c r="L168" s="34"/>
      <c r="M168" s="34"/>
      <c r="N168" s="34"/>
      <c r="O168" s="34"/>
      <c r="P168" s="34"/>
      <c r="Q168" s="34"/>
      <c r="R168" s="34"/>
      <c r="S168" s="34"/>
    </row>
    <row r="169" spans="1:19" x14ac:dyDescent="0.3">
      <c r="A169" s="34"/>
      <c r="B169" s="34"/>
      <c r="C169" s="34"/>
      <c r="D169" s="34"/>
      <c r="E169" s="34"/>
      <c r="F169" s="34"/>
      <c r="G169" s="34"/>
      <c r="H169" s="34"/>
      <c r="I169" s="34"/>
      <c r="J169" s="34"/>
      <c r="K169" s="34"/>
      <c r="L169" s="34"/>
      <c r="M169" s="34"/>
      <c r="N169" s="34"/>
      <c r="O169" s="34"/>
      <c r="P169" s="34"/>
      <c r="Q169" s="34"/>
      <c r="R169" s="34"/>
      <c r="S169" s="34"/>
    </row>
    <row r="170" spans="1:19" x14ac:dyDescent="0.3">
      <c r="A170" s="34"/>
      <c r="B170" s="34"/>
      <c r="C170" s="34"/>
      <c r="D170" s="34"/>
      <c r="E170" s="34"/>
      <c r="F170" s="34"/>
      <c r="G170" s="34"/>
      <c r="H170" s="34"/>
      <c r="I170" s="34"/>
      <c r="J170" s="34"/>
      <c r="K170" s="34"/>
      <c r="L170" s="34"/>
      <c r="M170" s="34"/>
      <c r="N170" s="34"/>
      <c r="O170" s="34"/>
      <c r="P170" s="34"/>
      <c r="Q170" s="34"/>
      <c r="R170" s="34"/>
      <c r="S170" s="34"/>
    </row>
    <row r="171" spans="1:19" x14ac:dyDescent="0.3">
      <c r="A171" s="34"/>
      <c r="B171" s="34"/>
      <c r="C171" s="34"/>
      <c r="D171" s="34"/>
      <c r="E171" s="34"/>
      <c r="F171" s="34"/>
      <c r="G171" s="34"/>
      <c r="H171" s="34"/>
      <c r="I171" s="34"/>
      <c r="J171" s="34"/>
      <c r="K171" s="34"/>
      <c r="L171" s="34"/>
      <c r="M171" s="34"/>
      <c r="N171" s="34"/>
      <c r="O171" s="34"/>
      <c r="P171" s="34"/>
      <c r="Q171" s="34"/>
      <c r="R171" s="34"/>
      <c r="S171" s="34"/>
    </row>
    <row r="172" spans="1:19" x14ac:dyDescent="0.3">
      <c r="A172" s="34"/>
      <c r="B172" s="34"/>
      <c r="C172" s="34"/>
      <c r="D172" s="34"/>
      <c r="E172" s="34"/>
      <c r="F172" s="34"/>
      <c r="G172" s="34"/>
      <c r="H172" s="34"/>
      <c r="I172" s="34"/>
      <c r="J172" s="34"/>
      <c r="K172" s="34"/>
      <c r="L172" s="34"/>
      <c r="M172" s="34"/>
      <c r="N172" s="34"/>
      <c r="O172" s="34"/>
      <c r="P172" s="34"/>
      <c r="Q172" s="34"/>
      <c r="R172" s="34"/>
      <c r="S172" s="34"/>
    </row>
    <row r="173" spans="1:19" x14ac:dyDescent="0.3">
      <c r="A173" s="34"/>
      <c r="B173" s="34"/>
      <c r="C173" s="34"/>
      <c r="D173" s="34"/>
      <c r="E173" s="34"/>
      <c r="F173" s="34"/>
      <c r="G173" s="34"/>
      <c r="H173" s="34"/>
      <c r="I173" s="34"/>
      <c r="J173" s="34"/>
      <c r="K173" s="34"/>
      <c r="L173" s="34"/>
      <c r="M173" s="34"/>
      <c r="N173" s="34"/>
      <c r="O173" s="34"/>
      <c r="P173" s="34"/>
      <c r="Q173" s="34"/>
      <c r="R173" s="34"/>
      <c r="S173" s="34"/>
    </row>
    <row r="174" spans="1:19" x14ac:dyDescent="0.3">
      <c r="A174" s="34"/>
      <c r="B174" s="34"/>
      <c r="C174" s="34"/>
      <c r="D174" s="34"/>
      <c r="E174" s="34"/>
      <c r="F174" s="34"/>
      <c r="G174" s="34"/>
      <c r="H174" s="34"/>
      <c r="I174" s="34"/>
      <c r="J174" s="34"/>
      <c r="K174" s="34"/>
      <c r="L174" s="34"/>
      <c r="M174" s="34"/>
      <c r="N174" s="34"/>
      <c r="O174" s="34"/>
      <c r="P174" s="34"/>
      <c r="Q174" s="34"/>
      <c r="R174" s="34"/>
      <c r="S174" s="34"/>
    </row>
    <row r="175" spans="1:19" x14ac:dyDescent="0.3">
      <c r="A175" s="34"/>
      <c r="B175" s="34"/>
      <c r="C175" s="34"/>
      <c r="D175" s="34"/>
      <c r="E175" s="34"/>
      <c r="F175" s="34"/>
      <c r="G175" s="34"/>
      <c r="H175" s="34"/>
      <c r="I175" s="34"/>
      <c r="J175" s="34"/>
      <c r="K175" s="34"/>
      <c r="L175" s="34"/>
      <c r="M175" s="34"/>
      <c r="N175" s="34"/>
      <c r="O175" s="34"/>
      <c r="P175" s="34"/>
      <c r="Q175" s="34"/>
      <c r="R175" s="34"/>
      <c r="S175" s="34"/>
    </row>
    <row r="176" spans="1:19" x14ac:dyDescent="0.3">
      <c r="A176" s="34"/>
      <c r="B176" s="34"/>
      <c r="C176" s="34"/>
      <c r="D176" s="34"/>
      <c r="E176" s="34"/>
      <c r="F176" s="34"/>
      <c r="G176" s="34"/>
      <c r="H176" s="34"/>
      <c r="I176" s="34"/>
      <c r="J176" s="34"/>
      <c r="K176" s="34"/>
      <c r="L176" s="34"/>
      <c r="M176" s="34"/>
      <c r="N176" s="34"/>
      <c r="O176" s="34"/>
      <c r="P176" s="34"/>
      <c r="Q176" s="34"/>
      <c r="R176" s="34"/>
      <c r="S176" s="34"/>
    </row>
    <row r="177" spans="1:19" x14ac:dyDescent="0.3">
      <c r="A177" s="34"/>
      <c r="B177" s="34"/>
      <c r="C177" s="34"/>
      <c r="D177" s="34"/>
      <c r="E177" s="34"/>
      <c r="F177" s="34"/>
      <c r="G177" s="34"/>
      <c r="H177" s="34"/>
      <c r="I177" s="34"/>
      <c r="J177" s="34"/>
      <c r="K177" s="34"/>
      <c r="L177" s="34"/>
      <c r="M177" s="34"/>
      <c r="N177" s="34"/>
      <c r="O177" s="34"/>
      <c r="P177" s="34"/>
      <c r="Q177" s="34"/>
      <c r="R177" s="34"/>
      <c r="S177" s="34"/>
    </row>
    <row r="178" spans="1:19" x14ac:dyDescent="0.3">
      <c r="A178" s="34"/>
      <c r="B178" s="34"/>
      <c r="C178" s="34"/>
      <c r="D178" s="34"/>
      <c r="E178" s="34"/>
      <c r="F178" s="34"/>
      <c r="G178" s="34"/>
      <c r="H178" s="34"/>
      <c r="I178" s="34"/>
      <c r="J178" s="34"/>
      <c r="K178" s="34"/>
      <c r="L178" s="34"/>
      <c r="M178" s="34"/>
      <c r="N178" s="34"/>
      <c r="O178" s="34"/>
      <c r="P178" s="34"/>
      <c r="Q178" s="34"/>
      <c r="R178" s="34"/>
      <c r="S178" s="34"/>
    </row>
    <row r="179" spans="1:19" x14ac:dyDescent="0.3">
      <c r="A179" s="34"/>
      <c r="B179" s="34"/>
      <c r="C179" s="34"/>
      <c r="D179" s="34"/>
      <c r="E179" s="34"/>
      <c r="F179" s="34"/>
      <c r="G179" s="34"/>
      <c r="H179" s="34"/>
      <c r="I179" s="34"/>
      <c r="J179" s="34"/>
      <c r="K179" s="34"/>
      <c r="L179" s="34"/>
      <c r="M179" s="34"/>
      <c r="N179" s="34"/>
      <c r="O179" s="34"/>
      <c r="P179" s="34"/>
      <c r="Q179" s="34"/>
      <c r="R179" s="34"/>
      <c r="S179" s="34"/>
    </row>
    <row r="180" spans="1:19" x14ac:dyDescent="0.3">
      <c r="A180" s="34"/>
      <c r="B180" s="34"/>
      <c r="C180" s="34"/>
      <c r="D180" s="34"/>
      <c r="E180" s="34"/>
      <c r="F180" s="34"/>
      <c r="G180" s="34"/>
      <c r="H180" s="34"/>
      <c r="I180" s="34"/>
      <c r="J180" s="34"/>
      <c r="K180" s="34"/>
      <c r="L180" s="34"/>
      <c r="M180" s="34"/>
      <c r="N180" s="34"/>
      <c r="O180" s="34"/>
      <c r="P180" s="34"/>
      <c r="Q180" s="34"/>
      <c r="R180" s="34"/>
      <c r="S180" s="34"/>
    </row>
    <row r="181" spans="1:19" x14ac:dyDescent="0.3">
      <c r="A181" s="34"/>
      <c r="B181" s="34"/>
      <c r="C181" s="34"/>
      <c r="D181" s="34"/>
      <c r="E181" s="34"/>
      <c r="F181" s="34"/>
      <c r="G181" s="34"/>
      <c r="H181" s="34"/>
      <c r="I181" s="34"/>
      <c r="J181" s="34"/>
      <c r="K181" s="34"/>
      <c r="L181" s="34"/>
      <c r="M181" s="34"/>
      <c r="N181" s="34"/>
      <c r="O181" s="34"/>
      <c r="P181" s="34"/>
      <c r="Q181" s="34"/>
      <c r="R181" s="34"/>
      <c r="S181" s="34"/>
    </row>
    <row r="182" spans="1:19" x14ac:dyDescent="0.3">
      <c r="A182" s="34"/>
      <c r="B182" s="34"/>
      <c r="C182" s="34"/>
      <c r="D182" s="34"/>
      <c r="E182" s="34"/>
      <c r="F182" s="34"/>
      <c r="G182" s="34"/>
      <c r="H182" s="34"/>
      <c r="I182" s="34"/>
      <c r="J182" s="34"/>
      <c r="K182" s="34"/>
      <c r="L182" s="34"/>
      <c r="M182" s="34"/>
      <c r="N182" s="34"/>
      <c r="O182" s="34"/>
      <c r="P182" s="34"/>
      <c r="Q182" s="34"/>
      <c r="R182" s="34"/>
      <c r="S182" s="34"/>
    </row>
    <row r="183" spans="1:19" x14ac:dyDescent="0.3">
      <c r="A183" s="34"/>
      <c r="B183" s="34"/>
      <c r="C183" s="34"/>
      <c r="D183" s="34"/>
      <c r="E183" s="34"/>
      <c r="F183" s="34"/>
      <c r="G183" s="34"/>
      <c r="H183" s="34"/>
      <c r="I183" s="34"/>
      <c r="J183" s="34"/>
      <c r="K183" s="34"/>
      <c r="L183" s="34"/>
      <c r="M183" s="34"/>
      <c r="N183" s="34"/>
      <c r="O183" s="34"/>
      <c r="P183" s="34"/>
      <c r="Q183" s="34"/>
      <c r="R183" s="34"/>
      <c r="S183" s="34"/>
    </row>
    <row r="184" spans="1:19" x14ac:dyDescent="0.3">
      <c r="A184" s="34"/>
      <c r="B184" s="34"/>
      <c r="C184" s="34"/>
      <c r="D184" s="34"/>
      <c r="E184" s="34"/>
      <c r="F184" s="34"/>
      <c r="G184" s="34"/>
      <c r="H184" s="34"/>
      <c r="I184" s="34"/>
      <c r="J184" s="34"/>
      <c r="K184" s="34"/>
      <c r="L184" s="34"/>
      <c r="M184" s="34"/>
      <c r="N184" s="34"/>
      <c r="O184" s="34"/>
      <c r="P184" s="34"/>
      <c r="Q184" s="34"/>
      <c r="R184" s="34"/>
      <c r="S184" s="34"/>
    </row>
    <row r="185" spans="1:19" x14ac:dyDescent="0.3">
      <c r="A185" s="34"/>
      <c r="B185" s="34"/>
      <c r="C185" s="34"/>
      <c r="D185" s="34"/>
      <c r="E185" s="34"/>
      <c r="F185" s="34"/>
      <c r="G185" s="34"/>
      <c r="H185" s="34"/>
      <c r="I185" s="34"/>
      <c r="J185" s="34"/>
      <c r="K185" s="34"/>
      <c r="L185" s="34"/>
      <c r="M185" s="34"/>
      <c r="N185" s="34"/>
      <c r="O185" s="34"/>
      <c r="P185" s="34"/>
      <c r="Q185" s="34"/>
      <c r="R185" s="34"/>
      <c r="S185" s="34"/>
    </row>
    <row r="186" spans="1:19" x14ac:dyDescent="0.3">
      <c r="A186" s="34"/>
      <c r="B186" s="34"/>
      <c r="C186" s="34"/>
      <c r="D186" s="34"/>
      <c r="E186" s="34"/>
      <c r="F186" s="34"/>
      <c r="G186" s="34"/>
      <c r="H186" s="34"/>
      <c r="I186" s="34"/>
      <c r="J186" s="34"/>
      <c r="K186" s="34"/>
      <c r="L186" s="34"/>
      <c r="M186" s="34"/>
      <c r="N186" s="34"/>
      <c r="O186" s="34"/>
      <c r="P186" s="34"/>
      <c r="Q186" s="34"/>
      <c r="R186" s="34"/>
      <c r="S186" s="34"/>
    </row>
    <row r="187" spans="1:19" x14ac:dyDescent="0.3">
      <c r="A187" s="34"/>
      <c r="B187" s="34"/>
      <c r="C187" s="34"/>
      <c r="D187" s="34"/>
      <c r="E187" s="34"/>
      <c r="F187" s="34"/>
      <c r="G187" s="34"/>
      <c r="H187" s="34"/>
      <c r="I187" s="34"/>
      <c r="J187" s="34"/>
      <c r="K187" s="34"/>
      <c r="L187" s="34"/>
      <c r="M187" s="34"/>
      <c r="N187" s="34"/>
      <c r="O187" s="34"/>
      <c r="P187" s="34"/>
      <c r="Q187" s="34"/>
      <c r="R187" s="34"/>
      <c r="S187" s="34"/>
    </row>
    <row r="188" spans="1:19" x14ac:dyDescent="0.3">
      <c r="A188" s="34"/>
      <c r="B188" s="34"/>
      <c r="C188" s="34"/>
      <c r="D188" s="34"/>
      <c r="E188" s="34"/>
      <c r="F188" s="34"/>
      <c r="G188" s="34"/>
      <c r="H188" s="34"/>
      <c r="I188" s="34"/>
      <c r="J188" s="34"/>
      <c r="K188" s="34"/>
      <c r="L188" s="34"/>
      <c r="M188" s="34"/>
      <c r="N188" s="34"/>
      <c r="O188" s="34"/>
      <c r="P188" s="34"/>
      <c r="Q188" s="34"/>
      <c r="R188" s="34"/>
      <c r="S188" s="34"/>
    </row>
    <row r="189" spans="1:19" x14ac:dyDescent="0.3">
      <c r="A189" s="34"/>
      <c r="B189" s="34"/>
      <c r="C189" s="34"/>
      <c r="D189" s="34"/>
      <c r="E189" s="34"/>
      <c r="F189" s="34"/>
      <c r="G189" s="34"/>
      <c r="H189" s="34"/>
      <c r="I189" s="34"/>
      <c r="J189" s="34"/>
      <c r="K189" s="34"/>
      <c r="L189" s="34"/>
      <c r="M189" s="34"/>
      <c r="N189" s="34"/>
      <c r="O189" s="34"/>
      <c r="P189" s="34"/>
      <c r="Q189" s="34"/>
      <c r="R189" s="34"/>
      <c r="S189" s="34"/>
    </row>
    <row r="190" spans="1:19" x14ac:dyDescent="0.3">
      <c r="A190" s="34"/>
      <c r="B190" s="34"/>
      <c r="C190" s="34"/>
      <c r="D190" s="34"/>
      <c r="E190" s="34"/>
      <c r="F190" s="34"/>
      <c r="G190" s="34"/>
      <c r="H190" s="34"/>
      <c r="I190" s="34"/>
      <c r="J190" s="34"/>
      <c r="K190" s="34"/>
      <c r="L190" s="34"/>
      <c r="M190" s="34"/>
      <c r="N190" s="34"/>
      <c r="O190" s="34"/>
      <c r="P190" s="34"/>
      <c r="Q190" s="34"/>
      <c r="R190" s="34"/>
      <c r="S190" s="34"/>
    </row>
    <row r="191" spans="1:19" x14ac:dyDescent="0.3">
      <c r="A191" s="34"/>
      <c r="B191" s="34"/>
      <c r="C191" s="34"/>
      <c r="D191" s="34"/>
      <c r="E191" s="34"/>
      <c r="F191" s="34"/>
      <c r="G191" s="34"/>
      <c r="H191" s="34"/>
      <c r="I191" s="34"/>
      <c r="J191" s="34"/>
      <c r="K191" s="34"/>
      <c r="L191" s="34"/>
      <c r="M191" s="34"/>
      <c r="N191" s="34"/>
      <c r="O191" s="34"/>
      <c r="P191" s="34"/>
      <c r="Q191" s="34"/>
      <c r="R191" s="34"/>
      <c r="S191" s="34"/>
    </row>
    <row r="192" spans="1:19" x14ac:dyDescent="0.3">
      <c r="A192" s="34"/>
      <c r="B192" s="34"/>
      <c r="C192" s="34"/>
      <c r="D192" s="34"/>
      <c r="E192" s="34"/>
      <c r="F192" s="34"/>
      <c r="G192" s="34"/>
      <c r="H192" s="34"/>
      <c r="I192" s="34"/>
      <c r="J192" s="34"/>
      <c r="K192" s="34"/>
      <c r="L192" s="34"/>
      <c r="M192" s="34"/>
      <c r="N192" s="34"/>
      <c r="O192" s="34"/>
      <c r="P192" s="34"/>
      <c r="Q192" s="34"/>
      <c r="R192" s="34"/>
      <c r="S192" s="34"/>
    </row>
    <row r="193" spans="1:19" x14ac:dyDescent="0.3">
      <c r="A193" s="34"/>
      <c r="B193" s="34"/>
      <c r="C193" s="34"/>
      <c r="D193" s="34"/>
      <c r="E193" s="34"/>
      <c r="F193" s="34"/>
      <c r="G193" s="34"/>
      <c r="H193" s="34"/>
      <c r="I193" s="34"/>
      <c r="J193" s="34"/>
      <c r="K193" s="34"/>
      <c r="L193" s="34"/>
      <c r="M193" s="34"/>
      <c r="N193" s="34"/>
      <c r="O193" s="34"/>
      <c r="P193" s="34"/>
      <c r="Q193" s="34"/>
      <c r="R193" s="34"/>
      <c r="S193" s="34"/>
    </row>
    <row r="194" spans="1:19" x14ac:dyDescent="0.3">
      <c r="A194" s="34"/>
      <c r="B194" s="34"/>
      <c r="C194" s="34"/>
      <c r="D194" s="34"/>
      <c r="E194" s="34"/>
      <c r="F194" s="34"/>
      <c r="G194" s="34"/>
      <c r="H194" s="34"/>
      <c r="I194" s="34"/>
      <c r="J194" s="34"/>
      <c r="K194" s="34"/>
      <c r="L194" s="34"/>
      <c r="M194" s="34"/>
      <c r="N194" s="34"/>
      <c r="O194" s="34"/>
      <c r="P194" s="34"/>
      <c r="Q194" s="34"/>
      <c r="R194" s="34"/>
      <c r="S194" s="34"/>
    </row>
    <row r="195" spans="1:19" x14ac:dyDescent="0.3">
      <c r="A195" s="34"/>
      <c r="B195" s="34"/>
      <c r="C195" s="34"/>
      <c r="D195" s="34"/>
      <c r="E195" s="34"/>
      <c r="F195" s="34"/>
      <c r="G195" s="34"/>
      <c r="H195" s="34"/>
      <c r="I195" s="34"/>
      <c r="J195" s="34"/>
      <c r="K195" s="34"/>
      <c r="L195" s="34"/>
      <c r="M195" s="34"/>
      <c r="N195" s="34"/>
      <c r="O195" s="34"/>
      <c r="P195" s="34"/>
      <c r="Q195" s="34"/>
      <c r="R195" s="34"/>
      <c r="S195" s="34"/>
    </row>
    <row r="196" spans="1:19" x14ac:dyDescent="0.3">
      <c r="A196" s="34"/>
      <c r="B196" s="34"/>
      <c r="C196" s="34"/>
      <c r="D196" s="34"/>
      <c r="E196" s="34"/>
      <c r="F196" s="34"/>
      <c r="G196" s="34"/>
      <c r="H196" s="34"/>
      <c r="I196" s="34"/>
      <c r="J196" s="34"/>
      <c r="K196" s="34"/>
      <c r="L196" s="34"/>
      <c r="M196" s="34"/>
      <c r="N196" s="34"/>
      <c r="O196" s="34"/>
      <c r="P196" s="34"/>
      <c r="Q196" s="34"/>
      <c r="R196" s="34"/>
      <c r="S196" s="34"/>
    </row>
    <row r="197" spans="1:19" x14ac:dyDescent="0.3">
      <c r="A197" s="34"/>
      <c r="B197" s="34"/>
      <c r="C197" s="34"/>
      <c r="D197" s="34"/>
      <c r="E197" s="34"/>
      <c r="F197" s="34"/>
      <c r="G197" s="34"/>
      <c r="H197" s="34"/>
      <c r="I197" s="34"/>
      <c r="J197" s="34"/>
      <c r="K197" s="34"/>
      <c r="L197" s="34"/>
      <c r="M197" s="34"/>
      <c r="N197" s="34"/>
      <c r="O197" s="34"/>
      <c r="P197" s="34"/>
      <c r="Q197" s="34"/>
      <c r="R197" s="34"/>
      <c r="S197" s="34"/>
    </row>
    <row r="198" spans="1:19" x14ac:dyDescent="0.3">
      <c r="A198" s="34"/>
      <c r="B198" s="34"/>
      <c r="C198" s="34"/>
      <c r="D198" s="34"/>
      <c r="E198" s="34"/>
      <c r="F198" s="34"/>
      <c r="G198" s="34"/>
      <c r="H198" s="34"/>
      <c r="I198" s="34"/>
      <c r="J198" s="34"/>
      <c r="K198" s="34"/>
      <c r="L198" s="34"/>
      <c r="M198" s="34"/>
      <c r="N198" s="34"/>
      <c r="O198" s="34"/>
      <c r="P198" s="34"/>
      <c r="Q198" s="34"/>
      <c r="R198" s="34"/>
      <c r="S198" s="34"/>
    </row>
    <row r="199" spans="1:19" x14ac:dyDescent="0.3">
      <c r="A199" s="34"/>
      <c r="B199" s="34"/>
      <c r="C199" s="34"/>
      <c r="D199" s="34"/>
      <c r="E199" s="34"/>
      <c r="F199" s="34"/>
      <c r="G199" s="34"/>
      <c r="H199" s="34"/>
      <c r="I199" s="34"/>
      <c r="J199" s="34"/>
      <c r="K199" s="34"/>
      <c r="L199" s="34"/>
      <c r="M199" s="34"/>
      <c r="N199" s="34"/>
      <c r="O199" s="34"/>
      <c r="P199" s="34"/>
      <c r="Q199" s="34"/>
      <c r="R199" s="34"/>
      <c r="S199" s="34"/>
    </row>
    <row r="200" spans="1:19" x14ac:dyDescent="0.3">
      <c r="A200" s="34"/>
      <c r="B200" s="34"/>
      <c r="C200" s="34"/>
      <c r="D200" s="34"/>
      <c r="E200" s="34"/>
      <c r="F200" s="34"/>
      <c r="G200" s="34"/>
      <c r="H200" s="34"/>
      <c r="I200" s="34"/>
      <c r="J200" s="34"/>
      <c r="K200" s="34"/>
      <c r="L200" s="34"/>
      <c r="M200" s="34"/>
      <c r="N200" s="34"/>
      <c r="O200" s="34"/>
      <c r="P200" s="34"/>
      <c r="Q200" s="34"/>
      <c r="R200" s="34"/>
      <c r="S200" s="34"/>
    </row>
    <row r="201" spans="1:19" x14ac:dyDescent="0.3">
      <c r="A201" s="34"/>
      <c r="B201" s="34"/>
      <c r="C201" s="34"/>
      <c r="D201" s="34"/>
      <c r="E201" s="34"/>
      <c r="F201" s="34"/>
      <c r="G201" s="34"/>
      <c r="H201" s="34"/>
      <c r="I201" s="34"/>
      <c r="J201" s="34"/>
      <c r="K201" s="34"/>
      <c r="L201" s="34"/>
      <c r="M201" s="34"/>
      <c r="N201" s="34"/>
      <c r="O201" s="34"/>
      <c r="P201" s="34"/>
      <c r="Q201" s="34"/>
      <c r="R201" s="34"/>
      <c r="S201" s="34"/>
    </row>
    <row r="202" spans="1:19" x14ac:dyDescent="0.3">
      <c r="A202" s="34"/>
      <c r="B202" s="34"/>
      <c r="C202" s="34"/>
      <c r="D202" s="34"/>
      <c r="E202" s="34"/>
      <c r="F202" s="34"/>
      <c r="G202" s="34"/>
      <c r="H202" s="34"/>
      <c r="I202" s="34"/>
      <c r="J202" s="34"/>
      <c r="K202" s="34"/>
      <c r="L202" s="34"/>
      <c r="M202" s="34"/>
      <c r="N202" s="34"/>
      <c r="O202" s="34"/>
      <c r="P202" s="34"/>
      <c r="Q202" s="34"/>
      <c r="R202" s="34"/>
      <c r="S202" s="34"/>
    </row>
    <row r="203" spans="1:19" x14ac:dyDescent="0.3">
      <c r="A203" s="34"/>
      <c r="B203" s="34"/>
      <c r="C203" s="34"/>
      <c r="D203" s="34"/>
      <c r="E203" s="34"/>
      <c r="F203" s="34"/>
      <c r="G203" s="34"/>
      <c r="H203" s="34"/>
      <c r="I203" s="34"/>
      <c r="J203" s="34"/>
      <c r="K203" s="34"/>
      <c r="L203" s="34"/>
      <c r="M203" s="34"/>
      <c r="N203" s="34"/>
      <c r="O203" s="34"/>
      <c r="P203" s="34"/>
      <c r="Q203" s="34"/>
      <c r="R203" s="34"/>
      <c r="S203" s="34"/>
    </row>
    <row r="204" spans="1:19" x14ac:dyDescent="0.3">
      <c r="A204" s="34"/>
      <c r="B204" s="34"/>
      <c r="D204" s="34"/>
      <c r="E204" s="34"/>
      <c r="F204" s="34"/>
      <c r="G204" s="34"/>
      <c r="H204" s="34"/>
      <c r="I204" s="34"/>
      <c r="J204" s="34"/>
      <c r="K204" s="34"/>
      <c r="L204" s="34"/>
      <c r="M204" s="34"/>
      <c r="N204" s="34"/>
      <c r="O204" s="34"/>
      <c r="P204" s="34"/>
      <c r="Q204" s="34"/>
      <c r="R204" s="34"/>
      <c r="S204" s="34"/>
    </row>
    <row r="205" spans="1:19" x14ac:dyDescent="0.3">
      <c r="A205" s="34"/>
      <c r="B205" s="34"/>
      <c r="D205" s="34"/>
      <c r="E205" s="34"/>
      <c r="F205" s="34"/>
      <c r="G205" s="34"/>
      <c r="H205" s="34"/>
      <c r="I205" s="34"/>
      <c r="J205" s="34"/>
      <c r="K205" s="34"/>
      <c r="L205" s="34"/>
      <c r="M205" s="34"/>
      <c r="N205" s="34"/>
      <c r="O205" s="34"/>
      <c r="P205" s="34"/>
      <c r="Q205" s="34"/>
      <c r="R205" s="34"/>
      <c r="S205" s="34"/>
    </row>
    <row r="206" spans="1:19" x14ac:dyDescent="0.3">
      <c r="A206" s="34"/>
      <c r="B206" s="34"/>
      <c r="D206" s="34"/>
      <c r="E206" s="34"/>
      <c r="F206" s="34"/>
      <c r="G206" s="34"/>
      <c r="H206" s="34"/>
      <c r="I206" s="34"/>
      <c r="J206" s="34"/>
      <c r="K206" s="34"/>
      <c r="L206" s="34"/>
      <c r="M206" s="34"/>
      <c r="N206" s="34"/>
      <c r="O206" s="34"/>
      <c r="P206" s="34"/>
      <c r="Q206" s="34"/>
      <c r="R206" s="34"/>
      <c r="S206" s="34"/>
    </row>
  </sheetData>
  <mergeCells count="72">
    <mergeCell ref="B5:C5"/>
    <mergeCell ref="B7:D7"/>
    <mergeCell ref="B8:D8"/>
    <mergeCell ref="A10:L10"/>
    <mergeCell ref="A11:A12"/>
    <mergeCell ref="B11:B12"/>
    <mergeCell ref="C11:C12"/>
    <mergeCell ref="D11:D12"/>
    <mergeCell ref="E11:E12"/>
    <mergeCell ref="F11:F12"/>
    <mergeCell ref="G11:J11"/>
    <mergeCell ref="K11:L12"/>
    <mergeCell ref="M11:Q12"/>
    <mergeCell ref="K13:L13"/>
    <mergeCell ref="M13:Q13"/>
    <mergeCell ref="A24:A25"/>
    <mergeCell ref="B24:B25"/>
    <mergeCell ref="D24:D25"/>
    <mergeCell ref="E24:E25"/>
    <mergeCell ref="F24:F25"/>
    <mergeCell ref="L15:Q15"/>
    <mergeCell ref="A17:A20"/>
    <mergeCell ref="B17:B20"/>
    <mergeCell ref="A22:A23"/>
    <mergeCell ref="B22:B23"/>
    <mergeCell ref="A15:A16"/>
    <mergeCell ref="B15:B16"/>
    <mergeCell ref="C15:F15"/>
    <mergeCell ref="G15:J15"/>
    <mergeCell ref="K15:K16"/>
    <mergeCell ref="A28:A29"/>
    <mergeCell ref="B28:B29"/>
    <mergeCell ref="G28:J28"/>
    <mergeCell ref="K28:K29"/>
    <mergeCell ref="L28:Q28"/>
    <mergeCell ref="G24:J24"/>
    <mergeCell ref="K24:L25"/>
    <mergeCell ref="M24:Q25"/>
    <mergeCell ref="K26:L26"/>
    <mergeCell ref="M26:Q26"/>
    <mergeCell ref="A30:A32"/>
    <mergeCell ref="A35:A36"/>
    <mergeCell ref="B35:B36"/>
    <mergeCell ref="D35:D36"/>
    <mergeCell ref="E35:E36"/>
    <mergeCell ref="A39:A40"/>
    <mergeCell ref="B39:B40"/>
    <mergeCell ref="G39:J39"/>
    <mergeCell ref="K39:K40"/>
    <mergeCell ref="L39:Q39"/>
    <mergeCell ref="E45:E46"/>
    <mergeCell ref="G35:J35"/>
    <mergeCell ref="K35:L36"/>
    <mergeCell ref="M35:Q36"/>
    <mergeCell ref="K37:L37"/>
    <mergeCell ref="F35:F36"/>
    <mergeCell ref="F45:F46"/>
    <mergeCell ref="G45:J45"/>
    <mergeCell ref="K45:L46"/>
    <mergeCell ref="M45:Q46"/>
    <mergeCell ref="B41:B42"/>
    <mergeCell ref="A42:A43"/>
    <mergeCell ref="A45:A46"/>
    <mergeCell ref="B45:B46"/>
    <mergeCell ref="D45:D46"/>
    <mergeCell ref="K47:L47"/>
    <mergeCell ref="M47:Q47"/>
    <mergeCell ref="A49:A50"/>
    <mergeCell ref="B49:B50"/>
    <mergeCell ref="G49:J49"/>
    <mergeCell ref="K49:K50"/>
    <mergeCell ref="L49:Q49"/>
  </mergeCells>
  <printOptions horizontalCentered="1"/>
  <pageMargins left="0.19685039370078741" right="0.31496062992125984" top="0.35433070866141736" bottom="0.35433070866141736" header="0.31496062992125984" footer="0"/>
  <pageSetup scale="50" fitToWidth="20" fitToHeight="20" orientation="landscape" r:id="rId1"/>
  <rowBreaks count="1" manualBreakCount="1">
    <brk id="34"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0"/>
  <sheetViews>
    <sheetView view="pageBreakPreview" topLeftCell="A82" zoomScale="90" zoomScaleNormal="90" zoomScaleSheetLayoutView="90" workbookViewId="0">
      <selection activeCell="C100" sqref="C100"/>
    </sheetView>
  </sheetViews>
  <sheetFormatPr baseColWidth="10" defaultColWidth="11.44140625" defaultRowHeight="14.4" x14ac:dyDescent="0.3"/>
  <cols>
    <col min="1" max="1" width="37.88671875" customWidth="1"/>
    <col min="2" max="2" width="21.44140625" customWidth="1"/>
    <col min="3" max="3" width="24.33203125" bestFit="1" customWidth="1"/>
    <col min="4" max="4" width="24.88671875" bestFit="1" customWidth="1"/>
    <col min="5" max="5" width="19" customWidth="1"/>
    <col min="6" max="6" width="18.88671875" bestFit="1" customWidth="1"/>
    <col min="7" max="7" width="17.6640625" bestFit="1" customWidth="1"/>
    <col min="8" max="8" width="11.88671875" customWidth="1"/>
    <col min="9" max="9" width="17.109375" customWidth="1"/>
    <col min="10" max="10" width="14.109375" bestFit="1" customWidth="1"/>
    <col min="11" max="11" width="13.88671875" bestFit="1" customWidth="1"/>
    <col min="12" max="12" width="15.6640625" customWidth="1"/>
    <col min="13" max="13" width="5.33203125" customWidth="1"/>
    <col min="14" max="14" width="4.5546875" customWidth="1"/>
    <col min="15" max="17" width="3.33203125" customWidth="1"/>
    <col min="18" max="18" width="4.44140625" customWidth="1"/>
  </cols>
  <sheetData>
    <row r="1" spans="1:18" ht="24.9" customHeight="1" x14ac:dyDescent="0.3">
      <c r="A1" s="393" t="s">
        <v>0</v>
      </c>
      <c r="B1" s="393" t="s">
        <v>1</v>
      </c>
      <c r="C1" s="393"/>
      <c r="D1" s="393"/>
      <c r="E1" s="243"/>
      <c r="F1" s="243"/>
      <c r="G1" s="243"/>
      <c r="H1" s="243"/>
      <c r="I1" s="243"/>
      <c r="J1" s="243"/>
      <c r="K1" s="243"/>
      <c r="L1" s="243"/>
      <c r="M1" s="243"/>
      <c r="N1" s="243"/>
      <c r="O1" s="243"/>
      <c r="P1" s="243"/>
      <c r="Q1" s="243"/>
    </row>
    <row r="2" spans="1:18" ht="23.25" customHeight="1" x14ac:dyDescent="0.3">
      <c r="A2" s="393" t="s">
        <v>2</v>
      </c>
      <c r="B2" s="393" t="s">
        <v>1</v>
      </c>
      <c r="C2" s="393"/>
      <c r="D2" s="393"/>
      <c r="E2" s="243"/>
      <c r="F2" s="243"/>
      <c r="G2" s="243"/>
      <c r="H2" s="243"/>
      <c r="I2" s="243"/>
      <c r="J2" s="243"/>
      <c r="K2" s="243"/>
      <c r="L2" s="243"/>
      <c r="M2" s="243"/>
      <c r="N2" s="243"/>
      <c r="O2" s="243"/>
      <c r="P2" s="243"/>
      <c r="Q2" s="243"/>
    </row>
    <row r="3" spans="1:18" ht="24.75" customHeight="1" x14ac:dyDescent="0.3">
      <c r="A3" s="393" t="s">
        <v>2</v>
      </c>
      <c r="B3" s="394" t="s">
        <v>3</v>
      </c>
      <c r="C3" s="395"/>
      <c r="D3" s="393"/>
      <c r="E3" s="243"/>
      <c r="F3" s="243"/>
      <c r="G3" s="243"/>
      <c r="H3" s="243"/>
      <c r="I3" s="243"/>
      <c r="J3" s="243"/>
      <c r="K3" s="243"/>
      <c r="L3" s="243"/>
      <c r="M3" s="243"/>
      <c r="N3" s="243"/>
      <c r="O3" s="243"/>
      <c r="P3" s="243"/>
      <c r="Q3" s="243"/>
    </row>
    <row r="4" spans="1:18" ht="24" customHeight="1" x14ac:dyDescent="0.3">
      <c r="A4" s="393" t="s">
        <v>4</v>
      </c>
      <c r="B4" s="947" t="s">
        <v>5</v>
      </c>
      <c r="C4" s="947"/>
      <c r="D4" s="393"/>
      <c r="E4" s="243"/>
      <c r="F4" s="243"/>
      <c r="G4" s="243"/>
      <c r="H4" s="243"/>
      <c r="I4" s="243"/>
      <c r="J4" s="243"/>
      <c r="K4" s="243"/>
      <c r="L4" s="243"/>
      <c r="M4" s="243"/>
      <c r="N4" s="243"/>
      <c r="O4" s="243"/>
      <c r="P4" s="243"/>
      <c r="Q4" s="243"/>
    </row>
    <row r="5" spans="1:18" ht="23.25" customHeight="1" x14ac:dyDescent="0.3">
      <c r="A5" s="393" t="s">
        <v>68</v>
      </c>
      <c r="B5" s="242" t="s">
        <v>7</v>
      </c>
      <c r="C5" s="393"/>
      <c r="D5" s="393"/>
      <c r="E5" s="243"/>
      <c r="F5" s="243"/>
      <c r="G5" s="243"/>
      <c r="H5" s="243"/>
      <c r="I5" s="243"/>
      <c r="J5" s="243"/>
      <c r="K5" s="243"/>
      <c r="L5" s="243"/>
      <c r="M5" s="243"/>
      <c r="N5" s="243"/>
      <c r="O5" s="243"/>
      <c r="P5" s="243"/>
      <c r="Q5" s="243"/>
    </row>
    <row r="6" spans="1:18" ht="30" customHeight="1" x14ac:dyDescent="0.3">
      <c r="A6" s="242" t="s">
        <v>8</v>
      </c>
      <c r="B6" s="948" t="s">
        <v>9</v>
      </c>
      <c r="C6" s="948"/>
      <c r="D6" s="948"/>
      <c r="E6" s="243"/>
      <c r="F6" s="243"/>
      <c r="G6" s="243"/>
      <c r="H6" s="396"/>
      <c r="I6" s="396"/>
      <c r="J6" s="243"/>
      <c r="K6" s="243"/>
      <c r="L6" s="243"/>
      <c r="M6" s="243"/>
      <c r="N6" s="243"/>
      <c r="O6" s="243"/>
      <c r="P6" s="243"/>
      <c r="Q6" s="243"/>
    </row>
    <row r="7" spans="1:18" ht="30" customHeight="1" x14ac:dyDescent="0.3">
      <c r="A7" s="242" t="s">
        <v>210</v>
      </c>
      <c r="B7" s="948" t="s">
        <v>11</v>
      </c>
      <c r="C7" s="948"/>
      <c r="D7" s="948"/>
      <c r="E7" s="243"/>
      <c r="F7" s="243"/>
      <c r="G7" s="243"/>
      <c r="H7" s="243"/>
      <c r="I7" s="397" t="s">
        <v>12</v>
      </c>
      <c r="J7" s="243"/>
      <c r="K7" s="243"/>
      <c r="L7" s="243"/>
      <c r="M7" s="243"/>
      <c r="N7" s="243"/>
      <c r="O7" s="243"/>
      <c r="P7" s="243"/>
      <c r="Q7" s="243"/>
      <c r="R7" s="3"/>
    </row>
    <row r="8" spans="1:18" ht="13.5" customHeight="1" x14ac:dyDescent="0.35">
      <c r="A8" s="949" t="s">
        <v>310</v>
      </c>
      <c r="B8" s="949"/>
      <c r="C8" s="393"/>
      <c r="D8" s="243"/>
      <c r="E8" s="243"/>
      <c r="F8" s="243"/>
      <c r="G8" s="243"/>
      <c r="H8" s="243"/>
      <c r="I8" s="396"/>
      <c r="J8" s="243"/>
      <c r="K8" s="243"/>
      <c r="L8" s="243"/>
      <c r="M8" s="243"/>
      <c r="N8" s="243"/>
      <c r="O8" s="243"/>
      <c r="P8" s="243"/>
      <c r="Q8" s="243"/>
      <c r="R8" s="3"/>
    </row>
    <row r="9" spans="1:18" s="8" customFormat="1" ht="18.600000000000001" thickBot="1" x14ac:dyDescent="0.4">
      <c r="A9" s="398" t="s">
        <v>15</v>
      </c>
      <c r="B9" s="38"/>
      <c r="C9" s="38"/>
      <c r="D9" s="38"/>
      <c r="E9" s="38"/>
      <c r="F9" s="38"/>
      <c r="G9" s="38"/>
      <c r="H9" s="38"/>
      <c r="I9" s="38"/>
      <c r="J9" s="38"/>
      <c r="K9" s="38"/>
      <c r="L9" s="38"/>
      <c r="M9" s="38"/>
    </row>
    <row r="10" spans="1:18" s="9" customFormat="1" ht="16.2" thickTop="1" x14ac:dyDescent="0.3">
      <c r="A10" s="950" t="s">
        <v>311</v>
      </c>
      <c r="B10" s="945" t="s">
        <v>17</v>
      </c>
      <c r="C10" s="945"/>
      <c r="D10" s="944" t="s">
        <v>18</v>
      </c>
      <c r="E10" s="944" t="s">
        <v>19</v>
      </c>
      <c r="F10" s="944" t="s">
        <v>20</v>
      </c>
      <c r="G10" s="944" t="s">
        <v>21</v>
      </c>
      <c r="H10" s="944" t="s">
        <v>22</v>
      </c>
      <c r="I10" s="944"/>
      <c r="J10" s="944"/>
      <c r="K10" s="944"/>
      <c r="L10" s="945" t="s">
        <v>23</v>
      </c>
      <c r="M10" s="945" t="s">
        <v>24</v>
      </c>
      <c r="N10" s="945"/>
      <c r="O10" s="945"/>
      <c r="P10" s="945"/>
      <c r="Q10" s="945"/>
      <c r="R10" s="946"/>
    </row>
    <row r="11" spans="1:18" s="9" customFormat="1" ht="15.6" x14ac:dyDescent="0.3">
      <c r="A11" s="910"/>
      <c r="B11" s="905"/>
      <c r="C11" s="905"/>
      <c r="D11" s="901"/>
      <c r="E11" s="901"/>
      <c r="F11" s="901"/>
      <c r="G11" s="901"/>
      <c r="H11" s="10" t="s">
        <v>25</v>
      </c>
      <c r="I11" s="10" t="s">
        <v>312</v>
      </c>
      <c r="J11" s="10" t="s">
        <v>27</v>
      </c>
      <c r="K11" s="10" t="s">
        <v>28</v>
      </c>
      <c r="L11" s="905"/>
      <c r="M11" s="905"/>
      <c r="N11" s="905"/>
      <c r="O11" s="905"/>
      <c r="P11" s="905"/>
      <c r="Q11" s="905"/>
      <c r="R11" s="906"/>
    </row>
    <row r="12" spans="1:18" s="3" customFormat="1" ht="101.25" customHeight="1" x14ac:dyDescent="0.3">
      <c r="A12" s="399" t="s">
        <v>313</v>
      </c>
      <c r="B12" s="907" t="s">
        <v>314</v>
      </c>
      <c r="C12" s="907"/>
      <c r="D12" s="60" t="s">
        <v>315</v>
      </c>
      <c r="E12" s="60" t="s">
        <v>316</v>
      </c>
      <c r="F12" s="60">
        <v>1</v>
      </c>
      <c r="G12" s="60">
        <v>1</v>
      </c>
      <c r="H12" s="60"/>
      <c r="I12" s="60"/>
      <c r="J12" s="60">
        <v>1</v>
      </c>
      <c r="K12" s="60"/>
      <c r="L12" s="61">
        <f>SUM(C17:C36)</f>
        <v>2444850</v>
      </c>
      <c r="M12" s="938"/>
      <c r="N12" s="938"/>
      <c r="O12" s="938"/>
      <c r="P12" s="938"/>
      <c r="Q12" s="938"/>
      <c r="R12" s="939"/>
    </row>
    <row r="13" spans="1:18" s="3" customFormat="1" x14ac:dyDescent="0.3">
      <c r="A13" s="400"/>
      <c r="B13" s="401"/>
      <c r="C13" s="401"/>
      <c r="D13" s="401"/>
      <c r="E13" s="401"/>
      <c r="F13" s="401"/>
      <c r="G13" s="401"/>
      <c r="H13" s="401"/>
      <c r="I13" s="401"/>
      <c r="J13" s="401"/>
      <c r="K13" s="401"/>
      <c r="L13" s="401"/>
      <c r="M13" s="401"/>
      <c r="N13" s="401"/>
      <c r="O13" s="401"/>
      <c r="P13" s="401"/>
      <c r="Q13" s="401"/>
      <c r="R13" s="402"/>
    </row>
    <row r="14" spans="1:18" s="8" customFormat="1" ht="18" x14ac:dyDescent="0.35">
      <c r="A14" s="403" t="s">
        <v>220</v>
      </c>
      <c r="B14" s="404"/>
      <c r="C14" s="404"/>
      <c r="D14" s="404"/>
      <c r="E14" s="404"/>
      <c r="F14" s="404"/>
      <c r="G14" s="404"/>
      <c r="H14" s="404"/>
      <c r="I14" s="404"/>
      <c r="J14" s="404"/>
      <c r="K14" s="404"/>
      <c r="L14" s="404"/>
      <c r="M14" s="404"/>
      <c r="N14" s="404"/>
      <c r="O14" s="404"/>
      <c r="P14" s="404"/>
      <c r="Q14" s="404"/>
      <c r="R14" s="405"/>
    </row>
    <row r="15" spans="1:18" s="9" customFormat="1" x14ac:dyDescent="0.3">
      <c r="A15" s="940" t="s">
        <v>34</v>
      </c>
      <c r="B15" s="941"/>
      <c r="C15" s="942" t="s">
        <v>35</v>
      </c>
      <c r="D15" s="942" t="s">
        <v>36</v>
      </c>
      <c r="E15" s="942"/>
      <c r="F15" s="942"/>
      <c r="G15" s="942"/>
      <c r="H15" s="942" t="s">
        <v>37</v>
      </c>
      <c r="I15" s="942"/>
      <c r="J15" s="942"/>
      <c r="K15" s="942"/>
      <c r="L15" s="941" t="s">
        <v>38</v>
      </c>
      <c r="M15" s="942" t="s">
        <v>39</v>
      </c>
      <c r="N15" s="942"/>
      <c r="O15" s="942"/>
      <c r="P15" s="942"/>
      <c r="Q15" s="942"/>
      <c r="R15" s="943"/>
    </row>
    <row r="16" spans="1:18" s="9" customFormat="1" ht="28.5" customHeight="1" x14ac:dyDescent="0.3">
      <c r="A16" s="940"/>
      <c r="B16" s="941"/>
      <c r="C16" s="942"/>
      <c r="D16" s="406" t="s">
        <v>40</v>
      </c>
      <c r="E16" s="406" t="s">
        <v>41</v>
      </c>
      <c r="F16" s="406" t="s">
        <v>42</v>
      </c>
      <c r="G16" s="406" t="s">
        <v>43</v>
      </c>
      <c r="H16" s="406" t="s">
        <v>25</v>
      </c>
      <c r="I16" s="406" t="s">
        <v>26</v>
      </c>
      <c r="J16" s="406" t="s">
        <v>27</v>
      </c>
      <c r="K16" s="406" t="s">
        <v>28</v>
      </c>
      <c r="L16" s="941"/>
      <c r="M16" s="407" t="s">
        <v>44</v>
      </c>
      <c r="N16" s="407" t="s">
        <v>45</v>
      </c>
      <c r="O16" s="407" t="s">
        <v>46</v>
      </c>
      <c r="P16" s="407" t="s">
        <v>47</v>
      </c>
      <c r="Q16" s="407" t="s">
        <v>48</v>
      </c>
      <c r="R16" s="408" t="s">
        <v>49</v>
      </c>
    </row>
    <row r="17" spans="1:18" ht="48.75" customHeight="1" x14ac:dyDescent="0.3">
      <c r="A17" s="579" t="s">
        <v>317</v>
      </c>
      <c r="B17" s="580"/>
      <c r="C17" s="409">
        <f>SUM(G17)</f>
        <v>6000</v>
      </c>
      <c r="D17" s="35" t="s">
        <v>83</v>
      </c>
      <c r="E17" s="24">
        <v>6</v>
      </c>
      <c r="F17" s="25">
        <v>1000</v>
      </c>
      <c r="G17" s="26">
        <f>+F17*E17</f>
        <v>6000</v>
      </c>
      <c r="H17" s="24">
        <v>1000</v>
      </c>
      <c r="I17" s="24">
        <v>1000</v>
      </c>
      <c r="J17" s="24">
        <v>2000</v>
      </c>
      <c r="K17" s="24">
        <v>2000</v>
      </c>
      <c r="L17" s="897" t="s">
        <v>318</v>
      </c>
      <c r="M17" s="24">
        <v>1</v>
      </c>
      <c r="N17" s="196" t="s">
        <v>79</v>
      </c>
      <c r="O17" s="196">
        <v>3</v>
      </c>
      <c r="P17" s="410">
        <v>1</v>
      </c>
      <c r="Q17" s="410">
        <v>1</v>
      </c>
      <c r="R17" s="411" t="s">
        <v>79</v>
      </c>
    </row>
    <row r="18" spans="1:18" ht="21.75" customHeight="1" x14ac:dyDescent="0.3">
      <c r="A18" s="579" t="s">
        <v>319</v>
      </c>
      <c r="B18" s="580"/>
      <c r="C18" s="934">
        <v>6900</v>
      </c>
      <c r="D18" s="35" t="s">
        <v>320</v>
      </c>
      <c r="E18" s="24">
        <v>3</v>
      </c>
      <c r="F18" s="25">
        <v>1800</v>
      </c>
      <c r="G18" s="26">
        <f t="shared" ref="G18:G36" si="0">+F18*E18</f>
        <v>5400</v>
      </c>
      <c r="H18" s="24"/>
      <c r="I18" s="24">
        <v>5400</v>
      </c>
      <c r="J18" s="24"/>
      <c r="K18" s="24"/>
      <c r="L18" s="897"/>
      <c r="M18" s="24">
        <v>1</v>
      </c>
      <c r="N18" s="196" t="s">
        <v>79</v>
      </c>
      <c r="O18" s="24">
        <v>2</v>
      </c>
      <c r="P18" s="24">
        <v>2</v>
      </c>
      <c r="Q18" s="24">
        <v>3</v>
      </c>
      <c r="R18" s="29">
        <v>1</v>
      </c>
    </row>
    <row r="19" spans="1:18" ht="34.5" customHeight="1" x14ac:dyDescent="0.3">
      <c r="A19" s="579"/>
      <c r="B19" s="580"/>
      <c r="C19" s="934"/>
      <c r="D19" s="35" t="s">
        <v>321</v>
      </c>
      <c r="E19" s="24">
        <v>1</v>
      </c>
      <c r="F19" s="25">
        <v>1500</v>
      </c>
      <c r="G19" s="26">
        <f t="shared" si="0"/>
        <v>1500</v>
      </c>
      <c r="H19" s="24"/>
      <c r="I19" s="24"/>
      <c r="J19" s="24"/>
      <c r="K19" s="24"/>
      <c r="L19" s="27" t="s">
        <v>318</v>
      </c>
      <c r="M19" s="24">
        <v>1</v>
      </c>
      <c r="N19" s="196" t="s">
        <v>79</v>
      </c>
      <c r="O19" s="24">
        <v>2</v>
      </c>
      <c r="P19" s="24">
        <v>2</v>
      </c>
      <c r="Q19" s="24">
        <v>3</v>
      </c>
      <c r="R19" s="29">
        <v>1</v>
      </c>
    </row>
    <row r="20" spans="1:18" s="34" customFormat="1" ht="33.75" customHeight="1" x14ac:dyDescent="0.3">
      <c r="A20" s="935" t="s">
        <v>322</v>
      </c>
      <c r="B20" s="936"/>
      <c r="C20" s="412">
        <f>SUM(G20)</f>
        <v>5000</v>
      </c>
      <c r="D20" s="35" t="s">
        <v>323</v>
      </c>
      <c r="E20" s="24">
        <v>1</v>
      </c>
      <c r="F20" s="25">
        <v>5000</v>
      </c>
      <c r="G20" s="25">
        <f t="shared" si="0"/>
        <v>5000</v>
      </c>
      <c r="H20" s="24"/>
      <c r="I20" s="24"/>
      <c r="J20" s="24">
        <v>2500</v>
      </c>
      <c r="K20" s="24">
        <v>2500</v>
      </c>
      <c r="L20" s="27" t="s">
        <v>318</v>
      </c>
      <c r="M20" s="24">
        <v>1</v>
      </c>
      <c r="N20" s="196" t="s">
        <v>79</v>
      </c>
      <c r="O20" s="24">
        <v>2</v>
      </c>
      <c r="P20" s="24">
        <v>2</v>
      </c>
      <c r="Q20" s="24">
        <v>2</v>
      </c>
      <c r="R20" s="29">
        <v>1</v>
      </c>
    </row>
    <row r="21" spans="1:18" s="34" customFormat="1" ht="33.75" customHeight="1" x14ac:dyDescent="0.3">
      <c r="A21" s="937" t="s">
        <v>324</v>
      </c>
      <c r="B21" s="937"/>
      <c r="C21" s="934">
        <f>SUM(H21:H22)</f>
        <v>27600</v>
      </c>
      <c r="D21" s="413" t="s">
        <v>320</v>
      </c>
      <c r="E21" s="196">
        <f>3*4</f>
        <v>12</v>
      </c>
      <c r="F21" s="197">
        <v>1800</v>
      </c>
      <c r="G21" s="228">
        <f t="shared" si="0"/>
        <v>21600</v>
      </c>
      <c r="H21" s="196">
        <f>+G21</f>
        <v>21600</v>
      </c>
      <c r="I21" s="414"/>
      <c r="J21" s="414"/>
      <c r="K21" s="414"/>
      <c r="L21" s="414"/>
      <c r="M21" s="196">
        <v>1</v>
      </c>
      <c r="N21" s="196" t="s">
        <v>79</v>
      </c>
      <c r="O21" s="196">
        <v>2</v>
      </c>
      <c r="P21" s="196">
        <v>2</v>
      </c>
      <c r="Q21" s="196">
        <v>3</v>
      </c>
      <c r="R21" s="411">
        <v>1</v>
      </c>
    </row>
    <row r="22" spans="1:18" s="34" customFormat="1" ht="33.75" customHeight="1" x14ac:dyDescent="0.3">
      <c r="A22" s="937"/>
      <c r="B22" s="937"/>
      <c r="C22" s="934"/>
      <c r="D22" s="413" t="s">
        <v>321</v>
      </c>
      <c r="E22" s="196">
        <f>1*4</f>
        <v>4</v>
      </c>
      <c r="F22" s="197">
        <v>1500</v>
      </c>
      <c r="G22" s="228">
        <f t="shared" si="0"/>
        <v>6000</v>
      </c>
      <c r="H22" s="196">
        <f>+G22</f>
        <v>6000</v>
      </c>
      <c r="I22" s="414"/>
      <c r="J22" s="414"/>
      <c r="K22" s="414"/>
      <c r="L22" s="414"/>
      <c r="M22" s="414">
        <v>1</v>
      </c>
      <c r="N22" s="196" t="s">
        <v>79</v>
      </c>
      <c r="O22" s="196">
        <v>2</v>
      </c>
      <c r="P22" s="196">
        <v>2</v>
      </c>
      <c r="Q22" s="196">
        <v>3</v>
      </c>
      <c r="R22" s="411">
        <v>1</v>
      </c>
    </row>
    <row r="23" spans="1:18" ht="28.5" customHeight="1" x14ac:dyDescent="0.3">
      <c r="A23" s="931" t="s">
        <v>325</v>
      </c>
      <c r="B23" s="932"/>
      <c r="C23" s="898">
        <v>88225</v>
      </c>
      <c r="D23" s="35" t="s">
        <v>326</v>
      </c>
      <c r="E23" s="415">
        <v>60</v>
      </c>
      <c r="F23" s="416">
        <v>10</v>
      </c>
      <c r="G23" s="25">
        <f t="shared" si="0"/>
        <v>600</v>
      </c>
      <c r="H23" s="417"/>
      <c r="I23" s="417">
        <v>600</v>
      </c>
      <c r="J23" s="24"/>
      <c r="K23" s="417"/>
      <c r="L23" s="27" t="s">
        <v>318</v>
      </c>
      <c r="M23" s="24">
        <v>1</v>
      </c>
      <c r="N23" s="415"/>
      <c r="O23" s="415"/>
      <c r="P23" s="415"/>
      <c r="Q23" s="415"/>
      <c r="R23" s="418"/>
    </row>
    <row r="24" spans="1:18" ht="21.75" customHeight="1" x14ac:dyDescent="0.3">
      <c r="A24" s="576"/>
      <c r="B24" s="933"/>
      <c r="C24" s="898"/>
      <c r="D24" s="35" t="s">
        <v>83</v>
      </c>
      <c r="E24" s="415">
        <v>75</v>
      </c>
      <c r="F24" s="416">
        <v>300</v>
      </c>
      <c r="G24" s="25">
        <f t="shared" si="0"/>
        <v>22500</v>
      </c>
      <c r="H24" s="417">
        <v>1</v>
      </c>
      <c r="I24" s="417"/>
      <c r="J24" s="24"/>
      <c r="K24" s="417"/>
      <c r="L24" s="897" t="s">
        <v>318</v>
      </c>
      <c r="M24" s="24">
        <v>1</v>
      </c>
      <c r="N24" s="196" t="s">
        <v>79</v>
      </c>
      <c r="O24" s="196">
        <v>3</v>
      </c>
      <c r="P24" s="410">
        <v>1</v>
      </c>
      <c r="Q24" s="410">
        <v>1</v>
      </c>
      <c r="R24" s="411" t="s">
        <v>79</v>
      </c>
    </row>
    <row r="25" spans="1:18" ht="24" customHeight="1" x14ac:dyDescent="0.3">
      <c r="A25" s="576"/>
      <c r="B25" s="933"/>
      <c r="C25" s="898"/>
      <c r="D25" s="35" t="s">
        <v>114</v>
      </c>
      <c r="E25" s="415">
        <v>75</v>
      </c>
      <c r="F25" s="416">
        <v>600</v>
      </c>
      <c r="G25" s="25">
        <f t="shared" si="0"/>
        <v>45000</v>
      </c>
      <c r="H25" s="417"/>
      <c r="I25" s="417"/>
      <c r="J25" s="24"/>
      <c r="K25" s="417"/>
      <c r="L25" s="897"/>
      <c r="M25" s="24">
        <v>1</v>
      </c>
      <c r="N25" s="196" t="s">
        <v>79</v>
      </c>
      <c r="O25" s="196">
        <v>3</v>
      </c>
      <c r="P25" s="410">
        <v>1</v>
      </c>
      <c r="Q25" s="410">
        <v>1</v>
      </c>
      <c r="R25" s="411" t="s">
        <v>79</v>
      </c>
    </row>
    <row r="26" spans="1:18" ht="24" customHeight="1" x14ac:dyDescent="0.3">
      <c r="A26" s="576"/>
      <c r="B26" s="933"/>
      <c r="C26" s="898"/>
      <c r="D26" s="35" t="s">
        <v>327</v>
      </c>
      <c r="E26" s="415"/>
      <c r="F26" s="416"/>
      <c r="G26" s="25"/>
      <c r="H26" s="417"/>
      <c r="I26" s="417"/>
      <c r="J26" s="24"/>
      <c r="K26" s="417"/>
      <c r="L26" s="27"/>
      <c r="M26" s="24">
        <v>1</v>
      </c>
      <c r="N26" s="196" t="s">
        <v>79</v>
      </c>
      <c r="O26" s="196">
        <v>2</v>
      </c>
      <c r="P26" s="410">
        <v>2</v>
      </c>
      <c r="Q26" s="410">
        <v>3</v>
      </c>
      <c r="R26" s="411">
        <v>1</v>
      </c>
    </row>
    <row r="27" spans="1:18" ht="24" customHeight="1" x14ac:dyDescent="0.3">
      <c r="A27" s="576"/>
      <c r="B27" s="933"/>
      <c r="C27" s="898"/>
      <c r="D27" s="35" t="s">
        <v>328</v>
      </c>
      <c r="E27" s="415"/>
      <c r="F27" s="416"/>
      <c r="G27" s="25"/>
      <c r="H27" s="417"/>
      <c r="I27" s="417"/>
      <c r="J27" s="24"/>
      <c r="K27" s="417"/>
      <c r="L27" s="27"/>
      <c r="M27" s="24"/>
      <c r="N27" s="196"/>
      <c r="O27" s="196"/>
      <c r="P27" s="410"/>
      <c r="Q27" s="410"/>
      <c r="R27" s="411"/>
    </row>
    <row r="28" spans="1:18" ht="34.5" customHeight="1" x14ac:dyDescent="0.3">
      <c r="A28" s="576"/>
      <c r="B28" s="933"/>
      <c r="C28" s="898"/>
      <c r="D28" s="35" t="s">
        <v>329</v>
      </c>
      <c r="E28" s="415">
        <v>80</v>
      </c>
      <c r="F28" s="416">
        <v>150</v>
      </c>
      <c r="G28" s="25">
        <f t="shared" si="0"/>
        <v>12000</v>
      </c>
      <c r="H28" s="417"/>
      <c r="I28" s="417"/>
      <c r="J28" s="24"/>
      <c r="K28" s="417"/>
      <c r="L28" s="897" t="s">
        <v>318</v>
      </c>
      <c r="M28" s="24">
        <v>1</v>
      </c>
      <c r="N28" s="196" t="s">
        <v>79</v>
      </c>
      <c r="O28" s="415">
        <v>3</v>
      </c>
      <c r="P28" s="415">
        <v>3</v>
      </c>
      <c r="Q28" s="415">
        <v>2</v>
      </c>
      <c r="R28" s="418">
        <v>1</v>
      </c>
    </row>
    <row r="29" spans="1:18" ht="37.5" customHeight="1" x14ac:dyDescent="0.3">
      <c r="A29" s="576" t="s">
        <v>330</v>
      </c>
      <c r="B29" s="933"/>
      <c r="C29" s="928">
        <f>SUM(G29:G31)</f>
        <v>1024375</v>
      </c>
      <c r="D29" s="419" t="s">
        <v>80</v>
      </c>
      <c r="E29" s="420">
        <v>25</v>
      </c>
      <c r="F29" s="416">
        <v>125</v>
      </c>
      <c r="G29" s="25">
        <f t="shared" si="0"/>
        <v>3125</v>
      </c>
      <c r="H29" s="417"/>
      <c r="I29" s="417"/>
      <c r="J29" s="24"/>
      <c r="K29" s="421">
        <v>3124</v>
      </c>
      <c r="L29" s="897"/>
      <c r="M29" s="24">
        <v>1</v>
      </c>
      <c r="N29" s="196" t="s">
        <v>79</v>
      </c>
      <c r="O29" s="24">
        <v>3</v>
      </c>
      <c r="P29" s="24">
        <v>3</v>
      </c>
      <c r="Q29" s="24">
        <v>3</v>
      </c>
      <c r="R29" s="29">
        <v>1</v>
      </c>
    </row>
    <row r="30" spans="1:18" ht="54.75" customHeight="1" x14ac:dyDescent="0.3">
      <c r="A30" s="576"/>
      <c r="B30" s="933"/>
      <c r="C30" s="928"/>
      <c r="D30" s="419" t="s">
        <v>331</v>
      </c>
      <c r="E30" s="420">
        <v>50</v>
      </c>
      <c r="F30" s="416">
        <v>20000</v>
      </c>
      <c r="G30" s="25">
        <f t="shared" si="0"/>
        <v>1000000</v>
      </c>
      <c r="H30" s="417"/>
      <c r="I30" s="417"/>
      <c r="J30" s="24"/>
      <c r="K30" s="421">
        <v>1000000</v>
      </c>
      <c r="L30" s="27" t="s">
        <v>332</v>
      </c>
      <c r="M30" s="24">
        <v>1</v>
      </c>
      <c r="N30" s="196" t="s">
        <v>79</v>
      </c>
      <c r="O30" s="415">
        <v>1</v>
      </c>
      <c r="P30" s="415">
        <v>2</v>
      </c>
      <c r="Q30" s="415">
        <v>2</v>
      </c>
      <c r="R30" s="418">
        <v>9</v>
      </c>
    </row>
    <row r="31" spans="1:18" s="3" customFormat="1" ht="25.5" customHeight="1" x14ac:dyDescent="0.3">
      <c r="A31" s="576"/>
      <c r="B31" s="933"/>
      <c r="C31" s="928"/>
      <c r="D31" s="419" t="s">
        <v>333</v>
      </c>
      <c r="E31" s="420">
        <v>25</v>
      </c>
      <c r="F31" s="416">
        <v>850</v>
      </c>
      <c r="G31" s="25">
        <f t="shared" si="0"/>
        <v>21250</v>
      </c>
      <c r="H31" s="417"/>
      <c r="I31" s="417"/>
      <c r="J31" s="24"/>
      <c r="K31" s="421">
        <v>21250</v>
      </c>
      <c r="L31" s="27"/>
      <c r="M31" s="24">
        <v>1</v>
      </c>
      <c r="N31" s="415" t="s">
        <v>79</v>
      </c>
      <c r="O31" s="415"/>
      <c r="P31" s="415"/>
      <c r="Q31" s="415"/>
      <c r="R31" s="418"/>
    </row>
    <row r="32" spans="1:18" ht="30.75" customHeight="1" x14ac:dyDescent="0.3">
      <c r="A32" s="899" t="s">
        <v>334</v>
      </c>
      <c r="B32" s="900"/>
      <c r="C32" s="928">
        <f>SUM(G33:G36)</f>
        <v>1286750</v>
      </c>
      <c r="D32" s="419"/>
      <c r="E32" s="420">
        <v>100</v>
      </c>
      <c r="F32" s="422">
        <v>800</v>
      </c>
      <c r="G32" s="197">
        <f t="shared" si="0"/>
        <v>80000</v>
      </c>
      <c r="H32" s="423"/>
      <c r="I32" s="423"/>
      <c r="J32" s="424">
        <v>80000</v>
      </c>
      <c r="K32" s="423"/>
      <c r="L32" s="605" t="s">
        <v>332</v>
      </c>
      <c r="M32" s="196">
        <v>1</v>
      </c>
      <c r="N32" s="196" t="s">
        <v>79</v>
      </c>
      <c r="O32" s="420">
        <v>2</v>
      </c>
      <c r="P32" s="420">
        <v>2</v>
      </c>
      <c r="Q32" s="420">
        <v>2</v>
      </c>
      <c r="R32" s="425">
        <v>2</v>
      </c>
    </row>
    <row r="33" spans="1:18" ht="24.9" customHeight="1" x14ac:dyDescent="0.3">
      <c r="A33" s="929" t="s">
        <v>335</v>
      </c>
      <c r="B33" s="930"/>
      <c r="C33" s="928"/>
      <c r="D33" s="419" t="s">
        <v>106</v>
      </c>
      <c r="E33" s="420">
        <v>800</v>
      </c>
      <c r="F33" s="416">
        <v>350</v>
      </c>
      <c r="G33" s="197">
        <f t="shared" si="0"/>
        <v>280000</v>
      </c>
      <c r="H33" s="423"/>
      <c r="I33" s="423"/>
      <c r="J33" s="424">
        <v>280000</v>
      </c>
      <c r="K33" s="197"/>
      <c r="L33" s="888"/>
      <c r="M33" s="196">
        <v>1</v>
      </c>
      <c r="N33" s="420" t="s">
        <v>79</v>
      </c>
      <c r="O33" s="420">
        <v>2</v>
      </c>
      <c r="P33" s="420">
        <v>2</v>
      </c>
      <c r="Q33" s="420">
        <v>2</v>
      </c>
      <c r="R33" s="425">
        <v>2</v>
      </c>
    </row>
    <row r="34" spans="1:18" ht="24.9" customHeight="1" x14ac:dyDescent="0.3">
      <c r="A34" s="929" t="s">
        <v>336</v>
      </c>
      <c r="B34" s="930"/>
      <c r="C34" s="928"/>
      <c r="D34" s="419" t="s">
        <v>106</v>
      </c>
      <c r="E34" s="420">
        <v>800</v>
      </c>
      <c r="F34" s="416">
        <v>800</v>
      </c>
      <c r="G34" s="197">
        <f t="shared" si="0"/>
        <v>640000</v>
      </c>
      <c r="H34" s="423"/>
      <c r="I34" s="423"/>
      <c r="J34" s="424">
        <v>640000</v>
      </c>
      <c r="K34" s="423"/>
      <c r="L34" s="888"/>
      <c r="M34" s="196">
        <v>1</v>
      </c>
      <c r="N34" s="420" t="s">
        <v>79</v>
      </c>
      <c r="O34" s="420">
        <v>2</v>
      </c>
      <c r="P34" s="420">
        <v>2</v>
      </c>
      <c r="Q34" s="420">
        <v>2</v>
      </c>
      <c r="R34" s="425">
        <v>2</v>
      </c>
    </row>
    <row r="35" spans="1:18" ht="24.9" customHeight="1" x14ac:dyDescent="0.3">
      <c r="A35" s="929" t="s">
        <v>337</v>
      </c>
      <c r="B35" s="930"/>
      <c r="C35" s="928"/>
      <c r="D35" s="419" t="s">
        <v>106</v>
      </c>
      <c r="E35" s="420">
        <v>400</v>
      </c>
      <c r="F35" s="416">
        <v>800</v>
      </c>
      <c r="G35" s="197">
        <f t="shared" si="0"/>
        <v>320000</v>
      </c>
      <c r="H35" s="423"/>
      <c r="I35" s="423"/>
      <c r="J35" s="424">
        <v>320000</v>
      </c>
      <c r="K35" s="423"/>
      <c r="L35" s="888"/>
      <c r="M35" s="196">
        <v>1</v>
      </c>
      <c r="N35" s="420" t="s">
        <v>79</v>
      </c>
      <c r="O35" s="420">
        <v>2</v>
      </c>
      <c r="P35" s="420">
        <v>2</v>
      </c>
      <c r="Q35" s="420">
        <v>2</v>
      </c>
      <c r="R35" s="425">
        <v>2</v>
      </c>
    </row>
    <row r="36" spans="1:18" ht="24.9" customHeight="1" x14ac:dyDescent="0.3">
      <c r="A36" s="929" t="s">
        <v>338</v>
      </c>
      <c r="B36" s="930"/>
      <c r="C36" s="928"/>
      <c r="D36" s="419" t="s">
        <v>106</v>
      </c>
      <c r="E36" s="420">
        <v>55</v>
      </c>
      <c r="F36" s="416">
        <v>850</v>
      </c>
      <c r="G36" s="197">
        <f t="shared" si="0"/>
        <v>46750</v>
      </c>
      <c r="H36" s="423"/>
      <c r="I36" s="423"/>
      <c r="J36" s="424">
        <v>46750</v>
      </c>
      <c r="K36" s="423"/>
      <c r="L36" s="615"/>
      <c r="M36" s="196">
        <v>1</v>
      </c>
      <c r="N36" s="420" t="s">
        <v>79</v>
      </c>
      <c r="O36" s="420">
        <v>2</v>
      </c>
      <c r="P36" s="420">
        <v>2</v>
      </c>
      <c r="Q36" s="420">
        <v>2</v>
      </c>
      <c r="R36" s="425">
        <v>2</v>
      </c>
    </row>
    <row r="37" spans="1:18" s="3" customFormat="1" ht="18" x14ac:dyDescent="0.35">
      <c r="A37" s="925" t="s">
        <v>15</v>
      </c>
      <c r="B37" s="926"/>
      <c r="C37" s="926"/>
      <c r="D37" s="926"/>
      <c r="E37" s="926"/>
      <c r="F37" s="926"/>
      <c r="G37" s="926"/>
      <c r="H37" s="926"/>
      <c r="I37" s="926"/>
      <c r="J37" s="926"/>
      <c r="K37" s="926"/>
      <c r="L37" s="926"/>
      <c r="M37" s="926"/>
      <c r="N37" s="926"/>
      <c r="O37" s="926"/>
      <c r="P37" s="926"/>
      <c r="Q37" s="926"/>
      <c r="R37" s="927"/>
    </row>
    <row r="38" spans="1:18" s="3" customFormat="1" ht="22.5" customHeight="1" x14ac:dyDescent="0.3">
      <c r="A38" s="702" t="s">
        <v>16</v>
      </c>
      <c r="B38" s="703" t="s">
        <v>17</v>
      </c>
      <c r="C38" s="703"/>
      <c r="D38" s="704" t="s">
        <v>18</v>
      </c>
      <c r="E38" s="704" t="s">
        <v>19</v>
      </c>
      <c r="F38" s="704" t="s">
        <v>20</v>
      </c>
      <c r="G38" s="704" t="s">
        <v>21</v>
      </c>
      <c r="H38" s="704" t="s">
        <v>22</v>
      </c>
      <c r="I38" s="704"/>
      <c r="J38" s="704"/>
      <c r="K38" s="704"/>
      <c r="L38" s="703" t="s">
        <v>23</v>
      </c>
      <c r="M38" s="703" t="s">
        <v>24</v>
      </c>
      <c r="N38" s="703"/>
      <c r="O38" s="703"/>
      <c r="P38" s="703"/>
      <c r="Q38" s="703"/>
      <c r="R38" s="717"/>
    </row>
    <row r="39" spans="1:18" s="3" customFormat="1" ht="30.75" customHeight="1" x14ac:dyDescent="0.3">
      <c r="A39" s="702"/>
      <c r="B39" s="703"/>
      <c r="C39" s="703"/>
      <c r="D39" s="704"/>
      <c r="E39" s="704"/>
      <c r="F39" s="704"/>
      <c r="G39" s="704"/>
      <c r="H39" s="69" t="s">
        <v>25</v>
      </c>
      <c r="I39" s="69" t="s">
        <v>26</v>
      </c>
      <c r="J39" s="69" t="s">
        <v>27</v>
      </c>
      <c r="K39" s="69" t="s">
        <v>28</v>
      </c>
      <c r="L39" s="703"/>
      <c r="M39" s="703"/>
      <c r="N39" s="703"/>
      <c r="O39" s="703"/>
      <c r="P39" s="703"/>
      <c r="Q39" s="703"/>
      <c r="R39" s="717"/>
    </row>
    <row r="40" spans="1:18" s="3" customFormat="1" ht="60" customHeight="1" x14ac:dyDescent="0.3">
      <c r="A40" s="426" t="s">
        <v>339</v>
      </c>
      <c r="B40" s="907" t="s">
        <v>340</v>
      </c>
      <c r="C40" s="907"/>
      <c r="D40" s="427" t="s">
        <v>341</v>
      </c>
      <c r="E40" s="427" t="s">
        <v>342</v>
      </c>
      <c r="F40" s="427">
        <v>125</v>
      </c>
      <c r="G40" s="427">
        <f>650*0.8</f>
        <v>520</v>
      </c>
      <c r="H40" s="427">
        <v>130</v>
      </c>
      <c r="I40" s="427">
        <v>130</v>
      </c>
      <c r="J40" s="427">
        <v>130</v>
      </c>
      <c r="K40" s="427">
        <v>130</v>
      </c>
      <c r="L40" s="428">
        <f>SUM(C44:C54)</f>
        <v>861200</v>
      </c>
      <c r="M40" s="919"/>
      <c r="N40" s="919"/>
      <c r="O40" s="919"/>
      <c r="P40" s="919"/>
      <c r="Q40" s="919"/>
      <c r="R40" s="920"/>
    </row>
    <row r="41" spans="1:18" s="3" customFormat="1" ht="17.25" customHeight="1" x14ac:dyDescent="0.35">
      <c r="A41" s="921" t="s">
        <v>220</v>
      </c>
      <c r="B41" s="922"/>
      <c r="C41" s="922"/>
      <c r="D41" s="922"/>
      <c r="E41" s="922"/>
      <c r="F41" s="922"/>
      <c r="G41" s="922"/>
      <c r="H41" s="922"/>
      <c r="I41" s="922"/>
      <c r="J41" s="922"/>
      <c r="K41" s="922"/>
      <c r="L41" s="922"/>
      <c r="M41" s="922"/>
      <c r="N41" s="922"/>
      <c r="O41" s="922"/>
      <c r="P41" s="922"/>
      <c r="Q41" s="922"/>
      <c r="R41" s="923"/>
    </row>
    <row r="42" spans="1:18" s="3" customFormat="1" ht="15.6" x14ac:dyDescent="0.3">
      <c r="A42" s="702" t="s">
        <v>34</v>
      </c>
      <c r="B42" s="703"/>
      <c r="C42" s="704" t="s">
        <v>35</v>
      </c>
      <c r="D42" s="704" t="s">
        <v>36</v>
      </c>
      <c r="E42" s="704"/>
      <c r="F42" s="704"/>
      <c r="G42" s="704"/>
      <c r="H42" s="704" t="s">
        <v>37</v>
      </c>
      <c r="I42" s="704"/>
      <c r="J42" s="704"/>
      <c r="K42" s="704"/>
      <c r="L42" s="703" t="s">
        <v>38</v>
      </c>
      <c r="M42" s="704" t="s">
        <v>39</v>
      </c>
      <c r="N42" s="704"/>
      <c r="O42" s="704"/>
      <c r="P42" s="704"/>
      <c r="Q42" s="704"/>
      <c r="R42" s="924"/>
    </row>
    <row r="43" spans="1:18" s="3" customFormat="1" ht="32.25" customHeight="1" x14ac:dyDescent="0.3">
      <c r="A43" s="702"/>
      <c r="B43" s="703"/>
      <c r="C43" s="704"/>
      <c r="D43" s="69" t="s">
        <v>40</v>
      </c>
      <c r="E43" s="69" t="s">
        <v>41</v>
      </c>
      <c r="F43" s="69" t="s">
        <v>42</v>
      </c>
      <c r="G43" s="69" t="s">
        <v>43</v>
      </c>
      <c r="H43" s="69" t="s">
        <v>25</v>
      </c>
      <c r="I43" s="69" t="s">
        <v>26</v>
      </c>
      <c r="J43" s="69" t="s">
        <v>27</v>
      </c>
      <c r="K43" s="69" t="s">
        <v>28</v>
      </c>
      <c r="L43" s="703"/>
      <c r="M43" s="71" t="s">
        <v>44</v>
      </c>
      <c r="N43" s="71" t="s">
        <v>45</v>
      </c>
      <c r="O43" s="71" t="s">
        <v>46</v>
      </c>
      <c r="P43" s="71" t="s">
        <v>47</v>
      </c>
      <c r="Q43" s="71" t="s">
        <v>48</v>
      </c>
      <c r="R43" s="72" t="s">
        <v>49</v>
      </c>
    </row>
    <row r="44" spans="1:18" s="3" customFormat="1" ht="68.25" customHeight="1" x14ac:dyDescent="0.3">
      <c r="A44" s="579" t="s">
        <v>343</v>
      </c>
      <c r="B44" s="580"/>
      <c r="C44" s="914">
        <f>SUM(G45:G49)</f>
        <v>799200</v>
      </c>
      <c r="D44" s="35" t="s">
        <v>344</v>
      </c>
      <c r="E44" s="415">
        <v>2</v>
      </c>
      <c r="F44" s="429"/>
      <c r="G44" s="25">
        <f t="shared" ref="G44:G54" si="1">+F44*E44</f>
        <v>0</v>
      </c>
      <c r="H44" s="430"/>
      <c r="I44" s="430"/>
      <c r="J44" s="430"/>
      <c r="K44" s="430"/>
      <c r="L44" s="897" t="s">
        <v>345</v>
      </c>
      <c r="M44" s="415">
        <v>1</v>
      </c>
      <c r="N44" s="196" t="s">
        <v>79</v>
      </c>
      <c r="O44" s="196">
        <v>2</v>
      </c>
      <c r="P44" s="410">
        <v>8</v>
      </c>
      <c r="Q44" s="410">
        <v>7</v>
      </c>
      <c r="R44" s="411" t="s">
        <v>346</v>
      </c>
    </row>
    <row r="45" spans="1:18" s="3" customFormat="1" ht="49.5" customHeight="1" x14ac:dyDescent="0.3">
      <c r="A45" s="915" t="s">
        <v>347</v>
      </c>
      <c r="B45" s="916"/>
      <c r="C45" s="914"/>
      <c r="D45" s="35" t="s">
        <v>344</v>
      </c>
      <c r="E45" s="24">
        <v>2</v>
      </c>
      <c r="F45" s="25">
        <v>40800</v>
      </c>
      <c r="G45" s="25">
        <f t="shared" si="1"/>
        <v>81600</v>
      </c>
      <c r="H45" s="25">
        <v>40800</v>
      </c>
      <c r="I45" s="25">
        <v>40800</v>
      </c>
      <c r="J45" s="25"/>
      <c r="K45" s="25"/>
      <c r="L45" s="897"/>
      <c r="M45" s="415">
        <v>1</v>
      </c>
      <c r="N45" s="196" t="s">
        <v>79</v>
      </c>
      <c r="O45" s="196">
        <v>2</v>
      </c>
      <c r="P45" s="410">
        <v>8</v>
      </c>
      <c r="Q45" s="410">
        <v>7</v>
      </c>
      <c r="R45" s="411" t="s">
        <v>346</v>
      </c>
    </row>
    <row r="46" spans="1:18" s="3" customFormat="1" ht="33" customHeight="1" x14ac:dyDescent="0.3">
      <c r="A46" s="917" t="s">
        <v>348</v>
      </c>
      <c r="B46" s="918"/>
      <c r="C46" s="914"/>
      <c r="D46" s="35" t="s">
        <v>344</v>
      </c>
      <c r="E46" s="24">
        <v>2</v>
      </c>
      <c r="F46" s="25">
        <v>140000</v>
      </c>
      <c r="G46" s="25">
        <f t="shared" si="1"/>
        <v>280000</v>
      </c>
      <c r="H46" s="25"/>
      <c r="I46" s="25">
        <v>140000</v>
      </c>
      <c r="J46" s="25">
        <v>140000</v>
      </c>
      <c r="K46" s="25"/>
      <c r="L46" s="897" t="s">
        <v>345</v>
      </c>
      <c r="M46" s="415">
        <v>1</v>
      </c>
      <c r="N46" s="196" t="s">
        <v>79</v>
      </c>
      <c r="O46" s="196">
        <v>2</v>
      </c>
      <c r="P46" s="410">
        <v>8</v>
      </c>
      <c r="Q46" s="410">
        <v>7</v>
      </c>
      <c r="R46" s="411" t="s">
        <v>346</v>
      </c>
    </row>
    <row r="47" spans="1:18" s="3" customFormat="1" ht="44.25" customHeight="1" x14ac:dyDescent="0.3">
      <c r="A47" s="917" t="s">
        <v>349</v>
      </c>
      <c r="B47" s="918"/>
      <c r="C47" s="914"/>
      <c r="D47" s="35" t="s">
        <v>344</v>
      </c>
      <c r="E47" s="24">
        <v>2</v>
      </c>
      <c r="F47" s="25">
        <v>102000</v>
      </c>
      <c r="G47" s="25">
        <f t="shared" si="1"/>
        <v>204000</v>
      </c>
      <c r="H47" s="25">
        <v>102000</v>
      </c>
      <c r="I47" s="25"/>
      <c r="J47" s="25">
        <v>102000</v>
      </c>
      <c r="K47" s="25"/>
      <c r="L47" s="897"/>
      <c r="M47" s="415">
        <v>1</v>
      </c>
      <c r="N47" s="196" t="s">
        <v>79</v>
      </c>
      <c r="O47" s="196">
        <v>2</v>
      </c>
      <c r="P47" s="410">
        <v>8</v>
      </c>
      <c r="Q47" s="410">
        <v>7</v>
      </c>
      <c r="R47" s="411" t="s">
        <v>346</v>
      </c>
    </row>
    <row r="48" spans="1:18" s="3" customFormat="1" ht="49.5" customHeight="1" x14ac:dyDescent="0.3">
      <c r="A48" s="917" t="s">
        <v>350</v>
      </c>
      <c r="B48" s="918"/>
      <c r="C48" s="914"/>
      <c r="D48" s="35" t="s">
        <v>344</v>
      </c>
      <c r="E48" s="24">
        <v>2</v>
      </c>
      <c r="F48" s="25">
        <v>68800</v>
      </c>
      <c r="G48" s="25">
        <f t="shared" si="1"/>
        <v>137600</v>
      </c>
      <c r="H48" s="25"/>
      <c r="I48" s="25">
        <v>68800</v>
      </c>
      <c r="J48" s="25"/>
      <c r="K48" s="25">
        <v>68800</v>
      </c>
      <c r="L48" s="897" t="s">
        <v>345</v>
      </c>
      <c r="M48" s="415">
        <v>1</v>
      </c>
      <c r="N48" s="196" t="s">
        <v>79</v>
      </c>
      <c r="O48" s="196">
        <v>2</v>
      </c>
      <c r="P48" s="410">
        <v>8</v>
      </c>
      <c r="Q48" s="410">
        <v>7</v>
      </c>
      <c r="R48" s="411" t="s">
        <v>346</v>
      </c>
    </row>
    <row r="49" spans="1:18" s="3" customFormat="1" ht="45" customHeight="1" x14ac:dyDescent="0.3">
      <c r="A49" s="917" t="s">
        <v>351</v>
      </c>
      <c r="B49" s="918"/>
      <c r="C49" s="914"/>
      <c r="D49" s="35" t="s">
        <v>344</v>
      </c>
      <c r="E49" s="24">
        <v>1</v>
      </c>
      <c r="F49" s="25">
        <v>96000</v>
      </c>
      <c r="G49" s="25">
        <f t="shared" si="1"/>
        <v>96000</v>
      </c>
      <c r="H49" s="25"/>
      <c r="I49" s="25">
        <v>96000</v>
      </c>
      <c r="J49" s="25"/>
      <c r="K49" s="25"/>
      <c r="L49" s="897"/>
      <c r="M49" s="415">
        <v>1</v>
      </c>
      <c r="N49" s="196" t="s">
        <v>79</v>
      </c>
      <c r="O49" s="196">
        <v>2</v>
      </c>
      <c r="P49" s="410">
        <v>8</v>
      </c>
      <c r="Q49" s="410">
        <v>7</v>
      </c>
      <c r="R49" s="411" t="s">
        <v>346</v>
      </c>
    </row>
    <row r="50" spans="1:18" s="3" customFormat="1" ht="30.75" customHeight="1" x14ac:dyDescent="0.3">
      <c r="A50" s="911" t="s">
        <v>352</v>
      </c>
      <c r="B50" s="912"/>
      <c r="C50" s="224">
        <v>32000</v>
      </c>
      <c r="D50" s="419" t="s">
        <v>83</v>
      </c>
      <c r="E50" s="196">
        <v>80</v>
      </c>
      <c r="F50" s="197">
        <v>200</v>
      </c>
      <c r="G50" s="197">
        <f t="shared" si="1"/>
        <v>16000</v>
      </c>
      <c r="H50" s="431">
        <v>32000</v>
      </c>
      <c r="I50" s="197"/>
      <c r="J50" s="197"/>
      <c r="K50" s="197"/>
      <c r="L50" s="913" t="s">
        <v>345</v>
      </c>
      <c r="M50" s="420">
        <v>1</v>
      </c>
      <c r="N50" s="196" t="s">
        <v>79</v>
      </c>
      <c r="O50" s="196">
        <v>2</v>
      </c>
      <c r="P50" s="410">
        <v>8</v>
      </c>
      <c r="Q50" s="410">
        <v>7</v>
      </c>
      <c r="R50" s="411" t="s">
        <v>346</v>
      </c>
    </row>
    <row r="51" spans="1:18" s="3" customFormat="1" ht="30.75" customHeight="1" x14ac:dyDescent="0.3">
      <c r="A51" s="911" t="s">
        <v>353</v>
      </c>
      <c r="B51" s="912"/>
      <c r="C51" s="432">
        <v>10000</v>
      </c>
      <c r="D51" s="419" t="s">
        <v>83</v>
      </c>
      <c r="E51" s="196">
        <v>50</v>
      </c>
      <c r="F51" s="197">
        <v>200</v>
      </c>
      <c r="G51" s="197">
        <f t="shared" si="1"/>
        <v>10000</v>
      </c>
      <c r="H51" s="197"/>
      <c r="I51" s="431">
        <v>10000</v>
      </c>
      <c r="J51" s="197"/>
      <c r="K51" s="197"/>
      <c r="L51" s="913"/>
      <c r="M51" s="420">
        <v>1</v>
      </c>
      <c r="N51" s="196" t="s">
        <v>79</v>
      </c>
      <c r="O51" s="196">
        <v>2</v>
      </c>
      <c r="P51" s="410">
        <v>8</v>
      </c>
      <c r="Q51" s="410">
        <v>7</v>
      </c>
      <c r="R51" s="411" t="s">
        <v>346</v>
      </c>
    </row>
    <row r="52" spans="1:18" s="3" customFormat="1" ht="30.75" customHeight="1" x14ac:dyDescent="0.3">
      <c r="A52" s="911" t="s">
        <v>354</v>
      </c>
      <c r="B52" s="912"/>
      <c r="C52" s="432">
        <v>2000</v>
      </c>
      <c r="D52" s="419" t="s">
        <v>83</v>
      </c>
      <c r="E52" s="196">
        <v>10</v>
      </c>
      <c r="F52" s="197">
        <v>200</v>
      </c>
      <c r="G52" s="197">
        <f t="shared" si="1"/>
        <v>2000</v>
      </c>
      <c r="H52" s="197"/>
      <c r="I52" s="197"/>
      <c r="J52" s="431">
        <v>2000</v>
      </c>
      <c r="K52" s="197"/>
      <c r="L52" s="913" t="s">
        <v>345</v>
      </c>
      <c r="M52" s="420">
        <v>1</v>
      </c>
      <c r="N52" s="196" t="s">
        <v>79</v>
      </c>
      <c r="O52" s="196">
        <v>2</v>
      </c>
      <c r="P52" s="410">
        <v>8</v>
      </c>
      <c r="Q52" s="410">
        <v>7</v>
      </c>
      <c r="R52" s="411" t="s">
        <v>346</v>
      </c>
    </row>
    <row r="53" spans="1:18" s="3" customFormat="1" ht="30.75" customHeight="1" x14ac:dyDescent="0.3">
      <c r="A53" s="911" t="s">
        <v>355</v>
      </c>
      <c r="B53" s="912"/>
      <c r="C53" s="432">
        <v>10000</v>
      </c>
      <c r="D53" s="419" t="s">
        <v>83</v>
      </c>
      <c r="E53" s="196">
        <v>50</v>
      </c>
      <c r="F53" s="197">
        <v>200</v>
      </c>
      <c r="G53" s="197">
        <f t="shared" si="1"/>
        <v>10000</v>
      </c>
      <c r="H53" s="197"/>
      <c r="I53" s="197">
        <v>10000</v>
      </c>
      <c r="J53" s="197"/>
      <c r="K53" s="197"/>
      <c r="L53" s="913"/>
      <c r="M53" s="420">
        <v>1</v>
      </c>
      <c r="N53" s="196" t="s">
        <v>79</v>
      </c>
      <c r="O53" s="196">
        <v>2</v>
      </c>
      <c r="P53" s="410">
        <v>8</v>
      </c>
      <c r="Q53" s="410">
        <v>7</v>
      </c>
      <c r="R53" s="411" t="s">
        <v>346</v>
      </c>
    </row>
    <row r="54" spans="1:18" s="3" customFormat="1" ht="30.75" customHeight="1" x14ac:dyDescent="0.3">
      <c r="A54" s="433" t="s">
        <v>356</v>
      </c>
      <c r="B54" s="434"/>
      <c r="C54" s="432">
        <v>8000</v>
      </c>
      <c r="D54" s="419" t="s">
        <v>83</v>
      </c>
      <c r="E54" s="196">
        <v>10</v>
      </c>
      <c r="F54" s="197">
        <v>200</v>
      </c>
      <c r="G54" s="197">
        <f t="shared" si="1"/>
        <v>2000</v>
      </c>
      <c r="H54" s="431">
        <v>2000</v>
      </c>
      <c r="I54" s="197"/>
      <c r="J54" s="431">
        <v>2000</v>
      </c>
      <c r="K54" s="431">
        <v>2000</v>
      </c>
      <c r="L54" s="196" t="s">
        <v>345</v>
      </c>
      <c r="M54" s="420">
        <v>1</v>
      </c>
      <c r="N54" s="196" t="s">
        <v>79</v>
      </c>
      <c r="O54" s="196">
        <v>2</v>
      </c>
      <c r="P54" s="410">
        <v>8</v>
      </c>
      <c r="Q54" s="410">
        <v>7</v>
      </c>
      <c r="R54" s="411" t="s">
        <v>346</v>
      </c>
    </row>
    <row r="55" spans="1:18" s="3" customFormat="1" ht="16.5" customHeight="1" x14ac:dyDescent="0.3">
      <c r="A55" s="910" t="s">
        <v>357</v>
      </c>
      <c r="B55" s="905" t="s">
        <v>17</v>
      </c>
      <c r="C55" s="905"/>
      <c r="D55" s="901" t="s">
        <v>18</v>
      </c>
      <c r="E55" s="901" t="s">
        <v>19</v>
      </c>
      <c r="F55" s="901" t="s">
        <v>20</v>
      </c>
      <c r="G55" s="901" t="s">
        <v>21</v>
      </c>
      <c r="H55" s="901" t="s">
        <v>22</v>
      </c>
      <c r="I55" s="901"/>
      <c r="J55" s="901"/>
      <c r="K55" s="901"/>
      <c r="L55" s="905" t="s">
        <v>23</v>
      </c>
      <c r="M55" s="905" t="s">
        <v>24</v>
      </c>
      <c r="N55" s="905"/>
      <c r="O55" s="905"/>
      <c r="P55" s="905"/>
      <c r="Q55" s="905"/>
      <c r="R55" s="906"/>
    </row>
    <row r="56" spans="1:18" s="3" customFormat="1" ht="30" customHeight="1" x14ac:dyDescent="0.3">
      <c r="A56" s="910"/>
      <c r="B56" s="905"/>
      <c r="C56" s="905"/>
      <c r="D56" s="901"/>
      <c r="E56" s="901"/>
      <c r="F56" s="901"/>
      <c r="G56" s="901"/>
      <c r="H56" s="10" t="s">
        <v>25</v>
      </c>
      <c r="I56" s="10" t="s">
        <v>26</v>
      </c>
      <c r="J56" s="10" t="s">
        <v>27</v>
      </c>
      <c r="K56" s="10" t="s">
        <v>28</v>
      </c>
      <c r="L56" s="905"/>
      <c r="M56" s="905"/>
      <c r="N56" s="905"/>
      <c r="O56" s="905"/>
      <c r="P56" s="905"/>
      <c r="Q56" s="905"/>
      <c r="R56" s="906"/>
    </row>
    <row r="57" spans="1:18" s="3" customFormat="1" ht="76.5" customHeight="1" x14ac:dyDescent="0.3">
      <c r="A57" s="426" t="s">
        <v>358</v>
      </c>
      <c r="B57" s="907" t="s">
        <v>359</v>
      </c>
      <c r="C57" s="907"/>
      <c r="D57" s="196" t="s">
        <v>360</v>
      </c>
      <c r="E57" s="196" t="s">
        <v>361</v>
      </c>
      <c r="F57" s="196">
        <v>115</v>
      </c>
      <c r="G57" s="435">
        <v>0.5</v>
      </c>
      <c r="H57" s="196"/>
      <c r="I57" s="196"/>
      <c r="J57" s="196"/>
      <c r="K57" s="196"/>
      <c r="L57" s="197">
        <f>SUM(C61:C96)</f>
        <v>43946450</v>
      </c>
      <c r="M57" s="908"/>
      <c r="N57" s="908"/>
      <c r="O57" s="908"/>
      <c r="P57" s="908"/>
      <c r="Q57" s="908"/>
      <c r="R57" s="909"/>
    </row>
    <row r="58" spans="1:18" s="3" customFormat="1" ht="16.5" customHeight="1" x14ac:dyDescent="0.35">
      <c r="A58" s="403" t="s">
        <v>220</v>
      </c>
      <c r="B58" s="404"/>
      <c r="C58" s="404"/>
      <c r="D58" s="404"/>
      <c r="E58" s="404"/>
      <c r="F58" s="404"/>
      <c r="G58" s="404"/>
      <c r="H58" s="404"/>
      <c r="I58" s="404"/>
      <c r="J58" s="404"/>
      <c r="K58" s="404"/>
      <c r="L58" s="404"/>
      <c r="M58" s="404"/>
      <c r="N58" s="404"/>
      <c r="O58" s="404"/>
      <c r="P58" s="404"/>
      <c r="Q58" s="404"/>
      <c r="R58" s="405"/>
    </row>
    <row r="59" spans="1:18" s="3" customFormat="1" ht="31.5" customHeight="1" x14ac:dyDescent="0.3">
      <c r="A59" s="910" t="s">
        <v>34</v>
      </c>
      <c r="B59" s="905"/>
      <c r="C59" s="901" t="s">
        <v>35</v>
      </c>
      <c r="D59" s="901" t="s">
        <v>36</v>
      </c>
      <c r="E59" s="901"/>
      <c r="F59" s="901"/>
      <c r="G59" s="901"/>
      <c r="H59" s="901" t="s">
        <v>37</v>
      </c>
      <c r="I59" s="901"/>
      <c r="J59" s="901"/>
      <c r="K59" s="901"/>
      <c r="L59" s="905" t="s">
        <v>38</v>
      </c>
      <c r="M59" s="901" t="s">
        <v>39</v>
      </c>
      <c r="N59" s="901"/>
      <c r="O59" s="901"/>
      <c r="P59" s="901"/>
      <c r="Q59" s="901"/>
      <c r="R59" s="902"/>
    </row>
    <row r="60" spans="1:18" s="3" customFormat="1" ht="57" customHeight="1" x14ac:dyDescent="0.3">
      <c r="A60" s="910"/>
      <c r="B60" s="905"/>
      <c r="C60" s="901"/>
      <c r="D60" s="10" t="s">
        <v>40</v>
      </c>
      <c r="E60" s="10" t="s">
        <v>41</v>
      </c>
      <c r="F60" s="10" t="s">
        <v>42</v>
      </c>
      <c r="G60" s="10" t="s">
        <v>43</v>
      </c>
      <c r="H60" s="10" t="s">
        <v>25</v>
      </c>
      <c r="I60" s="10" t="s">
        <v>26</v>
      </c>
      <c r="J60" s="10" t="s">
        <v>27</v>
      </c>
      <c r="K60" s="10" t="s">
        <v>28</v>
      </c>
      <c r="L60" s="905"/>
      <c r="M60" s="22" t="s">
        <v>44</v>
      </c>
      <c r="N60" s="22" t="s">
        <v>45</v>
      </c>
      <c r="O60" s="22" t="s">
        <v>46</v>
      </c>
      <c r="P60" s="22" t="s">
        <v>47</v>
      </c>
      <c r="Q60" s="22" t="s">
        <v>48</v>
      </c>
      <c r="R60" s="183" t="s">
        <v>49</v>
      </c>
    </row>
    <row r="61" spans="1:18" s="3" customFormat="1" ht="82.5" customHeight="1" x14ac:dyDescent="0.3">
      <c r="A61" s="877" t="s">
        <v>362</v>
      </c>
      <c r="B61" s="878"/>
      <c r="C61" s="409">
        <f t="shared" ref="C61:C70" si="2">SUM(F61)</f>
        <v>5000</v>
      </c>
      <c r="D61" s="23" t="s">
        <v>363</v>
      </c>
      <c r="E61" s="24">
        <v>1</v>
      </c>
      <c r="F61" s="220">
        <v>5000</v>
      </c>
      <c r="G61" s="25">
        <f t="shared" ref="G61:G66" si="3">+F61*E61</f>
        <v>5000</v>
      </c>
      <c r="H61" s="24"/>
      <c r="I61" s="24"/>
      <c r="J61" s="24">
        <v>5000000</v>
      </c>
      <c r="K61" s="24"/>
      <c r="L61" s="27" t="s">
        <v>318</v>
      </c>
      <c r="M61" s="24">
        <v>1</v>
      </c>
      <c r="N61" s="24" t="s">
        <v>79</v>
      </c>
      <c r="O61" s="24">
        <v>3</v>
      </c>
      <c r="P61" s="24">
        <v>3</v>
      </c>
      <c r="Q61" s="24">
        <v>1</v>
      </c>
      <c r="R61" s="29"/>
    </row>
    <row r="62" spans="1:18" s="3" customFormat="1" ht="57" customHeight="1" x14ac:dyDescent="0.3">
      <c r="A62" s="903" t="s">
        <v>364</v>
      </c>
      <c r="B62" s="904"/>
      <c r="C62" s="436">
        <f t="shared" si="2"/>
        <v>5000</v>
      </c>
      <c r="D62" s="23" t="s">
        <v>363</v>
      </c>
      <c r="E62" s="24">
        <v>1</v>
      </c>
      <c r="F62" s="220">
        <v>5000</v>
      </c>
      <c r="G62" s="25">
        <f t="shared" si="3"/>
        <v>5000</v>
      </c>
      <c r="H62" s="26"/>
      <c r="I62" s="26"/>
      <c r="J62" s="26"/>
      <c r="K62" s="26"/>
      <c r="L62" s="27" t="s">
        <v>318</v>
      </c>
      <c r="M62" s="24">
        <v>1</v>
      </c>
      <c r="N62" s="24" t="s">
        <v>79</v>
      </c>
      <c r="O62" s="24">
        <v>3</v>
      </c>
      <c r="P62" s="24">
        <v>3</v>
      </c>
      <c r="Q62" s="24">
        <v>1</v>
      </c>
      <c r="R62" s="29"/>
    </row>
    <row r="63" spans="1:18" s="3" customFormat="1" ht="36.75" customHeight="1" x14ac:dyDescent="0.3">
      <c r="A63" s="899" t="s">
        <v>365</v>
      </c>
      <c r="B63" s="900"/>
      <c r="C63" s="409">
        <f t="shared" si="2"/>
        <v>5000</v>
      </c>
      <c r="D63" s="23" t="s">
        <v>363</v>
      </c>
      <c r="E63" s="24"/>
      <c r="F63" s="220">
        <v>5000</v>
      </c>
      <c r="G63" s="25">
        <f t="shared" si="3"/>
        <v>0</v>
      </c>
      <c r="H63" s="26"/>
      <c r="I63" s="26"/>
      <c r="J63" s="26"/>
      <c r="K63" s="26"/>
      <c r="L63" s="27" t="s">
        <v>318</v>
      </c>
      <c r="M63" s="24">
        <v>1</v>
      </c>
      <c r="N63" s="24" t="s">
        <v>79</v>
      </c>
      <c r="O63" s="24">
        <v>3</v>
      </c>
      <c r="P63" s="24">
        <v>3</v>
      </c>
      <c r="Q63" s="24">
        <v>1</v>
      </c>
      <c r="R63" s="29"/>
    </row>
    <row r="64" spans="1:18" s="3" customFormat="1" ht="36.75" customHeight="1" x14ac:dyDescent="0.3">
      <c r="A64" s="877" t="s">
        <v>366</v>
      </c>
      <c r="B64" s="878"/>
      <c r="C64" s="437">
        <f t="shared" si="2"/>
        <v>5000</v>
      </c>
      <c r="D64" s="23" t="s">
        <v>363</v>
      </c>
      <c r="E64" s="415">
        <v>1</v>
      </c>
      <c r="F64" s="438">
        <v>5000</v>
      </c>
      <c r="G64" s="25">
        <f t="shared" si="3"/>
        <v>5000</v>
      </c>
      <c r="H64" s="439"/>
      <c r="I64" s="439"/>
      <c r="J64" s="26"/>
      <c r="K64" s="439"/>
      <c r="L64" s="27" t="s">
        <v>318</v>
      </c>
      <c r="M64" s="24">
        <v>1</v>
      </c>
      <c r="N64" s="24" t="s">
        <v>79</v>
      </c>
      <c r="O64" s="24">
        <v>3</v>
      </c>
      <c r="P64" s="24">
        <v>3</v>
      </c>
      <c r="Q64" s="24">
        <v>1</v>
      </c>
      <c r="R64" s="418"/>
    </row>
    <row r="65" spans="1:20" s="3" customFormat="1" ht="36.75" customHeight="1" x14ac:dyDescent="0.3">
      <c r="A65" s="877" t="s">
        <v>367</v>
      </c>
      <c r="B65" s="878"/>
      <c r="C65" s="437">
        <f t="shared" si="2"/>
        <v>5000</v>
      </c>
      <c r="D65" s="23" t="s">
        <v>363</v>
      </c>
      <c r="E65" s="415">
        <v>1</v>
      </c>
      <c r="F65" s="438">
        <v>5000</v>
      </c>
      <c r="G65" s="25">
        <f t="shared" si="3"/>
        <v>5000</v>
      </c>
      <c r="H65" s="417"/>
      <c r="I65" s="417"/>
      <c r="J65" s="24"/>
      <c r="K65" s="417"/>
      <c r="L65" s="27" t="s">
        <v>318</v>
      </c>
      <c r="M65" s="24">
        <v>1</v>
      </c>
      <c r="N65" s="24" t="s">
        <v>79</v>
      </c>
      <c r="O65" s="24">
        <v>3</v>
      </c>
      <c r="P65" s="24">
        <v>3</v>
      </c>
      <c r="Q65" s="24">
        <v>1</v>
      </c>
      <c r="R65" s="418"/>
    </row>
    <row r="66" spans="1:20" s="3" customFormat="1" ht="15.75" customHeight="1" x14ac:dyDescent="0.3">
      <c r="A66" s="869" t="s">
        <v>368</v>
      </c>
      <c r="B66" s="870"/>
      <c r="C66" s="437">
        <f t="shared" si="2"/>
        <v>5000</v>
      </c>
      <c r="D66" s="23" t="s">
        <v>363</v>
      </c>
      <c r="E66" s="415">
        <v>1</v>
      </c>
      <c r="F66" s="438">
        <v>5000</v>
      </c>
      <c r="G66" s="25">
        <f t="shared" si="3"/>
        <v>5000</v>
      </c>
      <c r="H66" s="439"/>
      <c r="I66" s="439"/>
      <c r="J66" s="26"/>
      <c r="K66" s="439"/>
      <c r="L66" s="897" t="s">
        <v>318</v>
      </c>
      <c r="M66" s="24">
        <v>1</v>
      </c>
      <c r="N66" s="24" t="s">
        <v>79</v>
      </c>
      <c r="O66" s="24">
        <v>3</v>
      </c>
      <c r="P66" s="24">
        <v>3</v>
      </c>
      <c r="Q66" s="24">
        <v>1</v>
      </c>
      <c r="R66" s="418"/>
    </row>
    <row r="67" spans="1:20" s="3" customFormat="1" ht="18.75" customHeight="1" x14ac:dyDescent="0.3">
      <c r="A67" s="895"/>
      <c r="B67" s="896"/>
      <c r="C67" s="440"/>
      <c r="D67" s="23" t="s">
        <v>369</v>
      </c>
      <c r="E67" s="415">
        <v>1</v>
      </c>
      <c r="F67" s="438">
        <v>125000</v>
      </c>
      <c r="G67" s="25">
        <f>+F67*E67</f>
        <v>125000</v>
      </c>
      <c r="H67" s="439">
        <v>31250</v>
      </c>
      <c r="I67" s="439">
        <v>31250</v>
      </c>
      <c r="J67" s="26">
        <v>31250</v>
      </c>
      <c r="K67" s="439">
        <v>31250</v>
      </c>
      <c r="L67" s="897"/>
      <c r="M67" s="24"/>
      <c r="N67" s="24" t="s">
        <v>79</v>
      </c>
      <c r="O67" s="24"/>
      <c r="P67" s="24"/>
      <c r="Q67" s="24"/>
      <c r="R67" s="418"/>
    </row>
    <row r="68" spans="1:20" s="3" customFormat="1" ht="24.75" customHeight="1" x14ac:dyDescent="0.3">
      <c r="A68" s="877" t="s">
        <v>370</v>
      </c>
      <c r="B68" s="878"/>
      <c r="C68" s="437">
        <f t="shared" si="2"/>
        <v>450</v>
      </c>
      <c r="D68" s="23" t="s">
        <v>371</v>
      </c>
      <c r="E68" s="415">
        <v>100</v>
      </c>
      <c r="F68" s="438">
        <v>450</v>
      </c>
      <c r="G68" s="25">
        <f t="shared" ref="G68:G76" si="4">+F68*E68</f>
        <v>45000</v>
      </c>
      <c r="H68" s="439"/>
      <c r="I68" s="441">
        <v>45000</v>
      </c>
      <c r="J68" s="26"/>
      <c r="K68" s="439"/>
      <c r="L68" s="897"/>
      <c r="M68" s="415"/>
      <c r="N68" s="196" t="s">
        <v>79</v>
      </c>
      <c r="O68" s="196">
        <v>3</v>
      </c>
      <c r="P68" s="410">
        <v>1</v>
      </c>
      <c r="Q68" s="410">
        <v>1</v>
      </c>
      <c r="R68" s="411" t="s">
        <v>79</v>
      </c>
    </row>
    <row r="69" spans="1:20" s="3" customFormat="1" ht="25.5" customHeight="1" x14ac:dyDescent="0.3">
      <c r="A69" s="877"/>
      <c r="B69" s="878"/>
      <c r="C69" s="437">
        <f t="shared" si="2"/>
        <v>8000</v>
      </c>
      <c r="D69" s="23" t="s">
        <v>372</v>
      </c>
      <c r="E69" s="415">
        <v>100</v>
      </c>
      <c r="F69" s="438">
        <v>8000</v>
      </c>
      <c r="G69" s="25">
        <f t="shared" si="4"/>
        <v>800000</v>
      </c>
      <c r="H69" s="439"/>
      <c r="I69" s="25">
        <v>800000</v>
      </c>
      <c r="J69" s="26"/>
      <c r="K69" s="439"/>
      <c r="L69" s="27"/>
      <c r="M69" s="415">
        <v>1</v>
      </c>
      <c r="N69" s="415" t="s">
        <v>79</v>
      </c>
      <c r="O69" s="415">
        <v>2</v>
      </c>
      <c r="P69" s="415">
        <v>8</v>
      </c>
      <c r="Q69" s="415">
        <v>6</v>
      </c>
      <c r="R69" s="418">
        <v>1</v>
      </c>
    </row>
    <row r="70" spans="1:20" s="3" customFormat="1" ht="27.75" customHeight="1" x14ac:dyDescent="0.3">
      <c r="A70" s="877"/>
      <c r="B70" s="878"/>
      <c r="C70" s="437">
        <f t="shared" si="2"/>
        <v>5000</v>
      </c>
      <c r="D70" s="23" t="s">
        <v>373</v>
      </c>
      <c r="E70" s="415">
        <v>30</v>
      </c>
      <c r="F70" s="438">
        <v>5000</v>
      </c>
      <c r="G70" s="25">
        <f t="shared" si="4"/>
        <v>150000</v>
      </c>
      <c r="H70" s="439"/>
      <c r="I70" s="25">
        <v>150000</v>
      </c>
      <c r="J70" s="26"/>
      <c r="K70" s="439"/>
      <c r="L70" s="27"/>
      <c r="M70" s="415">
        <v>1</v>
      </c>
      <c r="N70" s="415" t="s">
        <v>79</v>
      </c>
      <c r="O70" s="415"/>
      <c r="P70" s="415"/>
      <c r="Q70" s="415"/>
      <c r="R70" s="418"/>
    </row>
    <row r="71" spans="1:20" s="3" customFormat="1" ht="28.5" customHeight="1" x14ac:dyDescent="0.3">
      <c r="A71" s="877" t="s">
        <v>374</v>
      </c>
      <c r="B71" s="878"/>
      <c r="C71" s="898">
        <f>SUM(G71:G73)</f>
        <v>1760000</v>
      </c>
      <c r="D71" s="23" t="s">
        <v>375</v>
      </c>
      <c r="E71" s="415">
        <v>550</v>
      </c>
      <c r="F71" s="438">
        <v>1500</v>
      </c>
      <c r="G71" s="25">
        <f t="shared" si="4"/>
        <v>825000</v>
      </c>
      <c r="H71" s="439"/>
      <c r="I71" s="421">
        <v>825000</v>
      </c>
      <c r="J71" s="26"/>
      <c r="K71" s="439"/>
      <c r="L71" s="27"/>
      <c r="M71" s="415">
        <v>1</v>
      </c>
      <c r="N71" s="415" t="s">
        <v>79</v>
      </c>
      <c r="O71" s="415"/>
      <c r="P71" s="415"/>
      <c r="Q71" s="415"/>
      <c r="R71" s="418"/>
    </row>
    <row r="72" spans="1:20" s="3" customFormat="1" ht="24" customHeight="1" x14ac:dyDescent="0.3">
      <c r="A72" s="877"/>
      <c r="B72" s="878"/>
      <c r="C72" s="898"/>
      <c r="D72" s="23" t="s">
        <v>371</v>
      </c>
      <c r="E72" s="415">
        <v>550</v>
      </c>
      <c r="F72" s="438">
        <v>450</v>
      </c>
      <c r="G72" s="25">
        <f t="shared" si="4"/>
        <v>247500</v>
      </c>
      <c r="H72" s="439"/>
      <c r="I72" s="442">
        <v>247500</v>
      </c>
      <c r="J72" s="26"/>
      <c r="K72" s="439"/>
      <c r="L72" s="27"/>
      <c r="M72" s="415">
        <v>1</v>
      </c>
      <c r="N72" s="196" t="s">
        <v>79</v>
      </c>
      <c r="O72" s="196">
        <v>3</v>
      </c>
      <c r="P72" s="410">
        <v>1</v>
      </c>
      <c r="Q72" s="410">
        <v>1</v>
      </c>
      <c r="R72" s="411" t="s">
        <v>79</v>
      </c>
    </row>
    <row r="73" spans="1:20" s="3" customFormat="1" ht="21.75" customHeight="1" x14ac:dyDescent="0.3">
      <c r="A73" s="877"/>
      <c r="B73" s="878"/>
      <c r="C73" s="898"/>
      <c r="D73" s="23" t="s">
        <v>376</v>
      </c>
      <c r="E73" s="415">
        <v>275</v>
      </c>
      <c r="F73" s="438">
        <v>2500</v>
      </c>
      <c r="G73" s="25">
        <f t="shared" si="4"/>
        <v>687500</v>
      </c>
      <c r="H73" s="439"/>
      <c r="I73" s="442">
        <v>687500</v>
      </c>
      <c r="J73" s="26"/>
      <c r="K73" s="439"/>
      <c r="L73" s="27"/>
      <c r="M73" s="415">
        <v>1</v>
      </c>
      <c r="N73" s="415" t="s">
        <v>79</v>
      </c>
      <c r="O73" s="415"/>
      <c r="P73" s="415"/>
      <c r="Q73" s="415"/>
      <c r="R73" s="418"/>
    </row>
    <row r="74" spans="1:20" s="3" customFormat="1" ht="15" customHeight="1" x14ac:dyDescent="0.3">
      <c r="A74" s="899" t="s">
        <v>377</v>
      </c>
      <c r="B74" s="900"/>
      <c r="C74" s="898">
        <f>SUM(G74:G75)</f>
        <v>337500</v>
      </c>
      <c r="D74" s="23" t="s">
        <v>378</v>
      </c>
      <c r="E74" s="415">
        <v>150</v>
      </c>
      <c r="F74" s="438">
        <v>750</v>
      </c>
      <c r="G74" s="25">
        <f t="shared" si="4"/>
        <v>112500</v>
      </c>
      <c r="H74" s="439"/>
      <c r="I74" s="439"/>
      <c r="J74" s="25">
        <v>112500</v>
      </c>
      <c r="K74" s="439"/>
      <c r="L74" s="27"/>
      <c r="M74" s="415">
        <v>1</v>
      </c>
      <c r="N74" s="196" t="s">
        <v>79</v>
      </c>
      <c r="O74" s="196">
        <v>3</v>
      </c>
      <c r="P74" s="410">
        <v>1</v>
      </c>
      <c r="Q74" s="410">
        <v>1</v>
      </c>
      <c r="R74" s="411" t="s">
        <v>79</v>
      </c>
    </row>
    <row r="75" spans="1:20" s="3" customFormat="1" ht="18.75" customHeight="1" x14ac:dyDescent="0.3">
      <c r="A75" s="899"/>
      <c r="B75" s="900"/>
      <c r="C75" s="898"/>
      <c r="D75" s="23" t="s">
        <v>379</v>
      </c>
      <c r="E75" s="415">
        <v>150</v>
      </c>
      <c r="F75" s="438">
        <v>1500</v>
      </c>
      <c r="G75" s="25">
        <f t="shared" si="4"/>
        <v>225000</v>
      </c>
      <c r="H75" s="439"/>
      <c r="I75" s="439"/>
      <c r="J75" s="25">
        <v>225000</v>
      </c>
      <c r="K75" s="439"/>
      <c r="L75" s="27"/>
      <c r="M75" s="415">
        <v>1</v>
      </c>
      <c r="N75" s="415" t="s">
        <v>79</v>
      </c>
      <c r="O75" s="415"/>
      <c r="P75" s="415"/>
      <c r="Q75" s="415"/>
      <c r="R75" s="418"/>
    </row>
    <row r="76" spans="1:20" s="3" customFormat="1" ht="33" customHeight="1" x14ac:dyDescent="0.3">
      <c r="A76" s="877" t="s">
        <v>380</v>
      </c>
      <c r="B76" s="878"/>
      <c r="C76" s="437">
        <f>SUM(G76)</f>
        <v>20000000</v>
      </c>
      <c r="D76" s="23" t="s">
        <v>381</v>
      </c>
      <c r="E76" s="415">
        <v>1</v>
      </c>
      <c r="F76" s="438">
        <v>20000000</v>
      </c>
      <c r="G76" s="25">
        <f t="shared" si="4"/>
        <v>20000000</v>
      </c>
      <c r="H76" s="439">
        <v>20000000</v>
      </c>
      <c r="I76" s="439"/>
      <c r="J76" s="24"/>
      <c r="K76" s="439"/>
      <c r="L76" s="27"/>
      <c r="M76" s="415">
        <v>1</v>
      </c>
      <c r="N76" s="415" t="s">
        <v>79</v>
      </c>
      <c r="O76" s="415">
        <v>1</v>
      </c>
      <c r="P76" s="415">
        <v>4</v>
      </c>
      <c r="Q76" s="415">
        <v>2</v>
      </c>
      <c r="R76" s="418">
        <v>4</v>
      </c>
    </row>
    <row r="77" spans="1:20" s="3" customFormat="1" ht="33" customHeight="1" x14ac:dyDescent="0.3">
      <c r="A77" s="879" t="s">
        <v>382</v>
      </c>
      <c r="B77" s="880"/>
      <c r="C77" s="885">
        <v>1500000</v>
      </c>
      <c r="D77" s="443" t="s">
        <v>383</v>
      </c>
      <c r="E77" s="420">
        <v>1</v>
      </c>
      <c r="F77" s="444">
        <v>600000</v>
      </c>
      <c r="G77" s="444">
        <v>600000</v>
      </c>
      <c r="H77" s="445"/>
      <c r="I77" s="445"/>
      <c r="J77" s="196"/>
      <c r="K77" s="444">
        <v>600000</v>
      </c>
      <c r="L77" s="605" t="s">
        <v>56</v>
      </c>
      <c r="M77" s="420">
        <v>1</v>
      </c>
      <c r="N77" s="420" t="s">
        <v>79</v>
      </c>
      <c r="O77" s="420">
        <v>2</v>
      </c>
      <c r="P77" s="420">
        <v>8</v>
      </c>
      <c r="Q77" s="420">
        <v>6</v>
      </c>
      <c r="R77" s="425">
        <v>1</v>
      </c>
      <c r="S77" s="369"/>
      <c r="T77" s="369"/>
    </row>
    <row r="78" spans="1:20" s="3" customFormat="1" ht="33" customHeight="1" x14ac:dyDescent="0.3">
      <c r="A78" s="881"/>
      <c r="B78" s="882"/>
      <c r="C78" s="886"/>
      <c r="D78" s="443" t="s">
        <v>369</v>
      </c>
      <c r="E78" s="420">
        <v>1</v>
      </c>
      <c r="F78" s="444">
        <v>500000</v>
      </c>
      <c r="G78" s="444">
        <v>500000</v>
      </c>
      <c r="H78" s="445"/>
      <c r="I78" s="445"/>
      <c r="J78" s="196"/>
      <c r="K78" s="444">
        <v>500000</v>
      </c>
      <c r="L78" s="888"/>
      <c r="M78" s="420"/>
      <c r="N78" s="420" t="s">
        <v>79</v>
      </c>
      <c r="O78" s="446">
        <v>2</v>
      </c>
      <c r="P78" s="447">
        <v>8</v>
      </c>
      <c r="Q78" s="447">
        <v>6</v>
      </c>
      <c r="R78" s="448">
        <v>2</v>
      </c>
      <c r="S78" s="369"/>
      <c r="T78" s="369"/>
    </row>
    <row r="79" spans="1:20" s="3" customFormat="1" ht="33" customHeight="1" x14ac:dyDescent="0.3">
      <c r="A79" s="883"/>
      <c r="B79" s="884"/>
      <c r="C79" s="887"/>
      <c r="D79" s="443" t="s">
        <v>378</v>
      </c>
      <c r="E79" s="420">
        <v>1</v>
      </c>
      <c r="F79" s="444">
        <v>400000</v>
      </c>
      <c r="G79" s="444">
        <v>400000</v>
      </c>
      <c r="H79" s="445"/>
      <c r="I79" s="445"/>
      <c r="J79" s="196"/>
      <c r="K79" s="444">
        <v>400000</v>
      </c>
      <c r="L79" s="889"/>
      <c r="M79" s="420">
        <v>1</v>
      </c>
      <c r="N79" s="420" t="s">
        <v>79</v>
      </c>
      <c r="O79" s="420">
        <v>3</v>
      </c>
      <c r="P79" s="420">
        <v>9</v>
      </c>
      <c r="Q79" s="420">
        <v>9</v>
      </c>
      <c r="R79" s="425">
        <v>2</v>
      </c>
      <c r="S79" s="369"/>
      <c r="T79" s="369"/>
    </row>
    <row r="80" spans="1:20" s="3" customFormat="1" ht="33" customHeight="1" x14ac:dyDescent="0.3">
      <c r="A80" s="879" t="s">
        <v>384</v>
      </c>
      <c r="B80" s="880"/>
      <c r="C80" s="890">
        <f>SUM(G80:G84)</f>
        <v>3255000</v>
      </c>
      <c r="D80" s="449" t="s">
        <v>385</v>
      </c>
      <c r="E80" s="100">
        <v>700</v>
      </c>
      <c r="F80" s="450">
        <v>2750</v>
      </c>
      <c r="G80" s="451">
        <f>+E80*F80</f>
        <v>1925000</v>
      </c>
      <c r="H80" s="452"/>
      <c r="I80" s="452"/>
      <c r="J80" s="453"/>
      <c r="K80" s="140">
        <v>1925000</v>
      </c>
      <c r="L80" s="874" t="s">
        <v>332</v>
      </c>
      <c r="M80" s="100">
        <v>1</v>
      </c>
      <c r="N80" s="453" t="s">
        <v>79</v>
      </c>
      <c r="O80" s="453">
        <v>2</v>
      </c>
      <c r="P80" s="454">
        <v>8</v>
      </c>
      <c r="Q80" s="454">
        <v>6</v>
      </c>
      <c r="R80" s="455">
        <v>2</v>
      </c>
      <c r="S80" s="369"/>
      <c r="T80" s="369"/>
    </row>
    <row r="81" spans="1:20" s="3" customFormat="1" ht="26.25" customHeight="1" x14ac:dyDescent="0.3">
      <c r="A81" s="881"/>
      <c r="B81" s="882"/>
      <c r="C81" s="891"/>
      <c r="D81" s="449" t="s">
        <v>386</v>
      </c>
      <c r="E81" s="100">
        <v>1</v>
      </c>
      <c r="F81" s="450">
        <v>975000</v>
      </c>
      <c r="G81" s="451">
        <f>+F81*E81</f>
        <v>975000</v>
      </c>
      <c r="H81" s="452"/>
      <c r="I81" s="452"/>
      <c r="J81" s="453"/>
      <c r="K81" s="456">
        <v>975000</v>
      </c>
      <c r="L81" s="875"/>
      <c r="M81" s="100">
        <v>1</v>
      </c>
      <c r="N81" s="100" t="s">
        <v>79</v>
      </c>
      <c r="O81" s="100">
        <v>6</v>
      </c>
      <c r="P81" s="100">
        <v>1</v>
      </c>
      <c r="Q81" s="100">
        <v>4</v>
      </c>
      <c r="R81" s="457">
        <v>1</v>
      </c>
      <c r="S81" s="369"/>
      <c r="T81" s="369"/>
    </row>
    <row r="82" spans="1:20" s="3" customFormat="1" ht="26.25" customHeight="1" x14ac:dyDescent="0.3">
      <c r="A82" s="881"/>
      <c r="B82" s="882"/>
      <c r="C82" s="891"/>
      <c r="D82" s="449" t="s">
        <v>387</v>
      </c>
      <c r="E82" s="100">
        <v>1</v>
      </c>
      <c r="F82" s="450">
        <v>40000</v>
      </c>
      <c r="G82" s="451">
        <f>+F82*E82</f>
        <v>40000</v>
      </c>
      <c r="H82" s="452"/>
      <c r="I82" s="452"/>
      <c r="J82" s="453"/>
      <c r="K82" s="101">
        <v>40000</v>
      </c>
      <c r="L82" s="875"/>
      <c r="M82" s="100">
        <v>1</v>
      </c>
      <c r="N82" s="100" t="s">
        <v>79</v>
      </c>
      <c r="O82" s="100">
        <v>2</v>
      </c>
      <c r="P82" s="100">
        <v>5</v>
      </c>
      <c r="Q82" s="100">
        <v>4</v>
      </c>
      <c r="R82" s="457">
        <v>1</v>
      </c>
      <c r="S82" s="369"/>
      <c r="T82" s="369"/>
    </row>
    <row r="83" spans="1:20" s="3" customFormat="1" ht="26.25" customHeight="1" x14ac:dyDescent="0.3">
      <c r="A83" s="881"/>
      <c r="B83" s="882"/>
      <c r="C83" s="891"/>
      <c r="D83" s="449" t="s">
        <v>388</v>
      </c>
      <c r="E83" s="100">
        <v>1</v>
      </c>
      <c r="F83" s="450">
        <v>200000</v>
      </c>
      <c r="G83" s="451">
        <f>+F83*E83</f>
        <v>200000</v>
      </c>
      <c r="H83" s="452"/>
      <c r="I83" s="452"/>
      <c r="J83" s="453"/>
      <c r="K83" s="101">
        <v>200000</v>
      </c>
      <c r="L83" s="875"/>
      <c r="M83" s="100"/>
      <c r="N83" s="100" t="s">
        <v>79</v>
      </c>
      <c r="O83" s="100"/>
      <c r="P83" s="100"/>
      <c r="Q83" s="100"/>
      <c r="R83" s="457"/>
      <c r="S83" s="369"/>
      <c r="T83" s="369"/>
    </row>
    <row r="84" spans="1:20" s="3" customFormat="1" x14ac:dyDescent="0.3">
      <c r="A84" s="881"/>
      <c r="B84" s="882"/>
      <c r="C84" s="891"/>
      <c r="D84" s="893" t="s">
        <v>389</v>
      </c>
      <c r="E84" s="100">
        <v>1</v>
      </c>
      <c r="F84" s="450">
        <v>115000</v>
      </c>
      <c r="G84" s="451">
        <f>+F84*E84</f>
        <v>115000</v>
      </c>
      <c r="H84" s="452"/>
      <c r="I84" s="452"/>
      <c r="J84" s="453"/>
      <c r="K84" s="101">
        <v>115000</v>
      </c>
      <c r="L84" s="875"/>
      <c r="M84" s="100">
        <v>1</v>
      </c>
      <c r="N84" s="453" t="s">
        <v>79</v>
      </c>
      <c r="O84" s="453">
        <v>3</v>
      </c>
      <c r="P84" s="454">
        <v>1</v>
      </c>
      <c r="Q84" s="454">
        <v>3</v>
      </c>
      <c r="R84" s="455">
        <v>3</v>
      </c>
      <c r="S84" s="369"/>
      <c r="T84" s="369"/>
    </row>
    <row r="85" spans="1:20" s="3" customFormat="1" x14ac:dyDescent="0.3">
      <c r="A85" s="883"/>
      <c r="B85" s="884"/>
      <c r="C85" s="892"/>
      <c r="D85" s="894"/>
      <c r="E85" s="100">
        <v>1</v>
      </c>
      <c r="F85" s="450">
        <v>75000</v>
      </c>
      <c r="G85" s="451">
        <f>+F85*E85</f>
        <v>75000</v>
      </c>
      <c r="H85" s="452"/>
      <c r="I85" s="452"/>
      <c r="J85" s="453"/>
      <c r="K85" s="101">
        <v>75000</v>
      </c>
      <c r="L85" s="875"/>
      <c r="M85" s="100"/>
      <c r="N85" s="453" t="s">
        <v>79</v>
      </c>
      <c r="O85" s="453"/>
      <c r="P85" s="454"/>
      <c r="Q85" s="454"/>
      <c r="R85" s="455"/>
      <c r="S85" s="369"/>
      <c r="T85" s="369"/>
    </row>
    <row r="86" spans="1:20" s="3" customFormat="1" ht="28.2" x14ac:dyDescent="0.3">
      <c r="A86" s="867" t="s">
        <v>390</v>
      </c>
      <c r="B86" s="868"/>
      <c r="C86" s="458">
        <f>+G86</f>
        <v>8700000</v>
      </c>
      <c r="D86" s="459" t="s">
        <v>390</v>
      </c>
      <c r="E86" s="460">
        <v>700</v>
      </c>
      <c r="F86" s="458">
        <v>8700000</v>
      </c>
      <c r="G86" s="458">
        <v>8700000</v>
      </c>
      <c r="H86" s="459"/>
      <c r="I86" s="459"/>
      <c r="J86" s="459"/>
      <c r="K86" s="458">
        <v>8700000</v>
      </c>
      <c r="L86" s="461" t="s">
        <v>56</v>
      </c>
      <c r="M86" s="459"/>
      <c r="N86" s="420" t="s">
        <v>79</v>
      </c>
      <c r="O86" s="459"/>
      <c r="P86" s="459"/>
      <c r="Q86" s="459"/>
      <c r="R86" s="462"/>
      <c r="S86" s="369"/>
      <c r="T86" s="369"/>
    </row>
    <row r="87" spans="1:20" s="3" customFormat="1" ht="27.75" customHeight="1" x14ac:dyDescent="0.3">
      <c r="A87" s="869" t="s">
        <v>391</v>
      </c>
      <c r="B87" s="870"/>
      <c r="C87" s="458">
        <v>7500000</v>
      </c>
      <c r="D87" s="463" t="s">
        <v>392</v>
      </c>
      <c r="E87" s="464"/>
      <c r="F87" s="465"/>
      <c r="G87" s="465"/>
      <c r="H87" s="465"/>
      <c r="I87" s="465"/>
      <c r="J87" s="465"/>
      <c r="K87" s="465"/>
      <c r="L87" s="463"/>
      <c r="M87" s="463"/>
      <c r="N87" s="466" t="s">
        <v>79</v>
      </c>
      <c r="O87" s="463"/>
      <c r="P87" s="463"/>
      <c r="Q87" s="463"/>
      <c r="R87" s="467"/>
    </row>
    <row r="88" spans="1:20" s="3" customFormat="1" x14ac:dyDescent="0.3">
      <c r="A88" s="871" t="s">
        <v>393</v>
      </c>
      <c r="B88" s="871"/>
      <c r="C88" s="872">
        <f>SUM(G88:G96)</f>
        <v>850500</v>
      </c>
      <c r="D88" s="468" t="s">
        <v>124</v>
      </c>
      <c r="E88" s="274">
        <v>255</v>
      </c>
      <c r="F88" s="129">
        <v>350</v>
      </c>
      <c r="G88" s="129">
        <f>E88*F88</f>
        <v>89250</v>
      </c>
      <c r="H88" s="98"/>
      <c r="I88" s="469"/>
      <c r="J88" s="451">
        <f t="shared" ref="J88:J94" si="5">+G88</f>
        <v>89250</v>
      </c>
      <c r="K88" s="469"/>
      <c r="L88" s="874" t="s">
        <v>56</v>
      </c>
      <c r="M88" s="453">
        <v>1</v>
      </c>
      <c r="N88" s="453" t="s">
        <v>79</v>
      </c>
      <c r="O88" s="453">
        <v>3</v>
      </c>
      <c r="P88" s="453">
        <v>1</v>
      </c>
      <c r="Q88" s="453">
        <v>1</v>
      </c>
      <c r="R88" s="453">
        <v>1</v>
      </c>
    </row>
    <row r="89" spans="1:20" s="3" customFormat="1" x14ac:dyDescent="0.3">
      <c r="A89" s="871"/>
      <c r="B89" s="871"/>
      <c r="C89" s="873"/>
      <c r="D89" s="468" t="s">
        <v>114</v>
      </c>
      <c r="E89" s="274">
        <v>255</v>
      </c>
      <c r="F89" s="129">
        <v>750</v>
      </c>
      <c r="G89" s="129">
        <f>E89*F89</f>
        <v>191250</v>
      </c>
      <c r="H89" s="98"/>
      <c r="I89" s="469"/>
      <c r="J89" s="451">
        <f t="shared" si="5"/>
        <v>191250</v>
      </c>
      <c r="K89" s="469"/>
      <c r="L89" s="875"/>
      <c r="M89" s="453">
        <v>1</v>
      </c>
      <c r="N89" s="453" t="s">
        <v>79</v>
      </c>
      <c r="O89" s="453">
        <v>3</v>
      </c>
      <c r="P89" s="453">
        <v>1</v>
      </c>
      <c r="Q89" s="453">
        <v>1</v>
      </c>
      <c r="R89" s="453">
        <v>1</v>
      </c>
    </row>
    <row r="90" spans="1:20" s="3" customFormat="1" x14ac:dyDescent="0.3">
      <c r="A90" s="871"/>
      <c r="B90" s="871"/>
      <c r="C90" s="873"/>
      <c r="D90" s="468" t="s">
        <v>394</v>
      </c>
      <c r="E90" s="274">
        <v>60</v>
      </c>
      <c r="F90" s="129">
        <v>1200</v>
      </c>
      <c r="G90" s="129">
        <v>72000</v>
      </c>
      <c r="H90" s="98"/>
      <c r="I90" s="469"/>
      <c r="J90" s="451">
        <f t="shared" si="5"/>
        <v>72000</v>
      </c>
      <c r="K90" s="469"/>
      <c r="L90" s="875"/>
      <c r="M90" s="453">
        <v>1</v>
      </c>
      <c r="N90" s="453" t="s">
        <v>79</v>
      </c>
      <c r="O90" s="453">
        <v>2</v>
      </c>
      <c r="P90" s="453">
        <v>3</v>
      </c>
      <c r="Q90" s="453">
        <v>1</v>
      </c>
      <c r="R90" s="453">
        <v>2</v>
      </c>
    </row>
    <row r="91" spans="1:20" s="3" customFormat="1" x14ac:dyDescent="0.3">
      <c r="A91" s="871"/>
      <c r="B91" s="871"/>
      <c r="C91" s="873"/>
      <c r="D91" s="468" t="s">
        <v>395</v>
      </c>
      <c r="E91" s="274">
        <v>60</v>
      </c>
      <c r="F91" s="129">
        <v>1500</v>
      </c>
      <c r="G91" s="129">
        <v>90000</v>
      </c>
      <c r="H91" s="98"/>
      <c r="I91" s="469"/>
      <c r="J91" s="451">
        <f t="shared" si="5"/>
        <v>90000</v>
      </c>
      <c r="K91" s="469"/>
      <c r="L91" s="875"/>
      <c r="M91" s="453">
        <v>1</v>
      </c>
      <c r="N91" s="453" t="s">
        <v>79</v>
      </c>
      <c r="O91" s="453">
        <v>2</v>
      </c>
      <c r="P91" s="453">
        <v>3</v>
      </c>
      <c r="Q91" s="453">
        <v>1</v>
      </c>
      <c r="R91" s="453">
        <v>2</v>
      </c>
    </row>
    <row r="92" spans="1:20" s="3" customFormat="1" x14ac:dyDescent="0.3">
      <c r="A92" s="871"/>
      <c r="B92" s="871"/>
      <c r="C92" s="873"/>
      <c r="D92" s="468" t="s">
        <v>396</v>
      </c>
      <c r="E92" s="274">
        <v>15</v>
      </c>
      <c r="F92" s="129">
        <v>1200</v>
      </c>
      <c r="G92" s="129">
        <v>18000</v>
      </c>
      <c r="H92" s="98"/>
      <c r="I92" s="469"/>
      <c r="J92" s="451">
        <f t="shared" si="5"/>
        <v>18000</v>
      </c>
      <c r="K92" s="469"/>
      <c r="L92" s="875"/>
      <c r="M92" s="453">
        <v>1</v>
      </c>
      <c r="N92" s="453" t="s">
        <v>79</v>
      </c>
      <c r="O92" s="453">
        <v>2</v>
      </c>
      <c r="P92" s="453">
        <v>3</v>
      </c>
      <c r="Q92" s="453">
        <v>1</v>
      </c>
      <c r="R92" s="453">
        <v>2</v>
      </c>
    </row>
    <row r="93" spans="1:20" s="3" customFormat="1" x14ac:dyDescent="0.3">
      <c r="A93" s="871"/>
      <c r="B93" s="871"/>
      <c r="C93" s="873"/>
      <c r="D93" s="468" t="s">
        <v>194</v>
      </c>
      <c r="E93" s="274">
        <v>30</v>
      </c>
      <c r="F93" s="129">
        <v>200</v>
      </c>
      <c r="G93" s="129">
        <v>6000</v>
      </c>
      <c r="H93" s="98"/>
      <c r="I93" s="469"/>
      <c r="J93" s="451">
        <f t="shared" si="5"/>
        <v>6000</v>
      </c>
      <c r="K93" s="469"/>
      <c r="L93" s="875"/>
      <c r="M93" s="453">
        <v>1</v>
      </c>
      <c r="N93" s="453" t="s">
        <v>79</v>
      </c>
      <c r="O93" s="453">
        <v>3</v>
      </c>
      <c r="P93" s="453">
        <v>7</v>
      </c>
      <c r="Q93" s="453">
        <v>1</v>
      </c>
      <c r="R93" s="453">
        <v>2</v>
      </c>
    </row>
    <row r="94" spans="1:20" s="3" customFormat="1" x14ac:dyDescent="0.3">
      <c r="A94" s="871"/>
      <c r="B94" s="871"/>
      <c r="C94" s="873"/>
      <c r="D94" s="468" t="s">
        <v>397</v>
      </c>
      <c r="E94" s="274">
        <v>1</v>
      </c>
      <c r="F94" s="129">
        <v>350000</v>
      </c>
      <c r="G94" s="129">
        <f>+F94*E94</f>
        <v>350000</v>
      </c>
      <c r="H94" s="98"/>
      <c r="I94" s="469"/>
      <c r="J94" s="451">
        <f t="shared" si="5"/>
        <v>350000</v>
      </c>
      <c r="K94" s="469"/>
      <c r="L94" s="875"/>
      <c r="M94" s="453">
        <v>1</v>
      </c>
      <c r="N94" s="453" t="s">
        <v>79</v>
      </c>
      <c r="O94" s="453">
        <v>3</v>
      </c>
      <c r="P94" s="453">
        <v>9</v>
      </c>
      <c r="Q94" s="453">
        <v>2</v>
      </c>
      <c r="R94" s="453">
        <v>1</v>
      </c>
    </row>
    <row r="95" spans="1:20" s="3" customFormat="1" x14ac:dyDescent="0.3">
      <c r="A95" s="871"/>
      <c r="B95" s="871"/>
      <c r="C95" s="873"/>
      <c r="D95" s="468" t="s">
        <v>398</v>
      </c>
      <c r="E95" s="274">
        <v>1</v>
      </c>
      <c r="F95" s="129">
        <v>25000</v>
      </c>
      <c r="G95" s="129">
        <v>25000</v>
      </c>
      <c r="H95" s="98"/>
      <c r="I95" s="469"/>
      <c r="J95" s="451">
        <v>25000</v>
      </c>
      <c r="K95" s="469"/>
      <c r="L95" s="875"/>
      <c r="M95" s="453"/>
      <c r="N95" s="453" t="s">
        <v>79</v>
      </c>
      <c r="O95" s="453">
        <v>3</v>
      </c>
      <c r="P95" s="453">
        <v>9</v>
      </c>
      <c r="Q95" s="453">
        <v>1</v>
      </c>
      <c r="R95" s="453">
        <v>6</v>
      </c>
    </row>
    <row r="96" spans="1:20" s="3" customFormat="1" x14ac:dyDescent="0.3">
      <c r="A96" s="871"/>
      <c r="B96" s="871"/>
      <c r="C96" s="873"/>
      <c r="D96" s="468" t="s">
        <v>194</v>
      </c>
      <c r="E96" s="274">
        <v>45</v>
      </c>
      <c r="F96" s="129">
        <v>200</v>
      </c>
      <c r="G96" s="129">
        <f>+F96*E96</f>
        <v>9000</v>
      </c>
      <c r="H96" s="470"/>
      <c r="I96" s="469"/>
      <c r="J96" s="471">
        <f>+G96</f>
        <v>9000</v>
      </c>
      <c r="K96" s="469"/>
      <c r="L96" s="876"/>
      <c r="M96" s="453">
        <v>1</v>
      </c>
      <c r="N96" s="453" t="s">
        <v>79</v>
      </c>
      <c r="O96" s="453">
        <v>3</v>
      </c>
      <c r="P96" s="453">
        <v>7</v>
      </c>
      <c r="Q96" s="453">
        <v>1</v>
      </c>
      <c r="R96" s="453">
        <v>2</v>
      </c>
    </row>
    <row r="97" spans="3:12" s="3" customFormat="1" x14ac:dyDescent="0.3">
      <c r="C97" s="39"/>
      <c r="E97" s="40"/>
      <c r="F97" s="39"/>
      <c r="G97" s="39"/>
      <c r="H97" s="39"/>
      <c r="I97" s="39"/>
      <c r="J97" s="39"/>
      <c r="K97" s="39"/>
    </row>
    <row r="98" spans="3:12" s="3" customFormat="1" x14ac:dyDescent="0.3">
      <c r="C98" s="39"/>
      <c r="E98" s="40"/>
      <c r="F98" s="39"/>
      <c r="G98" s="39"/>
      <c r="H98" s="39"/>
      <c r="I98" s="39"/>
      <c r="J98" s="39"/>
      <c r="K98" s="39"/>
    </row>
    <row r="99" spans="3:12" s="3" customFormat="1" x14ac:dyDescent="0.3">
      <c r="C99" s="39"/>
      <c r="E99" s="40"/>
      <c r="F99" s="39"/>
      <c r="G99" s="39"/>
      <c r="H99" s="39"/>
      <c r="I99" s="39"/>
      <c r="J99" s="39"/>
      <c r="K99" s="39"/>
    </row>
    <row r="100" spans="3:12" s="3" customFormat="1" x14ac:dyDescent="0.3">
      <c r="C100" s="39"/>
      <c r="E100" s="40"/>
      <c r="F100" s="39"/>
      <c r="G100" s="39"/>
      <c r="H100" s="39"/>
      <c r="I100" s="39"/>
      <c r="J100" s="39"/>
      <c r="K100" s="39"/>
    </row>
    <row r="101" spans="3:12" s="3" customFormat="1" x14ac:dyDescent="0.3">
      <c r="C101" s="39"/>
      <c r="E101" s="40"/>
      <c r="F101" s="39"/>
      <c r="G101" s="39"/>
      <c r="H101" s="39"/>
      <c r="I101" s="39"/>
      <c r="J101" s="39"/>
      <c r="K101" s="39"/>
    </row>
    <row r="102" spans="3:12" s="3" customFormat="1" x14ac:dyDescent="0.3">
      <c r="C102" s="39"/>
      <c r="E102" s="40"/>
      <c r="F102" s="39"/>
      <c r="G102" s="39"/>
      <c r="H102" s="39"/>
      <c r="I102" s="39"/>
      <c r="J102" s="39"/>
      <c r="K102" s="39"/>
    </row>
    <row r="103" spans="3:12" s="3" customFormat="1" x14ac:dyDescent="0.3">
      <c r="C103" s="39"/>
      <c r="E103" s="40"/>
      <c r="F103" s="39"/>
      <c r="G103" s="39"/>
      <c r="H103" s="39"/>
      <c r="I103" s="39"/>
      <c r="J103" s="39"/>
      <c r="K103" s="39"/>
    </row>
    <row r="104" spans="3:12" s="3" customFormat="1" x14ac:dyDescent="0.3">
      <c r="H104" s="40"/>
      <c r="L104" s="40"/>
    </row>
    <row r="105" spans="3:12" s="3" customFormat="1" x14ac:dyDescent="0.3">
      <c r="C105" s="39"/>
      <c r="E105" s="40"/>
    </row>
    <row r="106" spans="3:12" s="3" customFormat="1" x14ac:dyDescent="0.3"/>
    <row r="107" spans="3:12" s="3" customFormat="1" x14ac:dyDescent="0.3"/>
    <row r="108" spans="3:12" s="3" customFormat="1" x14ac:dyDescent="0.3"/>
    <row r="109" spans="3:12" s="3" customFormat="1" x14ac:dyDescent="0.3"/>
    <row r="110" spans="3:12" s="3" customFormat="1" x14ac:dyDescent="0.3"/>
    <row r="111" spans="3:12" s="3" customFormat="1" x14ac:dyDescent="0.3"/>
    <row r="112" spans="3:12" s="3" customFormat="1" x14ac:dyDescent="0.3"/>
    <row r="113" spans="1:18" s="3" customFormat="1" x14ac:dyDescent="0.3"/>
    <row r="114" spans="1:18" s="3" customFormat="1" x14ac:dyDescent="0.3"/>
    <row r="115" spans="1:18" s="3" customFormat="1" x14ac:dyDescent="0.3"/>
    <row r="116" spans="1:18" s="3" customFormat="1" x14ac:dyDescent="0.3"/>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sheetData>
  <mergeCells count="118">
    <mergeCell ref="E10:E11"/>
    <mergeCell ref="F10:F11"/>
    <mergeCell ref="G10:G11"/>
    <mergeCell ref="H10:K10"/>
    <mergeCell ref="L10:L11"/>
    <mergeCell ref="M10:R11"/>
    <mergeCell ref="B4:C4"/>
    <mergeCell ref="B6:D6"/>
    <mergeCell ref="B7:D7"/>
    <mergeCell ref="A8:B8"/>
    <mergeCell ref="A10:A11"/>
    <mergeCell ref="B10:C11"/>
    <mergeCell ref="D10:D11"/>
    <mergeCell ref="A17:B17"/>
    <mergeCell ref="L17:L18"/>
    <mergeCell ref="A18:B19"/>
    <mergeCell ref="C18:C19"/>
    <mergeCell ref="A20:B20"/>
    <mergeCell ref="A21:B22"/>
    <mergeCell ref="C21:C22"/>
    <mergeCell ref="B12:C12"/>
    <mergeCell ref="M12:R12"/>
    <mergeCell ref="A15:B16"/>
    <mergeCell ref="C15:C16"/>
    <mergeCell ref="D15:G15"/>
    <mergeCell ref="H15:K15"/>
    <mergeCell ref="L15:L16"/>
    <mergeCell ref="M15:R15"/>
    <mergeCell ref="A32:B32"/>
    <mergeCell ref="C32:C36"/>
    <mergeCell ref="L32:L36"/>
    <mergeCell ref="A33:B33"/>
    <mergeCell ref="A34:B34"/>
    <mergeCell ref="A35:B35"/>
    <mergeCell ref="A36:B36"/>
    <mergeCell ref="A23:B28"/>
    <mergeCell ref="C23:C28"/>
    <mergeCell ref="L24:L25"/>
    <mergeCell ref="L28:L29"/>
    <mergeCell ref="A29:B31"/>
    <mergeCell ref="C29:C31"/>
    <mergeCell ref="A37:R37"/>
    <mergeCell ref="A38:A39"/>
    <mergeCell ref="B38:C39"/>
    <mergeCell ref="D38:D39"/>
    <mergeCell ref="E38:E39"/>
    <mergeCell ref="F38:F39"/>
    <mergeCell ref="G38:G39"/>
    <mergeCell ref="H38:K38"/>
    <mergeCell ref="L38:L39"/>
    <mergeCell ref="M38:R39"/>
    <mergeCell ref="B40:C40"/>
    <mergeCell ref="M40:R40"/>
    <mergeCell ref="A41:R41"/>
    <mergeCell ref="A42:B43"/>
    <mergeCell ref="C42:C43"/>
    <mergeCell ref="D42:G42"/>
    <mergeCell ref="H42:K42"/>
    <mergeCell ref="L42:L43"/>
    <mergeCell ref="M42:R42"/>
    <mergeCell ref="A50:B50"/>
    <mergeCell ref="L50:L51"/>
    <mergeCell ref="A51:B51"/>
    <mergeCell ref="A52:B52"/>
    <mergeCell ref="L52:L53"/>
    <mergeCell ref="A53:B53"/>
    <mergeCell ref="A44:B44"/>
    <mergeCell ref="C44:C49"/>
    <mergeCell ref="L44:L45"/>
    <mergeCell ref="A45:B45"/>
    <mergeCell ref="A46:B46"/>
    <mergeCell ref="L46:L47"/>
    <mergeCell ref="A47:B47"/>
    <mergeCell ref="A48:B48"/>
    <mergeCell ref="L48:L49"/>
    <mergeCell ref="A49:B49"/>
    <mergeCell ref="H55:K55"/>
    <mergeCell ref="L55:L56"/>
    <mergeCell ref="M55:R56"/>
    <mergeCell ref="B57:C57"/>
    <mergeCell ref="M57:R57"/>
    <mergeCell ref="A59:B60"/>
    <mergeCell ref="C59:C60"/>
    <mergeCell ref="D59:G59"/>
    <mergeCell ref="H59:K59"/>
    <mergeCell ref="L59:L60"/>
    <mergeCell ref="A55:A56"/>
    <mergeCell ref="B55:C56"/>
    <mergeCell ref="D55:D56"/>
    <mergeCell ref="E55:E56"/>
    <mergeCell ref="F55:F56"/>
    <mergeCell ref="G55:G56"/>
    <mergeCell ref="A66:B67"/>
    <mergeCell ref="L66:L68"/>
    <mergeCell ref="A68:B70"/>
    <mergeCell ref="A71:B73"/>
    <mergeCell ref="C71:C73"/>
    <mergeCell ref="A74:B75"/>
    <mergeCell ref="C74:C75"/>
    <mergeCell ref="M59:R59"/>
    <mergeCell ref="A61:B61"/>
    <mergeCell ref="A62:B62"/>
    <mergeCell ref="A63:B63"/>
    <mergeCell ref="A64:B64"/>
    <mergeCell ref="A65:B65"/>
    <mergeCell ref="A86:B86"/>
    <mergeCell ref="A87:B87"/>
    <mergeCell ref="A88:B96"/>
    <mergeCell ref="C88:C96"/>
    <mergeCell ref="L88:L96"/>
    <mergeCell ref="A76:B76"/>
    <mergeCell ref="A77:B79"/>
    <mergeCell ref="C77:C79"/>
    <mergeCell ref="L77:L79"/>
    <mergeCell ref="A80:B85"/>
    <mergeCell ref="C80:C85"/>
    <mergeCell ref="L80:L85"/>
    <mergeCell ref="D84:D85"/>
  </mergeCells>
  <printOptions horizontalCentered="1"/>
  <pageMargins left="0.27559055118110237" right="0.27559055118110237" top="0.55118110236220474" bottom="0.55118110236220474" header="0.31496062992125984" footer="0.31496062992125984"/>
  <pageSetup paperSize="5" scale="65" fitToWidth="20" fitToHeight="20" orientation="landscape" r:id="rId1"/>
  <headerFooter>
    <oddFooter>&amp;C&amp;P&amp;R&amp;F</oddFooter>
  </headerFooter>
  <rowBreaks count="4" manualBreakCount="4">
    <brk id="28" max="17" man="1"/>
    <brk id="49" max="17" man="1"/>
    <brk id="67" max="17" man="1"/>
    <brk id="7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view="pageBreakPreview" topLeftCell="A19" zoomScale="60" zoomScaleNormal="90" workbookViewId="0">
      <selection activeCell="D35" sqref="D35"/>
    </sheetView>
  </sheetViews>
  <sheetFormatPr baseColWidth="10" defaultColWidth="11.44140625" defaultRowHeight="14.4" x14ac:dyDescent="0.3"/>
  <cols>
    <col min="1" max="1" width="57.33203125" customWidth="1"/>
    <col min="2" max="2" width="18.6640625" customWidth="1"/>
    <col min="3" max="3" width="16.5546875" customWidth="1"/>
    <col min="4" max="4" width="23.44140625" customWidth="1"/>
    <col min="5" max="5" width="19" customWidth="1"/>
    <col min="6" max="6" width="14" customWidth="1"/>
    <col min="7" max="11" width="11.88671875" customWidth="1"/>
    <col min="12" max="12" width="15.6640625" customWidth="1"/>
    <col min="13" max="13" width="5.33203125" customWidth="1"/>
    <col min="14" max="14" width="5.6640625" customWidth="1"/>
    <col min="15" max="18" width="3.33203125" customWidth="1"/>
    <col min="19" max="19" width="1.6640625" customWidth="1"/>
    <col min="257" max="257" width="21.6640625" customWidth="1"/>
    <col min="258" max="258" width="18.6640625" customWidth="1"/>
    <col min="259" max="259" width="16.5546875" customWidth="1"/>
    <col min="260" max="260" width="23.44140625" customWidth="1"/>
    <col min="261" max="261" width="19" customWidth="1"/>
    <col min="262" max="262" width="14" customWidth="1"/>
    <col min="263" max="267" width="11.88671875" customWidth="1"/>
    <col min="268" max="268" width="15.6640625" customWidth="1"/>
    <col min="269" max="269" width="5.33203125" customWidth="1"/>
    <col min="270" max="270" width="5.6640625" customWidth="1"/>
    <col min="271" max="274" width="3.33203125" customWidth="1"/>
    <col min="275" max="275" width="1.6640625" customWidth="1"/>
    <col min="513" max="513" width="21.6640625" customWidth="1"/>
    <col min="514" max="514" width="18.6640625" customWidth="1"/>
    <col min="515" max="515" width="16.5546875" customWidth="1"/>
    <col min="516" max="516" width="23.44140625" customWidth="1"/>
    <col min="517" max="517" width="19" customWidth="1"/>
    <col min="518" max="518" width="14" customWidth="1"/>
    <col min="519" max="523" width="11.88671875" customWidth="1"/>
    <col min="524" max="524" width="15.6640625" customWidth="1"/>
    <col min="525" max="525" width="5.33203125" customWidth="1"/>
    <col min="526" max="526" width="5.6640625" customWidth="1"/>
    <col min="527" max="530" width="3.33203125" customWidth="1"/>
    <col min="531" max="531" width="1.6640625" customWidth="1"/>
    <col min="769" max="769" width="21.6640625" customWidth="1"/>
    <col min="770" max="770" width="18.6640625" customWidth="1"/>
    <col min="771" max="771" width="16.5546875" customWidth="1"/>
    <col min="772" max="772" width="23.44140625" customWidth="1"/>
    <col min="773" max="773" width="19" customWidth="1"/>
    <col min="774" max="774" width="14" customWidth="1"/>
    <col min="775" max="779" width="11.88671875" customWidth="1"/>
    <col min="780" max="780" width="15.6640625" customWidth="1"/>
    <col min="781" max="781" width="5.33203125" customWidth="1"/>
    <col min="782" max="782" width="5.6640625" customWidth="1"/>
    <col min="783" max="786" width="3.33203125" customWidth="1"/>
    <col min="787" max="787" width="1.6640625" customWidth="1"/>
    <col min="1025" max="1025" width="21.6640625" customWidth="1"/>
    <col min="1026" max="1026" width="18.6640625" customWidth="1"/>
    <col min="1027" max="1027" width="16.5546875" customWidth="1"/>
    <col min="1028" max="1028" width="23.44140625" customWidth="1"/>
    <col min="1029" max="1029" width="19" customWidth="1"/>
    <col min="1030" max="1030" width="14" customWidth="1"/>
    <col min="1031" max="1035" width="11.88671875" customWidth="1"/>
    <col min="1036" max="1036" width="15.6640625" customWidth="1"/>
    <col min="1037" max="1037" width="5.33203125" customWidth="1"/>
    <col min="1038" max="1038" width="5.6640625" customWidth="1"/>
    <col min="1039" max="1042" width="3.33203125" customWidth="1"/>
    <col min="1043" max="1043" width="1.6640625" customWidth="1"/>
    <col min="1281" max="1281" width="21.6640625" customWidth="1"/>
    <col min="1282" max="1282" width="18.6640625" customWidth="1"/>
    <col min="1283" max="1283" width="16.5546875" customWidth="1"/>
    <col min="1284" max="1284" width="23.44140625" customWidth="1"/>
    <col min="1285" max="1285" width="19" customWidth="1"/>
    <col min="1286" max="1286" width="14" customWidth="1"/>
    <col min="1287" max="1291" width="11.88671875" customWidth="1"/>
    <col min="1292" max="1292" width="15.6640625" customWidth="1"/>
    <col min="1293" max="1293" width="5.33203125" customWidth="1"/>
    <col min="1294" max="1294" width="5.6640625" customWidth="1"/>
    <col min="1295" max="1298" width="3.33203125" customWidth="1"/>
    <col min="1299" max="1299" width="1.6640625" customWidth="1"/>
    <col min="1537" max="1537" width="21.6640625" customWidth="1"/>
    <col min="1538" max="1538" width="18.6640625" customWidth="1"/>
    <col min="1539" max="1539" width="16.5546875" customWidth="1"/>
    <col min="1540" max="1540" width="23.44140625" customWidth="1"/>
    <col min="1541" max="1541" width="19" customWidth="1"/>
    <col min="1542" max="1542" width="14" customWidth="1"/>
    <col min="1543" max="1547" width="11.88671875" customWidth="1"/>
    <col min="1548" max="1548" width="15.6640625" customWidth="1"/>
    <col min="1549" max="1549" width="5.33203125" customWidth="1"/>
    <col min="1550" max="1550" width="5.6640625" customWidth="1"/>
    <col min="1551" max="1554" width="3.33203125" customWidth="1"/>
    <col min="1555" max="1555" width="1.6640625" customWidth="1"/>
    <col min="1793" max="1793" width="21.6640625" customWidth="1"/>
    <col min="1794" max="1794" width="18.6640625" customWidth="1"/>
    <col min="1795" max="1795" width="16.5546875" customWidth="1"/>
    <col min="1796" max="1796" width="23.44140625" customWidth="1"/>
    <col min="1797" max="1797" width="19" customWidth="1"/>
    <col min="1798" max="1798" width="14" customWidth="1"/>
    <col min="1799" max="1803" width="11.88671875" customWidth="1"/>
    <col min="1804" max="1804" width="15.6640625" customWidth="1"/>
    <col min="1805" max="1805" width="5.33203125" customWidth="1"/>
    <col min="1806" max="1806" width="5.6640625" customWidth="1"/>
    <col min="1807" max="1810" width="3.33203125" customWidth="1"/>
    <col min="1811" max="1811" width="1.6640625" customWidth="1"/>
    <col min="2049" max="2049" width="21.6640625" customWidth="1"/>
    <col min="2050" max="2050" width="18.6640625" customWidth="1"/>
    <col min="2051" max="2051" width="16.5546875" customWidth="1"/>
    <col min="2052" max="2052" width="23.44140625" customWidth="1"/>
    <col min="2053" max="2053" width="19" customWidth="1"/>
    <col min="2054" max="2054" width="14" customWidth="1"/>
    <col min="2055" max="2059" width="11.88671875" customWidth="1"/>
    <col min="2060" max="2060" width="15.6640625" customWidth="1"/>
    <col min="2061" max="2061" width="5.33203125" customWidth="1"/>
    <col min="2062" max="2062" width="5.6640625" customWidth="1"/>
    <col min="2063" max="2066" width="3.33203125" customWidth="1"/>
    <col min="2067" max="2067" width="1.6640625" customWidth="1"/>
    <col min="2305" max="2305" width="21.6640625" customWidth="1"/>
    <col min="2306" max="2306" width="18.6640625" customWidth="1"/>
    <col min="2307" max="2307" width="16.5546875" customWidth="1"/>
    <col min="2308" max="2308" width="23.44140625" customWidth="1"/>
    <col min="2309" max="2309" width="19" customWidth="1"/>
    <col min="2310" max="2310" width="14" customWidth="1"/>
    <col min="2311" max="2315" width="11.88671875" customWidth="1"/>
    <col min="2316" max="2316" width="15.6640625" customWidth="1"/>
    <col min="2317" max="2317" width="5.33203125" customWidth="1"/>
    <col min="2318" max="2318" width="5.6640625" customWidth="1"/>
    <col min="2319" max="2322" width="3.33203125" customWidth="1"/>
    <col min="2323" max="2323" width="1.6640625" customWidth="1"/>
    <col min="2561" max="2561" width="21.6640625" customWidth="1"/>
    <col min="2562" max="2562" width="18.6640625" customWidth="1"/>
    <col min="2563" max="2563" width="16.5546875" customWidth="1"/>
    <col min="2564" max="2564" width="23.44140625" customWidth="1"/>
    <col min="2565" max="2565" width="19" customWidth="1"/>
    <col min="2566" max="2566" width="14" customWidth="1"/>
    <col min="2567" max="2571" width="11.88671875" customWidth="1"/>
    <col min="2572" max="2572" width="15.6640625" customWidth="1"/>
    <col min="2573" max="2573" width="5.33203125" customWidth="1"/>
    <col min="2574" max="2574" width="5.6640625" customWidth="1"/>
    <col min="2575" max="2578" width="3.33203125" customWidth="1"/>
    <col min="2579" max="2579" width="1.6640625" customWidth="1"/>
    <col min="2817" max="2817" width="21.6640625" customWidth="1"/>
    <col min="2818" max="2818" width="18.6640625" customWidth="1"/>
    <col min="2819" max="2819" width="16.5546875" customWidth="1"/>
    <col min="2820" max="2820" width="23.44140625" customWidth="1"/>
    <col min="2821" max="2821" width="19" customWidth="1"/>
    <col min="2822" max="2822" width="14" customWidth="1"/>
    <col min="2823" max="2827" width="11.88671875" customWidth="1"/>
    <col min="2828" max="2828" width="15.6640625" customWidth="1"/>
    <col min="2829" max="2829" width="5.33203125" customWidth="1"/>
    <col min="2830" max="2830" width="5.6640625" customWidth="1"/>
    <col min="2831" max="2834" width="3.33203125" customWidth="1"/>
    <col min="2835" max="2835" width="1.6640625" customWidth="1"/>
    <col min="3073" max="3073" width="21.6640625" customWidth="1"/>
    <col min="3074" max="3074" width="18.6640625" customWidth="1"/>
    <col min="3075" max="3075" width="16.5546875" customWidth="1"/>
    <col min="3076" max="3076" width="23.44140625" customWidth="1"/>
    <col min="3077" max="3077" width="19" customWidth="1"/>
    <col min="3078" max="3078" width="14" customWidth="1"/>
    <col min="3079" max="3083" width="11.88671875" customWidth="1"/>
    <col min="3084" max="3084" width="15.6640625" customWidth="1"/>
    <col min="3085" max="3085" width="5.33203125" customWidth="1"/>
    <col min="3086" max="3086" width="5.6640625" customWidth="1"/>
    <col min="3087" max="3090" width="3.33203125" customWidth="1"/>
    <col min="3091" max="3091" width="1.6640625" customWidth="1"/>
    <col min="3329" max="3329" width="21.6640625" customWidth="1"/>
    <col min="3330" max="3330" width="18.6640625" customWidth="1"/>
    <col min="3331" max="3331" width="16.5546875" customWidth="1"/>
    <col min="3332" max="3332" width="23.44140625" customWidth="1"/>
    <col min="3333" max="3333" width="19" customWidth="1"/>
    <col min="3334" max="3334" width="14" customWidth="1"/>
    <col min="3335" max="3339" width="11.88671875" customWidth="1"/>
    <col min="3340" max="3340" width="15.6640625" customWidth="1"/>
    <col min="3341" max="3341" width="5.33203125" customWidth="1"/>
    <col min="3342" max="3342" width="5.6640625" customWidth="1"/>
    <col min="3343" max="3346" width="3.33203125" customWidth="1"/>
    <col min="3347" max="3347" width="1.6640625" customWidth="1"/>
    <col min="3585" max="3585" width="21.6640625" customWidth="1"/>
    <col min="3586" max="3586" width="18.6640625" customWidth="1"/>
    <col min="3587" max="3587" width="16.5546875" customWidth="1"/>
    <col min="3588" max="3588" width="23.44140625" customWidth="1"/>
    <col min="3589" max="3589" width="19" customWidth="1"/>
    <col min="3590" max="3590" width="14" customWidth="1"/>
    <col min="3591" max="3595" width="11.88671875" customWidth="1"/>
    <col min="3596" max="3596" width="15.6640625" customWidth="1"/>
    <col min="3597" max="3597" width="5.33203125" customWidth="1"/>
    <col min="3598" max="3598" width="5.6640625" customWidth="1"/>
    <col min="3599" max="3602" width="3.33203125" customWidth="1"/>
    <col min="3603" max="3603" width="1.6640625" customWidth="1"/>
    <col min="3841" max="3841" width="21.6640625" customWidth="1"/>
    <col min="3842" max="3842" width="18.6640625" customWidth="1"/>
    <col min="3843" max="3843" width="16.5546875" customWidth="1"/>
    <col min="3844" max="3844" width="23.44140625" customWidth="1"/>
    <col min="3845" max="3845" width="19" customWidth="1"/>
    <col min="3846" max="3846" width="14" customWidth="1"/>
    <col min="3847" max="3851" width="11.88671875" customWidth="1"/>
    <col min="3852" max="3852" width="15.6640625" customWidth="1"/>
    <col min="3853" max="3853" width="5.33203125" customWidth="1"/>
    <col min="3854" max="3854" width="5.6640625" customWidth="1"/>
    <col min="3855" max="3858" width="3.33203125" customWidth="1"/>
    <col min="3859" max="3859" width="1.6640625" customWidth="1"/>
    <col min="4097" max="4097" width="21.6640625" customWidth="1"/>
    <col min="4098" max="4098" width="18.6640625" customWidth="1"/>
    <col min="4099" max="4099" width="16.5546875" customWidth="1"/>
    <col min="4100" max="4100" width="23.44140625" customWidth="1"/>
    <col min="4101" max="4101" width="19" customWidth="1"/>
    <col min="4102" max="4102" width="14" customWidth="1"/>
    <col min="4103" max="4107" width="11.88671875" customWidth="1"/>
    <col min="4108" max="4108" width="15.6640625" customWidth="1"/>
    <col min="4109" max="4109" width="5.33203125" customWidth="1"/>
    <col min="4110" max="4110" width="5.6640625" customWidth="1"/>
    <col min="4111" max="4114" width="3.33203125" customWidth="1"/>
    <col min="4115" max="4115" width="1.6640625" customWidth="1"/>
    <col min="4353" max="4353" width="21.6640625" customWidth="1"/>
    <col min="4354" max="4354" width="18.6640625" customWidth="1"/>
    <col min="4355" max="4355" width="16.5546875" customWidth="1"/>
    <col min="4356" max="4356" width="23.44140625" customWidth="1"/>
    <col min="4357" max="4357" width="19" customWidth="1"/>
    <col min="4358" max="4358" width="14" customWidth="1"/>
    <col min="4359" max="4363" width="11.88671875" customWidth="1"/>
    <col min="4364" max="4364" width="15.6640625" customWidth="1"/>
    <col min="4365" max="4365" width="5.33203125" customWidth="1"/>
    <col min="4366" max="4366" width="5.6640625" customWidth="1"/>
    <col min="4367" max="4370" width="3.33203125" customWidth="1"/>
    <col min="4371" max="4371" width="1.6640625" customWidth="1"/>
    <col min="4609" max="4609" width="21.6640625" customWidth="1"/>
    <col min="4610" max="4610" width="18.6640625" customWidth="1"/>
    <col min="4611" max="4611" width="16.5546875" customWidth="1"/>
    <col min="4612" max="4612" width="23.44140625" customWidth="1"/>
    <col min="4613" max="4613" width="19" customWidth="1"/>
    <col min="4614" max="4614" width="14" customWidth="1"/>
    <col min="4615" max="4619" width="11.88671875" customWidth="1"/>
    <col min="4620" max="4620" width="15.6640625" customWidth="1"/>
    <col min="4621" max="4621" width="5.33203125" customWidth="1"/>
    <col min="4622" max="4622" width="5.6640625" customWidth="1"/>
    <col min="4623" max="4626" width="3.33203125" customWidth="1"/>
    <col min="4627" max="4627" width="1.6640625" customWidth="1"/>
    <col min="4865" max="4865" width="21.6640625" customWidth="1"/>
    <col min="4866" max="4866" width="18.6640625" customWidth="1"/>
    <col min="4867" max="4867" width="16.5546875" customWidth="1"/>
    <col min="4868" max="4868" width="23.44140625" customWidth="1"/>
    <col min="4869" max="4869" width="19" customWidth="1"/>
    <col min="4870" max="4870" width="14" customWidth="1"/>
    <col min="4871" max="4875" width="11.88671875" customWidth="1"/>
    <col min="4876" max="4876" width="15.6640625" customWidth="1"/>
    <col min="4877" max="4877" width="5.33203125" customWidth="1"/>
    <col min="4878" max="4878" width="5.6640625" customWidth="1"/>
    <col min="4879" max="4882" width="3.33203125" customWidth="1"/>
    <col min="4883" max="4883" width="1.6640625" customWidth="1"/>
    <col min="5121" max="5121" width="21.6640625" customWidth="1"/>
    <col min="5122" max="5122" width="18.6640625" customWidth="1"/>
    <col min="5123" max="5123" width="16.5546875" customWidth="1"/>
    <col min="5124" max="5124" width="23.44140625" customWidth="1"/>
    <col min="5125" max="5125" width="19" customWidth="1"/>
    <col min="5126" max="5126" width="14" customWidth="1"/>
    <col min="5127" max="5131" width="11.88671875" customWidth="1"/>
    <col min="5132" max="5132" width="15.6640625" customWidth="1"/>
    <col min="5133" max="5133" width="5.33203125" customWidth="1"/>
    <col min="5134" max="5134" width="5.6640625" customWidth="1"/>
    <col min="5135" max="5138" width="3.33203125" customWidth="1"/>
    <col min="5139" max="5139" width="1.6640625" customWidth="1"/>
    <col min="5377" max="5377" width="21.6640625" customWidth="1"/>
    <col min="5378" max="5378" width="18.6640625" customWidth="1"/>
    <col min="5379" max="5379" width="16.5546875" customWidth="1"/>
    <col min="5380" max="5380" width="23.44140625" customWidth="1"/>
    <col min="5381" max="5381" width="19" customWidth="1"/>
    <col min="5382" max="5382" width="14" customWidth="1"/>
    <col min="5383" max="5387" width="11.88671875" customWidth="1"/>
    <col min="5388" max="5388" width="15.6640625" customWidth="1"/>
    <col min="5389" max="5389" width="5.33203125" customWidth="1"/>
    <col min="5390" max="5390" width="5.6640625" customWidth="1"/>
    <col min="5391" max="5394" width="3.33203125" customWidth="1"/>
    <col min="5395" max="5395" width="1.6640625" customWidth="1"/>
    <col min="5633" max="5633" width="21.6640625" customWidth="1"/>
    <col min="5634" max="5634" width="18.6640625" customWidth="1"/>
    <col min="5635" max="5635" width="16.5546875" customWidth="1"/>
    <col min="5636" max="5636" width="23.44140625" customWidth="1"/>
    <col min="5637" max="5637" width="19" customWidth="1"/>
    <col min="5638" max="5638" width="14" customWidth="1"/>
    <col min="5639" max="5643" width="11.88671875" customWidth="1"/>
    <col min="5644" max="5644" width="15.6640625" customWidth="1"/>
    <col min="5645" max="5645" width="5.33203125" customWidth="1"/>
    <col min="5646" max="5646" width="5.6640625" customWidth="1"/>
    <col min="5647" max="5650" width="3.33203125" customWidth="1"/>
    <col min="5651" max="5651" width="1.6640625" customWidth="1"/>
    <col min="5889" max="5889" width="21.6640625" customWidth="1"/>
    <col min="5890" max="5890" width="18.6640625" customWidth="1"/>
    <col min="5891" max="5891" width="16.5546875" customWidth="1"/>
    <col min="5892" max="5892" width="23.44140625" customWidth="1"/>
    <col min="5893" max="5893" width="19" customWidth="1"/>
    <col min="5894" max="5894" width="14" customWidth="1"/>
    <col min="5895" max="5899" width="11.88671875" customWidth="1"/>
    <col min="5900" max="5900" width="15.6640625" customWidth="1"/>
    <col min="5901" max="5901" width="5.33203125" customWidth="1"/>
    <col min="5902" max="5902" width="5.6640625" customWidth="1"/>
    <col min="5903" max="5906" width="3.33203125" customWidth="1"/>
    <col min="5907" max="5907" width="1.6640625" customWidth="1"/>
    <col min="6145" max="6145" width="21.6640625" customWidth="1"/>
    <col min="6146" max="6146" width="18.6640625" customWidth="1"/>
    <col min="6147" max="6147" width="16.5546875" customWidth="1"/>
    <col min="6148" max="6148" width="23.44140625" customWidth="1"/>
    <col min="6149" max="6149" width="19" customWidth="1"/>
    <col min="6150" max="6150" width="14" customWidth="1"/>
    <col min="6151" max="6155" width="11.88671875" customWidth="1"/>
    <col min="6156" max="6156" width="15.6640625" customWidth="1"/>
    <col min="6157" max="6157" width="5.33203125" customWidth="1"/>
    <col min="6158" max="6158" width="5.6640625" customWidth="1"/>
    <col min="6159" max="6162" width="3.33203125" customWidth="1"/>
    <col min="6163" max="6163" width="1.6640625" customWidth="1"/>
    <col min="6401" max="6401" width="21.6640625" customWidth="1"/>
    <col min="6402" max="6402" width="18.6640625" customWidth="1"/>
    <col min="6403" max="6403" width="16.5546875" customWidth="1"/>
    <col min="6404" max="6404" width="23.44140625" customWidth="1"/>
    <col min="6405" max="6405" width="19" customWidth="1"/>
    <col min="6406" max="6406" width="14" customWidth="1"/>
    <col min="6407" max="6411" width="11.88671875" customWidth="1"/>
    <col min="6412" max="6412" width="15.6640625" customWidth="1"/>
    <col min="6413" max="6413" width="5.33203125" customWidth="1"/>
    <col min="6414" max="6414" width="5.6640625" customWidth="1"/>
    <col min="6415" max="6418" width="3.33203125" customWidth="1"/>
    <col min="6419" max="6419" width="1.6640625" customWidth="1"/>
    <col min="6657" max="6657" width="21.6640625" customWidth="1"/>
    <col min="6658" max="6658" width="18.6640625" customWidth="1"/>
    <col min="6659" max="6659" width="16.5546875" customWidth="1"/>
    <col min="6660" max="6660" width="23.44140625" customWidth="1"/>
    <col min="6661" max="6661" width="19" customWidth="1"/>
    <col min="6662" max="6662" width="14" customWidth="1"/>
    <col min="6663" max="6667" width="11.88671875" customWidth="1"/>
    <col min="6668" max="6668" width="15.6640625" customWidth="1"/>
    <col min="6669" max="6669" width="5.33203125" customWidth="1"/>
    <col min="6670" max="6670" width="5.6640625" customWidth="1"/>
    <col min="6671" max="6674" width="3.33203125" customWidth="1"/>
    <col min="6675" max="6675" width="1.6640625" customWidth="1"/>
    <col min="6913" max="6913" width="21.6640625" customWidth="1"/>
    <col min="6914" max="6914" width="18.6640625" customWidth="1"/>
    <col min="6915" max="6915" width="16.5546875" customWidth="1"/>
    <col min="6916" max="6916" width="23.44140625" customWidth="1"/>
    <col min="6917" max="6917" width="19" customWidth="1"/>
    <col min="6918" max="6918" width="14" customWidth="1"/>
    <col min="6919" max="6923" width="11.88671875" customWidth="1"/>
    <col min="6924" max="6924" width="15.6640625" customWidth="1"/>
    <col min="6925" max="6925" width="5.33203125" customWidth="1"/>
    <col min="6926" max="6926" width="5.6640625" customWidth="1"/>
    <col min="6927" max="6930" width="3.33203125" customWidth="1"/>
    <col min="6931" max="6931" width="1.6640625" customWidth="1"/>
    <col min="7169" max="7169" width="21.6640625" customWidth="1"/>
    <col min="7170" max="7170" width="18.6640625" customWidth="1"/>
    <col min="7171" max="7171" width="16.5546875" customWidth="1"/>
    <col min="7172" max="7172" width="23.44140625" customWidth="1"/>
    <col min="7173" max="7173" width="19" customWidth="1"/>
    <col min="7174" max="7174" width="14" customWidth="1"/>
    <col min="7175" max="7179" width="11.88671875" customWidth="1"/>
    <col min="7180" max="7180" width="15.6640625" customWidth="1"/>
    <col min="7181" max="7181" width="5.33203125" customWidth="1"/>
    <col min="7182" max="7182" width="5.6640625" customWidth="1"/>
    <col min="7183" max="7186" width="3.33203125" customWidth="1"/>
    <col min="7187" max="7187" width="1.6640625" customWidth="1"/>
    <col min="7425" max="7425" width="21.6640625" customWidth="1"/>
    <col min="7426" max="7426" width="18.6640625" customWidth="1"/>
    <col min="7427" max="7427" width="16.5546875" customWidth="1"/>
    <col min="7428" max="7428" width="23.44140625" customWidth="1"/>
    <col min="7429" max="7429" width="19" customWidth="1"/>
    <col min="7430" max="7430" width="14" customWidth="1"/>
    <col min="7431" max="7435" width="11.88671875" customWidth="1"/>
    <col min="7436" max="7436" width="15.6640625" customWidth="1"/>
    <col min="7437" max="7437" width="5.33203125" customWidth="1"/>
    <col min="7438" max="7438" width="5.6640625" customWidth="1"/>
    <col min="7439" max="7442" width="3.33203125" customWidth="1"/>
    <col min="7443" max="7443" width="1.6640625" customWidth="1"/>
    <col min="7681" max="7681" width="21.6640625" customWidth="1"/>
    <col min="7682" max="7682" width="18.6640625" customWidth="1"/>
    <col min="7683" max="7683" width="16.5546875" customWidth="1"/>
    <col min="7684" max="7684" width="23.44140625" customWidth="1"/>
    <col min="7685" max="7685" width="19" customWidth="1"/>
    <col min="7686" max="7686" width="14" customWidth="1"/>
    <col min="7687" max="7691" width="11.88671875" customWidth="1"/>
    <col min="7692" max="7692" width="15.6640625" customWidth="1"/>
    <col min="7693" max="7693" width="5.33203125" customWidth="1"/>
    <col min="7694" max="7694" width="5.6640625" customWidth="1"/>
    <col min="7695" max="7698" width="3.33203125" customWidth="1"/>
    <col min="7699" max="7699" width="1.6640625" customWidth="1"/>
    <col min="7937" max="7937" width="21.6640625" customWidth="1"/>
    <col min="7938" max="7938" width="18.6640625" customWidth="1"/>
    <col min="7939" max="7939" width="16.5546875" customWidth="1"/>
    <col min="7940" max="7940" width="23.44140625" customWidth="1"/>
    <col min="7941" max="7941" width="19" customWidth="1"/>
    <col min="7942" max="7942" width="14" customWidth="1"/>
    <col min="7943" max="7947" width="11.88671875" customWidth="1"/>
    <col min="7948" max="7948" width="15.6640625" customWidth="1"/>
    <col min="7949" max="7949" width="5.33203125" customWidth="1"/>
    <col min="7950" max="7950" width="5.6640625" customWidth="1"/>
    <col min="7951" max="7954" width="3.33203125" customWidth="1"/>
    <col min="7955" max="7955" width="1.6640625" customWidth="1"/>
    <col min="8193" max="8193" width="21.6640625" customWidth="1"/>
    <col min="8194" max="8194" width="18.6640625" customWidth="1"/>
    <col min="8195" max="8195" width="16.5546875" customWidth="1"/>
    <col min="8196" max="8196" width="23.44140625" customWidth="1"/>
    <col min="8197" max="8197" width="19" customWidth="1"/>
    <col min="8198" max="8198" width="14" customWidth="1"/>
    <col min="8199" max="8203" width="11.88671875" customWidth="1"/>
    <col min="8204" max="8204" width="15.6640625" customWidth="1"/>
    <col min="8205" max="8205" width="5.33203125" customWidth="1"/>
    <col min="8206" max="8206" width="5.6640625" customWidth="1"/>
    <col min="8207" max="8210" width="3.33203125" customWidth="1"/>
    <col min="8211" max="8211" width="1.6640625" customWidth="1"/>
    <col min="8449" max="8449" width="21.6640625" customWidth="1"/>
    <col min="8450" max="8450" width="18.6640625" customWidth="1"/>
    <col min="8451" max="8451" width="16.5546875" customWidth="1"/>
    <col min="8452" max="8452" width="23.44140625" customWidth="1"/>
    <col min="8453" max="8453" width="19" customWidth="1"/>
    <col min="8454" max="8454" width="14" customWidth="1"/>
    <col min="8455" max="8459" width="11.88671875" customWidth="1"/>
    <col min="8460" max="8460" width="15.6640625" customWidth="1"/>
    <col min="8461" max="8461" width="5.33203125" customWidth="1"/>
    <col min="8462" max="8462" width="5.6640625" customWidth="1"/>
    <col min="8463" max="8466" width="3.33203125" customWidth="1"/>
    <col min="8467" max="8467" width="1.6640625" customWidth="1"/>
    <col min="8705" max="8705" width="21.6640625" customWidth="1"/>
    <col min="8706" max="8706" width="18.6640625" customWidth="1"/>
    <col min="8707" max="8707" width="16.5546875" customWidth="1"/>
    <col min="8708" max="8708" width="23.44140625" customWidth="1"/>
    <col min="8709" max="8709" width="19" customWidth="1"/>
    <col min="8710" max="8710" width="14" customWidth="1"/>
    <col min="8711" max="8715" width="11.88671875" customWidth="1"/>
    <col min="8716" max="8716" width="15.6640625" customWidth="1"/>
    <col min="8717" max="8717" width="5.33203125" customWidth="1"/>
    <col min="8718" max="8718" width="5.6640625" customWidth="1"/>
    <col min="8719" max="8722" width="3.33203125" customWidth="1"/>
    <col min="8723" max="8723" width="1.6640625" customWidth="1"/>
    <col min="8961" max="8961" width="21.6640625" customWidth="1"/>
    <col min="8962" max="8962" width="18.6640625" customWidth="1"/>
    <col min="8963" max="8963" width="16.5546875" customWidth="1"/>
    <col min="8964" max="8964" width="23.44140625" customWidth="1"/>
    <col min="8965" max="8965" width="19" customWidth="1"/>
    <col min="8966" max="8966" width="14" customWidth="1"/>
    <col min="8967" max="8971" width="11.88671875" customWidth="1"/>
    <col min="8972" max="8972" width="15.6640625" customWidth="1"/>
    <col min="8973" max="8973" width="5.33203125" customWidth="1"/>
    <col min="8974" max="8974" width="5.6640625" customWidth="1"/>
    <col min="8975" max="8978" width="3.33203125" customWidth="1"/>
    <col min="8979" max="8979" width="1.6640625" customWidth="1"/>
    <col min="9217" max="9217" width="21.6640625" customWidth="1"/>
    <col min="9218" max="9218" width="18.6640625" customWidth="1"/>
    <col min="9219" max="9219" width="16.5546875" customWidth="1"/>
    <col min="9220" max="9220" width="23.44140625" customWidth="1"/>
    <col min="9221" max="9221" width="19" customWidth="1"/>
    <col min="9222" max="9222" width="14" customWidth="1"/>
    <col min="9223" max="9227" width="11.88671875" customWidth="1"/>
    <col min="9228" max="9228" width="15.6640625" customWidth="1"/>
    <col min="9229" max="9229" width="5.33203125" customWidth="1"/>
    <col min="9230" max="9230" width="5.6640625" customWidth="1"/>
    <col min="9231" max="9234" width="3.33203125" customWidth="1"/>
    <col min="9235" max="9235" width="1.6640625" customWidth="1"/>
    <col min="9473" max="9473" width="21.6640625" customWidth="1"/>
    <col min="9474" max="9474" width="18.6640625" customWidth="1"/>
    <col min="9475" max="9475" width="16.5546875" customWidth="1"/>
    <col min="9476" max="9476" width="23.44140625" customWidth="1"/>
    <col min="9477" max="9477" width="19" customWidth="1"/>
    <col min="9478" max="9478" width="14" customWidth="1"/>
    <col min="9479" max="9483" width="11.88671875" customWidth="1"/>
    <col min="9484" max="9484" width="15.6640625" customWidth="1"/>
    <col min="9485" max="9485" width="5.33203125" customWidth="1"/>
    <col min="9486" max="9486" width="5.6640625" customWidth="1"/>
    <col min="9487" max="9490" width="3.33203125" customWidth="1"/>
    <col min="9491" max="9491" width="1.6640625" customWidth="1"/>
    <col min="9729" max="9729" width="21.6640625" customWidth="1"/>
    <col min="9730" max="9730" width="18.6640625" customWidth="1"/>
    <col min="9731" max="9731" width="16.5546875" customWidth="1"/>
    <col min="9732" max="9732" width="23.44140625" customWidth="1"/>
    <col min="9733" max="9733" width="19" customWidth="1"/>
    <col min="9734" max="9734" width="14" customWidth="1"/>
    <col min="9735" max="9739" width="11.88671875" customWidth="1"/>
    <col min="9740" max="9740" width="15.6640625" customWidth="1"/>
    <col min="9741" max="9741" width="5.33203125" customWidth="1"/>
    <col min="9742" max="9742" width="5.6640625" customWidth="1"/>
    <col min="9743" max="9746" width="3.33203125" customWidth="1"/>
    <col min="9747" max="9747" width="1.6640625" customWidth="1"/>
    <col min="9985" max="9985" width="21.6640625" customWidth="1"/>
    <col min="9986" max="9986" width="18.6640625" customWidth="1"/>
    <col min="9987" max="9987" width="16.5546875" customWidth="1"/>
    <col min="9988" max="9988" width="23.44140625" customWidth="1"/>
    <col min="9989" max="9989" width="19" customWidth="1"/>
    <col min="9990" max="9990" width="14" customWidth="1"/>
    <col min="9991" max="9995" width="11.88671875" customWidth="1"/>
    <col min="9996" max="9996" width="15.6640625" customWidth="1"/>
    <col min="9997" max="9997" width="5.33203125" customWidth="1"/>
    <col min="9998" max="9998" width="5.6640625" customWidth="1"/>
    <col min="9999" max="10002" width="3.33203125" customWidth="1"/>
    <col min="10003" max="10003" width="1.6640625" customWidth="1"/>
    <col min="10241" max="10241" width="21.6640625" customWidth="1"/>
    <col min="10242" max="10242" width="18.6640625" customWidth="1"/>
    <col min="10243" max="10243" width="16.5546875" customWidth="1"/>
    <col min="10244" max="10244" width="23.44140625" customWidth="1"/>
    <col min="10245" max="10245" width="19" customWidth="1"/>
    <col min="10246" max="10246" width="14" customWidth="1"/>
    <col min="10247" max="10251" width="11.88671875" customWidth="1"/>
    <col min="10252" max="10252" width="15.6640625" customWidth="1"/>
    <col min="10253" max="10253" width="5.33203125" customWidth="1"/>
    <col min="10254" max="10254" width="5.6640625" customWidth="1"/>
    <col min="10255" max="10258" width="3.33203125" customWidth="1"/>
    <col min="10259" max="10259" width="1.6640625" customWidth="1"/>
    <col min="10497" max="10497" width="21.6640625" customWidth="1"/>
    <col min="10498" max="10498" width="18.6640625" customWidth="1"/>
    <col min="10499" max="10499" width="16.5546875" customWidth="1"/>
    <col min="10500" max="10500" width="23.44140625" customWidth="1"/>
    <col min="10501" max="10501" width="19" customWidth="1"/>
    <col min="10502" max="10502" width="14" customWidth="1"/>
    <col min="10503" max="10507" width="11.88671875" customWidth="1"/>
    <col min="10508" max="10508" width="15.6640625" customWidth="1"/>
    <col min="10509" max="10509" width="5.33203125" customWidth="1"/>
    <col min="10510" max="10510" width="5.6640625" customWidth="1"/>
    <col min="10511" max="10514" width="3.33203125" customWidth="1"/>
    <col min="10515" max="10515" width="1.6640625" customWidth="1"/>
    <col min="10753" max="10753" width="21.6640625" customWidth="1"/>
    <col min="10754" max="10754" width="18.6640625" customWidth="1"/>
    <col min="10755" max="10755" width="16.5546875" customWidth="1"/>
    <col min="10756" max="10756" width="23.44140625" customWidth="1"/>
    <col min="10757" max="10757" width="19" customWidth="1"/>
    <col min="10758" max="10758" width="14" customWidth="1"/>
    <col min="10759" max="10763" width="11.88671875" customWidth="1"/>
    <col min="10764" max="10764" width="15.6640625" customWidth="1"/>
    <col min="10765" max="10765" width="5.33203125" customWidth="1"/>
    <col min="10766" max="10766" width="5.6640625" customWidth="1"/>
    <col min="10767" max="10770" width="3.33203125" customWidth="1"/>
    <col min="10771" max="10771" width="1.6640625" customWidth="1"/>
    <col min="11009" max="11009" width="21.6640625" customWidth="1"/>
    <col min="11010" max="11010" width="18.6640625" customWidth="1"/>
    <col min="11011" max="11011" width="16.5546875" customWidth="1"/>
    <col min="11012" max="11012" width="23.44140625" customWidth="1"/>
    <col min="11013" max="11013" width="19" customWidth="1"/>
    <col min="11014" max="11014" width="14" customWidth="1"/>
    <col min="11015" max="11019" width="11.88671875" customWidth="1"/>
    <col min="11020" max="11020" width="15.6640625" customWidth="1"/>
    <col min="11021" max="11021" width="5.33203125" customWidth="1"/>
    <col min="11022" max="11022" width="5.6640625" customWidth="1"/>
    <col min="11023" max="11026" width="3.33203125" customWidth="1"/>
    <col min="11027" max="11027" width="1.6640625" customWidth="1"/>
    <col min="11265" max="11265" width="21.6640625" customWidth="1"/>
    <col min="11266" max="11266" width="18.6640625" customWidth="1"/>
    <col min="11267" max="11267" width="16.5546875" customWidth="1"/>
    <col min="11268" max="11268" width="23.44140625" customWidth="1"/>
    <col min="11269" max="11269" width="19" customWidth="1"/>
    <col min="11270" max="11270" width="14" customWidth="1"/>
    <col min="11271" max="11275" width="11.88671875" customWidth="1"/>
    <col min="11276" max="11276" width="15.6640625" customWidth="1"/>
    <col min="11277" max="11277" width="5.33203125" customWidth="1"/>
    <col min="11278" max="11278" width="5.6640625" customWidth="1"/>
    <col min="11279" max="11282" width="3.33203125" customWidth="1"/>
    <col min="11283" max="11283" width="1.6640625" customWidth="1"/>
    <col min="11521" max="11521" width="21.6640625" customWidth="1"/>
    <col min="11522" max="11522" width="18.6640625" customWidth="1"/>
    <col min="11523" max="11523" width="16.5546875" customWidth="1"/>
    <col min="11524" max="11524" width="23.44140625" customWidth="1"/>
    <col min="11525" max="11525" width="19" customWidth="1"/>
    <col min="11526" max="11526" width="14" customWidth="1"/>
    <col min="11527" max="11531" width="11.88671875" customWidth="1"/>
    <col min="11532" max="11532" width="15.6640625" customWidth="1"/>
    <col min="11533" max="11533" width="5.33203125" customWidth="1"/>
    <col min="11534" max="11534" width="5.6640625" customWidth="1"/>
    <col min="11535" max="11538" width="3.33203125" customWidth="1"/>
    <col min="11539" max="11539" width="1.6640625" customWidth="1"/>
    <col min="11777" max="11777" width="21.6640625" customWidth="1"/>
    <col min="11778" max="11778" width="18.6640625" customWidth="1"/>
    <col min="11779" max="11779" width="16.5546875" customWidth="1"/>
    <col min="11780" max="11780" width="23.44140625" customWidth="1"/>
    <col min="11781" max="11781" width="19" customWidth="1"/>
    <col min="11782" max="11782" width="14" customWidth="1"/>
    <col min="11783" max="11787" width="11.88671875" customWidth="1"/>
    <col min="11788" max="11788" width="15.6640625" customWidth="1"/>
    <col min="11789" max="11789" width="5.33203125" customWidth="1"/>
    <col min="11790" max="11790" width="5.6640625" customWidth="1"/>
    <col min="11791" max="11794" width="3.33203125" customWidth="1"/>
    <col min="11795" max="11795" width="1.6640625" customWidth="1"/>
    <col min="12033" max="12033" width="21.6640625" customWidth="1"/>
    <col min="12034" max="12034" width="18.6640625" customWidth="1"/>
    <col min="12035" max="12035" width="16.5546875" customWidth="1"/>
    <col min="12036" max="12036" width="23.44140625" customWidth="1"/>
    <col min="12037" max="12037" width="19" customWidth="1"/>
    <col min="12038" max="12038" width="14" customWidth="1"/>
    <col min="12039" max="12043" width="11.88671875" customWidth="1"/>
    <col min="12044" max="12044" width="15.6640625" customWidth="1"/>
    <col min="12045" max="12045" width="5.33203125" customWidth="1"/>
    <col min="12046" max="12046" width="5.6640625" customWidth="1"/>
    <col min="12047" max="12050" width="3.33203125" customWidth="1"/>
    <col min="12051" max="12051" width="1.6640625" customWidth="1"/>
    <col min="12289" max="12289" width="21.6640625" customWidth="1"/>
    <col min="12290" max="12290" width="18.6640625" customWidth="1"/>
    <col min="12291" max="12291" width="16.5546875" customWidth="1"/>
    <col min="12292" max="12292" width="23.44140625" customWidth="1"/>
    <col min="12293" max="12293" width="19" customWidth="1"/>
    <col min="12294" max="12294" width="14" customWidth="1"/>
    <col min="12295" max="12299" width="11.88671875" customWidth="1"/>
    <col min="12300" max="12300" width="15.6640625" customWidth="1"/>
    <col min="12301" max="12301" width="5.33203125" customWidth="1"/>
    <col min="12302" max="12302" width="5.6640625" customWidth="1"/>
    <col min="12303" max="12306" width="3.33203125" customWidth="1"/>
    <col min="12307" max="12307" width="1.6640625" customWidth="1"/>
    <col min="12545" max="12545" width="21.6640625" customWidth="1"/>
    <col min="12546" max="12546" width="18.6640625" customWidth="1"/>
    <col min="12547" max="12547" width="16.5546875" customWidth="1"/>
    <col min="12548" max="12548" width="23.44140625" customWidth="1"/>
    <col min="12549" max="12549" width="19" customWidth="1"/>
    <col min="12550" max="12550" width="14" customWidth="1"/>
    <col min="12551" max="12555" width="11.88671875" customWidth="1"/>
    <col min="12556" max="12556" width="15.6640625" customWidth="1"/>
    <col min="12557" max="12557" width="5.33203125" customWidth="1"/>
    <col min="12558" max="12558" width="5.6640625" customWidth="1"/>
    <col min="12559" max="12562" width="3.33203125" customWidth="1"/>
    <col min="12563" max="12563" width="1.6640625" customWidth="1"/>
    <col min="12801" max="12801" width="21.6640625" customWidth="1"/>
    <col min="12802" max="12802" width="18.6640625" customWidth="1"/>
    <col min="12803" max="12803" width="16.5546875" customWidth="1"/>
    <col min="12804" max="12804" width="23.44140625" customWidth="1"/>
    <col min="12805" max="12805" width="19" customWidth="1"/>
    <col min="12806" max="12806" width="14" customWidth="1"/>
    <col min="12807" max="12811" width="11.88671875" customWidth="1"/>
    <col min="12812" max="12812" width="15.6640625" customWidth="1"/>
    <col min="12813" max="12813" width="5.33203125" customWidth="1"/>
    <col min="12814" max="12814" width="5.6640625" customWidth="1"/>
    <col min="12815" max="12818" width="3.33203125" customWidth="1"/>
    <col min="12819" max="12819" width="1.6640625" customWidth="1"/>
    <col min="13057" max="13057" width="21.6640625" customWidth="1"/>
    <col min="13058" max="13058" width="18.6640625" customWidth="1"/>
    <col min="13059" max="13059" width="16.5546875" customWidth="1"/>
    <col min="13060" max="13060" width="23.44140625" customWidth="1"/>
    <col min="13061" max="13061" width="19" customWidth="1"/>
    <col min="13062" max="13062" width="14" customWidth="1"/>
    <col min="13063" max="13067" width="11.88671875" customWidth="1"/>
    <col min="13068" max="13068" width="15.6640625" customWidth="1"/>
    <col min="13069" max="13069" width="5.33203125" customWidth="1"/>
    <col min="13070" max="13070" width="5.6640625" customWidth="1"/>
    <col min="13071" max="13074" width="3.33203125" customWidth="1"/>
    <col min="13075" max="13075" width="1.6640625" customWidth="1"/>
    <col min="13313" max="13313" width="21.6640625" customWidth="1"/>
    <col min="13314" max="13314" width="18.6640625" customWidth="1"/>
    <col min="13315" max="13315" width="16.5546875" customWidth="1"/>
    <col min="13316" max="13316" width="23.44140625" customWidth="1"/>
    <col min="13317" max="13317" width="19" customWidth="1"/>
    <col min="13318" max="13318" width="14" customWidth="1"/>
    <col min="13319" max="13323" width="11.88671875" customWidth="1"/>
    <col min="13324" max="13324" width="15.6640625" customWidth="1"/>
    <col min="13325" max="13325" width="5.33203125" customWidth="1"/>
    <col min="13326" max="13326" width="5.6640625" customWidth="1"/>
    <col min="13327" max="13330" width="3.33203125" customWidth="1"/>
    <col min="13331" max="13331" width="1.6640625" customWidth="1"/>
    <col min="13569" max="13569" width="21.6640625" customWidth="1"/>
    <col min="13570" max="13570" width="18.6640625" customWidth="1"/>
    <col min="13571" max="13571" width="16.5546875" customWidth="1"/>
    <col min="13572" max="13572" width="23.44140625" customWidth="1"/>
    <col min="13573" max="13573" width="19" customWidth="1"/>
    <col min="13574" max="13574" width="14" customWidth="1"/>
    <col min="13575" max="13579" width="11.88671875" customWidth="1"/>
    <col min="13580" max="13580" width="15.6640625" customWidth="1"/>
    <col min="13581" max="13581" width="5.33203125" customWidth="1"/>
    <col min="13582" max="13582" width="5.6640625" customWidth="1"/>
    <col min="13583" max="13586" width="3.33203125" customWidth="1"/>
    <col min="13587" max="13587" width="1.6640625" customWidth="1"/>
    <col min="13825" max="13825" width="21.6640625" customWidth="1"/>
    <col min="13826" max="13826" width="18.6640625" customWidth="1"/>
    <col min="13827" max="13827" width="16.5546875" customWidth="1"/>
    <col min="13828" max="13828" width="23.44140625" customWidth="1"/>
    <col min="13829" max="13829" width="19" customWidth="1"/>
    <col min="13830" max="13830" width="14" customWidth="1"/>
    <col min="13831" max="13835" width="11.88671875" customWidth="1"/>
    <col min="13836" max="13836" width="15.6640625" customWidth="1"/>
    <col min="13837" max="13837" width="5.33203125" customWidth="1"/>
    <col min="13838" max="13838" width="5.6640625" customWidth="1"/>
    <col min="13839" max="13842" width="3.33203125" customWidth="1"/>
    <col min="13843" max="13843" width="1.6640625" customWidth="1"/>
    <col min="14081" max="14081" width="21.6640625" customWidth="1"/>
    <col min="14082" max="14082" width="18.6640625" customWidth="1"/>
    <col min="14083" max="14083" width="16.5546875" customWidth="1"/>
    <col min="14084" max="14084" width="23.44140625" customWidth="1"/>
    <col min="14085" max="14085" width="19" customWidth="1"/>
    <col min="14086" max="14086" width="14" customWidth="1"/>
    <col min="14087" max="14091" width="11.88671875" customWidth="1"/>
    <col min="14092" max="14092" width="15.6640625" customWidth="1"/>
    <col min="14093" max="14093" width="5.33203125" customWidth="1"/>
    <col min="14094" max="14094" width="5.6640625" customWidth="1"/>
    <col min="14095" max="14098" width="3.33203125" customWidth="1"/>
    <col min="14099" max="14099" width="1.6640625" customWidth="1"/>
    <col min="14337" max="14337" width="21.6640625" customWidth="1"/>
    <col min="14338" max="14338" width="18.6640625" customWidth="1"/>
    <col min="14339" max="14339" width="16.5546875" customWidth="1"/>
    <col min="14340" max="14340" width="23.44140625" customWidth="1"/>
    <col min="14341" max="14341" width="19" customWidth="1"/>
    <col min="14342" max="14342" width="14" customWidth="1"/>
    <col min="14343" max="14347" width="11.88671875" customWidth="1"/>
    <col min="14348" max="14348" width="15.6640625" customWidth="1"/>
    <col min="14349" max="14349" width="5.33203125" customWidth="1"/>
    <col min="14350" max="14350" width="5.6640625" customWidth="1"/>
    <col min="14351" max="14354" width="3.33203125" customWidth="1"/>
    <col min="14355" max="14355" width="1.6640625" customWidth="1"/>
    <col min="14593" max="14593" width="21.6640625" customWidth="1"/>
    <col min="14594" max="14594" width="18.6640625" customWidth="1"/>
    <col min="14595" max="14595" width="16.5546875" customWidth="1"/>
    <col min="14596" max="14596" width="23.44140625" customWidth="1"/>
    <col min="14597" max="14597" width="19" customWidth="1"/>
    <col min="14598" max="14598" width="14" customWidth="1"/>
    <col min="14599" max="14603" width="11.88671875" customWidth="1"/>
    <col min="14604" max="14604" width="15.6640625" customWidth="1"/>
    <col min="14605" max="14605" width="5.33203125" customWidth="1"/>
    <col min="14606" max="14606" width="5.6640625" customWidth="1"/>
    <col min="14607" max="14610" width="3.33203125" customWidth="1"/>
    <col min="14611" max="14611" width="1.6640625" customWidth="1"/>
    <col min="14849" max="14849" width="21.6640625" customWidth="1"/>
    <col min="14850" max="14850" width="18.6640625" customWidth="1"/>
    <col min="14851" max="14851" width="16.5546875" customWidth="1"/>
    <col min="14852" max="14852" width="23.44140625" customWidth="1"/>
    <col min="14853" max="14853" width="19" customWidth="1"/>
    <col min="14854" max="14854" width="14" customWidth="1"/>
    <col min="14855" max="14859" width="11.88671875" customWidth="1"/>
    <col min="14860" max="14860" width="15.6640625" customWidth="1"/>
    <col min="14861" max="14861" width="5.33203125" customWidth="1"/>
    <col min="14862" max="14862" width="5.6640625" customWidth="1"/>
    <col min="14863" max="14866" width="3.33203125" customWidth="1"/>
    <col min="14867" max="14867" width="1.6640625" customWidth="1"/>
    <col min="15105" max="15105" width="21.6640625" customWidth="1"/>
    <col min="15106" max="15106" width="18.6640625" customWidth="1"/>
    <col min="15107" max="15107" width="16.5546875" customWidth="1"/>
    <col min="15108" max="15108" width="23.44140625" customWidth="1"/>
    <col min="15109" max="15109" width="19" customWidth="1"/>
    <col min="15110" max="15110" width="14" customWidth="1"/>
    <col min="15111" max="15115" width="11.88671875" customWidth="1"/>
    <col min="15116" max="15116" width="15.6640625" customWidth="1"/>
    <col min="15117" max="15117" width="5.33203125" customWidth="1"/>
    <col min="15118" max="15118" width="5.6640625" customWidth="1"/>
    <col min="15119" max="15122" width="3.33203125" customWidth="1"/>
    <col min="15123" max="15123" width="1.6640625" customWidth="1"/>
    <col min="15361" max="15361" width="21.6640625" customWidth="1"/>
    <col min="15362" max="15362" width="18.6640625" customWidth="1"/>
    <col min="15363" max="15363" width="16.5546875" customWidth="1"/>
    <col min="15364" max="15364" width="23.44140625" customWidth="1"/>
    <col min="15365" max="15365" width="19" customWidth="1"/>
    <col min="15366" max="15366" width="14" customWidth="1"/>
    <col min="15367" max="15371" width="11.88671875" customWidth="1"/>
    <col min="15372" max="15372" width="15.6640625" customWidth="1"/>
    <col min="15373" max="15373" width="5.33203125" customWidth="1"/>
    <col min="15374" max="15374" width="5.6640625" customWidth="1"/>
    <col min="15375" max="15378" width="3.33203125" customWidth="1"/>
    <col min="15379" max="15379" width="1.6640625" customWidth="1"/>
    <col min="15617" max="15617" width="21.6640625" customWidth="1"/>
    <col min="15618" max="15618" width="18.6640625" customWidth="1"/>
    <col min="15619" max="15619" width="16.5546875" customWidth="1"/>
    <col min="15620" max="15620" width="23.44140625" customWidth="1"/>
    <col min="15621" max="15621" width="19" customWidth="1"/>
    <col min="15622" max="15622" width="14" customWidth="1"/>
    <col min="15623" max="15627" width="11.88671875" customWidth="1"/>
    <col min="15628" max="15628" width="15.6640625" customWidth="1"/>
    <col min="15629" max="15629" width="5.33203125" customWidth="1"/>
    <col min="15630" max="15630" width="5.6640625" customWidth="1"/>
    <col min="15631" max="15634" width="3.33203125" customWidth="1"/>
    <col min="15635" max="15635" width="1.6640625" customWidth="1"/>
    <col min="15873" max="15873" width="21.6640625" customWidth="1"/>
    <col min="15874" max="15874" width="18.6640625" customWidth="1"/>
    <col min="15875" max="15875" width="16.5546875" customWidth="1"/>
    <col min="15876" max="15876" width="23.44140625" customWidth="1"/>
    <col min="15877" max="15877" width="19" customWidth="1"/>
    <col min="15878" max="15878" width="14" customWidth="1"/>
    <col min="15879" max="15883" width="11.88671875" customWidth="1"/>
    <col min="15884" max="15884" width="15.6640625" customWidth="1"/>
    <col min="15885" max="15885" width="5.33203125" customWidth="1"/>
    <col min="15886" max="15886" width="5.6640625" customWidth="1"/>
    <col min="15887" max="15890" width="3.33203125" customWidth="1"/>
    <col min="15891" max="15891" width="1.6640625" customWidth="1"/>
    <col min="16129" max="16129" width="21.6640625" customWidth="1"/>
    <col min="16130" max="16130" width="18.6640625" customWidth="1"/>
    <col min="16131" max="16131" width="16.5546875" customWidth="1"/>
    <col min="16132" max="16132" width="23.44140625" customWidth="1"/>
    <col min="16133" max="16133" width="19" customWidth="1"/>
    <col min="16134" max="16134" width="14" customWidth="1"/>
    <col min="16135" max="16139" width="11.88671875" customWidth="1"/>
    <col min="16140" max="16140" width="15.6640625" customWidth="1"/>
    <col min="16141" max="16141" width="5.33203125" customWidth="1"/>
    <col min="16142" max="16142" width="5.6640625" customWidth="1"/>
    <col min="16143" max="16146" width="3.33203125" customWidth="1"/>
    <col min="16147" max="16147" width="1.6640625" customWidth="1"/>
  </cols>
  <sheetData>
    <row r="1" spans="1:18" s="3" customFormat="1" ht="24.9" customHeight="1" x14ac:dyDescent="0.3">
      <c r="A1" s="1" t="s">
        <v>0</v>
      </c>
      <c r="B1" s="1" t="s">
        <v>1</v>
      </c>
      <c r="C1" s="1"/>
      <c r="D1" s="1"/>
      <c r="E1" s="2"/>
      <c r="F1" s="2"/>
      <c r="G1" s="2"/>
      <c r="H1" s="2"/>
      <c r="I1" s="2"/>
      <c r="J1" s="2"/>
      <c r="K1" s="2"/>
      <c r="L1" s="2"/>
      <c r="M1" s="2"/>
      <c r="N1" s="2"/>
      <c r="O1" s="2"/>
      <c r="P1" s="2"/>
      <c r="Q1" s="2"/>
      <c r="R1" s="2"/>
    </row>
    <row r="2" spans="1:18" s="3" customFormat="1" ht="24.9" customHeight="1" x14ac:dyDescent="0.3">
      <c r="A2" s="1" t="s">
        <v>2</v>
      </c>
      <c r="B2" s="4" t="s">
        <v>3</v>
      </c>
      <c r="C2" s="5"/>
      <c r="D2" s="1"/>
      <c r="E2" s="2"/>
      <c r="F2" s="2"/>
      <c r="G2" s="2"/>
      <c r="H2" s="2"/>
      <c r="I2" s="2"/>
      <c r="J2" s="2"/>
      <c r="K2" s="2"/>
      <c r="L2" s="2"/>
      <c r="M2" s="2"/>
      <c r="N2" s="2"/>
      <c r="O2" s="2"/>
      <c r="P2" s="2"/>
      <c r="Q2" s="2"/>
      <c r="R2" s="2"/>
    </row>
    <row r="3" spans="1:18" s="3" customFormat="1" ht="24.9" customHeight="1" x14ac:dyDescent="0.3">
      <c r="A3" s="1" t="s">
        <v>4</v>
      </c>
      <c r="B3" s="6" t="s">
        <v>5</v>
      </c>
      <c r="C3" s="6"/>
      <c r="D3" s="1"/>
      <c r="E3" s="2"/>
      <c r="F3" s="2"/>
      <c r="G3" s="2"/>
      <c r="H3" s="2"/>
      <c r="I3" s="2"/>
      <c r="J3" s="2"/>
      <c r="K3" s="2"/>
      <c r="L3" s="2"/>
      <c r="M3" s="2"/>
      <c r="N3" s="2"/>
      <c r="O3" s="2"/>
      <c r="P3" s="2"/>
      <c r="Q3" s="2"/>
      <c r="R3" s="2"/>
    </row>
    <row r="4" spans="1:18" s="3" customFormat="1" ht="24.9" customHeight="1" x14ac:dyDescent="0.3">
      <c r="A4" s="1" t="s">
        <v>6</v>
      </c>
      <c r="B4" s="539" t="s">
        <v>7</v>
      </c>
      <c r="C4" s="539"/>
      <c r="D4" s="539"/>
      <c r="E4" s="2"/>
      <c r="F4" s="2"/>
      <c r="G4" s="2"/>
      <c r="H4" s="2"/>
      <c r="I4" s="2"/>
      <c r="J4" s="2"/>
      <c r="K4" s="2"/>
      <c r="L4" s="2"/>
      <c r="M4" s="2"/>
      <c r="N4" s="2"/>
      <c r="O4" s="2"/>
      <c r="P4" s="2"/>
      <c r="Q4" s="2"/>
      <c r="R4" s="2"/>
    </row>
    <row r="5" spans="1:18" s="3" customFormat="1" ht="35.1" customHeight="1" x14ac:dyDescent="0.3">
      <c r="A5" s="6" t="s">
        <v>8</v>
      </c>
      <c r="B5" s="538" t="s">
        <v>9</v>
      </c>
      <c r="C5" s="538"/>
      <c r="D5" s="538"/>
      <c r="E5" s="2"/>
      <c r="F5" s="2"/>
      <c r="G5" s="2"/>
      <c r="H5" s="2"/>
      <c r="I5" s="2"/>
      <c r="J5" s="2"/>
      <c r="K5" s="2"/>
      <c r="L5" s="2"/>
      <c r="M5" s="2"/>
      <c r="N5" s="2"/>
      <c r="O5" s="2"/>
      <c r="P5" s="2"/>
      <c r="Q5" s="2"/>
      <c r="R5" s="2"/>
    </row>
    <row r="6" spans="1:18" s="7" customFormat="1" ht="48" customHeight="1" x14ac:dyDescent="0.35">
      <c r="A6" s="6" t="s">
        <v>10</v>
      </c>
      <c r="B6" s="538" t="s">
        <v>11</v>
      </c>
      <c r="C6" s="538"/>
      <c r="D6" s="538"/>
      <c r="E6" s="2"/>
      <c r="F6" s="2"/>
      <c r="G6" s="2"/>
      <c r="H6" s="2"/>
      <c r="I6" s="2"/>
      <c r="J6" s="2"/>
      <c r="K6" s="2"/>
      <c r="L6" s="42" t="s">
        <v>12</v>
      </c>
      <c r="M6" s="2"/>
      <c r="N6" s="2"/>
      <c r="O6" s="2"/>
      <c r="P6" s="2"/>
      <c r="Q6" s="2"/>
      <c r="R6" s="2"/>
    </row>
    <row r="7" spans="1:18" s="3" customFormat="1" ht="24.9" customHeight="1" x14ac:dyDescent="0.3">
      <c r="A7" s="6" t="s">
        <v>13</v>
      </c>
      <c r="B7" s="1"/>
      <c r="C7" s="1"/>
      <c r="D7" s="2"/>
      <c r="E7" s="2"/>
      <c r="F7" s="2"/>
      <c r="G7" s="2"/>
      <c r="H7" s="2"/>
      <c r="I7" s="2"/>
      <c r="J7" s="2"/>
      <c r="K7" s="2"/>
      <c r="L7" s="2"/>
      <c r="M7" s="2"/>
      <c r="N7" s="2"/>
      <c r="O7" s="2"/>
      <c r="P7" s="2"/>
      <c r="Q7" s="2"/>
      <c r="R7" s="2"/>
    </row>
    <row r="8" spans="1:18" s="7" customFormat="1" ht="24.9" customHeight="1" x14ac:dyDescent="0.35">
      <c r="A8" s="539" t="s">
        <v>14</v>
      </c>
      <c r="B8" s="539"/>
      <c r="C8" s="1"/>
      <c r="D8" s="2"/>
      <c r="E8" s="2"/>
      <c r="F8" s="2"/>
      <c r="G8" s="2"/>
      <c r="H8" s="2"/>
      <c r="I8" s="2"/>
      <c r="J8" s="2"/>
      <c r="K8" s="2"/>
      <c r="L8" s="2"/>
      <c r="M8" s="2"/>
      <c r="N8" s="2"/>
      <c r="O8" s="2"/>
      <c r="P8" s="2"/>
      <c r="Q8" s="2"/>
      <c r="R8" s="2"/>
    </row>
    <row r="9" spans="1:18" s="8" customFormat="1" ht="18.600000000000001" thickBot="1" x14ac:dyDescent="0.4">
      <c r="A9" s="951" t="s">
        <v>15</v>
      </c>
      <c r="B9" s="951"/>
      <c r="C9" s="951"/>
      <c r="D9" s="951"/>
      <c r="E9" s="951"/>
      <c r="F9" s="951"/>
      <c r="G9" s="951"/>
      <c r="H9" s="951"/>
      <c r="I9" s="951"/>
      <c r="J9" s="951"/>
      <c r="K9" s="951"/>
      <c r="L9" s="951"/>
      <c r="M9" s="951"/>
      <c r="N9" s="951"/>
      <c r="O9" s="951"/>
      <c r="P9" s="951"/>
      <c r="Q9" s="951"/>
      <c r="R9" s="951"/>
    </row>
    <row r="10" spans="1:18" s="9" customFormat="1" ht="16.2" thickTop="1" x14ac:dyDescent="0.3">
      <c r="A10" s="723" t="s">
        <v>16</v>
      </c>
      <c r="B10" s="715" t="s">
        <v>17</v>
      </c>
      <c r="C10" s="715"/>
      <c r="D10" s="714" t="s">
        <v>18</v>
      </c>
      <c r="E10" s="714" t="s">
        <v>19</v>
      </c>
      <c r="F10" s="714" t="s">
        <v>20</v>
      </c>
      <c r="G10" s="714" t="s">
        <v>21</v>
      </c>
      <c r="H10" s="714" t="s">
        <v>22</v>
      </c>
      <c r="I10" s="714"/>
      <c r="J10" s="714"/>
      <c r="K10" s="714"/>
      <c r="L10" s="715" t="s">
        <v>23</v>
      </c>
      <c r="M10" s="715" t="s">
        <v>24</v>
      </c>
      <c r="N10" s="715"/>
      <c r="O10" s="715"/>
      <c r="P10" s="715"/>
      <c r="Q10" s="715"/>
      <c r="R10" s="716"/>
    </row>
    <row r="11" spans="1:18" s="9" customFormat="1" ht="15.6" x14ac:dyDescent="0.3">
      <c r="A11" s="702"/>
      <c r="B11" s="703"/>
      <c r="C11" s="703"/>
      <c r="D11" s="704"/>
      <c r="E11" s="704"/>
      <c r="F11" s="704"/>
      <c r="G11" s="704"/>
      <c r="H11" s="69" t="s">
        <v>25</v>
      </c>
      <c r="I11" s="69" t="s">
        <v>26</v>
      </c>
      <c r="J11" s="69" t="s">
        <v>27</v>
      </c>
      <c r="K11" s="69" t="s">
        <v>28</v>
      </c>
      <c r="L11" s="703"/>
      <c r="M11" s="703"/>
      <c r="N11" s="703"/>
      <c r="O11" s="703"/>
      <c r="P11" s="703"/>
      <c r="Q11" s="703"/>
      <c r="R11" s="717"/>
    </row>
    <row r="12" spans="1:18" s="3" customFormat="1" ht="63.75" customHeight="1" thickBot="1" x14ac:dyDescent="0.35">
      <c r="A12" s="11" t="s">
        <v>29</v>
      </c>
      <c r="B12" s="566" t="s">
        <v>30</v>
      </c>
      <c r="C12" s="566"/>
      <c r="D12" s="12" t="s">
        <v>31</v>
      </c>
      <c r="E12" s="13" t="s">
        <v>32</v>
      </c>
      <c r="F12" s="13">
        <v>100</v>
      </c>
      <c r="G12" s="13">
        <v>140</v>
      </c>
      <c r="H12" s="14"/>
      <c r="I12" s="14"/>
      <c r="J12" s="14"/>
      <c r="K12" s="15"/>
      <c r="L12" s="16">
        <f>SUM(C17)</f>
        <v>1107900</v>
      </c>
      <c r="M12" s="560"/>
      <c r="N12" s="560"/>
      <c r="O12" s="560"/>
      <c r="P12" s="560"/>
      <c r="Q12" s="560"/>
      <c r="R12" s="561"/>
    </row>
    <row r="13" spans="1:18" s="3" customFormat="1" ht="16.2" thickTop="1" x14ac:dyDescent="0.3">
      <c r="A13" s="17"/>
      <c r="B13" s="18"/>
      <c r="C13" s="18"/>
      <c r="D13" s="18"/>
      <c r="E13" s="18"/>
      <c r="F13" s="18"/>
      <c r="G13" s="18"/>
      <c r="H13" s="18"/>
      <c r="I13" s="18"/>
      <c r="J13" s="18"/>
      <c r="K13" s="18"/>
      <c r="L13" s="18"/>
      <c r="M13" s="18"/>
      <c r="N13" s="18"/>
      <c r="O13" s="18"/>
      <c r="P13" s="18"/>
      <c r="Q13" s="18"/>
      <c r="R13" s="19"/>
    </row>
    <row r="14" spans="1:18" s="8" customFormat="1" ht="24" customHeight="1" x14ac:dyDescent="0.35">
      <c r="A14" s="70" t="s">
        <v>33</v>
      </c>
      <c r="B14" s="20"/>
      <c r="C14" s="20"/>
      <c r="D14" s="20"/>
      <c r="E14" s="20"/>
      <c r="F14" s="20"/>
      <c r="G14" s="20"/>
      <c r="H14" s="20"/>
      <c r="I14" s="20"/>
      <c r="J14" s="20"/>
      <c r="K14" s="20"/>
      <c r="L14" s="20"/>
      <c r="M14" s="20"/>
      <c r="N14" s="20"/>
      <c r="O14" s="20"/>
      <c r="P14" s="20"/>
      <c r="Q14" s="20"/>
      <c r="R14" s="21"/>
    </row>
    <row r="15" spans="1:18" s="9" customFormat="1" ht="15.6" x14ac:dyDescent="0.3">
      <c r="A15" s="702" t="s">
        <v>34</v>
      </c>
      <c r="B15" s="703"/>
      <c r="C15" s="704" t="s">
        <v>35</v>
      </c>
      <c r="D15" s="704" t="s">
        <v>36</v>
      </c>
      <c r="E15" s="704"/>
      <c r="F15" s="704"/>
      <c r="G15" s="704"/>
      <c r="H15" s="704" t="s">
        <v>37</v>
      </c>
      <c r="I15" s="704"/>
      <c r="J15" s="704"/>
      <c r="K15" s="704"/>
      <c r="L15" s="703" t="s">
        <v>38</v>
      </c>
      <c r="M15" s="704" t="s">
        <v>39</v>
      </c>
      <c r="N15" s="704"/>
      <c r="O15" s="704"/>
      <c r="P15" s="704"/>
      <c r="Q15" s="704"/>
      <c r="R15" s="924"/>
    </row>
    <row r="16" spans="1:18" s="9" customFormat="1" ht="45.75" customHeight="1" x14ac:dyDescent="0.3">
      <c r="A16" s="702"/>
      <c r="B16" s="703"/>
      <c r="C16" s="704"/>
      <c r="D16" s="69" t="s">
        <v>40</v>
      </c>
      <c r="E16" s="69" t="s">
        <v>41</v>
      </c>
      <c r="F16" s="69" t="s">
        <v>42</v>
      </c>
      <c r="G16" s="69" t="s">
        <v>43</v>
      </c>
      <c r="H16" s="69" t="s">
        <v>25</v>
      </c>
      <c r="I16" s="69" t="s">
        <v>26</v>
      </c>
      <c r="J16" s="69" t="s">
        <v>27</v>
      </c>
      <c r="K16" s="69" t="s">
        <v>28</v>
      </c>
      <c r="L16" s="703"/>
      <c r="M16" s="71" t="s">
        <v>44</v>
      </c>
      <c r="N16" s="71" t="s">
        <v>45</v>
      </c>
      <c r="O16" s="71" t="s">
        <v>46</v>
      </c>
      <c r="P16" s="71" t="s">
        <v>47</v>
      </c>
      <c r="Q16" s="71" t="s">
        <v>48</v>
      </c>
      <c r="R16" s="72" t="s">
        <v>49</v>
      </c>
    </row>
    <row r="17" spans="1:19" ht="50.25" customHeight="1" x14ac:dyDescent="0.3">
      <c r="A17" s="956" t="s">
        <v>50</v>
      </c>
      <c r="B17" s="957"/>
      <c r="C17" s="958">
        <f>SUM(G17:G25)</f>
        <v>1107900</v>
      </c>
      <c r="D17" s="23" t="s">
        <v>51</v>
      </c>
      <c r="E17" s="24">
        <v>140</v>
      </c>
      <c r="F17" s="25">
        <v>2500</v>
      </c>
      <c r="G17" s="25">
        <f>+F17*E17</f>
        <v>350000</v>
      </c>
      <c r="H17" s="26" t="s">
        <v>52</v>
      </c>
      <c r="I17" s="26" t="s">
        <v>52</v>
      </c>
      <c r="J17" s="26" t="s">
        <v>52</v>
      </c>
      <c r="K17" s="26" t="s">
        <v>52</v>
      </c>
      <c r="L17" s="27"/>
      <c r="M17" s="28" t="s">
        <v>53</v>
      </c>
      <c r="N17" s="28" t="s">
        <v>54</v>
      </c>
      <c r="O17" s="24">
        <v>2</v>
      </c>
      <c r="P17" s="24">
        <v>8</v>
      </c>
      <c r="Q17" s="24">
        <v>72</v>
      </c>
      <c r="R17" s="29"/>
      <c r="S17" s="30"/>
    </row>
    <row r="18" spans="1:19" ht="43.5" customHeight="1" x14ac:dyDescent="0.3">
      <c r="A18" s="960" t="s">
        <v>55</v>
      </c>
      <c r="B18" s="961"/>
      <c r="C18" s="959"/>
      <c r="D18" s="32" t="s">
        <v>51</v>
      </c>
      <c r="E18" s="24">
        <v>12</v>
      </c>
      <c r="F18" s="25">
        <v>1500</v>
      </c>
      <c r="G18" s="25">
        <f>+F18*E18</f>
        <v>18000</v>
      </c>
      <c r="H18" s="26" t="s">
        <v>52</v>
      </c>
      <c r="I18" s="26" t="s">
        <v>52</v>
      </c>
      <c r="J18" s="26" t="s">
        <v>52</v>
      </c>
      <c r="K18" s="26" t="s">
        <v>52</v>
      </c>
      <c r="L18" s="27" t="s">
        <v>56</v>
      </c>
      <c r="M18" s="28" t="s">
        <v>53</v>
      </c>
      <c r="N18" s="28" t="s">
        <v>54</v>
      </c>
      <c r="O18" s="24">
        <v>2</v>
      </c>
      <c r="P18" s="24">
        <v>8</v>
      </c>
      <c r="Q18" s="24">
        <v>7</v>
      </c>
      <c r="R18" s="29">
        <v>2</v>
      </c>
      <c r="S18" s="30"/>
    </row>
    <row r="19" spans="1:19" ht="19.5" customHeight="1" x14ac:dyDescent="0.3">
      <c r="A19" s="962" t="s">
        <v>57</v>
      </c>
      <c r="B19" s="963"/>
      <c r="C19" s="959"/>
      <c r="D19" s="23" t="s">
        <v>58</v>
      </c>
      <c r="E19" s="24">
        <v>12</v>
      </c>
      <c r="F19" s="25">
        <v>2400</v>
      </c>
      <c r="G19" s="25">
        <f t="shared" ref="G19:G25" si="0">+F19*E19</f>
        <v>28800</v>
      </c>
      <c r="H19" s="26" t="s">
        <v>52</v>
      </c>
      <c r="I19" s="26" t="s">
        <v>52</v>
      </c>
      <c r="J19" s="26" t="s">
        <v>52</v>
      </c>
      <c r="K19" s="26" t="s">
        <v>52</v>
      </c>
      <c r="L19" s="27"/>
      <c r="M19" s="28" t="s">
        <v>53</v>
      </c>
      <c r="N19" s="28" t="s">
        <v>54</v>
      </c>
      <c r="O19" s="24">
        <v>2</v>
      </c>
      <c r="P19" s="24">
        <v>3</v>
      </c>
      <c r="Q19" s="24">
        <v>1</v>
      </c>
      <c r="R19" s="29">
        <v>1</v>
      </c>
      <c r="S19" s="30"/>
    </row>
    <row r="20" spans="1:19" ht="32.25" customHeight="1" x14ac:dyDescent="0.3">
      <c r="A20" s="964"/>
      <c r="B20" s="965"/>
      <c r="C20" s="959"/>
      <c r="D20" s="23" t="s">
        <v>59</v>
      </c>
      <c r="E20" s="24">
        <v>12</v>
      </c>
      <c r="F20" s="25">
        <v>1050</v>
      </c>
      <c r="G20" s="25">
        <f t="shared" si="0"/>
        <v>12600</v>
      </c>
      <c r="H20" s="26" t="s">
        <v>52</v>
      </c>
      <c r="I20" s="26" t="s">
        <v>52</v>
      </c>
      <c r="J20" s="26" t="s">
        <v>52</v>
      </c>
      <c r="K20" s="26" t="s">
        <v>52</v>
      </c>
      <c r="L20" s="27"/>
      <c r="M20" s="28" t="s">
        <v>53</v>
      </c>
      <c r="N20" s="28" t="s">
        <v>54</v>
      </c>
      <c r="O20" s="24">
        <v>2</v>
      </c>
      <c r="P20" s="24">
        <v>3</v>
      </c>
      <c r="Q20" s="24">
        <v>1</v>
      </c>
      <c r="R20" s="29">
        <v>1</v>
      </c>
      <c r="S20" s="30"/>
    </row>
    <row r="21" spans="1:19" ht="32.25" customHeight="1" x14ac:dyDescent="0.3">
      <c r="A21" s="964"/>
      <c r="B21" s="965"/>
      <c r="C21" s="959"/>
      <c r="D21" s="23" t="s">
        <v>60</v>
      </c>
      <c r="E21" s="24">
        <v>180</v>
      </c>
      <c r="F21" s="25">
        <v>200</v>
      </c>
      <c r="G21" s="25">
        <f t="shared" si="0"/>
        <v>36000</v>
      </c>
      <c r="H21" s="26" t="s">
        <v>52</v>
      </c>
      <c r="I21" s="26" t="s">
        <v>52</v>
      </c>
      <c r="J21" s="26" t="s">
        <v>52</v>
      </c>
      <c r="K21" s="26" t="s">
        <v>52</v>
      </c>
      <c r="L21" s="27"/>
      <c r="M21" s="28" t="s">
        <v>53</v>
      </c>
      <c r="N21" s="28" t="s">
        <v>54</v>
      </c>
      <c r="O21" s="24">
        <v>3</v>
      </c>
      <c r="P21" s="24">
        <v>7</v>
      </c>
      <c r="Q21" s="24">
        <v>1</v>
      </c>
      <c r="R21" s="29">
        <v>2</v>
      </c>
      <c r="S21" s="30"/>
    </row>
    <row r="22" spans="1:19" ht="33.75" customHeight="1" x14ac:dyDescent="0.3">
      <c r="A22" s="960" t="s">
        <v>61</v>
      </c>
      <c r="B22" s="961"/>
      <c r="C22" s="959"/>
      <c r="D22" s="23" t="s">
        <v>51</v>
      </c>
      <c r="E22" s="24">
        <v>25</v>
      </c>
      <c r="F22" s="25">
        <v>2500</v>
      </c>
      <c r="G22" s="25">
        <f t="shared" si="0"/>
        <v>62500</v>
      </c>
      <c r="H22" s="26" t="s">
        <v>52</v>
      </c>
      <c r="I22" s="26" t="s">
        <v>52</v>
      </c>
      <c r="J22" s="26" t="s">
        <v>52</v>
      </c>
      <c r="K22" s="26" t="s">
        <v>52</v>
      </c>
      <c r="L22" s="27"/>
      <c r="M22" s="28" t="s">
        <v>53</v>
      </c>
      <c r="N22" s="28" t="s">
        <v>54</v>
      </c>
      <c r="O22" s="24">
        <v>2</v>
      </c>
      <c r="P22" s="24">
        <v>8</v>
      </c>
      <c r="Q22" s="24">
        <v>7</v>
      </c>
      <c r="R22" s="29">
        <v>2</v>
      </c>
      <c r="S22" s="30"/>
    </row>
    <row r="23" spans="1:19" ht="30.75" customHeight="1" x14ac:dyDescent="0.3">
      <c r="A23" s="966" t="s">
        <v>62</v>
      </c>
      <c r="B23" s="967"/>
      <c r="C23" s="959"/>
      <c r="D23" s="32" t="s">
        <v>51</v>
      </c>
      <c r="E23" s="24">
        <v>1</v>
      </c>
      <c r="F23" s="25" t="s">
        <v>63</v>
      </c>
      <c r="G23" s="25" t="s">
        <v>63</v>
      </c>
      <c r="H23" s="26" t="s">
        <v>52</v>
      </c>
      <c r="I23" s="26" t="s">
        <v>52</v>
      </c>
      <c r="J23" s="26" t="s">
        <v>52</v>
      </c>
      <c r="K23" s="26" t="s">
        <v>52</v>
      </c>
      <c r="L23" s="27"/>
      <c r="M23" s="28" t="s">
        <v>53</v>
      </c>
      <c r="N23" s="28" t="s">
        <v>54</v>
      </c>
      <c r="O23" s="24">
        <v>2</v>
      </c>
      <c r="P23" s="24">
        <v>8</v>
      </c>
      <c r="Q23" s="24">
        <v>7</v>
      </c>
      <c r="R23" s="29">
        <v>2</v>
      </c>
      <c r="S23" s="30"/>
    </row>
    <row r="24" spans="1:19" s="34" customFormat="1" ht="40.5" customHeight="1" x14ac:dyDescent="0.3">
      <c r="A24" s="962" t="s">
        <v>64</v>
      </c>
      <c r="B24" s="963"/>
      <c r="C24" s="959"/>
      <c r="D24" s="23" t="s">
        <v>65</v>
      </c>
      <c r="E24" s="24">
        <v>1</v>
      </c>
      <c r="F24" s="25">
        <v>450000</v>
      </c>
      <c r="G24" s="25">
        <f t="shared" si="0"/>
        <v>450000</v>
      </c>
      <c r="H24" s="26"/>
      <c r="I24" s="26" t="s">
        <v>52</v>
      </c>
      <c r="J24" s="26" t="s">
        <v>52</v>
      </c>
      <c r="K24" s="26"/>
      <c r="L24" s="24"/>
      <c r="M24" s="28" t="s">
        <v>53</v>
      </c>
      <c r="N24" s="28" t="s">
        <v>54</v>
      </c>
      <c r="O24" s="24">
        <v>2</v>
      </c>
      <c r="P24" s="24">
        <v>8</v>
      </c>
      <c r="Q24" s="24">
        <v>7</v>
      </c>
      <c r="R24" s="29">
        <v>6</v>
      </c>
      <c r="S24" s="33"/>
    </row>
    <row r="25" spans="1:19" ht="42.75" customHeight="1" thickBot="1" x14ac:dyDescent="0.35">
      <c r="A25" s="700" t="s">
        <v>66</v>
      </c>
      <c r="B25" s="701"/>
      <c r="C25" s="959"/>
      <c r="D25" s="35" t="s">
        <v>65</v>
      </c>
      <c r="E25" s="24">
        <v>1</v>
      </c>
      <c r="F25" s="25">
        <v>150000</v>
      </c>
      <c r="G25" s="25">
        <f t="shared" si="0"/>
        <v>150000</v>
      </c>
      <c r="H25" s="26"/>
      <c r="I25" s="26" t="s">
        <v>52</v>
      </c>
      <c r="J25" s="26" t="s">
        <v>52</v>
      </c>
      <c r="K25" s="26"/>
      <c r="L25" s="24"/>
      <c r="M25" s="28" t="s">
        <v>53</v>
      </c>
      <c r="N25" s="28" t="s">
        <v>54</v>
      </c>
      <c r="O25" s="24">
        <v>2</v>
      </c>
      <c r="P25" s="24">
        <v>8</v>
      </c>
      <c r="Q25" s="24">
        <v>7</v>
      </c>
      <c r="R25" s="29">
        <v>6</v>
      </c>
      <c r="S25" s="30"/>
    </row>
    <row r="26" spans="1:19" ht="31.5" customHeight="1" thickBot="1" x14ac:dyDescent="0.35">
      <c r="A26" s="952" t="s">
        <v>67</v>
      </c>
      <c r="B26" s="953"/>
      <c r="C26" s="953"/>
      <c r="D26" s="953"/>
      <c r="E26" s="953"/>
      <c r="F26" s="953"/>
      <c r="G26" s="953"/>
      <c r="H26" s="953"/>
      <c r="I26" s="953"/>
      <c r="J26" s="953"/>
      <c r="K26" s="953"/>
      <c r="L26" s="953"/>
      <c r="M26" s="953"/>
      <c r="N26" s="953"/>
      <c r="O26" s="953"/>
      <c r="P26" s="953"/>
      <c r="Q26" s="953"/>
      <c r="R26" s="954"/>
      <c r="S26" s="30"/>
    </row>
    <row r="27" spans="1:19" s="3" customFormat="1" ht="18.600000000000001" thickTop="1" x14ac:dyDescent="0.3">
      <c r="A27" s="955"/>
      <c r="B27" s="955"/>
      <c r="C27" s="955"/>
      <c r="D27" s="955"/>
      <c r="E27" s="955"/>
      <c r="F27" s="955"/>
      <c r="G27" s="955"/>
      <c r="H27" s="955"/>
      <c r="I27" s="955"/>
      <c r="J27" s="955"/>
      <c r="K27" s="955"/>
      <c r="L27" s="955"/>
      <c r="M27" s="955"/>
      <c r="N27" s="955"/>
      <c r="O27" s="955"/>
      <c r="P27" s="955"/>
      <c r="Q27" s="955"/>
      <c r="R27" s="955"/>
    </row>
    <row r="28" spans="1:19" s="3" customFormat="1" ht="18" x14ac:dyDescent="0.3">
      <c r="A28" s="36"/>
      <c r="B28" s="36"/>
      <c r="C28" s="36"/>
      <c r="D28" s="36"/>
      <c r="E28" s="36"/>
      <c r="F28" s="36"/>
      <c r="G28" s="36"/>
      <c r="H28" s="36"/>
      <c r="I28" s="36"/>
      <c r="J28" s="36"/>
      <c r="K28" s="36"/>
      <c r="L28" s="36"/>
      <c r="M28" s="36"/>
      <c r="N28" s="36"/>
      <c r="O28" s="36"/>
      <c r="P28" s="36"/>
      <c r="Q28" s="36"/>
      <c r="R28" s="36"/>
    </row>
    <row r="29" spans="1:19" s="3" customFormat="1" ht="17.399999999999999" x14ac:dyDescent="0.35">
      <c r="A29" s="37"/>
      <c r="B29" s="38"/>
      <c r="C29" s="38"/>
      <c r="D29" s="38"/>
      <c r="E29" s="38"/>
      <c r="F29" s="38"/>
      <c r="G29" s="38"/>
      <c r="H29" s="38"/>
      <c r="I29" s="38"/>
      <c r="J29" s="38"/>
      <c r="K29" s="38"/>
      <c r="L29" s="38"/>
      <c r="M29" s="38"/>
      <c r="N29" s="8"/>
      <c r="O29" s="8"/>
      <c r="P29" s="8"/>
      <c r="Q29" s="8"/>
      <c r="R29" s="8"/>
    </row>
    <row r="30" spans="1:19" s="3" customFormat="1" x14ac:dyDescent="0.3">
      <c r="C30" s="39"/>
      <c r="E30" s="40"/>
      <c r="F30" s="39"/>
      <c r="G30" s="39"/>
      <c r="H30" s="39"/>
      <c r="I30" s="39"/>
      <c r="J30" s="39"/>
      <c r="K30" s="39"/>
    </row>
    <row r="31" spans="1:19" s="3" customFormat="1" x14ac:dyDescent="0.3">
      <c r="C31" s="39"/>
      <c r="E31" s="40"/>
      <c r="F31" s="39"/>
      <c r="G31" s="39"/>
      <c r="H31" s="39"/>
      <c r="I31" s="39"/>
      <c r="J31" s="39"/>
      <c r="K31" s="39"/>
    </row>
    <row r="32" spans="1:19" s="3" customFormat="1" x14ac:dyDescent="0.3">
      <c r="C32" s="39"/>
      <c r="E32" s="40"/>
      <c r="F32" s="39"/>
      <c r="G32" s="39"/>
      <c r="H32" s="39"/>
      <c r="I32" s="39"/>
      <c r="J32" s="39"/>
      <c r="K32" s="39"/>
    </row>
    <row r="33" spans="3:12" s="3" customFormat="1" x14ac:dyDescent="0.3">
      <c r="C33" s="39"/>
      <c r="E33" s="40"/>
      <c r="F33" s="39"/>
      <c r="G33" s="39"/>
      <c r="H33" s="39"/>
      <c r="I33" s="39"/>
      <c r="J33" s="39"/>
      <c r="K33" s="39"/>
    </row>
    <row r="34" spans="3:12" s="3" customFormat="1" x14ac:dyDescent="0.3">
      <c r="C34" s="39"/>
      <c r="E34" s="40"/>
      <c r="F34" s="39"/>
      <c r="G34" s="39"/>
      <c r="H34" s="39"/>
      <c r="I34" s="39"/>
      <c r="J34" s="39"/>
      <c r="K34" s="39"/>
    </row>
    <row r="35" spans="3:12" s="3" customFormat="1" x14ac:dyDescent="0.3">
      <c r="C35" s="39"/>
      <c r="E35" s="40"/>
      <c r="F35" s="39"/>
      <c r="G35" s="39"/>
      <c r="H35" s="39"/>
      <c r="I35" s="39"/>
      <c r="J35" s="39"/>
      <c r="K35" s="39"/>
    </row>
    <row r="36" spans="3:12" s="3" customFormat="1" x14ac:dyDescent="0.3">
      <c r="C36" s="39"/>
      <c r="E36" s="40"/>
      <c r="F36" s="39"/>
      <c r="G36" s="39"/>
      <c r="H36" s="39"/>
      <c r="I36" s="39"/>
      <c r="J36" s="39"/>
      <c r="K36" s="39"/>
    </row>
    <row r="37" spans="3:12" s="3" customFormat="1" x14ac:dyDescent="0.3">
      <c r="C37" s="39"/>
      <c r="E37" s="40"/>
      <c r="F37" s="39"/>
      <c r="G37" s="39"/>
      <c r="H37" s="39"/>
      <c r="I37" s="39"/>
      <c r="J37" s="39"/>
      <c r="K37" s="39"/>
    </row>
    <row r="38" spans="3:12" s="3" customFormat="1" x14ac:dyDescent="0.3">
      <c r="C38" s="39"/>
      <c r="E38" s="40"/>
      <c r="F38" s="39"/>
      <c r="G38" s="39"/>
      <c r="H38" s="39"/>
      <c r="I38" s="39"/>
      <c r="J38" s="39"/>
      <c r="K38" s="39"/>
    </row>
    <row r="39" spans="3:12" s="3" customFormat="1" x14ac:dyDescent="0.3">
      <c r="C39" s="39"/>
      <c r="E39" s="40"/>
      <c r="F39" s="39"/>
      <c r="G39" s="39"/>
      <c r="H39" s="39"/>
      <c r="I39" s="39"/>
      <c r="J39" s="39"/>
      <c r="K39" s="39"/>
    </row>
    <row r="40" spans="3:12" s="3" customFormat="1" x14ac:dyDescent="0.3">
      <c r="C40" s="39"/>
      <c r="E40" s="40"/>
      <c r="F40" s="39"/>
      <c r="G40" s="39"/>
      <c r="H40" s="39"/>
      <c r="I40" s="39"/>
      <c r="J40" s="39"/>
      <c r="K40" s="39"/>
    </row>
    <row r="41" spans="3:12" s="3" customFormat="1" x14ac:dyDescent="0.3">
      <c r="H41" s="40"/>
      <c r="L41" s="40"/>
    </row>
    <row r="42" spans="3:12" s="3" customFormat="1" x14ac:dyDescent="0.3">
      <c r="C42" s="39"/>
      <c r="E42" s="40"/>
    </row>
    <row r="43" spans="3:12" s="3" customFormat="1" x14ac:dyDescent="0.3"/>
    <row r="44" spans="3:12" s="3" customFormat="1" x14ac:dyDescent="0.3"/>
    <row r="45" spans="3:12" s="3" customFormat="1" x14ac:dyDescent="0.3"/>
    <row r="46" spans="3:12" s="3" customFormat="1" x14ac:dyDescent="0.3"/>
    <row r="47" spans="3:12" s="3" customFormat="1" x14ac:dyDescent="0.3"/>
    <row r="48" spans="3:12"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sheetData>
  <mergeCells count="32">
    <mergeCell ref="A26:R26"/>
    <mergeCell ref="A27:R27"/>
    <mergeCell ref="A17:B17"/>
    <mergeCell ref="C17:C25"/>
    <mergeCell ref="A18:B18"/>
    <mergeCell ref="A19:B21"/>
    <mergeCell ref="A22:B22"/>
    <mergeCell ref="A23:B23"/>
    <mergeCell ref="A24:B24"/>
    <mergeCell ref="A25:B25"/>
    <mergeCell ref="A15:B16"/>
    <mergeCell ref="C15:C16"/>
    <mergeCell ref="D15:G15"/>
    <mergeCell ref="H15:K15"/>
    <mergeCell ref="L15:L16"/>
    <mergeCell ref="M15:R15"/>
    <mergeCell ref="G10:G11"/>
    <mergeCell ref="H10:K10"/>
    <mergeCell ref="L10:L11"/>
    <mergeCell ref="M10:R11"/>
    <mergeCell ref="B12:C12"/>
    <mergeCell ref="M12:R12"/>
    <mergeCell ref="B4:D4"/>
    <mergeCell ref="B5:D5"/>
    <mergeCell ref="B6:D6"/>
    <mergeCell ref="A8:B8"/>
    <mergeCell ref="A9:R9"/>
    <mergeCell ref="A10:A11"/>
    <mergeCell ref="B10:C11"/>
    <mergeCell ref="D10:D11"/>
    <mergeCell ref="E10:E11"/>
    <mergeCell ref="F10:F11"/>
  </mergeCells>
  <printOptions horizontalCentered="1"/>
  <pageMargins left="0.51181102362204722" right="0.51181102362204722" top="0.55118110236220474" bottom="0.55118110236220474" header="0.31496062992125984" footer="0.31496062992125984"/>
  <pageSetup paperSize="5" scale="63" fitToWidth="20" fitToHeight="20" orientation="landscape" r:id="rId1"/>
  <headerFooter>
    <oddFooter>&amp;C&amp;P&amp;R&amp;F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8"/>
  <sheetViews>
    <sheetView tabSelected="1" view="pageBreakPreview" zoomScale="87" zoomScaleNormal="100" zoomScaleSheetLayoutView="87" zoomScalePageLayoutView="73" workbookViewId="0">
      <selection activeCell="F6" sqref="F6"/>
    </sheetView>
  </sheetViews>
  <sheetFormatPr baseColWidth="10" defaultColWidth="11.44140625" defaultRowHeight="14.4" x14ac:dyDescent="0.3"/>
  <cols>
    <col min="1" max="1" width="37" style="75" customWidth="1"/>
    <col min="2" max="2" width="31.44140625" style="155" customWidth="1"/>
    <col min="3" max="3" width="17.33203125" style="75" customWidth="1"/>
    <col min="4" max="4" width="21" style="76" customWidth="1"/>
    <col min="5" max="5" width="19" style="75" customWidth="1"/>
    <col min="6" max="6" width="17.44140625" style="75" bestFit="1" customWidth="1"/>
    <col min="7" max="7" width="14.6640625" style="75" customWidth="1"/>
    <col min="8" max="8" width="16.33203125" style="75" customWidth="1"/>
    <col min="9" max="9" width="15.6640625" style="75" customWidth="1"/>
    <col min="10" max="10" width="17.88671875" style="75" customWidth="1"/>
    <col min="11" max="11" width="16.109375" style="75" customWidth="1"/>
    <col min="12" max="12" width="8.6640625" style="76" customWidth="1"/>
    <col min="13" max="15" width="5.6640625" style="75" customWidth="1"/>
    <col min="16" max="16" width="6.44140625" style="75" customWidth="1"/>
    <col min="17" max="17" width="5.6640625" style="75" customWidth="1"/>
    <col min="18" max="16384" width="11.44140625" style="75"/>
  </cols>
  <sheetData>
    <row r="2" spans="1:17" ht="24.9" customHeight="1" x14ac:dyDescent="0.3">
      <c r="A2" s="9" t="s">
        <v>0</v>
      </c>
      <c r="B2" s="73" t="s">
        <v>1</v>
      </c>
      <c r="C2" s="74"/>
      <c r="D2" s="74"/>
    </row>
    <row r="3" spans="1:17" ht="24.9" customHeight="1" x14ac:dyDescent="0.3">
      <c r="A3" s="9" t="s">
        <v>2</v>
      </c>
      <c r="B3" s="73" t="s">
        <v>1</v>
      </c>
      <c r="C3" s="74"/>
      <c r="D3" s="74"/>
    </row>
    <row r="4" spans="1:17" ht="24.9" customHeight="1" x14ac:dyDescent="0.3">
      <c r="A4" s="9" t="s">
        <v>2</v>
      </c>
      <c r="B4" s="77" t="s">
        <v>3</v>
      </c>
      <c r="C4" s="78"/>
      <c r="D4" s="74"/>
    </row>
    <row r="5" spans="1:17" ht="24.9" customHeight="1" x14ac:dyDescent="0.3">
      <c r="A5" s="9" t="s">
        <v>4</v>
      </c>
      <c r="B5" s="846" t="s">
        <v>5</v>
      </c>
      <c r="C5" s="846"/>
      <c r="D5" s="74"/>
    </row>
    <row r="6" spans="1:17" ht="24.9" customHeight="1" x14ac:dyDescent="0.3">
      <c r="A6" s="9" t="s">
        <v>68</v>
      </c>
      <c r="B6" s="73" t="s">
        <v>7</v>
      </c>
      <c r="C6" s="74"/>
      <c r="D6" s="74"/>
    </row>
    <row r="7" spans="1:17" ht="30" customHeight="1" x14ac:dyDescent="0.3">
      <c r="A7" s="79" t="s">
        <v>8</v>
      </c>
      <c r="B7" s="847" t="s">
        <v>9</v>
      </c>
      <c r="C7" s="847"/>
      <c r="D7" s="847"/>
    </row>
    <row r="8" spans="1:17" ht="32.25" customHeight="1" x14ac:dyDescent="0.3">
      <c r="A8" s="79" t="s">
        <v>132</v>
      </c>
      <c r="B8" s="847" t="s">
        <v>11</v>
      </c>
      <c r="C8" s="847"/>
      <c r="D8" s="847"/>
    </row>
    <row r="9" spans="1:17" ht="21" customHeight="1" x14ac:dyDescent="0.3">
      <c r="A9" s="9" t="s">
        <v>13</v>
      </c>
      <c r="B9" s="80"/>
      <c r="C9" s="9"/>
      <c r="K9" s="81" t="s">
        <v>133</v>
      </c>
    </row>
    <row r="10" spans="1:17" ht="18" customHeight="1" x14ac:dyDescent="0.3">
      <c r="A10" s="9" t="s">
        <v>134</v>
      </c>
      <c r="B10" s="80"/>
      <c r="C10" s="9"/>
    </row>
    <row r="11" spans="1:17" ht="23.25" customHeight="1" thickBot="1" x14ac:dyDescent="0.4">
      <c r="A11" s="968" t="s">
        <v>135</v>
      </c>
      <c r="B11" s="968"/>
      <c r="C11" s="968"/>
      <c r="D11" s="968"/>
      <c r="E11" s="968"/>
      <c r="F11" s="968"/>
      <c r="G11" s="968"/>
      <c r="H11" s="968"/>
      <c r="I11" s="968"/>
      <c r="J11" s="968"/>
      <c r="K11" s="968"/>
      <c r="L11" s="968"/>
    </row>
    <row r="12" spans="1:17" ht="16.8" thickTop="1" thickBot="1" x14ac:dyDescent="0.35">
      <c r="A12" s="969" t="s">
        <v>136</v>
      </c>
      <c r="B12" s="971" t="s">
        <v>137</v>
      </c>
      <c r="C12" s="973" t="s">
        <v>138</v>
      </c>
      <c r="D12" s="975" t="s">
        <v>139</v>
      </c>
      <c r="E12" s="973" t="s">
        <v>140</v>
      </c>
      <c r="F12" s="977" t="s">
        <v>141</v>
      </c>
      <c r="G12" s="982" t="s">
        <v>142</v>
      </c>
      <c r="H12" s="983"/>
      <c r="I12" s="983"/>
      <c r="J12" s="984"/>
      <c r="K12" s="985" t="s">
        <v>23</v>
      </c>
      <c r="L12" s="986"/>
      <c r="M12" s="989" t="s">
        <v>24</v>
      </c>
      <c r="N12" s="990"/>
      <c r="O12" s="990"/>
      <c r="P12" s="990"/>
      <c r="Q12" s="991"/>
    </row>
    <row r="13" spans="1:17" ht="9.75" customHeight="1" x14ac:dyDescent="0.3">
      <c r="A13" s="970"/>
      <c r="B13" s="972"/>
      <c r="C13" s="974"/>
      <c r="D13" s="976"/>
      <c r="E13" s="974"/>
      <c r="F13" s="978"/>
      <c r="G13" s="82" t="s">
        <v>25</v>
      </c>
      <c r="H13" s="82" t="s">
        <v>26</v>
      </c>
      <c r="I13" s="82" t="s">
        <v>27</v>
      </c>
      <c r="J13" s="82" t="s">
        <v>28</v>
      </c>
      <c r="K13" s="987"/>
      <c r="L13" s="988"/>
      <c r="M13" s="992"/>
      <c r="N13" s="993"/>
      <c r="O13" s="993"/>
      <c r="P13" s="993"/>
      <c r="Q13" s="994"/>
    </row>
    <row r="14" spans="1:17" ht="151.5" customHeight="1" x14ac:dyDescent="0.3">
      <c r="A14" s="83" t="s">
        <v>143</v>
      </c>
      <c r="B14" s="84" t="s">
        <v>144</v>
      </c>
      <c r="C14" s="85" t="s">
        <v>145</v>
      </c>
      <c r="D14" s="85" t="s">
        <v>146</v>
      </c>
      <c r="E14" s="86">
        <v>1</v>
      </c>
      <c r="F14" s="86">
        <v>443</v>
      </c>
      <c r="G14" s="87">
        <f>+G50</f>
        <v>6879410</v>
      </c>
      <c r="H14" s="87">
        <f>+H50</f>
        <v>7469583.333333333</v>
      </c>
      <c r="I14" s="87">
        <f>+I50</f>
        <v>5725183.333333333</v>
      </c>
      <c r="J14" s="87">
        <f>+J50</f>
        <v>3314583.3333333335</v>
      </c>
      <c r="K14" s="995">
        <f>+G14+H14+I14+J14</f>
        <v>23388759.999999996</v>
      </c>
      <c r="L14" s="996"/>
      <c r="M14" s="997" t="s">
        <v>147</v>
      </c>
      <c r="N14" s="997"/>
      <c r="O14" s="997"/>
      <c r="P14" s="997"/>
      <c r="Q14" s="998"/>
    </row>
    <row r="15" spans="1:17" x14ac:dyDescent="0.3">
      <c r="A15" s="88"/>
      <c r="B15" s="89"/>
      <c r="C15" s="90"/>
      <c r="D15" s="90"/>
      <c r="E15" s="91"/>
      <c r="F15" s="91"/>
      <c r="G15" s="92"/>
      <c r="H15" s="92"/>
      <c r="I15" s="92"/>
      <c r="J15" s="92"/>
      <c r="K15" s="92"/>
      <c r="L15" s="92"/>
      <c r="M15" s="90"/>
      <c r="N15" s="90"/>
      <c r="O15" s="90"/>
      <c r="P15" s="90"/>
      <c r="Q15" s="93"/>
    </row>
    <row r="16" spans="1:17" ht="18" x14ac:dyDescent="0.35">
      <c r="A16" s="999" t="s">
        <v>148</v>
      </c>
      <c r="B16" s="1000"/>
      <c r="C16" s="1000"/>
      <c r="D16" s="1000"/>
      <c r="E16" s="1000"/>
      <c r="F16" s="1000"/>
      <c r="G16" s="1000"/>
      <c r="H16" s="1000"/>
      <c r="I16" s="1000"/>
      <c r="J16" s="1000"/>
      <c r="K16" s="1000"/>
      <c r="L16" s="1000"/>
      <c r="M16" s="94"/>
      <c r="N16" s="94"/>
      <c r="O16" s="94"/>
      <c r="P16" s="94"/>
      <c r="Q16" s="95"/>
    </row>
    <row r="17" spans="1:18" ht="15.6" x14ac:dyDescent="0.3">
      <c r="A17" s="1001" t="s">
        <v>149</v>
      </c>
      <c r="B17" s="1003" t="s">
        <v>150</v>
      </c>
      <c r="C17" s="1005" t="s">
        <v>36</v>
      </c>
      <c r="D17" s="1006"/>
      <c r="E17" s="1006"/>
      <c r="F17" s="1006"/>
      <c r="G17" s="1005" t="s">
        <v>151</v>
      </c>
      <c r="H17" s="1005"/>
      <c r="I17" s="1005"/>
      <c r="J17" s="1005"/>
      <c r="K17" s="1007" t="s">
        <v>152</v>
      </c>
      <c r="L17" s="979" t="s">
        <v>153</v>
      </c>
      <c r="M17" s="979"/>
      <c r="N17" s="979"/>
      <c r="O17" s="979"/>
      <c r="P17" s="980"/>
      <c r="Q17" s="981"/>
    </row>
    <row r="18" spans="1:18" ht="45.6" x14ac:dyDescent="0.3">
      <c r="A18" s="1002"/>
      <c r="B18" s="1004"/>
      <c r="C18" s="10" t="s">
        <v>154</v>
      </c>
      <c r="D18" s="10" t="s">
        <v>41</v>
      </c>
      <c r="E18" s="10" t="s">
        <v>155</v>
      </c>
      <c r="F18" s="10" t="s">
        <v>43</v>
      </c>
      <c r="G18" s="10" t="s">
        <v>25</v>
      </c>
      <c r="H18" s="10" t="s">
        <v>26</v>
      </c>
      <c r="I18" s="10" t="s">
        <v>156</v>
      </c>
      <c r="J18" s="10" t="s">
        <v>28</v>
      </c>
      <c r="K18" s="1008"/>
      <c r="L18" s="22" t="s">
        <v>44</v>
      </c>
      <c r="M18" s="22" t="s">
        <v>45</v>
      </c>
      <c r="N18" s="22" t="s">
        <v>46</v>
      </c>
      <c r="O18" s="22" t="s">
        <v>47</v>
      </c>
      <c r="P18" s="22" t="s">
        <v>48</v>
      </c>
      <c r="Q18" s="96" t="s">
        <v>49</v>
      </c>
    </row>
    <row r="19" spans="1:18" ht="81.75" customHeight="1" x14ac:dyDescent="0.3">
      <c r="A19" s="97" t="s">
        <v>157</v>
      </c>
      <c r="B19" s="98">
        <v>1000000</v>
      </c>
      <c r="C19" s="99" t="s">
        <v>158</v>
      </c>
      <c r="D19" s="100">
        <v>5</v>
      </c>
      <c r="E19" s="101">
        <v>200000</v>
      </c>
      <c r="F19" s="101">
        <f>+E19*D19</f>
        <v>1000000</v>
      </c>
      <c r="G19" s="101">
        <f>+F19/4</f>
        <v>250000</v>
      </c>
      <c r="H19" s="101">
        <f>+F19/4</f>
        <v>250000</v>
      </c>
      <c r="I19" s="101">
        <f>+F19/4</f>
        <v>250000</v>
      </c>
      <c r="J19" s="101">
        <f>+F19/4</f>
        <v>250000</v>
      </c>
      <c r="K19" s="102"/>
      <c r="L19" s="100">
        <v>1</v>
      </c>
      <c r="M19" s="102">
        <v>1</v>
      </c>
      <c r="N19" s="102">
        <v>6</v>
      </c>
      <c r="O19" s="102">
        <v>8</v>
      </c>
      <c r="P19" s="102">
        <v>3</v>
      </c>
      <c r="Q19" s="103">
        <v>2</v>
      </c>
    </row>
    <row r="20" spans="1:18" ht="54" customHeight="1" x14ac:dyDescent="0.3">
      <c r="A20" s="97" t="s">
        <v>159</v>
      </c>
      <c r="B20" s="98">
        <v>300000</v>
      </c>
      <c r="C20" s="99" t="s">
        <v>160</v>
      </c>
      <c r="D20" s="100">
        <v>1</v>
      </c>
      <c r="E20" s="101">
        <v>300000</v>
      </c>
      <c r="F20" s="101">
        <f t="shared" ref="F20:F21" si="0">+E20*D20</f>
        <v>300000</v>
      </c>
      <c r="G20" s="101">
        <v>300000</v>
      </c>
      <c r="H20" s="101"/>
      <c r="I20" s="101"/>
      <c r="J20" s="101"/>
      <c r="K20" s="102"/>
      <c r="L20" s="100">
        <v>1</v>
      </c>
      <c r="M20" s="102">
        <v>1</v>
      </c>
      <c r="N20" s="102">
        <v>6</v>
      </c>
      <c r="O20" s="102">
        <v>1</v>
      </c>
      <c r="P20" s="102">
        <v>3</v>
      </c>
      <c r="Q20" s="103">
        <v>1</v>
      </c>
    </row>
    <row r="21" spans="1:18" ht="70.5" customHeight="1" x14ac:dyDescent="0.3">
      <c r="A21" s="97" t="s">
        <v>161</v>
      </c>
      <c r="B21" s="98">
        <v>70000</v>
      </c>
      <c r="C21" s="99" t="s">
        <v>160</v>
      </c>
      <c r="D21" s="100">
        <v>1</v>
      </c>
      <c r="E21" s="101">
        <v>70000</v>
      </c>
      <c r="F21" s="101">
        <f t="shared" si="0"/>
        <v>70000</v>
      </c>
      <c r="G21" s="101"/>
      <c r="H21" s="101">
        <v>70000</v>
      </c>
      <c r="I21" s="101"/>
      <c r="J21" s="101"/>
      <c r="K21" s="102"/>
      <c r="L21" s="100">
        <v>1</v>
      </c>
      <c r="M21" s="102">
        <v>1</v>
      </c>
      <c r="N21" s="102">
        <v>6</v>
      </c>
      <c r="O21" s="102">
        <v>1</v>
      </c>
      <c r="P21" s="102">
        <v>3</v>
      </c>
      <c r="Q21" s="103">
        <v>1</v>
      </c>
    </row>
    <row r="22" spans="1:18" ht="59.25" customHeight="1" x14ac:dyDescent="0.3">
      <c r="A22" s="104" t="s">
        <v>162</v>
      </c>
      <c r="B22" s="98">
        <v>805000</v>
      </c>
      <c r="C22" s="99" t="s">
        <v>163</v>
      </c>
      <c r="D22" s="100">
        <v>23</v>
      </c>
      <c r="E22" s="101">
        <v>35000</v>
      </c>
      <c r="F22" s="101">
        <f>+D22*E22</f>
        <v>805000</v>
      </c>
      <c r="G22" s="101">
        <f>+F22/4</f>
        <v>201250</v>
      </c>
      <c r="H22" s="101">
        <f>+F22/4</f>
        <v>201250</v>
      </c>
      <c r="I22" s="101">
        <f>+F22/4</f>
        <v>201250</v>
      </c>
      <c r="J22" s="101">
        <f>+F22/4</f>
        <v>201250</v>
      </c>
      <c r="K22" s="102" t="s">
        <v>164</v>
      </c>
      <c r="L22" s="100">
        <v>1</v>
      </c>
      <c r="M22" s="102">
        <v>1</v>
      </c>
      <c r="N22" s="102">
        <v>4</v>
      </c>
      <c r="O22" s="102">
        <v>1</v>
      </c>
      <c r="P22" s="102">
        <v>4</v>
      </c>
      <c r="Q22" s="103">
        <v>1</v>
      </c>
    </row>
    <row r="23" spans="1:18" ht="68.25" customHeight="1" thickBot="1" x14ac:dyDescent="0.35">
      <c r="A23" s="105" t="s">
        <v>165</v>
      </c>
      <c r="B23" s="106">
        <v>3500000</v>
      </c>
      <c r="C23" s="107" t="s">
        <v>166</v>
      </c>
      <c r="D23" s="108">
        <v>1</v>
      </c>
      <c r="E23" s="109">
        <v>3500000</v>
      </c>
      <c r="F23" s="109">
        <f>+D23*E23</f>
        <v>3500000</v>
      </c>
      <c r="G23" s="109">
        <v>3500000</v>
      </c>
      <c r="H23" s="110"/>
      <c r="I23" s="109"/>
      <c r="J23" s="109"/>
      <c r="K23" s="111"/>
      <c r="L23" s="108">
        <v>1</v>
      </c>
      <c r="M23" s="111">
        <v>1</v>
      </c>
      <c r="N23" s="111">
        <v>6</v>
      </c>
      <c r="O23" s="111">
        <v>1</v>
      </c>
      <c r="P23" s="111">
        <v>3</v>
      </c>
      <c r="Q23" s="112">
        <v>1</v>
      </c>
      <c r="R23" s="113"/>
    </row>
    <row r="24" spans="1:18" ht="75.75" customHeight="1" thickTop="1" x14ac:dyDescent="0.3">
      <c r="A24" s="114" t="s">
        <v>167</v>
      </c>
      <c r="B24" s="115">
        <v>700000</v>
      </c>
      <c r="C24" s="116" t="s">
        <v>168</v>
      </c>
      <c r="D24" s="117">
        <v>1</v>
      </c>
      <c r="E24" s="115">
        <v>700000</v>
      </c>
      <c r="F24" s="115">
        <f>+D24*E24</f>
        <v>700000</v>
      </c>
      <c r="G24" s="115"/>
      <c r="H24" s="115">
        <f>+F24/2</f>
        <v>350000</v>
      </c>
      <c r="I24" s="115"/>
      <c r="J24" s="115">
        <f>+F24/2</f>
        <v>350000</v>
      </c>
      <c r="K24" s="118" t="s">
        <v>164</v>
      </c>
      <c r="L24" s="117">
        <v>1</v>
      </c>
      <c r="M24" s="118">
        <v>1</v>
      </c>
      <c r="N24" s="118">
        <v>6</v>
      </c>
      <c r="O24" s="118">
        <v>8</v>
      </c>
      <c r="P24" s="118">
        <v>8</v>
      </c>
      <c r="Q24" s="119">
        <v>1</v>
      </c>
      <c r="R24" s="113"/>
    </row>
    <row r="25" spans="1:18" ht="46.8" x14ac:dyDescent="0.3">
      <c r="A25" s="97" t="s">
        <v>169</v>
      </c>
      <c r="B25" s="101">
        <v>1600000</v>
      </c>
      <c r="C25" s="120" t="s">
        <v>170</v>
      </c>
      <c r="D25" s="100">
        <v>1</v>
      </c>
      <c r="E25" s="101">
        <f>+D25*B25</f>
        <v>1600000</v>
      </c>
      <c r="F25" s="101">
        <f>+D25*E25</f>
        <v>1600000</v>
      </c>
      <c r="G25" s="101"/>
      <c r="H25" s="101">
        <f>+F25*1</f>
        <v>1600000</v>
      </c>
      <c r="I25" s="101"/>
      <c r="J25" s="101"/>
      <c r="K25" s="102" t="s">
        <v>171</v>
      </c>
      <c r="L25" s="100">
        <v>1</v>
      </c>
      <c r="M25" s="102">
        <v>1</v>
      </c>
      <c r="N25" s="102">
        <v>6</v>
      </c>
      <c r="O25" s="102">
        <v>1</v>
      </c>
      <c r="P25" s="102">
        <v>3</v>
      </c>
      <c r="Q25" s="103">
        <v>1</v>
      </c>
      <c r="R25" s="113"/>
    </row>
    <row r="26" spans="1:18" ht="38.25" customHeight="1" x14ac:dyDescent="0.3">
      <c r="A26" s="97" t="s">
        <v>172</v>
      </c>
      <c r="B26" s="101">
        <v>800000</v>
      </c>
      <c r="C26" s="120" t="s">
        <v>173</v>
      </c>
      <c r="D26" s="100">
        <v>1</v>
      </c>
      <c r="E26" s="101">
        <f>+B26*D26</f>
        <v>800000</v>
      </c>
      <c r="F26" s="101">
        <f>+D26*E26</f>
        <v>800000</v>
      </c>
      <c r="G26" s="101">
        <f>+F26</f>
        <v>800000</v>
      </c>
      <c r="H26" s="101"/>
      <c r="I26" s="101"/>
      <c r="J26" s="101"/>
      <c r="K26" s="102"/>
      <c r="L26" s="100">
        <v>1</v>
      </c>
      <c r="M26" s="102">
        <v>1</v>
      </c>
      <c r="N26" s="102">
        <v>6</v>
      </c>
      <c r="O26" s="102">
        <v>8</v>
      </c>
      <c r="P26" s="102">
        <v>8</v>
      </c>
      <c r="Q26" s="103">
        <v>1</v>
      </c>
      <c r="R26" s="113"/>
    </row>
    <row r="27" spans="1:18" s="127" customFormat="1" ht="49.5" customHeight="1" x14ac:dyDescent="0.3">
      <c r="A27" s="104" t="s">
        <v>174</v>
      </c>
      <c r="B27" s="121">
        <v>2210000</v>
      </c>
      <c r="C27" s="122" t="s">
        <v>175</v>
      </c>
      <c r="D27" s="123">
        <v>52</v>
      </c>
      <c r="E27" s="124">
        <v>42500</v>
      </c>
      <c r="F27" s="101">
        <f t="shared" ref="F27:F48" si="1">+D27*E27</f>
        <v>2210000</v>
      </c>
      <c r="G27" s="124"/>
      <c r="H27" s="124">
        <f>+F27/2</f>
        <v>1105000</v>
      </c>
      <c r="I27" s="124">
        <f>+F27/2</f>
        <v>1105000</v>
      </c>
      <c r="J27" s="124"/>
      <c r="K27" s="125" t="s">
        <v>176</v>
      </c>
      <c r="L27" s="100">
        <v>1</v>
      </c>
      <c r="M27" s="125">
        <v>1</v>
      </c>
      <c r="N27" s="125">
        <v>2</v>
      </c>
      <c r="O27" s="125">
        <v>7</v>
      </c>
      <c r="P27" s="125">
        <v>2</v>
      </c>
      <c r="Q27" s="126">
        <v>5</v>
      </c>
    </row>
    <row r="28" spans="1:18" ht="61.5" customHeight="1" x14ac:dyDescent="0.3">
      <c r="A28" s="97" t="s">
        <v>177</v>
      </c>
      <c r="B28" s="128">
        <v>800000</v>
      </c>
      <c r="C28" s="99" t="s">
        <v>178</v>
      </c>
      <c r="D28" s="100">
        <v>2</v>
      </c>
      <c r="E28" s="101">
        <v>400000</v>
      </c>
      <c r="F28" s="101">
        <f>+D28*E28</f>
        <v>800000</v>
      </c>
      <c r="G28" s="101">
        <f>+B28/4</f>
        <v>200000</v>
      </c>
      <c r="H28" s="101">
        <v>200000</v>
      </c>
      <c r="I28" s="101">
        <v>200000</v>
      </c>
      <c r="J28" s="101">
        <v>200000</v>
      </c>
      <c r="K28" s="102"/>
      <c r="L28" s="100">
        <v>1</v>
      </c>
      <c r="M28" s="102">
        <v>1</v>
      </c>
      <c r="N28" s="102"/>
      <c r="O28" s="102"/>
      <c r="P28" s="102"/>
      <c r="Q28" s="103"/>
    </row>
    <row r="29" spans="1:18" s="130" customFormat="1" ht="34.5" customHeight="1" x14ac:dyDescent="0.3">
      <c r="A29" s="1009" t="s">
        <v>179</v>
      </c>
      <c r="B29" s="1010">
        <v>1663760</v>
      </c>
      <c r="C29" s="99" t="s">
        <v>180</v>
      </c>
      <c r="D29" s="100">
        <v>52</v>
      </c>
      <c r="E29" s="101">
        <v>18300</v>
      </c>
      <c r="F29" s="101">
        <f t="shared" si="1"/>
        <v>951600</v>
      </c>
      <c r="G29" s="101"/>
      <c r="H29" s="101"/>
      <c r="I29" s="101">
        <v>951600</v>
      </c>
      <c r="J29" s="101"/>
      <c r="K29" s="102" t="s">
        <v>176</v>
      </c>
      <c r="L29" s="100">
        <v>1</v>
      </c>
      <c r="M29" s="102">
        <v>1</v>
      </c>
      <c r="N29" s="102">
        <v>6</v>
      </c>
      <c r="O29" s="102">
        <v>2</v>
      </c>
      <c r="P29" s="102">
        <v>3</v>
      </c>
      <c r="Q29" s="103">
        <v>1</v>
      </c>
    </row>
    <row r="30" spans="1:18" s="130" customFormat="1" ht="36" customHeight="1" x14ac:dyDescent="0.3">
      <c r="A30" s="1009"/>
      <c r="B30" s="1010"/>
      <c r="C30" s="99" t="s">
        <v>181</v>
      </c>
      <c r="D30" s="100">
        <v>52</v>
      </c>
      <c r="E30" s="101">
        <v>7000</v>
      </c>
      <c r="F30" s="101">
        <f t="shared" si="1"/>
        <v>364000</v>
      </c>
      <c r="G30" s="101"/>
      <c r="H30" s="101"/>
      <c r="I30" s="101">
        <v>364000</v>
      </c>
      <c r="J30" s="101"/>
      <c r="K30" s="102" t="s">
        <v>176</v>
      </c>
      <c r="L30" s="100">
        <v>1</v>
      </c>
      <c r="M30" s="102">
        <v>1</v>
      </c>
      <c r="N30" s="102">
        <v>6</v>
      </c>
      <c r="O30" s="102">
        <v>2</v>
      </c>
      <c r="P30" s="102">
        <v>3</v>
      </c>
      <c r="Q30" s="103">
        <v>1</v>
      </c>
    </row>
    <row r="31" spans="1:18" s="130" customFormat="1" ht="52.5" customHeight="1" x14ac:dyDescent="0.3">
      <c r="A31" s="1009"/>
      <c r="B31" s="1010"/>
      <c r="C31" s="99" t="s">
        <v>182</v>
      </c>
      <c r="D31" s="100">
        <v>60</v>
      </c>
      <c r="E31" s="101">
        <v>1800</v>
      </c>
      <c r="F31" s="101">
        <f t="shared" si="1"/>
        <v>108000</v>
      </c>
      <c r="G31" s="101">
        <v>108000</v>
      </c>
      <c r="H31" s="101"/>
      <c r="I31" s="101"/>
      <c r="J31" s="101"/>
      <c r="K31" s="102" t="s">
        <v>176</v>
      </c>
      <c r="L31" s="100">
        <v>1</v>
      </c>
      <c r="M31" s="102">
        <v>1</v>
      </c>
      <c r="N31" s="102">
        <v>6</v>
      </c>
      <c r="O31" s="102">
        <v>1</v>
      </c>
      <c r="P31" s="102">
        <v>3</v>
      </c>
      <c r="Q31" s="103">
        <v>2</v>
      </c>
    </row>
    <row r="32" spans="1:18" s="130" customFormat="1" x14ac:dyDescent="0.3">
      <c r="A32" s="1009"/>
      <c r="B32" s="1010"/>
      <c r="C32" s="99" t="s">
        <v>183</v>
      </c>
      <c r="D32" s="100">
        <v>20</v>
      </c>
      <c r="E32" s="101">
        <v>3000</v>
      </c>
      <c r="F32" s="101">
        <f t="shared" si="1"/>
        <v>60000</v>
      </c>
      <c r="G32" s="101">
        <v>60000</v>
      </c>
      <c r="H32" s="101"/>
      <c r="I32" s="101"/>
      <c r="J32" s="101"/>
      <c r="K32" s="102" t="s">
        <v>176</v>
      </c>
      <c r="L32" s="100">
        <v>1</v>
      </c>
      <c r="M32" s="102">
        <v>1</v>
      </c>
      <c r="N32" s="102">
        <v>6</v>
      </c>
      <c r="O32" s="102">
        <v>1</v>
      </c>
      <c r="P32" s="102">
        <v>3</v>
      </c>
      <c r="Q32" s="103">
        <v>2</v>
      </c>
    </row>
    <row r="33" spans="1:18" s="130" customFormat="1" x14ac:dyDescent="0.3">
      <c r="A33" s="1009"/>
      <c r="B33" s="1010"/>
      <c r="C33" s="99" t="s">
        <v>184</v>
      </c>
      <c r="D33" s="100">
        <v>70</v>
      </c>
      <c r="E33" s="101">
        <v>1500</v>
      </c>
      <c r="F33" s="101">
        <f t="shared" si="1"/>
        <v>105000</v>
      </c>
      <c r="G33" s="101">
        <v>105000</v>
      </c>
      <c r="H33" s="101"/>
      <c r="I33" s="101"/>
      <c r="J33" s="101"/>
      <c r="K33" s="102" t="s">
        <v>176</v>
      </c>
      <c r="L33" s="100">
        <v>1</v>
      </c>
      <c r="M33" s="102">
        <v>1</v>
      </c>
      <c r="N33" s="102">
        <v>6</v>
      </c>
      <c r="O33" s="102">
        <v>1</v>
      </c>
      <c r="P33" s="102">
        <v>3</v>
      </c>
      <c r="Q33" s="103">
        <v>2</v>
      </c>
    </row>
    <row r="34" spans="1:18" s="130" customFormat="1" ht="27.6" x14ac:dyDescent="0.3">
      <c r="A34" s="1009"/>
      <c r="B34" s="1010"/>
      <c r="C34" s="99" t="s">
        <v>185</v>
      </c>
      <c r="D34" s="100">
        <v>24</v>
      </c>
      <c r="E34" s="101">
        <v>465</v>
      </c>
      <c r="F34" s="101">
        <f t="shared" si="1"/>
        <v>11160</v>
      </c>
      <c r="G34" s="101">
        <v>11160</v>
      </c>
      <c r="H34" s="101"/>
      <c r="I34" s="101"/>
      <c r="J34" s="101"/>
      <c r="K34" s="102"/>
      <c r="L34" s="100">
        <v>1</v>
      </c>
      <c r="M34" s="102">
        <v>1</v>
      </c>
      <c r="N34" s="102">
        <v>3</v>
      </c>
      <c r="O34" s="102">
        <v>9</v>
      </c>
      <c r="P34" s="102">
        <v>1</v>
      </c>
      <c r="Q34" s="103">
        <v>6</v>
      </c>
      <c r="R34" s="131"/>
    </row>
    <row r="35" spans="1:18" s="130" customFormat="1" ht="41.4" x14ac:dyDescent="0.3">
      <c r="A35" s="1009"/>
      <c r="B35" s="1010"/>
      <c r="C35" s="99" t="s">
        <v>186</v>
      </c>
      <c r="D35" s="100">
        <v>4</v>
      </c>
      <c r="E35" s="101">
        <v>6000</v>
      </c>
      <c r="F35" s="101">
        <f t="shared" si="1"/>
        <v>24000</v>
      </c>
      <c r="G35" s="101">
        <v>24000</v>
      </c>
      <c r="H35" s="101"/>
      <c r="I35" s="101"/>
      <c r="J35" s="101"/>
      <c r="K35" s="102"/>
      <c r="L35" s="100">
        <v>1</v>
      </c>
      <c r="M35" s="102">
        <v>1</v>
      </c>
      <c r="N35" s="102">
        <v>6</v>
      </c>
      <c r="O35" s="102">
        <v>1</v>
      </c>
      <c r="P35" s="102">
        <v>3</v>
      </c>
      <c r="Q35" s="103">
        <v>2</v>
      </c>
      <c r="R35" s="131"/>
    </row>
    <row r="36" spans="1:18" s="130" customFormat="1" ht="41.4" x14ac:dyDescent="0.3">
      <c r="A36" s="1009"/>
      <c r="B36" s="1010"/>
      <c r="C36" s="99" t="s">
        <v>187</v>
      </c>
      <c r="D36" s="100">
        <v>2</v>
      </c>
      <c r="E36" s="101">
        <v>20000</v>
      </c>
      <c r="F36" s="101">
        <f t="shared" si="1"/>
        <v>40000</v>
      </c>
      <c r="G36" s="101"/>
      <c r="H36" s="101">
        <v>40000</v>
      </c>
      <c r="I36" s="101"/>
      <c r="J36" s="101"/>
      <c r="K36" s="102"/>
      <c r="L36" s="100">
        <v>1</v>
      </c>
      <c r="M36" s="102">
        <v>1</v>
      </c>
      <c r="N36" s="102">
        <v>6</v>
      </c>
      <c r="O36" s="102">
        <v>1</v>
      </c>
      <c r="P36" s="102">
        <v>3</v>
      </c>
      <c r="Q36" s="103">
        <v>2</v>
      </c>
      <c r="R36" s="131"/>
    </row>
    <row r="37" spans="1:18" s="127" customFormat="1" ht="41.4" x14ac:dyDescent="0.3">
      <c r="A37" s="104" t="s">
        <v>188</v>
      </c>
      <c r="B37" s="132">
        <v>500000</v>
      </c>
      <c r="C37" s="122" t="s">
        <v>189</v>
      </c>
      <c r="D37" s="133">
        <v>1</v>
      </c>
      <c r="E37" s="124">
        <f>+B37/D37</f>
        <v>500000</v>
      </c>
      <c r="F37" s="124">
        <v>500000</v>
      </c>
      <c r="G37" s="124"/>
      <c r="H37" s="124"/>
      <c r="I37" s="124">
        <f>+F37/1</f>
        <v>500000</v>
      </c>
      <c r="J37" s="124"/>
      <c r="K37" s="125"/>
      <c r="L37" s="100">
        <v>1</v>
      </c>
      <c r="M37" s="125">
        <v>1</v>
      </c>
      <c r="N37" s="125">
        <v>6</v>
      </c>
      <c r="O37" s="125">
        <v>1</v>
      </c>
      <c r="P37" s="125">
        <v>9</v>
      </c>
      <c r="Q37" s="126">
        <v>2</v>
      </c>
    </row>
    <row r="38" spans="1:18" ht="46.8" x14ac:dyDescent="0.3">
      <c r="A38" s="97" t="s">
        <v>190</v>
      </c>
      <c r="B38" s="134">
        <v>2500000</v>
      </c>
      <c r="C38" s="120" t="s">
        <v>191</v>
      </c>
      <c r="D38" s="100">
        <v>50</v>
      </c>
      <c r="E38" s="101">
        <f>+B38/D38</f>
        <v>50000</v>
      </c>
      <c r="F38" s="101">
        <f t="shared" si="1"/>
        <v>2500000</v>
      </c>
      <c r="G38" s="101"/>
      <c r="H38" s="101">
        <f>+F$38/3</f>
        <v>833333.33333333337</v>
      </c>
      <c r="I38" s="101">
        <f>+F$38/3</f>
        <v>833333.33333333337</v>
      </c>
      <c r="J38" s="101">
        <f>+F$38/3</f>
        <v>833333.33333333337</v>
      </c>
      <c r="K38" s="102"/>
      <c r="L38" s="100">
        <v>1</v>
      </c>
      <c r="M38" s="102">
        <v>1</v>
      </c>
      <c r="N38" s="102">
        <v>6</v>
      </c>
      <c r="O38" s="102">
        <v>1</v>
      </c>
      <c r="P38" s="102">
        <v>3</v>
      </c>
      <c r="Q38" s="103">
        <v>1</v>
      </c>
      <c r="R38" s="113"/>
    </row>
    <row r="39" spans="1:18" s="136" customFormat="1" ht="51.75" customHeight="1" x14ac:dyDescent="0.3">
      <c r="A39" s="1011" t="s">
        <v>192</v>
      </c>
      <c r="B39" s="1013">
        <v>630000</v>
      </c>
      <c r="C39" s="120" t="s">
        <v>193</v>
      </c>
      <c r="D39" s="100">
        <v>3</v>
      </c>
      <c r="E39" s="101">
        <v>175000</v>
      </c>
      <c r="F39" s="101">
        <f t="shared" si="1"/>
        <v>525000</v>
      </c>
      <c r="G39" s="101">
        <f>+F39/3</f>
        <v>175000</v>
      </c>
      <c r="H39" s="101">
        <f>+F39/3</f>
        <v>175000</v>
      </c>
      <c r="I39" s="101">
        <f>+F39/3</f>
        <v>175000</v>
      </c>
      <c r="J39" s="101"/>
      <c r="K39" s="102"/>
      <c r="L39" s="100">
        <v>1</v>
      </c>
      <c r="M39" s="102">
        <v>1</v>
      </c>
      <c r="N39" s="102">
        <v>2</v>
      </c>
      <c r="O39" s="102">
        <v>3</v>
      </c>
      <c r="P39" s="102">
        <v>1</v>
      </c>
      <c r="Q39" s="103">
        <v>1</v>
      </c>
      <c r="R39" s="135"/>
    </row>
    <row r="40" spans="1:18" s="136" customFormat="1" ht="51.75" customHeight="1" thickBot="1" x14ac:dyDescent="0.35">
      <c r="A40" s="1012"/>
      <c r="B40" s="1014"/>
      <c r="C40" s="137" t="s">
        <v>194</v>
      </c>
      <c r="D40" s="108">
        <v>3</v>
      </c>
      <c r="E40" s="109">
        <v>35000</v>
      </c>
      <c r="F40" s="109">
        <f>+D40*E40</f>
        <v>105000</v>
      </c>
      <c r="G40" s="109">
        <f>+F40/3</f>
        <v>35000</v>
      </c>
      <c r="H40" s="109">
        <f>+F40/3</f>
        <v>35000</v>
      </c>
      <c r="I40" s="109">
        <f>+F40/3</f>
        <v>35000</v>
      </c>
      <c r="J40" s="109"/>
      <c r="K40" s="109"/>
      <c r="L40" s="108">
        <v>1</v>
      </c>
      <c r="M40" s="111">
        <v>1</v>
      </c>
      <c r="N40" s="111">
        <v>3</v>
      </c>
      <c r="O40" s="111">
        <v>7</v>
      </c>
      <c r="P40" s="111">
        <v>1</v>
      </c>
      <c r="Q40" s="112">
        <v>2</v>
      </c>
      <c r="R40" s="135"/>
    </row>
    <row r="41" spans="1:18" s="136" customFormat="1" ht="51.75" customHeight="1" thickTop="1" x14ac:dyDescent="0.3">
      <c r="A41" s="114" t="s">
        <v>195</v>
      </c>
      <c r="B41" s="115">
        <v>1500000</v>
      </c>
      <c r="C41" s="116" t="s">
        <v>196</v>
      </c>
      <c r="D41" s="117">
        <v>1</v>
      </c>
      <c r="E41" s="115">
        <v>1500000</v>
      </c>
      <c r="F41" s="115">
        <f>+D41*E41</f>
        <v>1500000</v>
      </c>
      <c r="G41" s="115"/>
      <c r="H41" s="115">
        <v>1500000</v>
      </c>
      <c r="I41" s="115"/>
      <c r="J41" s="115"/>
      <c r="K41" s="118" t="s">
        <v>197</v>
      </c>
      <c r="L41" s="117">
        <v>1</v>
      </c>
      <c r="M41" s="118">
        <v>1</v>
      </c>
      <c r="N41" s="118">
        <v>6</v>
      </c>
      <c r="O41" s="118">
        <v>4</v>
      </c>
      <c r="P41" s="118">
        <v>1</v>
      </c>
      <c r="Q41" s="119">
        <v>2</v>
      </c>
      <c r="R41" s="135"/>
    </row>
    <row r="42" spans="1:18" s="136" customFormat="1" ht="51.75" customHeight="1" x14ac:dyDescent="0.3">
      <c r="A42" s="1009" t="s">
        <v>198</v>
      </c>
      <c r="B42" s="1015">
        <f>+F42</f>
        <v>4810000</v>
      </c>
      <c r="C42" s="120" t="s">
        <v>199</v>
      </c>
      <c r="D42" s="100">
        <v>13</v>
      </c>
      <c r="E42" s="101">
        <v>370000</v>
      </c>
      <c r="F42" s="101">
        <f t="shared" si="1"/>
        <v>4810000</v>
      </c>
      <c r="G42" s="101">
        <f>+E42*3</f>
        <v>1110000</v>
      </c>
      <c r="H42" s="101">
        <f>+E42*3</f>
        <v>1110000</v>
      </c>
      <c r="I42" s="101">
        <f>+E42*3</f>
        <v>1110000</v>
      </c>
      <c r="J42" s="101">
        <f>+E42*4</f>
        <v>1480000</v>
      </c>
      <c r="K42" s="102"/>
      <c r="L42" s="100">
        <v>1</v>
      </c>
      <c r="M42" s="102">
        <v>1</v>
      </c>
      <c r="N42" s="102">
        <v>1</v>
      </c>
      <c r="O42" s="102">
        <v>1</v>
      </c>
      <c r="P42" s="102">
        <v>2</v>
      </c>
      <c r="Q42" s="103">
        <v>1</v>
      </c>
      <c r="R42" s="135"/>
    </row>
    <row r="43" spans="1:18" s="136" customFormat="1" ht="51.75" customHeight="1" x14ac:dyDescent="0.3">
      <c r="A43" s="1009"/>
      <c r="B43" s="1015"/>
      <c r="C43" s="120" t="s">
        <v>200</v>
      </c>
      <c r="D43" s="100">
        <v>1</v>
      </c>
      <c r="E43" s="101">
        <v>25000</v>
      </c>
      <c r="F43" s="101">
        <f t="shared" si="1"/>
        <v>25000</v>
      </c>
      <c r="G43" s="101">
        <f>+$F43*3</f>
        <v>75000</v>
      </c>
      <c r="H43" s="101">
        <f t="shared" ref="H43:I48" si="2">+$F43*3</f>
        <v>75000</v>
      </c>
      <c r="I43" s="101">
        <f t="shared" si="2"/>
        <v>75000</v>
      </c>
      <c r="J43" s="101">
        <f>+$F43*4</f>
        <v>100000</v>
      </c>
      <c r="K43" s="102"/>
      <c r="L43" s="100">
        <v>1</v>
      </c>
      <c r="M43" s="102">
        <v>1</v>
      </c>
      <c r="N43" s="102">
        <v>1</v>
      </c>
      <c r="O43" s="102">
        <v>1</v>
      </c>
      <c r="P43" s="102">
        <v>2</v>
      </c>
      <c r="Q43" s="138">
        <v>1</v>
      </c>
      <c r="R43" s="135"/>
    </row>
    <row r="44" spans="1:18" s="136" customFormat="1" ht="51.75" customHeight="1" x14ac:dyDescent="0.3">
      <c r="A44" s="1009"/>
      <c r="B44" s="1015"/>
      <c r="C44" s="120" t="s">
        <v>201</v>
      </c>
      <c r="D44" s="100">
        <v>1</v>
      </c>
      <c r="E44" s="101">
        <v>40000</v>
      </c>
      <c r="F44" s="101">
        <f t="shared" si="1"/>
        <v>40000</v>
      </c>
      <c r="G44" s="101">
        <f t="shared" ref="G44:G48" si="3">+$F44*3</f>
        <v>120000</v>
      </c>
      <c r="H44" s="101">
        <f t="shared" si="2"/>
        <v>120000</v>
      </c>
      <c r="I44" s="101">
        <f t="shared" si="2"/>
        <v>120000</v>
      </c>
      <c r="J44" s="101">
        <f t="shared" ref="J44:J48" si="4">+$F44*4</f>
        <v>160000</v>
      </c>
      <c r="K44" s="102"/>
      <c r="L44" s="100">
        <v>1</v>
      </c>
      <c r="M44" s="102">
        <v>1</v>
      </c>
      <c r="N44" s="102">
        <v>1</v>
      </c>
      <c r="O44" s="102">
        <v>1</v>
      </c>
      <c r="P44" s="102">
        <v>2</v>
      </c>
      <c r="Q44" s="138">
        <v>1</v>
      </c>
      <c r="R44" s="135"/>
    </row>
    <row r="45" spans="1:18" s="136" customFormat="1" ht="51.75" customHeight="1" x14ac:dyDescent="0.3">
      <c r="A45" s="1009"/>
      <c r="B45" s="1015"/>
      <c r="C45" s="120" t="s">
        <v>202</v>
      </c>
      <c r="D45" s="100">
        <v>1</v>
      </c>
      <c r="E45" s="101">
        <v>25000</v>
      </c>
      <c r="F45" s="101">
        <f t="shared" si="1"/>
        <v>25000</v>
      </c>
      <c r="G45" s="101">
        <f t="shared" si="3"/>
        <v>75000</v>
      </c>
      <c r="H45" s="101">
        <f t="shared" si="2"/>
        <v>75000</v>
      </c>
      <c r="I45" s="101">
        <f t="shared" si="2"/>
        <v>75000</v>
      </c>
      <c r="J45" s="101">
        <f t="shared" si="4"/>
        <v>100000</v>
      </c>
      <c r="K45" s="102"/>
      <c r="L45" s="100">
        <v>1</v>
      </c>
      <c r="M45" s="102">
        <v>1</v>
      </c>
      <c r="N45" s="102">
        <v>1</v>
      </c>
      <c r="O45" s="102">
        <v>1</v>
      </c>
      <c r="P45" s="102">
        <v>2</v>
      </c>
      <c r="Q45" s="138">
        <v>1</v>
      </c>
      <c r="R45" s="135"/>
    </row>
    <row r="46" spans="1:18" s="136" customFormat="1" ht="51.75" customHeight="1" x14ac:dyDescent="0.3">
      <c r="A46" s="1009"/>
      <c r="B46" s="1015"/>
      <c r="C46" s="120" t="s">
        <v>203</v>
      </c>
      <c r="D46" s="100">
        <v>1</v>
      </c>
      <c r="E46" s="101">
        <v>40000</v>
      </c>
      <c r="F46" s="101">
        <f t="shared" si="1"/>
        <v>40000</v>
      </c>
      <c r="G46" s="101">
        <f t="shared" si="3"/>
        <v>120000</v>
      </c>
      <c r="H46" s="101">
        <f t="shared" si="2"/>
        <v>120000</v>
      </c>
      <c r="I46" s="101">
        <f t="shared" si="2"/>
        <v>120000</v>
      </c>
      <c r="J46" s="101">
        <f t="shared" si="4"/>
        <v>160000</v>
      </c>
      <c r="K46" s="102"/>
      <c r="L46" s="100">
        <v>1</v>
      </c>
      <c r="M46" s="102">
        <v>1</v>
      </c>
      <c r="N46" s="102">
        <v>1</v>
      </c>
      <c r="O46" s="102">
        <v>1</v>
      </c>
      <c r="P46" s="102">
        <v>2</v>
      </c>
      <c r="Q46" s="138">
        <v>1</v>
      </c>
      <c r="R46" s="135"/>
    </row>
    <row r="47" spans="1:18" s="136" customFormat="1" ht="51.75" customHeight="1" x14ac:dyDescent="0.3">
      <c r="A47" s="1009"/>
      <c r="B47" s="1015"/>
      <c r="C47" s="120" t="s">
        <v>204</v>
      </c>
      <c r="D47" s="100">
        <v>6</v>
      </c>
      <c r="E47" s="101">
        <v>30000</v>
      </c>
      <c r="F47" s="101">
        <f t="shared" si="1"/>
        <v>180000</v>
      </c>
      <c r="G47" s="101">
        <f t="shared" si="3"/>
        <v>540000</v>
      </c>
      <c r="H47" s="101">
        <f t="shared" si="2"/>
        <v>540000</v>
      </c>
      <c r="I47" s="101">
        <f t="shared" si="2"/>
        <v>540000</v>
      </c>
      <c r="J47" s="101">
        <f t="shared" si="4"/>
        <v>720000</v>
      </c>
      <c r="K47" s="102"/>
      <c r="L47" s="100">
        <v>1</v>
      </c>
      <c r="M47" s="102">
        <v>1</v>
      </c>
      <c r="N47" s="102">
        <v>1</v>
      </c>
      <c r="O47" s="102">
        <v>1</v>
      </c>
      <c r="P47" s="102">
        <v>2</v>
      </c>
      <c r="Q47" s="138">
        <v>1</v>
      </c>
      <c r="R47" s="135"/>
    </row>
    <row r="48" spans="1:18" s="136" customFormat="1" ht="51.75" customHeight="1" x14ac:dyDescent="0.3">
      <c r="A48" s="1009"/>
      <c r="B48" s="1015"/>
      <c r="C48" s="120" t="s">
        <v>205</v>
      </c>
      <c r="D48" s="100">
        <v>3</v>
      </c>
      <c r="E48" s="101">
        <v>20000</v>
      </c>
      <c r="F48" s="101">
        <f t="shared" si="1"/>
        <v>60000</v>
      </c>
      <c r="G48" s="101">
        <f t="shared" si="3"/>
        <v>180000</v>
      </c>
      <c r="H48" s="101">
        <f t="shared" si="2"/>
        <v>180000</v>
      </c>
      <c r="I48" s="101">
        <f t="shared" si="2"/>
        <v>180000</v>
      </c>
      <c r="J48" s="101">
        <f t="shared" si="4"/>
        <v>240000</v>
      </c>
      <c r="K48" s="102"/>
      <c r="L48" s="100">
        <v>1</v>
      </c>
      <c r="M48" s="102">
        <v>1</v>
      </c>
      <c r="N48" s="102"/>
      <c r="O48" s="102"/>
      <c r="P48" s="102"/>
      <c r="Q48" s="138"/>
      <c r="R48" s="135"/>
    </row>
    <row r="49" spans="1:18" s="136" customFormat="1" ht="51.75" hidden="1" customHeight="1" x14ac:dyDescent="0.3">
      <c r="A49" s="139"/>
      <c r="B49" s="140"/>
      <c r="C49" s="141" t="s">
        <v>206</v>
      </c>
      <c r="D49" s="100"/>
      <c r="E49" s="101"/>
      <c r="F49" s="101"/>
      <c r="G49" s="101"/>
      <c r="H49" s="101"/>
      <c r="I49" s="101"/>
      <c r="J49" s="101"/>
      <c r="K49" s="102"/>
      <c r="L49" s="100"/>
      <c r="M49" s="102"/>
      <c r="N49" s="102"/>
      <c r="O49" s="102"/>
      <c r="P49" s="102"/>
      <c r="Q49" s="138"/>
      <c r="R49" s="135"/>
    </row>
    <row r="50" spans="1:18" ht="32.25" customHeight="1" thickBot="1" x14ac:dyDescent="0.35">
      <c r="A50" s="142" t="s">
        <v>207</v>
      </c>
      <c r="B50" s="143">
        <f>SUM(B19:B48)</f>
        <v>23388760</v>
      </c>
      <c r="C50" s="144"/>
      <c r="D50" s="145">
        <f>SUM(D22:D42)</f>
        <v>436</v>
      </c>
      <c r="E50" s="146"/>
      <c r="F50" s="146">
        <f>SUM(F19:F42)</f>
        <v>23388760</v>
      </c>
      <c r="G50" s="146">
        <f>SUM(G19:G42)</f>
        <v>6879410</v>
      </c>
      <c r="H50" s="146">
        <f>SUM(H19:H42)</f>
        <v>7469583.333333333</v>
      </c>
      <c r="I50" s="146">
        <f>SUM(I19:I42)</f>
        <v>5725183.333333333</v>
      </c>
      <c r="J50" s="146">
        <f>SUM(J19:J42)</f>
        <v>3314583.3333333335</v>
      </c>
      <c r="K50" s="147"/>
      <c r="L50" s="148">
        <v>1</v>
      </c>
      <c r="M50" s="147"/>
      <c r="N50" s="147"/>
      <c r="O50" s="147"/>
      <c r="P50" s="147"/>
      <c r="Q50" s="149"/>
    </row>
    <row r="51" spans="1:18" ht="19.5" hidden="1" customHeight="1" x14ac:dyDescent="0.3">
      <c r="A51" s="150"/>
      <c r="B51" s="151"/>
      <c r="C51" s="150"/>
      <c r="D51" s="152"/>
      <c r="E51" s="150"/>
      <c r="F51" s="153">
        <f>+F50-K14</f>
        <v>0</v>
      </c>
      <c r="G51" s="154"/>
      <c r="H51" s="150"/>
      <c r="I51" s="150"/>
      <c r="J51" s="150"/>
      <c r="K51" s="150"/>
      <c r="L51" s="152"/>
      <c r="M51" s="150"/>
      <c r="N51" s="150"/>
      <c r="O51" s="150"/>
      <c r="P51" s="150"/>
      <c r="Q51" s="150"/>
    </row>
    <row r="52" spans="1:18" ht="21.75" customHeight="1" thickTop="1" x14ac:dyDescent="0.3">
      <c r="F52" s="156"/>
    </row>
    <row r="56" spans="1:18" ht="15" customHeight="1" x14ac:dyDescent="0.3">
      <c r="C56" s="157"/>
    </row>
    <row r="68" spans="6:10" x14ac:dyDescent="0.3">
      <c r="F68" s="158"/>
      <c r="J68" s="158"/>
    </row>
  </sheetData>
  <mergeCells count="28">
    <mergeCell ref="A29:A36"/>
    <mergeCell ref="B29:B36"/>
    <mergeCell ref="A39:A40"/>
    <mergeCell ref="B39:B40"/>
    <mergeCell ref="A42:A48"/>
    <mergeCell ref="B42:B48"/>
    <mergeCell ref="L17:Q17"/>
    <mergeCell ref="G12:J12"/>
    <mergeCell ref="K12:L13"/>
    <mergeCell ref="M12:Q13"/>
    <mergeCell ref="K14:L14"/>
    <mergeCell ref="M14:Q14"/>
    <mergeCell ref="A16:L16"/>
    <mergeCell ref="A17:A18"/>
    <mergeCell ref="B17:B18"/>
    <mergeCell ref="C17:F17"/>
    <mergeCell ref="G17:J17"/>
    <mergeCell ref="K17:K18"/>
    <mergeCell ref="B5:C5"/>
    <mergeCell ref="B7:D7"/>
    <mergeCell ref="B8:D8"/>
    <mergeCell ref="A11:L11"/>
    <mergeCell ref="A12:A13"/>
    <mergeCell ref="B12:B13"/>
    <mergeCell ref="C12:C13"/>
    <mergeCell ref="D12:D13"/>
    <mergeCell ref="E12:E13"/>
    <mergeCell ref="F12:F13"/>
  </mergeCells>
  <printOptions horizontalCentered="1"/>
  <pageMargins left="0.11811023622047245" right="0.11811023622047245" top="0.35433070866141736" bottom="0.15748031496062992" header="0.31496062992125984" footer="0.31496062992125984"/>
  <pageSetup paperSize="5" scale="63" fitToWidth="20" fitToHeight="20" orientation="landscape" r:id="rId1"/>
  <rowBreaks count="2" manualBreakCount="2">
    <brk id="23" max="16" man="1"/>
    <brk id="4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Formulacion</vt:lpstr>
      <vt:lpstr>Gestión de la Calidad </vt:lpstr>
      <vt:lpstr> Desarrollo Institucional</vt:lpstr>
      <vt:lpstr>RRHH 2018</vt:lpstr>
      <vt:lpstr>Juridica </vt:lpstr>
      <vt:lpstr>Hoja1</vt:lpstr>
      <vt:lpstr>Tecnologia</vt:lpstr>
      <vt:lpstr>' Desarrollo Institucional'!Área_de_impresión</vt:lpstr>
      <vt:lpstr>Formulacion!Área_de_impresión</vt:lpstr>
      <vt:lpstr>'Juridica '!Área_de_impresión</vt:lpstr>
      <vt:lpstr>'RRHH 2018'!Área_de_impresión</vt:lpstr>
      <vt:lpstr>Tecnologia!Área_de_impresión</vt:lpstr>
      <vt:lpstr>'Gestión de la Calidad '!OLE_LINK1</vt:lpstr>
      <vt:lpstr>'RRHH 2018'!Títulos_a_imprimir</vt:lpstr>
      <vt:lpstr>Tecnologia!Títulos_a_imprimir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Milagros Moreno</dc:creator>
  <cp:lastModifiedBy>Francisco Frias</cp:lastModifiedBy>
  <cp:lastPrinted>2017-12-15T16:10:44Z</cp:lastPrinted>
  <dcterms:created xsi:type="dcterms:W3CDTF">2017-12-12T18:56:55Z</dcterms:created>
  <dcterms:modified xsi:type="dcterms:W3CDTF">2018-07-09T21:21:51Z</dcterms:modified>
</cp:coreProperties>
</file>